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enfredj_stag\Downloads\"/>
    </mc:Choice>
  </mc:AlternateContent>
  <xr:revisionPtr revIDLastSave="0" documentId="13_ncr:1_{085347E3-EEB0-4B88-923F-C2A8B9560D5A}" xr6:coauthVersionLast="47" xr6:coauthVersionMax="47" xr10:uidLastSave="{00000000-0000-0000-0000-000000000000}"/>
  <bookViews>
    <workbookView xWindow="-120" yWindow="-120" windowWidth="29040" windowHeight="15840" tabRatio="482" firstSheet="1" activeTab="1" xr2:uid="{00000000-000D-0000-FFFF-FFFF00000000}"/>
  </bookViews>
  <sheets>
    <sheet name="Listas" sheetId="6" r:id="rId1"/>
    <sheet name="Pedidos" sheetId="1" r:id="rId2"/>
    <sheet name="consumibles" sheetId="2" r:id="rId3"/>
    <sheet name="Telefonos" sheetId="3" r:id="rId4"/>
    <sheet name="Material Harting RS" sheetId="5" r:id="rId5"/>
  </sheets>
  <definedNames>
    <definedName name="_xlnm._FilterDatabase" localSheetId="2" hidden="1">consumibles!$A$1:$AFK$172</definedName>
    <definedName name="_xlnm._FilterDatabase" localSheetId="1" hidden="1">Pedidos!$A$1:$S$6307</definedName>
    <definedName name="_xlnm._FilterDatabase" localSheetId="3" hidden="1">Telefonos!$A$1:$Z$128</definedName>
    <definedName name="NamedRange1" localSheetId="4">#REF!</definedName>
    <definedName name="NamedRange1" localSheetId="3">#REF!</definedName>
    <definedName name="NamedRange1">#REF!</definedName>
    <definedName name="_xlnm.Print_Area" localSheetId="2">consumibles!$A$1:$AI$115</definedName>
    <definedName name="_xlnm.Print_Area" localSheetId="1">Pedidos!$A$1:$K$5960</definedName>
    <definedName name="Z_024A11AE_FF9B_4D59_A298_39B6EF4AABDF_.wvu.FilterData" localSheetId="1" hidden="1">Pedidos!$A$1:$R$3717</definedName>
    <definedName name="Z_0359DBD3_26CB_4669_8781_0911D3428B52_.wvu.Cols" localSheetId="2" hidden="1">consumibles!$F:$I</definedName>
    <definedName name="Z_0359DBD3_26CB_4669_8781_0911D3428B52_.wvu.FilterData" localSheetId="2" hidden="1">consumibles!$A$1:$I$101</definedName>
    <definedName name="Z_0359DBD3_26CB_4669_8781_0911D3428B52_.wvu.FilterData" localSheetId="3" hidden="1">Telefonos!$A$1:$Z$128</definedName>
    <definedName name="Z_039BF824_7060_4B64_BCB0_58787B840271_.wvu.FilterData" localSheetId="1" hidden="1">Pedidos!$A$1:$R$3809</definedName>
    <definedName name="Z_0672526E_18DF_4BFB_BF04_B1285A7E3BF4_.wvu.FilterData" localSheetId="2" hidden="1">consumibles!#REF!</definedName>
    <definedName name="Z_07E8D709_AA6B_45B2_B4E6_659DEFEBB635_.wvu.FilterData" localSheetId="1" hidden="1">Pedidos!$B$1:$B$4051</definedName>
    <definedName name="Z_085EFCFB_B64F_4AE3_BA82_7DBCD5B4784C_.wvu.FilterData" localSheetId="1" hidden="1">Pedidos!$A$1:$R$3716</definedName>
    <definedName name="Z_0898FBA4_509B_4CE9_87FA_AE805BC6C351_.wvu.FilterData" localSheetId="1" hidden="1">Pedidos!$A$1:$R$3121</definedName>
    <definedName name="Z_08C3F07D_5CAB_47E7_8BF0_0BF52B08CE95_.wvu.FilterData" localSheetId="1" hidden="1">Pedidos!$A$1:$R$3919</definedName>
    <definedName name="Z_096BBB3E_FBCC_48AD_A639_1BE606816838_.wvu.FilterData" localSheetId="1" hidden="1">Pedidos!$A$1:$R$4380</definedName>
    <definedName name="Z_0BB082D8_7C07_4D17_915B_302238D6A67B_.wvu.FilterData" localSheetId="1" hidden="1">Pedidos!$A$1:$R$3484</definedName>
    <definedName name="Z_0BCFDD1C_A13F_45D5_AF33_4F625AFC8A75_.wvu.FilterData" localSheetId="2" hidden="1">consumibles!$A$1:$AFK$113</definedName>
    <definedName name="Z_0BCFDD1C_A13F_45D5_AF33_4F625AFC8A75_.wvu.FilterData" localSheetId="1" hidden="1">Pedidos!$A$1:$R$4009</definedName>
    <definedName name="Z_0DFA01DD_F2EA_4BB0_BDA2_AB5C03DF5ED2_.wvu.FilterData" localSheetId="1" hidden="1">Pedidos!$A$1:$R$3611</definedName>
    <definedName name="Z_0DFD5A89_9C97_459F_A7EE_EC3BA64E4798_.wvu.FilterData" localSheetId="1" hidden="1">Pedidos!$K$1:$K$3929</definedName>
    <definedName name="Z_0FFDB3FA_C16A_4485_8B5A_A43E231E213E_.wvu.FilterData" localSheetId="2" hidden="1">consumibles!$A$1:$I$113</definedName>
    <definedName name="Z_10B3C1D9_6B2A_4A9C_866F_0EA673B6AF5D_.wvu.FilterData" localSheetId="2" hidden="1">consumibles!#REF!</definedName>
    <definedName name="Z_10C0F145_84B3_459B_A9FF_C4ADD6D19F41_.wvu.FilterData" localSheetId="1" hidden="1">Pedidos!$A$1:$R$3384</definedName>
    <definedName name="Z_1191B529_B183_4F29_AB71_6CCEB8643816_.wvu.FilterData" localSheetId="1" hidden="1">Pedidos!$K$1:$K$4084</definedName>
    <definedName name="Z_11EDE234_6724_4C10_B464_C439C192932A_.wvu.FilterData" localSheetId="1" hidden="1">Pedidos!$A$1:$AVS$3873</definedName>
    <definedName name="Z_14295749_0049_427F_83C5_FA9DA2229EDE_.wvu.Cols" localSheetId="2" hidden="1">consumibles!$F:$F,consumibles!$H:$I,consumibles!#REF!</definedName>
    <definedName name="Z_14295749_0049_427F_83C5_FA9DA2229EDE_.wvu.FilterData" localSheetId="2" hidden="1">consumibles!$A$1:$AFK$126</definedName>
    <definedName name="Z_14295749_0049_427F_83C5_FA9DA2229EDE_.wvu.FilterData" localSheetId="1" hidden="1">Pedidos!$A$1:$R$4404</definedName>
    <definedName name="Z_14295749_0049_427F_83C5_FA9DA2229EDE_.wvu.FilterData" localSheetId="3" hidden="1">Telefonos!$A$1:$Z$128</definedName>
    <definedName name="Z_14D4AFD2_D149_4166_A948_0FF1593A104B_.wvu.FilterData" localSheetId="1" hidden="1">Pedidos!$K$1:$K$4202</definedName>
    <definedName name="Z_16A67A72_66EC_455E_A8CA_50835AF8AE99_.wvu.FilterData" localSheetId="1" hidden="1">Pedidos!$A$1:$R$3925</definedName>
    <definedName name="Z_17D70A2D_51F3_4F98_B3A2_BE8C06975173_.wvu.FilterData" localSheetId="1" hidden="1">Pedidos!$A$1:$AVS$3873</definedName>
    <definedName name="Z_186A85A8_50FE_41BF_8885_372451570694_.wvu.FilterData" localSheetId="1" hidden="1">Pedidos!$A$1:$R$3659</definedName>
    <definedName name="Z_191909FA_5785_4082_A2E2_6DA46DE80294_.wvu.FilterData" localSheetId="2" hidden="1">consumibles!$A$1:$AFK$126</definedName>
    <definedName name="Z_191909FA_5785_4082_A2E2_6DA46DE80294_.wvu.FilterData" localSheetId="1" hidden="1">Pedidos!$A$1:$R$4048</definedName>
    <definedName name="Z_19716C3B_2C69_4419_AAE6_0B7CE2E8D07D_.wvu.FilterData" localSheetId="1" hidden="1">Pedidos!$A$1:$R$4000</definedName>
    <definedName name="Z_1ABA0056_9AFE_4502_8644_D8B607A3FCF7_.wvu.FilterData" localSheetId="1" hidden="1">Pedidos!$A$1:$S$3978</definedName>
    <definedName name="Z_1C385C9E_5AFF_4A87_8306_9CC250AE05DA_.wvu.FilterData" localSheetId="1" hidden="1">Pedidos!$A$1:$R$3147</definedName>
    <definedName name="Z_1C3A8885_4056_4A12_BD8A_A48D09E650EC_.wvu.FilterData" localSheetId="2" hidden="1">consumibles!$A$1:$I$113</definedName>
    <definedName name="Z_1C3A8885_4056_4A12_BD8A_A48D09E650EC_.wvu.FilterData" localSheetId="1" hidden="1">Pedidos!$A$1:$R$3946</definedName>
    <definedName name="Z_1E1827BC_4A28_4B57_B3AD_51FF183C6737_.wvu.FilterData" localSheetId="1" hidden="1">Pedidos!$A$1:$AVS$3873</definedName>
    <definedName name="Z_1EA1B9CF_1258_4301_A445_FB4AE97D79A5_.wvu.FilterData" localSheetId="2" hidden="1">consumibles!$A$1:$AFK$126</definedName>
    <definedName name="Z_1EA1B9CF_1258_4301_A445_FB4AE97D79A5_.wvu.FilterData" localSheetId="1" hidden="1">Pedidos!$C$1:$C$4349</definedName>
    <definedName name="Z_1FA69CB1_8D58_41F9_ABB6_D3799DC92BAB_.wvu.FilterData" localSheetId="1" hidden="1">Pedidos!$A$1:$R$3731</definedName>
    <definedName name="Z_2156B056_4B4B_493A_87F7_18A87787B9FA_.wvu.FilterData" localSheetId="2" hidden="1">consumibles!$A$1:$I$113</definedName>
    <definedName name="Z_2156B056_4B4B_493A_87F7_18A87787B9FA_.wvu.FilterData" localSheetId="1" hidden="1">Pedidos!$A$1:$R$3719</definedName>
    <definedName name="Z_2170237C_E1EE_481A_93C0_0ED6BC798DAD_.wvu.FilterData" localSheetId="2" hidden="1">consumibles!$A$1:$AFK$126</definedName>
    <definedName name="Z_23E1BE19_F563_4B3E_9DE6_B2DBBAAF8D60_.wvu.FilterData" localSheetId="2" hidden="1">consumibles!#REF!</definedName>
    <definedName name="Z_23F15386_E1E3_4C71_B820_8B837420557F_.wvu.FilterData" localSheetId="1" hidden="1">Pedidos!$A$1:$R$4311</definedName>
    <definedName name="Z_244C660A_7358_4AF8_9628_59D778225B32_.wvu.FilterData" localSheetId="1" hidden="1">Pedidos!$A$1:$R$3873</definedName>
    <definedName name="Z_252BFC27_9307_477E_8CC4_1E88906CE2D3_.wvu.Cols" localSheetId="2" hidden="1">consumibles!#REF!</definedName>
    <definedName name="Z_2589C6D4_88FC_438B_960D_8529860FDBDE_.wvu.FilterData" localSheetId="2" hidden="1">consumibles!$A$1:$I$113</definedName>
    <definedName name="Z_2589C6D4_88FC_438B_960D_8529860FDBDE_.wvu.FilterData" localSheetId="1" hidden="1">Pedidos!$A$1:$AVS$3892</definedName>
    <definedName name="Z_26CBD804_F20D_4DAC_8293_42454919EEBA_.wvu.FilterData" localSheetId="1" hidden="1">Pedidos!$K$1:$K$3481</definedName>
    <definedName name="Z_2824D2B2_6150_4643_A965_22ACFB2336EB_.wvu.FilterData" localSheetId="2" hidden="1">consumibles!$A$1:$I$101</definedName>
    <definedName name="Z_28CA3614_FF36_4866_8A43_ECD84500C003_.wvu.FilterData" localSheetId="1" hidden="1">Pedidos!$A$1:$R$3871</definedName>
    <definedName name="Z_2BCA70ED_FCE9_4966_9F39_FD6072821F5C_.wvu.FilterData" localSheetId="2" hidden="1">consumibles!$A$1:$I$101</definedName>
    <definedName name="Z_2BCA70ED_FCE9_4966_9F39_FD6072821F5C_.wvu.FilterData" localSheetId="3" hidden="1">Telefonos!$A$1:$Z$128</definedName>
    <definedName name="Z_2BDBFB1C_9C7E_4441_9ECE_4844EAD87DD9_.wvu.FilterData" localSheetId="1" hidden="1">Pedidos!$A$1:$AVS$3873</definedName>
    <definedName name="Z_2DE8AA29_D587_40CB_9673_EC52A6BDB3BF_.wvu.FilterData" localSheetId="1" hidden="1">Pedidos!$A$1:$R$4324</definedName>
    <definedName name="Z_2EC11FAD_A89B_4DD8_A9D3_55F268446955_.wvu.FilterData" localSheetId="1" hidden="1">Pedidos!$A$1:$R$4246</definedName>
    <definedName name="Z_2F6429D2_D599_438E_90BD_02C82555616E_.wvu.FilterData" localSheetId="1" hidden="1">Pedidos!$A$1:$AVS$3873</definedName>
    <definedName name="Z_301B1776_2165_40F1_934A_390AEB783267_.wvu.FilterData" localSheetId="2" hidden="1">consumibles!#REF!</definedName>
    <definedName name="Z_30527DD2_FED6_44D1_8A27_02F549450656_.wvu.FilterData" localSheetId="2" hidden="1">consumibles!$A$1:$I$101</definedName>
    <definedName name="Z_3485A9EB_0846_481F_AB90_2FEC25CD6F9D_.wvu.FilterData" localSheetId="2" hidden="1">consumibles!$A$1:$I$101</definedName>
    <definedName name="Z_34C6958B_1253_4F60_9EF8_F2E45F362648_.wvu.FilterData" localSheetId="1" hidden="1">Pedidos!$A$1:$R$3874</definedName>
    <definedName name="Z_378BD496_0998_4600_B1B7_561ECEE61EEE_.wvu.Cols" localSheetId="2" hidden="1">consumibles!$B:$C,consumibles!$E:$E,consumibles!$G:$I</definedName>
    <definedName name="Z_378BD496_0998_4600_B1B7_561ECEE61EEE_.wvu.Cols" localSheetId="1" hidden="1">Pedidos!#REF!</definedName>
    <definedName name="Z_378BD496_0998_4600_B1B7_561ECEE61EEE_.wvu.FilterData" localSheetId="2" hidden="1">consumibles!$A$1:$AFK$126</definedName>
    <definedName name="Z_378BD496_0998_4600_B1B7_561ECEE61EEE_.wvu.FilterData" localSheetId="1" hidden="1">Pedidos!$A$1:$R$4406</definedName>
    <definedName name="Z_378BD496_0998_4600_B1B7_561ECEE61EEE_.wvu.FilterData" localSheetId="3" hidden="1">Telefonos!$A$1:$Z$128</definedName>
    <definedName name="Z_38CD3DE1_B9E8_4D25_9EB4_02D82862282B_.wvu.FilterData" localSheetId="2" hidden="1">consumibles!$A$1:$I$101</definedName>
    <definedName name="Z_39156BD0_E977_4D95_A3A5_8BDE7A3C9B25_.wvu.FilterData" localSheetId="1" hidden="1">Pedidos!$A$1:$R$3920</definedName>
    <definedName name="Z_392F2A00_E87A_4B78_9337_E019061F25C6_.wvu.FilterData" localSheetId="1" hidden="1">Pedidos!$A$1:$R$4263</definedName>
    <definedName name="Z_39E6506D_7ED3_4F6C_9A65_941266A66949_.wvu.FilterData" localSheetId="2" hidden="1">consumibles!$A$1:$I$101</definedName>
    <definedName name="Z_3AA38306_83DE_4B9C_BD55_9D97B95DD5A8_.wvu.FilterData" localSheetId="1" hidden="1">Pedidos!$C$1:$C$3957</definedName>
    <definedName name="Z_3BBC6028_CCD3_4BCB_BFBD_A46E9E0F5662_.wvu.FilterData" localSheetId="1" hidden="1">Pedidos!$A$1:$R$4310</definedName>
    <definedName name="Z_3D4C8A8B_94DB_44F8_AFBE_C9F6F7E00DCA_.wvu.FilterData" localSheetId="1" hidden="1">Pedidos!$A$1:$R$3612</definedName>
    <definedName name="Z_3E56E990_F423_4D6A_AD47_9AD976C7A157_.wvu.FilterData" localSheetId="1" hidden="1">Pedidos!$A$1:$R$3933</definedName>
    <definedName name="Z_3F286291_501F_4600_9FBB_1C940EABE101_.wvu.FilterData" localSheetId="1" hidden="1">Pedidos!$A$1:$AVS$3873</definedName>
    <definedName name="Z_3F38148B_217D_454F_9767_9E836E4483C0_.wvu.FilterData" localSheetId="1" hidden="1">Pedidos!$A$1:$R$3937</definedName>
    <definedName name="Z_3F3E81B1_40A2_44E2_B084_3EDAD867D7FA_.wvu.FilterData" localSheetId="2" hidden="1">consumibles!$A$1:$I$101</definedName>
    <definedName name="Z_3F8EBC48_5C5D_4A6C_B0F1_D3D8BAEDDFA0_.wvu.Cols" localSheetId="2" hidden="1">consumibles!#REF!,consumibles!#REF!,consumibles!#REF!</definedName>
    <definedName name="Z_3F8EBC48_5C5D_4A6C_B0F1_D3D8BAEDDFA0_.wvu.FilterData" localSheetId="2" hidden="1">consumibles!$A$1:$I$101</definedName>
    <definedName name="Z_3F8EBC48_5C5D_4A6C_B0F1_D3D8BAEDDFA0_.wvu.FilterData" localSheetId="3" hidden="1">Telefonos!$A$1:$Z$128</definedName>
    <definedName name="Z_3FA2880E_C8A4_4270_B489_F10100E452E1_.wvu.FilterData" localSheetId="2" hidden="1">consumibles!#REF!</definedName>
    <definedName name="Z_3FA5DE87_349C_4179_8A3E_E3785F5A4DDD_.wvu.FilterData" localSheetId="1" hidden="1">Pedidos!$C$1:$C$3530</definedName>
    <definedName name="Z_410086F6_86DD_4D1D_84CE_040B0960942C_.wvu.FilterData" localSheetId="1" hidden="1">Pedidos!$C$1:$C$4111</definedName>
    <definedName name="Z_427B5866_FA26_41E4_95CE_0C6C25578530_.wvu.FilterData" localSheetId="1" hidden="1">Pedidos!$A$1:$R$3776</definedName>
    <definedName name="Z_427E1189_0E26_4DC0_B8F2_AAEBC3DEEB53_.wvu.FilterData" localSheetId="1" hidden="1">Pedidos!$A$1:$R$4311</definedName>
    <definedName name="Z_42E09716_4C62_45D8_99BF_D297B46FC42C_.wvu.FilterData" localSheetId="2" hidden="1">consumibles!$A$1:$I$113</definedName>
    <definedName name="Z_435C9244_AF9F_4B0B_A506_F03056F610C3_.wvu.FilterData" localSheetId="1" hidden="1">Pedidos!$A$1:$R$4373</definedName>
    <definedName name="Z_469FF190_B9D9_442B_8267_BF9A73D5A284_.wvu.FilterData" localSheetId="1" hidden="1">Pedidos!$C$1:$C$3873</definedName>
    <definedName name="Z_48C68CD2_E312_4E79_859F_D511BAA43A30_.wvu.FilterData" localSheetId="1" hidden="1">Pedidos!$A$1:$R$3873</definedName>
    <definedName name="Z_4AB53413_F506_405D_9699_E28C8EE25B22_.wvu.FilterData" localSheetId="2" hidden="1">consumibles!$A$1:$I$113</definedName>
    <definedName name="Z_4AB53413_F506_405D_9699_E28C8EE25B22_.wvu.FilterData" localSheetId="1" hidden="1">Pedidos!$K$1:$K$3884</definedName>
    <definedName name="Z_4AFC5CC7_8FDA_4150_8A74_15CAB236DFE8_.wvu.FilterData" localSheetId="1" hidden="1">Pedidos!$A$1:$R$3622</definedName>
    <definedName name="Z_4B8B6B03_7698_40BF_AF8C_94FBFE741D7F_.wvu.FilterData" localSheetId="1" hidden="1">Pedidos!$A$1:$R$4224</definedName>
    <definedName name="Z_4BAF90D3_FDD8_4214_B372_CE93A6285C0C_.wvu.FilterData" localSheetId="1" hidden="1">Pedidos!$A$1:$R$3633</definedName>
    <definedName name="Z_4C22C7A5_C8E7_46FA_AC7A_F87D2CAACB77_.wvu.FilterData" localSheetId="1" hidden="1">Pedidos!$A$1:$R$3936</definedName>
    <definedName name="Z_4C955FDC_EAC5_44F9_88D8_C49049D53453_.wvu.FilterData" localSheetId="1" hidden="1">Pedidos!$A$1:$AVS$3873</definedName>
    <definedName name="Z_4C9FE5C4_9C37_4580_92A7_2493C9FB395C_.wvu.FilterData" localSheetId="1" hidden="1">Pedidos!$A$1:$R$4348</definedName>
    <definedName name="Z_4D2693DC_9307_4D05_BD14_2DEC613338CC_.wvu.FilterData" localSheetId="1" hidden="1">Pedidos!$K$1:$K$4047</definedName>
    <definedName name="Z_4DA0F260_41CA_45E8_B176_FD6D70083AF8_.wvu.FilterData" localSheetId="1" hidden="1">Pedidos!$A$1:$R$4203</definedName>
    <definedName name="Z_4E6273CC_DE19_4356_9286_570C390E8E32_.wvu.FilterData" localSheetId="1" hidden="1">Pedidos!$A$1:$R$3929</definedName>
    <definedName name="Z_4E9D5058_FDC6_4A47_9EEC_7AFB1B2D70D6_.wvu.FilterData" localSheetId="1" hidden="1">Pedidos!$A$1:$AVS$3873</definedName>
    <definedName name="Z_4F55FB8F_D8B5_4B52_ACD0_A716A29B3BCF_.wvu.FilterData" localSheetId="1" hidden="1">Pedidos!$F$1:$F$3873</definedName>
    <definedName name="Z_510CA60D_DF00_42F0_A863_3E5E852AC805_.wvu.FilterData" localSheetId="1" hidden="1">Pedidos!$A$1:$R$3342</definedName>
    <definedName name="Z_5110D9B3_C6A6_429D_AC1F_40E56CB32528_.wvu.FilterData" localSheetId="1" hidden="1">Pedidos!$A$1:$R$4049</definedName>
    <definedName name="Z_51479337_DBFA_49C8_AE4B_34874418C9E0_.wvu.FilterData" localSheetId="2" hidden="1">consumibles!$A$1:$AFK$126</definedName>
    <definedName name="Z_51479337_DBFA_49C8_AE4B_34874418C9E0_.wvu.FilterData" localSheetId="1" hidden="1">Pedidos!$A$1:$R$4295</definedName>
    <definedName name="Z_52D5DC78_62DF_4CBE_8EE7_E27D62CD9877_.wvu.FilterData" localSheetId="1" hidden="1">Pedidos!$A$1:$R$4322</definedName>
    <definedName name="Z_52DCB66F_A3BE_4DA3_93EE_D735F0342A35_.wvu.FilterData" localSheetId="2" hidden="1">consumibles!#REF!</definedName>
    <definedName name="Z_547BA23A_AADD_4DB8_832B_7D5E3B3AE395_.wvu.FilterData" localSheetId="1" hidden="1">Pedidos!$A$1:$R$3116</definedName>
    <definedName name="Z_556DC0B7_6DDD_47B0_BC18_F9F16DB9D00B_.wvu.FilterData" localSheetId="1" hidden="1">Pedidos!$A$1:$R$4262</definedName>
    <definedName name="Z_56419375_42D5_478D_B48E_3F5D04228A09_.wvu.FilterData" localSheetId="1" hidden="1">Pedidos!$A$1:$R$3654</definedName>
    <definedName name="Z_56611554_DF93_41F5_B365_10D9B61524BF_.wvu.FilterData" localSheetId="3" hidden="1">Telefonos!$A$1:$Z$128</definedName>
    <definedName name="Z_56B5A4E1_4C78_4731_BC76_3F7BD6DA40EF_.wvu.FilterData" localSheetId="1" hidden="1">Pedidos!$A$1:$R$3287</definedName>
    <definedName name="Z_577AC1CD_CF54_46B3_8335_F4F8528AC434_.wvu.FilterData" localSheetId="1" hidden="1">Pedidos!$A$1:$R$3699</definedName>
    <definedName name="Z_5842AD2B_C8C3_4427_9BEE_C5D5AD0F7594_.wvu.FilterData" localSheetId="2" hidden="1">consumibles!#REF!</definedName>
    <definedName name="Z_5842AD2B_C8C3_4427_9BEE_C5D5AD0F7594_.wvu.FilterData" localSheetId="1" hidden="1">Pedidos!$A$1:$R$3112</definedName>
    <definedName name="Z_5BE59DE7_CA14_4D7A_83D8_3BC2B4292D68_.wvu.FilterData" localSheetId="1" hidden="1">Pedidos!$A$1:$R$3621</definedName>
    <definedName name="Z_5C6E4FA9_5C49_430B_88FB_18F9D0EFC89B_.wvu.FilterData" localSheetId="1" hidden="1">Pedidos!$A$1:$R$3725</definedName>
    <definedName name="Z_5DF213A9_EA6C_43A0_8DBB_A2EEED448FF7_.wvu.FilterData" localSheetId="1" hidden="1">Pedidos!$F$1:$F$4081</definedName>
    <definedName name="Z_5E92FFB5_D732_4C47_96FE_37598AA6C0F5_.wvu.FilterData" localSheetId="1" hidden="1">Pedidos!$A$1:$R$4246</definedName>
    <definedName name="Z_5F7C8387_B2CE_4A46_84C3_7CE90CAD0126_.wvu.FilterData" localSheetId="1" hidden="1">Pedidos!$A$1:$AVS$3873</definedName>
    <definedName name="Z_5F97F10A_2D3A_40F8_A5C6_6BB106614C8A_.wvu.FilterData" localSheetId="1" hidden="1">Pedidos!$D$1:$D$3873</definedName>
    <definedName name="Z_60B417CE_70FB_4CAA_8825_1FF9515BB60E_.wvu.FilterData" localSheetId="1" hidden="1">Pedidos!$A$1:$S$3975</definedName>
    <definedName name="Z_6121AA7A_D806_4D00_A8F3_68E50D4FB592_.wvu.FilterData" localSheetId="1" hidden="1">Pedidos!$A$1:$S$3991</definedName>
    <definedName name="Z_61394D0F_D84B_4031_8612_C0864C08B0B1_.wvu.FilterData" localSheetId="1" hidden="1">Pedidos!$A$1:$S$3976</definedName>
    <definedName name="Z_617BB3B2_BA2A_48E9_97FD_5C09213E42BA_.wvu.FilterData" localSheetId="1" hidden="1">Pedidos!$A$1:$R$4382</definedName>
    <definedName name="Z_630FD6CC_55EE_4C78_9236_FCD04E02DEF0_.wvu.FilterData" localSheetId="1" hidden="1">Pedidos!$A$1:$AVS$3873</definedName>
    <definedName name="Z_636EEE1C_CD5D_41BB_B7D2_6D8FA2432F24_.wvu.FilterData" localSheetId="1" hidden="1">Pedidos!$A$1:$R$4039</definedName>
    <definedName name="Z_63ED93D6_0536_48C1_8D9E_9894022A08B2_.wvu.Cols" localSheetId="2" hidden="1">consumibles!$F:$F,consumibles!#REF!,consumibles!#REF!</definedName>
    <definedName name="Z_63ED93D6_0536_48C1_8D9E_9894022A08B2_.wvu.FilterData" localSheetId="2" hidden="1">consumibles!#REF!</definedName>
    <definedName name="Z_63ED93D6_0536_48C1_8D9E_9894022A08B2_.wvu.FilterData" localSheetId="3" hidden="1">Telefonos!$A$1:$Z$128</definedName>
    <definedName name="Z_64338352_A5B9_4B81_BE04_3DC16AD019C3_.wvu.FilterData" localSheetId="2" hidden="1">consumibles!$A$1:$I$101</definedName>
    <definedName name="Z_647B1263_CCB1_4B34_8670_1A46B5B96809_.wvu.FilterData" localSheetId="1" hidden="1">Pedidos!$A$1:$R$3731</definedName>
    <definedName name="Z_64AA0739_A92C_4C9A_A72D_A626C9BF8401_.wvu.Cols" localSheetId="2" hidden="1">consumibles!$F:$I</definedName>
    <definedName name="Z_64AA0739_A92C_4C9A_A72D_A626C9BF8401_.wvu.FilterData" localSheetId="2" hidden="1">consumibles!$A$1:$I$126</definedName>
    <definedName name="Z_667373D5_6D9E_4567_BED3_20B18B07510C_.wvu.FilterData" localSheetId="2" hidden="1">consumibles!$A$1:$I$113</definedName>
    <definedName name="Z_667373D5_6D9E_4567_BED3_20B18B07510C_.wvu.FilterData" localSheetId="1" hidden="1">Pedidos!$A$1:$R$3776</definedName>
    <definedName name="Z_6755195C_7039_41C0_B73B_D09FA4704EE5_.wvu.FilterData" localSheetId="1" hidden="1">Pedidos!$A$1:$R$4399</definedName>
    <definedName name="Z_6767D903_1F01_40FD_9D17_773FB865852F_.wvu.FilterData" localSheetId="1" hidden="1">Pedidos!$A$1:$R$4057</definedName>
    <definedName name="Z_676D6771_2BF5_4D0A_83B0_3C27AFD20765_.wvu.FilterData" localSheetId="2" hidden="1">consumibles!$A$1:$I$101</definedName>
    <definedName name="Z_679B1D60_32ED_48CB_A881_853E4666468C_.wvu.FilterData" localSheetId="1" hidden="1">Pedidos!$A$1:$R$4190</definedName>
    <definedName name="Z_6856148C_30BA_4610_B77B_88E1F1DBC7E5_.wvu.FilterData" localSheetId="1" hidden="1">Pedidos!$C$1:$C$3391</definedName>
    <definedName name="Z_69027AA9_C1E7_4856_B2F0_AED9101FF9A3_.wvu.FilterData" localSheetId="1" hidden="1">Pedidos!$A$1:$R$3259</definedName>
    <definedName name="Z_6AF94F6E_3849_436C_8165_253BFFCC3FAD_.wvu.FilterData" localSheetId="3" hidden="1">Telefonos!$A$1:$Z$128</definedName>
    <definedName name="Z_6B224621_93FA_48E4_A72D_32177123C99F_.wvu.FilterData" localSheetId="1" hidden="1">Pedidos!$K$1:$K$3161</definedName>
    <definedName name="Z_6B50B90A_6015_46C1_9FBE_2EF14E4F546E_.wvu.FilterData" localSheetId="1" hidden="1">Pedidos!$A$1:$AVS$3516</definedName>
    <definedName name="Z_6DBF0624_C1FF_4DC8_BDF4_08C86EA2C048_.wvu.FilterData" localSheetId="1" hidden="1">Pedidos!$D$1:$D$3873</definedName>
    <definedName name="Z_6E015390_2BD8_4BAF_A121_67266AC9070F_.wvu.FilterData" localSheetId="1" hidden="1">Pedidos!$A$1:$R$4392</definedName>
    <definedName name="Z_6EC124D5_CF98_477C_9F62_BC7AFF216723_.wvu.FilterData" localSheetId="1" hidden="1">Pedidos!$K$1:$K$3481</definedName>
    <definedName name="Z_6EE52D44_F97A_49C7_9211_1C8FAF57E8B3_.wvu.FilterData" localSheetId="2" hidden="1">consumibles!$A$1:$I$101</definedName>
    <definedName name="Z_6F14A325_5C86_48B1_A349_9109EF943581_.wvu.FilterData" localSheetId="3" hidden="1">Telefonos!$A$1:$Z$128</definedName>
    <definedName name="Z_70E14AC5_7A71_4023_8B45_98BFD85FAD7F_.wvu.FilterData" localSheetId="1" hidden="1">Pedidos!$A$1:$R$3438</definedName>
    <definedName name="Z_70F2F25D_ECC3_44FD_AB67_C2ED5D8BD10A_.wvu.FilterData" localSheetId="2" hidden="1">consumibles!$A$1:$I$101</definedName>
    <definedName name="Z_72B32BA2_017D_4957_A291_90F0085A297E_.wvu.FilterData" localSheetId="1" hidden="1">Pedidos!$A$1:$R$4218</definedName>
    <definedName name="Z_742FC0FA_224F_4AB6_87ED_FF5BE6C242AA_.wvu.FilterData" localSheetId="1" hidden="1">Pedidos!$A$1:$R$3759</definedName>
    <definedName name="Z_7525D872_474B_448F_9FD0_0CD0CC3D5862_.wvu.FilterData" localSheetId="2" hidden="1">consumibles!$A$1:$I$101</definedName>
    <definedName name="Z_762632CD_BA57_4AED_8ACE_9F537D3BBAD1_.wvu.FilterData" localSheetId="3" hidden="1">Telefonos!$A$1:$Z$128</definedName>
    <definedName name="Z_76761E34_35AA_40C9_B294_2D384ECBBBD9_.wvu.FilterData" localSheetId="2" hidden="1">consumibles!$A$1:$AFK$126</definedName>
    <definedName name="Z_772D8139_8228_487C_AB59_7612484B5A3C_.wvu.FilterData" localSheetId="1" hidden="1">Pedidos!$A$1:$R$3873</definedName>
    <definedName name="Z_781F0BC9_7A48_4ADC_A594_1A8CE3A5FD2C_.wvu.FilterData" localSheetId="2" hidden="1">consumibles!$A$1:$I$113</definedName>
    <definedName name="Z_781F0BC9_7A48_4ADC_A594_1A8CE3A5FD2C_.wvu.FilterData" localSheetId="1" hidden="1">Pedidos!$A$1:$AVS$3873</definedName>
    <definedName name="Z_788FEE3B_AE91_4216_8784_66B02EBEAEE9_.wvu.FilterData" localSheetId="1" hidden="1">Pedidos!$A$1:$R$4039</definedName>
    <definedName name="Z_78980F92_4707_4B12_973B_FD30535456B7_.wvu.FilterData" localSheetId="1" hidden="1">Pedidos!$A$1:$R$4400</definedName>
    <definedName name="Z_78D41F85_AC88_4420_B241_608D460B2141_.wvu.FilterData" localSheetId="1" hidden="1">Pedidos!$A$1:$R$3706</definedName>
    <definedName name="Z_78F44A17_A4B9_47A8_81AE_0EA8E6B23E5A_.wvu.FilterData" localSheetId="1" hidden="1">Pedidos!$A$1:$AVS$3873</definedName>
    <definedName name="Z_791CC73B_F86E_4065_9B27_318F4876EF9C_.wvu.FilterData" localSheetId="1" hidden="1">Pedidos!$K$1:$K$3463</definedName>
    <definedName name="Z_794C2784_A739_4F15_AC3E_8D3898066043_.wvu.FilterData" localSheetId="3" hidden="1">Telefonos!$A$1:$Z$128</definedName>
    <definedName name="Z_7D538D0B_EBE1_42BB_B572_01E8244EE46F_.wvu.FilterData" localSheetId="2" hidden="1">consumibles!#REF!</definedName>
    <definedName name="Z_7DC70451_F667_4F5D_B389_6E843A41254E_.wvu.FilterData" localSheetId="1" hidden="1">Pedidos!$A$1:$R$3758</definedName>
    <definedName name="Z_7DF6A06C_8DF8_40C6_93CF_8373BB430A5D_.wvu.FilterData" localSheetId="2" hidden="1">consumibles!$A$1:$I$101</definedName>
    <definedName name="Z_7E1EABA9_2FF2_4AEE_875D_4F173E3A90BA_.wvu.FilterData" localSheetId="1" hidden="1">Pedidos!$A$1:$R$3114</definedName>
    <definedName name="Z_7E25804A_E188_4038_B758_B3BE6EEDF740_.wvu.FilterData" localSheetId="1" hidden="1">Pedidos!$A$1:$R$3810</definedName>
    <definedName name="Z_7E641398_1B26_4C27_AFED_A3E22EDE51FC_.wvu.FilterData" localSheetId="1" hidden="1">Pedidos!$A$1:$R$3114</definedName>
    <definedName name="Z_7F19ADC0_DA1A_461E_99E9_BBE73B7E3A00_.wvu.FilterData" localSheetId="1" hidden="1">Pedidos!$A$1:$R$3439</definedName>
    <definedName name="Z_804B0AB1_6B75_45BC_9EF9_BE44E74EBDAB_.wvu.FilterData" localSheetId="2" hidden="1">consumibles!$A$1:$I$101</definedName>
    <definedName name="Z_80A586EE_721D_4F09_8A62_54CB2BD57BEC_.wvu.FilterData" localSheetId="1" hidden="1">Pedidos!$A$1:$R$3921</definedName>
    <definedName name="Z_8132088F_4BA5_4D73_A1EC_1C2B5B37736D_.wvu.FilterData" localSheetId="1" hidden="1">Pedidos!$A$1:$R$3432</definedName>
    <definedName name="Z_82BF8F34_2A12_46A2_8FB1_620ED315CAB4_.wvu.FilterData" localSheetId="1" hidden="1">Pedidos!$A$1:$R$3539</definedName>
    <definedName name="Z_8374BD94_A777_45D8_B6D3_1536D6C5BF0F_.wvu.FilterData" localSheetId="2" hidden="1">consumibles!$A$1:$I$101</definedName>
    <definedName name="Z_83EC4BDF_C1B8_4E2D_B751_016461FA13C0_.wvu.FilterData" localSheetId="1" hidden="1">Pedidos!$A$1:$R$3892</definedName>
    <definedName name="Z_852BE85A_9E80_4AFB_B2FD_522BD2E0E17B_.wvu.FilterData" localSheetId="2" hidden="1">consumibles!$A$1:$I$101</definedName>
    <definedName name="Z_85B566CF_5CB6_4374_A420_6343425B0EE1_.wvu.FilterData" localSheetId="2" hidden="1">consumibles!$A$1:$AFK$126</definedName>
    <definedName name="Z_8659350F_5915_4413_93C1_A402F6E4F71B_.wvu.Cols" localSheetId="2" hidden="1">consumibles!$F:$I</definedName>
    <definedName name="Z_8659350F_5915_4413_93C1_A402F6E4F71B_.wvu.FilterData" localSheetId="2" hidden="1">consumibles!$A$1:$I$101</definedName>
    <definedName name="Z_8659350F_5915_4413_93C1_A402F6E4F71B_.wvu.FilterData" localSheetId="3" hidden="1">Telefonos!$A$1:$Z$128</definedName>
    <definedName name="Z_86619188_94CA_429F_8DC8_9330C475A7BB_.wvu.FilterData" localSheetId="2" hidden="1">consumibles!$A$1:$I$113</definedName>
    <definedName name="Z_86619188_94CA_429F_8DC8_9330C475A7BB_.wvu.FilterData" localSheetId="1" hidden="1">Pedidos!$A$1:$R$3578</definedName>
    <definedName name="Z_878068C7_5BF8_4F88_94BF_D66C25909D5C_.wvu.FilterData" localSheetId="1" hidden="1">Pedidos!$A$1:$R$4405</definedName>
    <definedName name="Z_882DC269_754A_48A9_B1EF_A1E17D7A2ED0_.wvu.FilterData" localSheetId="1" hidden="1">Pedidos!$A$1:$R$4314</definedName>
    <definedName name="Z_88B34FFF_FC21_454A_BD71_9B3381087057_.wvu.FilterData" localSheetId="1" hidden="1">Pedidos!$K$1:$K$4342</definedName>
    <definedName name="Z_895D3843_2772_478F_BF00_AB06317CE6B2_.wvu.FilterData" localSheetId="2" hidden="1">consumibles!$A$1:$I$101</definedName>
    <definedName name="Z_8B30979C_E493_4FFF_BFE2_58C530676662_.wvu.FilterData" localSheetId="1" hidden="1">Pedidos!$C$1:$C$4111</definedName>
    <definedName name="Z_8F00F5D4_6D07_42CD_9834_D5A36F20BCDB_.wvu.FilterData" localSheetId="1" hidden="1">Pedidos!$A$1:$R$4337</definedName>
    <definedName name="Z_911375F7_13CD_4758_B251_711D97A11CE5_.wvu.FilterData" localSheetId="1" hidden="1">Pedidos!$A$1:$R$4381</definedName>
    <definedName name="Z_928EC5D8_5EA5_4D83_8BEF_60F14CB429B1_.wvu.FilterData" localSheetId="1" hidden="1">Pedidos!$C$1:$C$3873</definedName>
    <definedName name="Z_934CA783_0C6E_4AF3_B413_83C11D7A5857_.wvu.FilterData" localSheetId="2" hidden="1">consumibles!$A$1:$I$101</definedName>
    <definedName name="Z_936ABD0E_706C_42B7_83C9_2FB311A4ACA4_.wvu.FilterData" localSheetId="1" hidden="1">Pedidos!$A$1:$AVS$3873</definedName>
    <definedName name="Z_9578AF5C_0C50_42A4_9862_42F95EAFFB7E_.wvu.FilterData" localSheetId="1" hidden="1">Pedidos!$A$1:$R$3390</definedName>
    <definedName name="Z_978EAAF3_4FB1_4E06_9BCA_B6D8B417DD9D_.wvu.FilterData" localSheetId="2" hidden="1">consumibles!#REF!</definedName>
    <definedName name="Z_978EAAF3_4FB1_4E06_9BCA_B6D8B417DD9D_.wvu.FilterData" localSheetId="1" hidden="1">Pedidos!$A$1:$R$3424</definedName>
    <definedName name="Z_98468C78_204B_45EB_9CEF_8777AD9E7207_.wvu.FilterData" localSheetId="1" hidden="1">Pedidos!$C$1:$C$3482</definedName>
    <definedName name="Z_9923968A_A1F7_4E76_8CB5_6BED76FABC21_.wvu.FilterData" localSheetId="3" hidden="1">Telefonos!$A$1:$Z$128</definedName>
    <definedName name="Z_992F45E3_0701_4BFC_AAD6_B6219D8D9C17_.wvu.FilterData" localSheetId="1" hidden="1">Pedidos!$A$1:$R$4267</definedName>
    <definedName name="Z_9C5F8390_2984_438E_8398_352F42B256CB_.wvu.FilterData" localSheetId="1" hidden="1">Pedidos!$A$1:$R$3945</definedName>
    <definedName name="Z_9C9D8262_4C5E_4DEC_AA7C_3AD426FEEB9D_.wvu.FilterData" localSheetId="1" hidden="1">Pedidos!$A$1:$R$4190</definedName>
    <definedName name="Z_9F73DC7D_197B_4D98_AFBE_F7348F3F03E7_.wvu.FilterData" localSheetId="1" hidden="1">Pedidos!$A$1:$R$4216</definedName>
    <definedName name="Z_A26F1836_FFDF_4B2C_9EFB_D8735D27D6F3_.wvu.FilterData" localSheetId="1" hidden="1">Pedidos!$A$1:$R$3252</definedName>
    <definedName name="Z_A2C8B428_7DEA_4F33_AB6D_2B9A1C3D9DB0_.wvu.FilterData" localSheetId="1" hidden="1">Pedidos!$A$1:$R$4392</definedName>
    <definedName name="Z_A2D28A32_ED10_4605_9F7F_5A6B008CA60C_.wvu.FilterData" localSheetId="1" hidden="1">Pedidos!$A$1:$R$4405</definedName>
    <definedName name="Z_A303DAD6_5320_48AD_8E3C_C81EDEF81150_.wvu.FilterData" localSheetId="1" hidden="1">Pedidos!$A$3376:$L$3382</definedName>
    <definedName name="Z_A3DFA681_98CF_4629_8A1E_D2A6413D261F_.wvu.FilterData" localSheetId="2" hidden="1">consumibles!#REF!</definedName>
    <definedName name="Z_A3DFA681_98CF_4629_8A1E_D2A6413D261F_.wvu.FilterData" localSheetId="3" hidden="1">Telefonos!$A$1:$Z$128</definedName>
    <definedName name="Z_A5011959_915B_4E4F_89D5_45FD8F4E4B61_.wvu.FilterData" localSheetId="1" hidden="1">Pedidos!$A$1:$R$3216</definedName>
    <definedName name="Z_A5A8E3B6_7C0B_4AA0_A762_FE692D5DA516_.wvu.FilterData" localSheetId="2" hidden="1">consumibles!$A$1:$I$113</definedName>
    <definedName name="Z_A5A8E3B6_7C0B_4AA0_A762_FE692D5DA516_.wvu.FilterData" localSheetId="1" hidden="1">Pedidos!$A$1:$R$3945</definedName>
    <definedName name="Z_A6B2B987_9834_476B_A059_F884427364E3_.wvu.FilterData" localSheetId="2" hidden="1">consumibles!$A$1:$I$101</definedName>
    <definedName name="Z_A82CBF68_4727_41D8_80C5_B7FC19B40218_.wvu.FilterData" localSheetId="2" hidden="1">consumibles!$A$1:$I$101</definedName>
    <definedName name="Z_A9A5A389_14FE_4846_B411_19921CC32FF8_.wvu.FilterData" localSheetId="1" hidden="1">Pedidos!$A$1:$R$4035</definedName>
    <definedName name="Z_A9D718C0_6590_48F0_8F84_373761390455_.wvu.FilterData" localSheetId="1" hidden="1">Pedidos!$A$1:$R$3793</definedName>
    <definedName name="Z_AABDC9A2_C2CE_44D7_9C7F_4CB9E85AD4F5_.wvu.FilterData" localSheetId="1" hidden="1">Pedidos!$A$1:$R$3215</definedName>
    <definedName name="Z_AACC5EC1_B5B0_4168_A1EC_19FC72190413_.wvu.Cols" localSheetId="2" hidden="1">consumibles!#REF!,consumibles!#REF!</definedName>
    <definedName name="Z_AACC5EC1_B5B0_4168_A1EC_19FC72190413_.wvu.FilterData" localSheetId="2" hidden="1">consumibles!$A$1:$I$101</definedName>
    <definedName name="Z_AACC5EC1_B5B0_4168_A1EC_19FC72190413_.wvu.FilterData" localSheetId="3" hidden="1">Telefonos!$A$1:$Z$128</definedName>
    <definedName name="Z_AF5BE2FA_62CC_431B_998C_E5C3B658B78D_.wvu.FilterData" localSheetId="1" hidden="1">Pedidos!$A$1:$R$4050</definedName>
    <definedName name="Z_AF8E5F35_C7A2_4EF8_BE94_92D9725229A7_.wvu.FilterData" localSheetId="1" hidden="1">Pedidos!$A$1:$AVS$3873</definedName>
    <definedName name="Z_B0EEBF80_FAC6_4EF0_A61F_2D2F18C6B95D_.wvu.FilterData" localSheetId="1" hidden="1">Pedidos!$A$1:$R$3944</definedName>
    <definedName name="Z_B0FC20AA_AD2D_4C25_A237_FDF380C101FA_.wvu.FilterData" localSheetId="1" hidden="1">Pedidos!$A$1:$R$3375</definedName>
    <definedName name="Z_B22DB666_C666_4D4C_BDFA_2C82AAE04B37_.wvu.FilterData" localSheetId="1" hidden="1">Pedidos!$K$1:$K$3457</definedName>
    <definedName name="Z_B29B884E_D9A7_4601_B2DF_58404213236E_.wvu.FilterData" localSheetId="3" hidden="1">Telefonos!$A$1:$Z$128</definedName>
    <definedName name="Z_B49E498C_B61D_444D_9C8F_95E3C91699D0_.wvu.FilterData" localSheetId="1" hidden="1">Pedidos!$A$1:$R$4056</definedName>
    <definedName name="Z_B4C56BDD_F593_4CDA_85B8_3C09368F0485_.wvu.FilterData" localSheetId="1" hidden="1">Pedidos!$A$1:$R$3937</definedName>
    <definedName name="Z_B5EE6FA6_2590_4CBF_BFAD_61515D46A0C7_.wvu.Cols" localSheetId="2" hidden="1">consumibles!$B:$C,consumibles!$H:$S</definedName>
    <definedName name="Z_B5EE6FA6_2590_4CBF_BFAD_61515D46A0C7_.wvu.FilterData" localSheetId="2" hidden="1">consumibles!$A$1:$AFK$126</definedName>
    <definedName name="Z_B5EE6FA6_2590_4CBF_BFAD_61515D46A0C7_.wvu.FilterData" localSheetId="1" hidden="1">Pedidos!$A$1:$R$4406</definedName>
    <definedName name="Z_B5EE6FA6_2590_4CBF_BFAD_61515D46A0C7_.wvu.FilterData" localSheetId="3" hidden="1">Telefonos!$A$1:$Z$128</definedName>
    <definedName name="Z_B5EE6FA6_2590_4CBF_BFAD_61515D46A0C7_.wvu.PrintArea" localSheetId="2" hidden="1">consumibles!$A$1:$S$113</definedName>
    <definedName name="Z_B5F17B0F_B053_4E76_BC35_58623F08C76C_.wvu.FilterData" localSheetId="2" hidden="1">consumibles!#REF!</definedName>
    <definedName name="Z_B6104B3E_EEEE_45A7_92A5_768763162A09_.wvu.FilterData" localSheetId="1" hidden="1">Pedidos!$A$1:$R$3361</definedName>
    <definedName name="Z_B69CD4A7_B244_445F_A77C_D01D5A3098C6_.wvu.FilterData" localSheetId="1" hidden="1">Pedidos!$A$1:$R$3851</definedName>
    <definedName name="Z_B6B5C945_F706_4848_8A75_486EAB32099A_.wvu.Cols" localSheetId="2" hidden="1">consumibles!$B:$C,consumibles!$E:$E,consumibles!$G:$I</definedName>
    <definedName name="Z_B6B5C945_F706_4848_8A75_486EAB32099A_.wvu.Cols" localSheetId="1" hidden="1">Pedidos!#REF!</definedName>
    <definedName name="Z_B6B5C945_F706_4848_8A75_486EAB32099A_.wvu.FilterData" localSheetId="2" hidden="1">consumibles!$A$1:$AFK$126</definedName>
    <definedName name="Z_B6B5C945_F706_4848_8A75_486EAB32099A_.wvu.FilterData" localSheetId="1" hidden="1">Pedidos!$A$1:$R$4412</definedName>
    <definedName name="Z_B6B5C945_F706_4848_8A75_486EAB32099A_.wvu.FilterData" localSheetId="3" hidden="1">Telefonos!$A$1:$Z$128</definedName>
    <definedName name="Z_B73F6543_8CE6_42D2_9EAB_02A63D86E103_.wvu.FilterData" localSheetId="1" hidden="1">Pedidos!$A$1:$R$4382</definedName>
    <definedName name="Z_B81E4EA1_CC62_42FC_A491_0B334D89D3B2_.wvu.FilterData" localSheetId="1" hidden="1">Pedidos!$A$1:$R$3618</definedName>
    <definedName name="Z_B9DA1E9D_2E82_40E0_B1C2_2B106ECB84D1_.wvu.FilterData" localSheetId="2" hidden="1">consumibles!$A$1:$I$101</definedName>
    <definedName name="Z_BC17D52C_FE7E_4336_9EA3_F0AEC1FCF26D_.wvu.FilterData" localSheetId="1" hidden="1">Pedidos!$A$1:$R$4223</definedName>
    <definedName name="Z_BD36C063_773F_471A_9D11_66B81C06D9DE_.wvu.FilterData" localSheetId="1" hidden="1">Pedidos!$A$1:$R$4056</definedName>
    <definedName name="Z_BFF3B36D_91EA_48CA_AF6E_AB86F318979E_.wvu.Cols" localSheetId="2" hidden="1">consumibles!$E:$G</definedName>
    <definedName name="Z_C08D2A75_2857_4F39_876B_D5D246F6876B_.wvu.FilterData" localSheetId="1" hidden="1">Pedidos!$A$1:$AVS$3873</definedName>
    <definedName name="Z_C0E805FC_D977_4D6D_B07D_126C874C9A0D_.wvu.FilterData" localSheetId="1" hidden="1">Pedidos!$F$1:$F$3873</definedName>
    <definedName name="Z_C33445A3_9460_4176_A81D_D8AF80679D92_.wvu.FilterData" localSheetId="2" hidden="1">consumibles!#REF!</definedName>
    <definedName name="Z_C33445A3_9460_4176_A81D_D8AF80679D92_.wvu.FilterData" localSheetId="1" hidden="1">Pedidos!$A$1:$R$3152</definedName>
    <definedName name="Z_C450EFBD_848D_4276_84A6_61BF86C3F3D1_.wvu.FilterData" localSheetId="1" hidden="1">Pedidos!$A$1:$R$3131</definedName>
    <definedName name="Z_C4831416_D855_491D_B735_C21835A7A320_.wvu.FilterData" localSheetId="2" hidden="1">consumibles!$A$1:$I$101</definedName>
    <definedName name="Z_C5F984A8_DA89_4766_8A17_7A739B381755_.wvu.FilterData" localSheetId="1" hidden="1">Pedidos!$A$1:$AVS$3873</definedName>
    <definedName name="Z_C6333D5B_684D_4F9B_8A15_B597DE95C0BC_.wvu.FilterData" localSheetId="1" hidden="1">Pedidos!$A$1:$R$4246</definedName>
    <definedName name="Z_C6B7DDE3_6DCB_447A_BD9B_B547F4902970_.wvu.FilterData" localSheetId="1" hidden="1">Pedidos!$A$1:$AVS$3873</definedName>
    <definedName name="Z_C77B05C3_2505_4EA2_BA91_940CF7EEC8EB_.wvu.FilterData" localSheetId="1" hidden="1">Pedidos!$A$1:$AVS$3873</definedName>
    <definedName name="Z_C8F1997B_9796_4B98_9379_D5C78A5FD5E5_.wvu.FilterData" localSheetId="2" hidden="1">consumibles!#REF!</definedName>
    <definedName name="Z_C96F2996_2822_45EA_A1FD_E168037784E4_.wvu.FilterData" localSheetId="1" hidden="1">Pedidos!$A$1:$R$3381</definedName>
    <definedName name="Z_C985B3D3_282B_4097_A5CB_5C401026B3B7_.wvu.FilterData" localSheetId="3" hidden="1">Telefonos!$A$1:$Z$128</definedName>
    <definedName name="Z_C9FBE451_5001_414F_86B6_83DC755DADE5_.wvu.FilterData" localSheetId="1" hidden="1">Pedidos!$A$1:$R$3577</definedName>
    <definedName name="Z_CA5C2C8E_964F_4FF2_BA69_BF45DFFDB46C_.wvu.FilterData" localSheetId="2" hidden="1">consumibles!$A$1:$I$113</definedName>
    <definedName name="Z_CA5C2C8E_964F_4FF2_BA69_BF45DFFDB46C_.wvu.FilterData" localSheetId="1" hidden="1">Pedidos!$A$1:$AVS$3873</definedName>
    <definedName name="Z_CB75B2AA_62F6_4156_B4EB_F6B1E6F8CEDA_.wvu.FilterData" localSheetId="1" hidden="1">Pedidos!$A$1:$R$3400</definedName>
    <definedName name="Z_CBABD777_024A_4245_B3E3_210B849BA4C6_.wvu.FilterData" localSheetId="1" hidden="1">Pedidos!$A$1:$R$3814</definedName>
    <definedName name="Z_CC084663_2894_4AF3_80CD_6FA8EA3BC3F7_.wvu.FilterData" localSheetId="1" hidden="1">Pedidos!$A$1:$R$4170</definedName>
    <definedName name="Z_CCBA4426_A021_4509_9416_926453E64857_.wvu.FilterData" localSheetId="1" hidden="1">Pedidos!$K$1:$K$4246</definedName>
    <definedName name="Z_CCED3BA7_882F_4690_88FD_D1E91F5563C6_.wvu.Cols" localSheetId="2" hidden="1">consumibles!$F:$F,consumibles!$H:$H,consumibles!#REF!,consumibles!#REF!</definedName>
    <definedName name="Z_CCED3BA7_882F_4690_88FD_D1E91F5563C6_.wvu.FilterData" localSheetId="2" hidden="1">consumibles!$A$1:$I$113</definedName>
    <definedName name="Z_CCED3BA7_882F_4690_88FD_D1E91F5563C6_.wvu.FilterData" localSheetId="1" hidden="1">Pedidos!$A$1:$AVS$3873</definedName>
    <definedName name="Z_CCED3BA7_882F_4690_88FD_D1E91F5563C6_.wvu.FilterData" localSheetId="3" hidden="1">Telefonos!$A$1:$Z$128</definedName>
    <definedName name="Z_CD3303AC_2E02_418A_B756_EADAA5B990BE_.wvu.FilterData" localSheetId="1" hidden="1">Pedidos!$C$1:$C$3425</definedName>
    <definedName name="Z_D04406F4_AB93_4F37_9E04_0C3159CE2D30_.wvu.FilterData" localSheetId="1" hidden="1">Pedidos!$A$1:$R$3931</definedName>
    <definedName name="Z_D0CE0E9D_B99B_44D1_8E38_E9AA4FC88B94_.wvu.FilterData" localSheetId="1" hidden="1">Pedidos!$A$1:$R$4209</definedName>
    <definedName name="Z_D134FBDE_33D3_4EB4_A972_AF9257BEF0E0_.wvu.FilterData" localSheetId="1" hidden="1">Pedidos!$A$1:$AVS$3873</definedName>
    <definedName name="Z_D1E14DE7_53FD_4D4B_B34D_BEC6ED3244C6_.wvu.FilterData" localSheetId="2" hidden="1">consumibles!$A$1:$I$113</definedName>
    <definedName name="Z_D1E14DE7_53FD_4D4B_B34D_BEC6ED3244C6_.wvu.FilterData" localSheetId="1" hidden="1">Pedidos!$A$1:$R$3809</definedName>
    <definedName name="Z_D239F922_452B_48EE_B741_376DC4BDB5B0_.wvu.FilterData" localSheetId="1" hidden="1">Pedidos!$A$1:$R$3809</definedName>
    <definedName name="Z_D4B1498C_9ED2_4738_8BD4_DBBBF09B67E7_.wvu.FilterData" localSheetId="1" hidden="1">Pedidos!$A$1:$S$3977</definedName>
    <definedName name="Z_D6F47488_2AFB_4980_B392_016CE3F8EC75_.wvu.FilterData" localSheetId="2" hidden="1">consumibles!$A$1:$I$113</definedName>
    <definedName name="Z_D6F47488_2AFB_4980_B392_016CE3F8EC75_.wvu.FilterData" localSheetId="1" hidden="1">Pedidos!$A$1:$R$3878</definedName>
    <definedName name="Z_D78F5397_D951_46D2_9610_C58D90E1234A_.wvu.FilterData" localSheetId="2" hidden="1">consumibles!$A$1:$AFK$126</definedName>
    <definedName name="Z_DA7933F4_53F5_4F48_836C_62C1ADD9143E_.wvu.FilterData" localSheetId="2" hidden="1">consumibles!#REF!</definedName>
    <definedName name="Z_DA7933F4_53F5_4F48_836C_62C1ADD9143E_.wvu.FilterData" localSheetId="1" hidden="1">Pedidos!$A$1:$R$3424</definedName>
    <definedName name="Z_DAF84C02_D61B_437F_96D7_0D99B29E3C2A_.wvu.FilterData" localSheetId="1" hidden="1">Pedidos!$A$1:$AVS$3873</definedName>
    <definedName name="Z_DB96FCD0_581A_467B_9CD8_59DDE3D38361_.wvu.FilterData" localSheetId="1" hidden="1">Pedidos!$A$1:$R$3116</definedName>
    <definedName name="Z_DBBBFF3F_060C_4567_AAE7_9A1D88FBF4BB_.wvu.FilterData" localSheetId="2" hidden="1">consumibles!$A$1:$I$101</definedName>
    <definedName name="Z_DC7AC8E9_4195_4805_BD8D_94E7BE71BACE_.wvu.FilterData" localSheetId="1" hidden="1">Pedidos!$A$1:$R$3873</definedName>
    <definedName name="Z_DCB986B0_09D9_4A93_9AF2_BFD473C152B4_.wvu.FilterData" localSheetId="1" hidden="1">Pedidos!$A$1:$R$3961</definedName>
    <definedName name="Z_DDB515F4_D9B3_4DDA_BB83_27A6D7162256_.wvu.FilterData" localSheetId="1" hidden="1">Pedidos!$A$1:$R$3884</definedName>
    <definedName name="Z_DF6BE91D_56CB_4AFD_AB4C_B4E8BA380C40_.wvu.FilterData" localSheetId="1" hidden="1">Pedidos!$A$1:$R$3519</definedName>
    <definedName name="Z_E06C77BE_BE3F_45A0_BD20_0AE95AC7B30A_.wvu.FilterData" localSheetId="1" hidden="1">Pedidos!$C$1:$C$3481</definedName>
    <definedName name="Z_E091E4A8_9834_42A1_8ACF_D96ED5826022_.wvu.FilterData" localSheetId="2" hidden="1">consumibles!$A$1:$AFK$126</definedName>
    <definedName name="Z_E30E221F_FF46_4A41_8288_9D1461723AD9_.wvu.FilterData" localSheetId="2" hidden="1">consumibles!$A$1:$I$101</definedName>
    <definedName name="Z_E3943260_A7BC_4F7B_85D3_343C3BB0AF6E_.wvu.FilterData" localSheetId="1" hidden="1">Pedidos!$C$1:$C$4357</definedName>
    <definedName name="Z_E3F04CB4_6152_40BF_AE5C_5CE4721D6447_.wvu.FilterData" localSheetId="2" hidden="1">consumibles!$A$1:$I$126</definedName>
    <definedName name="Z_E6943CA5_B6DD_485C_AFBE_BB74C7088CDC_.wvu.FilterData" localSheetId="2" hidden="1">consumibles!#REF!</definedName>
    <definedName name="Z_E6943CA5_B6DD_485C_AFBE_BB74C7088CDC_.wvu.FilterData" localSheetId="1" hidden="1">Pedidos!$A$1:$R$3411</definedName>
    <definedName name="Z_E6E6D459_7084_4EEC_B17D_21988B25DAB3_.wvu.FilterData" localSheetId="1" hidden="1">Pedidos!$A$1:$R$3874</definedName>
    <definedName name="Z_E85A7D7D_8D77_4B72_B6F9_1EA9EFFF90CC_.wvu.FilterData" localSheetId="1" hidden="1">Pedidos!$A$1:$R$3972</definedName>
    <definedName name="Z_E8AD9B23_8D6D_4219_B067_713D44FA18D4_.wvu.FilterData" localSheetId="1" hidden="1">Pedidos!$A$1:$R$3872</definedName>
    <definedName name="Z_E9392925_45D9_40B0_8395_3257CD5D9734_.wvu.FilterData" localSheetId="1" hidden="1">Pedidos!$K$1:$K$3201</definedName>
    <definedName name="Z_E9743457_0B3A_442A_AD92_C07B01195769_.wvu.FilterData" localSheetId="1" hidden="1">Pedidos!$E$1:$E$3328</definedName>
    <definedName name="Z_E9B3922E_B130_4A30_B824_F2E5C4AB04BC_.wvu.FilterData" localSheetId="2" hidden="1">consumibles!$A$1:$I$101</definedName>
    <definedName name="Z_EA242765_6276_4A92_BE26_CBE3C8B11710_.wvu.FilterData" localSheetId="1" hidden="1">Pedidos!$C$1:$C$3957</definedName>
    <definedName name="Z_EAA2D7D0_D7D9_4280_A7CC_9A948FC704D2_.wvu.FilterData" localSheetId="1" hidden="1">Pedidos!$C$1:$C$3425</definedName>
    <definedName name="Z_EB36878F_A2FC_450A_AAFC_74C7D47EE404_.wvu.FilterData" localSheetId="1" hidden="1">Pedidos!$A$1:$R$3289</definedName>
    <definedName name="Z_ECC88B9B_F948_4A11_B743_081EA3D53537_.wvu.FilterData" localSheetId="1" hidden="1">Pedidos!$C$1:$C$4053</definedName>
    <definedName name="Z_EE37C17F_1280_4658_A3A1_C2A1270D61B3_.wvu.FilterData" localSheetId="1" hidden="1">Pedidos!$A$1:$R$3843</definedName>
    <definedName name="Z_EF855C47_502D_4E4C_BEE3_519EF981D358_.wvu.FilterData" localSheetId="1" hidden="1">Pedidos!$D$1:$D$3873</definedName>
    <definedName name="Z_EFDBA4FC_F2E8_4A33_92B2_44BFD8357F71_.wvu.FilterData" localSheetId="1" hidden="1">Pedidos!$A$1:$R$3730</definedName>
    <definedName name="Z_F01D4ED5_515C_4046_8448_F1DCCC173F18_.wvu.FilterData" localSheetId="2" hidden="1">consumibles!$A$1:$AFK$126</definedName>
    <definedName name="Z_F01D4ED5_515C_4046_8448_F1DCCC173F18_.wvu.FilterData" localSheetId="1" hidden="1">Pedidos!$A$1:$R$4203</definedName>
    <definedName name="Z_F04AB697_D409_43E6_BC40_A301627C20A1_.wvu.FilterData" localSheetId="1" hidden="1">Pedidos!$C$1:$C$4246</definedName>
    <definedName name="Z_F07F37B6_E2B5_4C24_8012_0CA4CFC5B495_.wvu.FilterData" localSheetId="2" hidden="1">consumibles!$A$1:$I$101</definedName>
    <definedName name="Z_F0C86D6D_7F68_4EAE_A444_286AC9E54326_.wvu.FilterData" localSheetId="1" hidden="1">Pedidos!$A$1:$R$3409</definedName>
    <definedName name="Z_F1816F25_A577_47B7_8AAE_FB11CD8490BB_.wvu.FilterData" localSheetId="1" hidden="1">Pedidos!$K$1:$K$3875</definedName>
    <definedName name="Z_F34E6C22_2947_45D9_98E7_2C354D448339_.wvu.FilterData" localSheetId="1" hidden="1">Pedidos!$A$1:$R$3237</definedName>
    <definedName name="Z_F360B411_1AFB_4871_AD71_714983C5D473_.wvu.FilterData" localSheetId="1" hidden="1">Pedidos!$A$1:$R$3981</definedName>
    <definedName name="Z_F4963418_92CF_480E_A327_5EF0E3AA5326_.wvu.FilterData" localSheetId="2" hidden="1">consumibles!#REF!</definedName>
    <definedName name="Z_F49E9DB9_9BC6_4B5A_A7CA_86F766896C13_.wvu.Cols" localSheetId="2" hidden="1">consumibles!$I:$I</definedName>
    <definedName name="Z_F49E9DB9_9BC6_4B5A_A7CA_86F766896C13_.wvu.FilterData" localSheetId="2" hidden="1">consumibles!#REF!</definedName>
    <definedName name="Z_F49E9DB9_9BC6_4B5A_A7CA_86F766896C13_.wvu.FilterData" localSheetId="3" hidden="1">Telefonos!$A$1:$Z$128</definedName>
    <definedName name="Z_F67FF648_3C77_46F2_9297_DD9994FE9241_.wvu.FilterData" localSheetId="1" hidden="1">Pedidos!$K$1:$K$3128</definedName>
    <definedName name="Z_F78379EA_82BE_43E3_A099_627A0EA33A3C_.wvu.FilterData" localSheetId="1" hidden="1">Pedidos!$A$1:$R$3811</definedName>
    <definedName name="Z_F84B2D72_1E61_4975_A22E_6A2F2CD6A96D_.wvu.FilterData" localSheetId="2" hidden="1">consumibles!$A$1:$I$101</definedName>
    <definedName name="Z_F872F584_859E_4079_A3CF_2F4E23243DE5_.wvu.FilterData" localSheetId="1" hidden="1">Pedidos!$A$1:$R$4170</definedName>
    <definedName name="Z_F8F77A2B_F87D_4AB9_887A_553935E838AB_.wvu.FilterData" localSheetId="1" hidden="1">Pedidos!$A$1:$AVS$3873</definedName>
    <definedName name="Z_F9F94113_7D5A_4954_828D_C7DECAC67229_.wvu.FilterData" localSheetId="1" hidden="1">Pedidos!$A$1:$R$4333</definedName>
    <definedName name="Z_FC938CF3_AAD2_41FD_819D_00F452D303E4_.wvu.FilterData" localSheetId="1" hidden="1">Pedidos!$A$1:$R$3999</definedName>
    <definedName name="Z_FE788B10_CDF0_4924_A6D3_4C35B6E9F632_.wvu.FilterData" localSheetId="1" hidden="1">Pedidos!$A$1:$R$3789</definedName>
  </definedNames>
  <calcPr calcId="191028"/>
  <customWorkbookViews>
    <customWorkbookView name="RABANEDA, Yolanda - Vista personalizada" guid="{B6B5C945-F706-4848-8A75-486EAB32099A}" mergeInterval="0" personalView="1" maximized="1" xWindow="-8" yWindow="-8" windowWidth="1936" windowHeight="1056" activeSheetId="1"/>
    <customWorkbookView name="MEDINA, Luis - Vista personalizada" guid="{378BD496-0998-4600-B1B7-561ECEE61EEE}" mergeInterval="0" personalView="1" maximized="1" xWindow="1" yWindow="1" windowWidth="1276" windowHeight="794" activeSheetId="1"/>
    <customWorkbookView name="OLMO MILLAN, Angel - Vista personalizada" guid="{14295749-0049-427F-83C5-FA9DA2229EDE}" mergeInterval="0" personalView="1" maximized="1" xWindow="1" yWindow="1" windowWidth="1916" windowHeight="850" tabRatio="492" activeSheetId="1"/>
    <customWorkbookView name="OLMO MILLA, Angel - Vista personalizada" guid="{CCED3BA7-882F-4690-88FD-D1E91F5563C6}" mergeInterval="0" personalView="1" maximized="1" xWindow="1" yWindow="1" windowWidth="1916" windowHeight="850" tabRatio="366" activeSheetId="1"/>
    <customWorkbookView name="ESIG, Mantenimiento Pint - Vista personalizada" guid="{B5EE6FA6-2590-4CBF-BFAD-61515D46A0C7}" mergeInterval="0" personalView="1" maximized="1" xWindow="1" yWindow="1" windowWidth="1276" windowHeight="794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301" i="1" l="1"/>
  <c r="I6298" i="1"/>
  <c r="W164" i="2"/>
  <c r="AN8" i="2"/>
  <c r="AN9" i="2"/>
  <c r="AN11" i="2"/>
  <c r="AN13" i="2"/>
  <c r="AN19" i="2"/>
  <c r="AN20" i="2"/>
  <c r="AN23" i="2"/>
  <c r="AN33" i="2"/>
  <c r="AN37" i="2"/>
  <c r="AN39" i="2"/>
  <c r="AN41" i="2"/>
  <c r="AN46" i="2"/>
  <c r="AN50" i="2"/>
  <c r="AN56" i="2"/>
  <c r="AN62" i="2"/>
  <c r="AN67" i="2"/>
  <c r="AN72" i="2"/>
  <c r="AN74" i="2"/>
  <c r="AN75" i="2"/>
  <c r="AN76" i="2"/>
  <c r="AN77" i="2"/>
  <c r="AN78" i="2"/>
  <c r="AN82" i="2"/>
  <c r="AN84" i="2"/>
  <c r="AN85" i="2"/>
  <c r="AN86" i="2"/>
  <c r="AN87" i="2"/>
  <c r="AN88" i="2"/>
  <c r="AN89" i="2"/>
  <c r="AN101" i="2"/>
  <c r="AN115" i="2"/>
  <c r="K2" i="2"/>
  <c r="C2" i="2" s="1"/>
  <c r="U2" i="2"/>
  <c r="W2" i="2"/>
  <c r="Y2" i="2"/>
  <c r="AA2" i="2"/>
  <c r="AI2" i="2"/>
  <c r="C3" i="2"/>
  <c r="M3" i="2"/>
  <c r="S3" i="2"/>
  <c r="U3" i="2"/>
  <c r="W3" i="2"/>
  <c r="C4" i="2"/>
  <c r="G4" i="2"/>
  <c r="U4" i="2"/>
  <c r="W4" i="2"/>
  <c r="Y4" i="2"/>
  <c r="AA4" i="2"/>
  <c r="AC4" i="2"/>
  <c r="AE4" i="2"/>
  <c r="C5" i="2"/>
  <c r="C6" i="2"/>
  <c r="U6" i="2"/>
  <c r="W6" i="2"/>
  <c r="C7" i="2"/>
  <c r="U7" i="2"/>
  <c r="W7" i="2"/>
  <c r="C8" i="2"/>
  <c r="U8" i="2"/>
  <c r="W8" i="2"/>
  <c r="C9" i="2"/>
  <c r="U9" i="2"/>
  <c r="W9" i="2"/>
  <c r="Y9" i="2"/>
  <c r="C10" i="2"/>
  <c r="U10" i="2"/>
  <c r="W10" i="2"/>
  <c r="C11" i="2"/>
  <c r="U11" i="2"/>
  <c r="W11" i="2"/>
  <c r="Y11" i="2"/>
  <c r="AA11" i="2"/>
  <c r="C12" i="2"/>
  <c r="W13" i="2"/>
  <c r="Y13" i="2"/>
  <c r="C14" i="2"/>
  <c r="K15" i="2"/>
  <c r="C15" i="2" s="1"/>
  <c r="M15" i="2"/>
  <c r="O15" i="2"/>
  <c r="Q15" i="2"/>
  <c r="S15" i="2"/>
  <c r="U15" i="2"/>
  <c r="W15" i="2"/>
  <c r="Y15" i="2"/>
  <c r="AA15" i="2"/>
  <c r="AG15" i="2"/>
  <c r="AI15" i="2"/>
  <c r="K16" i="2"/>
  <c r="C16" i="2" s="1"/>
  <c r="M16" i="2"/>
  <c r="O16" i="2"/>
  <c r="Q16" i="2"/>
  <c r="U16" i="2"/>
  <c r="W16" i="2"/>
  <c r="Y16" i="2"/>
  <c r="K17" i="2"/>
  <c r="C17" i="2" s="1"/>
  <c r="M17" i="2"/>
  <c r="Q17" i="2"/>
  <c r="S17" i="2"/>
  <c r="U17" i="2"/>
  <c r="W17" i="2"/>
  <c r="Y17" i="2"/>
  <c r="AE17" i="2"/>
  <c r="AG17" i="2"/>
  <c r="AI17" i="2"/>
  <c r="C18" i="2"/>
  <c r="U18" i="2"/>
  <c r="W18" i="2"/>
  <c r="Y18" i="2"/>
  <c r="AA18" i="2"/>
  <c r="AE18" i="2"/>
  <c r="AG18" i="2"/>
  <c r="AI18" i="2"/>
  <c r="C19" i="2"/>
  <c r="U19" i="2"/>
  <c r="W19" i="2"/>
  <c r="Y19" i="2"/>
  <c r="AA19" i="2"/>
  <c r="AE19" i="2"/>
  <c r="AG19" i="2"/>
  <c r="AI19" i="2"/>
  <c r="C20" i="2"/>
  <c r="U20" i="2"/>
  <c r="Y20" i="2"/>
  <c r="AA20" i="2"/>
  <c r="AE20" i="2"/>
  <c r="AG20" i="2"/>
  <c r="C21" i="2"/>
  <c r="O21" i="2"/>
  <c r="Q21" i="2"/>
  <c r="S21" i="2"/>
  <c r="U21" i="2"/>
  <c r="Y21" i="2"/>
  <c r="AA21" i="2"/>
  <c r="K22" i="2"/>
  <c r="C22" i="2" s="1"/>
  <c r="M22" i="2"/>
  <c r="O22" i="2"/>
  <c r="Q22" i="2"/>
  <c r="S22" i="2"/>
  <c r="U22" i="2"/>
  <c r="W22" i="2"/>
  <c r="Y22" i="2"/>
  <c r="AA22" i="2"/>
  <c r="AE22" i="2"/>
  <c r="AG22" i="2"/>
  <c r="AI22" i="2"/>
  <c r="K23" i="2"/>
  <c r="C23" i="2" s="1"/>
  <c r="M23" i="2"/>
  <c r="O23" i="2"/>
  <c r="Q23" i="2"/>
  <c r="S23" i="2"/>
  <c r="U23" i="2"/>
  <c r="W23" i="2"/>
  <c r="Y23" i="2"/>
  <c r="AA23" i="2"/>
  <c r="AE23" i="2"/>
  <c r="AG23" i="2"/>
  <c r="AI23" i="2"/>
  <c r="C24" i="2"/>
  <c r="U24" i="2"/>
  <c r="Y24" i="2"/>
  <c r="AA24" i="2"/>
  <c r="AG24" i="2"/>
  <c r="K25" i="2"/>
  <c r="C25" i="2" s="1"/>
  <c r="M25" i="2"/>
  <c r="O25" i="2"/>
  <c r="Q25" i="2"/>
  <c r="S25" i="2"/>
  <c r="U25" i="2"/>
  <c r="W25" i="2"/>
  <c r="C26" i="2"/>
  <c r="C27" i="2"/>
  <c r="Q27" i="2"/>
  <c r="S27" i="2"/>
  <c r="U27" i="2"/>
  <c r="AE27" i="2"/>
  <c r="AG27" i="2"/>
  <c r="C28" i="2"/>
  <c r="Q28" i="2"/>
  <c r="S28" i="2"/>
  <c r="U28" i="2"/>
  <c r="W28" i="2"/>
  <c r="Y28" i="2"/>
  <c r="AA28" i="2"/>
  <c r="AE28" i="2"/>
  <c r="AG28" i="2"/>
  <c r="AI28" i="2"/>
  <c r="C29" i="2"/>
  <c r="U29" i="2"/>
  <c r="W29" i="2"/>
  <c r="Y29" i="2"/>
  <c r="AA29" i="2"/>
  <c r="AE29" i="2"/>
  <c r="AG29" i="2"/>
  <c r="AI29" i="2"/>
  <c r="K30" i="2"/>
  <c r="C30" i="2" s="1"/>
  <c r="M30" i="2"/>
  <c r="O30" i="2"/>
  <c r="Q30" i="2"/>
  <c r="S30" i="2"/>
  <c r="U30" i="2"/>
  <c r="W30" i="2"/>
  <c r="Y30" i="2"/>
  <c r="AA30" i="2"/>
  <c r="AE30" i="2"/>
  <c r="AG30" i="2"/>
  <c r="AI30" i="2"/>
  <c r="C31" i="2"/>
  <c r="Q31" i="2"/>
  <c r="S31" i="2"/>
  <c r="U31" i="2"/>
  <c r="W31" i="2"/>
  <c r="Y31" i="2"/>
  <c r="AE31" i="2"/>
  <c r="C32" i="2"/>
  <c r="K33" i="2"/>
  <c r="C33" i="2" s="1"/>
  <c r="M33" i="2"/>
  <c r="O33" i="2"/>
  <c r="Q33" i="2"/>
  <c r="S33" i="2"/>
  <c r="U33" i="2"/>
  <c r="W33" i="2"/>
  <c r="Y33" i="2"/>
  <c r="AA33" i="2"/>
  <c r="AC33" i="2"/>
  <c r="AE33" i="2"/>
  <c r="AG33" i="2"/>
  <c r="AI33" i="2"/>
  <c r="K34" i="2"/>
  <c r="C34" i="2" s="1"/>
  <c r="M34" i="2"/>
  <c r="O34" i="2"/>
  <c r="Q34" i="2"/>
  <c r="S34" i="2"/>
  <c r="U34" i="2"/>
  <c r="W34" i="2"/>
  <c r="Y34" i="2"/>
  <c r="AA34" i="2"/>
  <c r="AC34" i="2"/>
  <c r="AE34" i="2"/>
  <c r="AG34" i="2"/>
  <c r="AI34" i="2"/>
  <c r="K35" i="2"/>
  <c r="C35" i="2" s="1"/>
  <c r="M35" i="2"/>
  <c r="O35" i="2"/>
  <c r="Q35" i="2"/>
  <c r="S35" i="2"/>
  <c r="U35" i="2"/>
  <c r="W35" i="2"/>
  <c r="Y35" i="2"/>
  <c r="AA35" i="2"/>
  <c r="AC35" i="2"/>
  <c r="AE35" i="2"/>
  <c r="AG35" i="2"/>
  <c r="C36" i="2"/>
  <c r="K37" i="2"/>
  <c r="C37" i="2" s="1"/>
  <c r="M37" i="2"/>
  <c r="O37" i="2"/>
  <c r="Q37" i="2"/>
  <c r="S37" i="2"/>
  <c r="U37" i="2"/>
  <c r="Y37" i="2"/>
  <c r="AA37" i="2"/>
  <c r="AC37" i="2"/>
  <c r="AE37" i="2"/>
  <c r="AG37" i="2"/>
  <c r="AI37" i="2"/>
  <c r="C38" i="2"/>
  <c r="K39" i="2"/>
  <c r="C39" i="2" s="1"/>
  <c r="M39" i="2"/>
  <c r="O39" i="2"/>
  <c r="Q39" i="2"/>
  <c r="S39" i="2"/>
  <c r="U39" i="2"/>
  <c r="W39" i="2"/>
  <c r="Y39" i="2"/>
  <c r="AA39" i="2"/>
  <c r="AC39" i="2"/>
  <c r="AE39" i="2"/>
  <c r="AI39" i="2"/>
  <c r="C40" i="2"/>
  <c r="K41" i="2"/>
  <c r="C41" i="2" s="1"/>
  <c r="M41" i="2"/>
  <c r="O41" i="2"/>
  <c r="Q41" i="2"/>
  <c r="S41" i="2"/>
  <c r="U41" i="2"/>
  <c r="W41" i="2"/>
  <c r="AI41" i="2"/>
  <c r="K42" i="2"/>
  <c r="C42" i="2" s="1"/>
  <c r="M42" i="2"/>
  <c r="O42" i="2"/>
  <c r="Q42" i="2"/>
  <c r="S42" i="2"/>
  <c r="U42" i="2"/>
  <c r="W42" i="2"/>
  <c r="AI42" i="2"/>
  <c r="C43" i="2"/>
  <c r="U43" i="2"/>
  <c r="W43" i="2"/>
  <c r="Y43" i="2"/>
  <c r="AA43" i="2"/>
  <c r="AI43" i="2"/>
  <c r="K44" i="2"/>
  <c r="C44" i="2" s="1"/>
  <c r="M44" i="2"/>
  <c r="O44" i="2"/>
  <c r="Q44" i="2"/>
  <c r="S44" i="2"/>
  <c r="U44" i="2"/>
  <c r="W44" i="2"/>
  <c r="Y44" i="2"/>
  <c r="AA44" i="2"/>
  <c r="AE44" i="2"/>
  <c r="AG44" i="2"/>
  <c r="AI44" i="2"/>
  <c r="C45" i="2"/>
  <c r="U45" i="2"/>
  <c r="W45" i="2"/>
  <c r="K46" i="2"/>
  <c r="C46" i="2" s="1"/>
  <c r="M46" i="2"/>
  <c r="O46" i="2"/>
  <c r="Q46" i="2"/>
  <c r="S46" i="2"/>
  <c r="U46" i="2"/>
  <c r="W46" i="2"/>
  <c r="AE46" i="2"/>
  <c r="AG46" i="2"/>
  <c r="AI46" i="2"/>
  <c r="K47" i="2"/>
  <c r="C47" i="2" s="1"/>
  <c r="M47" i="2"/>
  <c r="O47" i="2"/>
  <c r="Q47" i="2"/>
  <c r="U47" i="2"/>
  <c r="W47" i="2"/>
  <c r="Y47" i="2"/>
  <c r="AE47" i="2"/>
  <c r="AG47" i="2"/>
  <c r="K48" i="2"/>
  <c r="C48" i="2" s="1"/>
  <c r="M48" i="2"/>
  <c r="O48" i="2"/>
  <c r="Q48" i="2"/>
  <c r="S48" i="2"/>
  <c r="U48" i="2"/>
  <c r="W48" i="2"/>
  <c r="AE48" i="2"/>
  <c r="C49" i="2"/>
  <c r="U49" i="2"/>
  <c r="W49" i="2"/>
  <c r="K50" i="2"/>
  <c r="C50" i="2" s="1"/>
  <c r="M50" i="2"/>
  <c r="O50" i="2"/>
  <c r="Q50" i="2"/>
  <c r="S50" i="2"/>
  <c r="U50" i="2"/>
  <c r="W50" i="2"/>
  <c r="AG50" i="2"/>
  <c r="AI50" i="2"/>
  <c r="C51" i="2"/>
  <c r="U51" i="2"/>
  <c r="W51" i="2"/>
  <c r="C52" i="2"/>
  <c r="U52" i="2"/>
  <c r="W52" i="2"/>
  <c r="C53" i="2"/>
  <c r="U53" i="2"/>
  <c r="W53" i="2"/>
  <c r="C54" i="2"/>
  <c r="U54" i="2"/>
  <c r="W54" i="2"/>
  <c r="C55" i="2"/>
  <c r="U55" i="2"/>
  <c r="W55" i="2"/>
  <c r="K56" i="2"/>
  <c r="C56" i="2" s="1"/>
  <c r="M56" i="2"/>
  <c r="O56" i="2"/>
  <c r="Q56" i="2"/>
  <c r="S56" i="2"/>
  <c r="U56" i="2"/>
  <c r="W56" i="2"/>
  <c r="Y56" i="2"/>
  <c r="AA56" i="2"/>
  <c r="AE56" i="2"/>
  <c r="AG56" i="2"/>
  <c r="AI56" i="2"/>
  <c r="K57" i="2"/>
  <c r="C57" i="2" s="1"/>
  <c r="M57" i="2"/>
  <c r="O57" i="2"/>
  <c r="Q57" i="2"/>
  <c r="S57" i="2"/>
  <c r="U57" i="2"/>
  <c r="W57" i="2"/>
  <c r="C58" i="2"/>
  <c r="U58" i="2"/>
  <c r="W58" i="2"/>
  <c r="K59" i="2"/>
  <c r="C59" i="2" s="1"/>
  <c r="U59" i="2"/>
  <c r="W59" i="2"/>
  <c r="Y59" i="2"/>
  <c r="AA59" i="2"/>
  <c r="AE59" i="2"/>
  <c r="AG59" i="2"/>
  <c r="AI59" i="2"/>
  <c r="K60" i="2"/>
  <c r="C60" i="2" s="1"/>
  <c r="M60" i="2"/>
  <c r="O60" i="2"/>
  <c r="Q60" i="2"/>
  <c r="S60" i="2"/>
  <c r="U60" i="2"/>
  <c r="W60" i="2"/>
  <c r="C61" i="2"/>
  <c r="O61" i="2"/>
  <c r="U61" i="2"/>
  <c r="W61" i="2"/>
  <c r="AG61" i="2"/>
  <c r="AI61" i="2"/>
  <c r="K62" i="2"/>
  <c r="C62" i="2" s="1"/>
  <c r="M62" i="2"/>
  <c r="O62" i="2"/>
  <c r="Q62" i="2"/>
  <c r="S62" i="2"/>
  <c r="U62" i="2"/>
  <c r="W62" i="2"/>
  <c r="C63" i="2"/>
  <c r="U63" i="2"/>
  <c r="W63" i="2"/>
  <c r="K64" i="2"/>
  <c r="C64" i="2" s="1"/>
  <c r="M64" i="2"/>
  <c r="O64" i="2"/>
  <c r="Q64" i="2"/>
  <c r="S64" i="2"/>
  <c r="U64" i="2"/>
  <c r="W64" i="2"/>
  <c r="C65" i="2"/>
  <c r="U65" i="2"/>
  <c r="W65" i="2"/>
  <c r="AE65" i="2"/>
  <c r="C66" i="2"/>
  <c r="K67" i="2"/>
  <c r="C67" i="2" s="1"/>
  <c r="U67" i="2"/>
  <c r="W67" i="2"/>
  <c r="Y67" i="2"/>
  <c r="AA67" i="2"/>
  <c r="AE67" i="2"/>
  <c r="AG67" i="2"/>
  <c r="AI67" i="2"/>
  <c r="K68" i="2"/>
  <c r="C68" i="2" s="1"/>
  <c r="M68" i="2"/>
  <c r="O68" i="2"/>
  <c r="Q68" i="2"/>
  <c r="S68" i="2"/>
  <c r="U68" i="2"/>
  <c r="W68" i="2"/>
  <c r="Y68" i="2"/>
  <c r="AA68" i="2"/>
  <c r="AE68" i="2"/>
  <c r="AG68" i="2"/>
  <c r="AI68" i="2"/>
  <c r="K69" i="2"/>
  <c r="C69" i="2" s="1"/>
  <c r="M69" i="2"/>
  <c r="O69" i="2"/>
  <c r="Q69" i="2"/>
  <c r="S69" i="2"/>
  <c r="U69" i="2"/>
  <c r="W69" i="2"/>
  <c r="Y69" i="2"/>
  <c r="AA69" i="2"/>
  <c r="AE69" i="2"/>
  <c r="AG69" i="2"/>
  <c r="AI69" i="2"/>
  <c r="K70" i="2"/>
  <c r="C70" i="2" s="1"/>
  <c r="U70" i="2"/>
  <c r="W70" i="2"/>
  <c r="Y70" i="2"/>
  <c r="AA70" i="2"/>
  <c r="AE70" i="2"/>
  <c r="AG70" i="2"/>
  <c r="AI70" i="2"/>
  <c r="C71" i="2"/>
  <c r="O71" i="2"/>
  <c r="Q71" i="2"/>
  <c r="S71" i="2"/>
  <c r="U71" i="2"/>
  <c r="W71" i="2"/>
  <c r="Y71" i="2"/>
  <c r="AA71" i="2"/>
  <c r="AE71" i="2"/>
  <c r="AG71" i="2"/>
  <c r="AI71" i="2"/>
  <c r="C72" i="2"/>
  <c r="U72" i="2"/>
  <c r="W72" i="2"/>
  <c r="Y72" i="2"/>
  <c r="AA72" i="2"/>
  <c r="AE72" i="2"/>
  <c r="AG72" i="2"/>
  <c r="AI72" i="2"/>
  <c r="C73" i="2"/>
  <c r="U73" i="2"/>
  <c r="W73" i="2"/>
  <c r="K74" i="2"/>
  <c r="C74" i="2" s="1"/>
  <c r="M74" i="2"/>
  <c r="O74" i="2"/>
  <c r="Q74" i="2"/>
  <c r="S74" i="2"/>
  <c r="U74" i="2"/>
  <c r="W74" i="2"/>
  <c r="Y74" i="2"/>
  <c r="AA74" i="2"/>
  <c r="AE74" i="2"/>
  <c r="AG74" i="2"/>
  <c r="AI74" i="2"/>
  <c r="C75" i="2"/>
  <c r="U75" i="2"/>
  <c r="W75" i="2"/>
  <c r="K76" i="2"/>
  <c r="C76" i="2" s="1"/>
  <c r="U76" i="2"/>
  <c r="W76" i="2"/>
  <c r="Y76" i="2"/>
  <c r="AA76" i="2"/>
  <c r="AG76" i="2"/>
  <c r="AI76" i="2"/>
  <c r="K77" i="2"/>
  <c r="C77" i="2" s="1"/>
  <c r="M77" i="2"/>
  <c r="O77" i="2"/>
  <c r="Q77" i="2"/>
  <c r="S77" i="2"/>
  <c r="U77" i="2"/>
  <c r="W77" i="2"/>
  <c r="Y77" i="2"/>
  <c r="AA77" i="2"/>
  <c r="AE77" i="2"/>
  <c r="AG77" i="2"/>
  <c r="K78" i="2"/>
  <c r="C78" i="2" s="1"/>
  <c r="M78" i="2"/>
  <c r="O78" i="2"/>
  <c r="Q78" i="2"/>
  <c r="S78" i="2"/>
  <c r="U78" i="2"/>
  <c r="W78" i="2"/>
  <c r="Y78" i="2"/>
  <c r="AA78" i="2"/>
  <c r="AE78" i="2"/>
  <c r="AG78" i="2"/>
  <c r="AI78" i="2"/>
  <c r="C79" i="2"/>
  <c r="O79" i="2"/>
  <c r="U79" i="2"/>
  <c r="W79" i="2"/>
  <c r="Y79" i="2"/>
  <c r="AA79" i="2"/>
  <c r="AE79" i="2"/>
  <c r="AG79" i="2"/>
  <c r="AI79" i="2"/>
  <c r="K80" i="2"/>
  <c r="C80" i="2" s="1"/>
  <c r="M80" i="2"/>
  <c r="O80" i="2"/>
  <c r="Q80" i="2"/>
  <c r="S80" i="2"/>
  <c r="U80" i="2"/>
  <c r="W80" i="2"/>
  <c r="Y80" i="2"/>
  <c r="AA80" i="2"/>
  <c r="K81" i="2"/>
  <c r="C81" i="2" s="1"/>
  <c r="M81" i="2"/>
  <c r="O81" i="2"/>
  <c r="Q81" i="2"/>
  <c r="S81" i="2"/>
  <c r="U81" i="2"/>
  <c r="W81" i="2"/>
  <c r="Y81" i="2"/>
  <c r="AA81" i="2"/>
  <c r="AG81" i="2"/>
  <c r="AI81" i="2"/>
  <c r="K82" i="2"/>
  <c r="C82" i="2" s="1"/>
  <c r="M82" i="2"/>
  <c r="O82" i="2"/>
  <c r="Q82" i="2"/>
  <c r="S82" i="2"/>
  <c r="U82" i="2"/>
  <c r="W82" i="2"/>
  <c r="Y82" i="2"/>
  <c r="AA82" i="2"/>
  <c r="AE82" i="2"/>
  <c r="AG82" i="2"/>
  <c r="AI82" i="2"/>
  <c r="K83" i="2"/>
  <c r="C83" i="2" s="1"/>
  <c r="M83" i="2"/>
  <c r="O83" i="2"/>
  <c r="Q83" i="2"/>
  <c r="S83" i="2"/>
  <c r="U83" i="2"/>
  <c r="W83" i="2"/>
  <c r="K84" i="2"/>
  <c r="C84" i="2" s="1"/>
  <c r="M84" i="2"/>
  <c r="O84" i="2"/>
  <c r="Q84" i="2"/>
  <c r="S84" i="2"/>
  <c r="U84" i="2"/>
  <c r="W84" i="2"/>
  <c r="Y84" i="2"/>
  <c r="AA84" i="2"/>
  <c r="AE84" i="2"/>
  <c r="AG84" i="2"/>
  <c r="AI84" i="2"/>
  <c r="K85" i="2"/>
  <c r="C85" i="2" s="1"/>
  <c r="U85" i="2"/>
  <c r="W85" i="2"/>
  <c r="Y85" i="2"/>
  <c r="AA85" i="2"/>
  <c r="AE85" i="2"/>
  <c r="K86" i="2"/>
  <c r="C86" i="2" s="1"/>
  <c r="M86" i="2"/>
  <c r="O86" i="2"/>
  <c r="Q86" i="2"/>
  <c r="S86" i="2"/>
  <c r="U86" i="2"/>
  <c r="W86" i="2"/>
  <c r="Y86" i="2"/>
  <c r="AA86" i="2"/>
  <c r="AE86" i="2"/>
  <c r="AG86" i="2"/>
  <c r="AI86" i="2"/>
  <c r="K87" i="2"/>
  <c r="C87" i="2" s="1"/>
  <c r="M87" i="2"/>
  <c r="O87" i="2"/>
  <c r="Q87" i="2"/>
  <c r="S87" i="2"/>
  <c r="U87" i="2"/>
  <c r="W87" i="2"/>
  <c r="Y87" i="2"/>
  <c r="AA87" i="2"/>
  <c r="AE87" i="2"/>
  <c r="AG87" i="2"/>
  <c r="AI87" i="2"/>
  <c r="C88" i="2"/>
  <c r="U88" i="2"/>
  <c r="W88" i="2"/>
  <c r="Y88" i="2"/>
  <c r="AA88" i="2"/>
  <c r="AE88" i="2"/>
  <c r="AG88" i="2"/>
  <c r="AI88" i="2"/>
  <c r="K89" i="2"/>
  <c r="C89" i="2" s="1"/>
  <c r="M89" i="2"/>
  <c r="O89" i="2"/>
  <c r="U89" i="2"/>
  <c r="W89" i="2"/>
  <c r="Y89" i="2"/>
  <c r="AA89" i="2"/>
  <c r="AE89" i="2"/>
  <c r="AG89" i="2"/>
  <c r="AI89" i="2"/>
  <c r="C90" i="2"/>
  <c r="K91" i="2"/>
  <c r="C91" i="2" s="1"/>
  <c r="M91" i="2"/>
  <c r="O91" i="2"/>
  <c r="Q91" i="2"/>
  <c r="S91" i="2"/>
  <c r="U91" i="2"/>
  <c r="W91" i="2"/>
  <c r="Y91" i="2"/>
  <c r="AA91" i="2"/>
  <c r="AE91" i="2"/>
  <c r="C92" i="2"/>
  <c r="U92" i="2"/>
  <c r="W92" i="2"/>
  <c r="C93" i="2"/>
  <c r="U93" i="2"/>
  <c r="W93" i="2"/>
  <c r="C94" i="2"/>
  <c r="U94" i="2"/>
  <c r="W94" i="2"/>
  <c r="C95" i="2"/>
  <c r="U95" i="2"/>
  <c r="W95" i="2"/>
  <c r="C96" i="2"/>
  <c r="U96" i="2"/>
  <c r="W96" i="2"/>
  <c r="K97" i="2"/>
  <c r="C97" i="2" s="1"/>
  <c r="M97" i="2"/>
  <c r="O97" i="2"/>
  <c r="Q97" i="2"/>
  <c r="S97" i="2"/>
  <c r="U97" i="2"/>
  <c r="W97" i="2"/>
  <c r="Y97" i="2"/>
  <c r="AA97" i="2"/>
  <c r="AE97" i="2"/>
  <c r="AG97" i="2"/>
  <c r="AI97" i="2"/>
  <c r="C98" i="2"/>
  <c r="U98" i="2"/>
  <c r="W98" i="2"/>
  <c r="AE98" i="2"/>
  <c r="C99" i="2"/>
  <c r="U99" i="2"/>
  <c r="W99" i="2"/>
  <c r="C100" i="2"/>
  <c r="W100" i="2"/>
  <c r="K101" i="2"/>
  <c r="C101" i="2" s="1"/>
  <c r="M101" i="2"/>
  <c r="O101" i="2"/>
  <c r="Q101" i="2"/>
  <c r="S101" i="2"/>
  <c r="U101" i="2"/>
  <c r="W101" i="2"/>
  <c r="Y101" i="2"/>
  <c r="AA101" i="2"/>
  <c r="AE101" i="2"/>
  <c r="AI101" i="2"/>
  <c r="C102" i="2"/>
  <c r="W102" i="2"/>
  <c r="C103" i="2"/>
  <c r="S103" i="2"/>
  <c r="U103" i="2"/>
  <c r="W103" i="2"/>
  <c r="C104" i="2"/>
  <c r="S104" i="2"/>
  <c r="U104" i="2"/>
  <c r="W104" i="2"/>
  <c r="C105" i="2"/>
  <c r="S105" i="2"/>
  <c r="U105" i="2"/>
  <c r="W105" i="2"/>
  <c r="W106" i="2"/>
  <c r="W107" i="2"/>
  <c r="C108" i="2"/>
  <c r="W108" i="2"/>
  <c r="W109" i="2"/>
  <c r="W110" i="2"/>
  <c r="W111" i="2"/>
  <c r="K112" i="2"/>
  <c r="M112" i="2"/>
  <c r="O112" i="2"/>
  <c r="Q112" i="2"/>
  <c r="S112" i="2"/>
  <c r="U112" i="2"/>
  <c r="W112" i="2"/>
  <c r="Y112" i="2"/>
  <c r="AA112" i="2"/>
  <c r="AI112" i="2"/>
  <c r="K113" i="2"/>
  <c r="M113" i="2"/>
  <c r="O113" i="2"/>
  <c r="Q113" i="2"/>
  <c r="S113" i="2"/>
  <c r="U113" i="2"/>
  <c r="W113" i="2"/>
  <c r="K114" i="2"/>
  <c r="C113" i="2" s="1"/>
  <c r="M114" i="2"/>
  <c r="O114" i="2"/>
  <c r="Q114" i="2"/>
  <c r="S114" i="2"/>
  <c r="U114" i="2"/>
  <c r="W114" i="2"/>
  <c r="Y114" i="2"/>
  <c r="AA114" i="2"/>
  <c r="AG114" i="2"/>
  <c r="AI114" i="2"/>
  <c r="W115" i="2"/>
  <c r="Y115" i="2"/>
  <c r="AA115" i="2"/>
  <c r="AG115" i="2"/>
  <c r="AI115" i="2"/>
  <c r="W116" i="2"/>
  <c r="S117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I6289" i="1"/>
  <c r="I6290" i="1"/>
  <c r="I6291" i="1"/>
  <c r="I6292" i="1"/>
  <c r="I6293" i="1"/>
  <c r="I6294" i="1"/>
  <c r="I6288" i="1"/>
  <c r="I6179" i="1"/>
  <c r="I6157" i="1"/>
  <c r="I6156" i="1"/>
  <c r="I6155" i="1"/>
  <c r="I6154" i="1"/>
  <c r="I6153" i="1"/>
  <c r="I6151" i="1"/>
  <c r="C111" i="2" l="1"/>
  <c r="C112" i="2"/>
  <c r="I6268" i="1"/>
  <c r="I6231" i="1"/>
  <c r="I6213" i="1"/>
  <c r="I6211" i="1"/>
  <c r="I6210" i="1"/>
  <c r="I6202" i="1"/>
  <c r="R6257" i="1" l="1"/>
  <c r="I6247" i="1"/>
  <c r="I6217" i="1"/>
  <c r="I6216" i="1"/>
  <c r="I6209" i="1"/>
  <c r="I6206" i="1" l="1"/>
  <c r="I6091" i="1"/>
  <c r="I6204" i="1"/>
  <c r="R6135" i="1"/>
  <c r="I6136" i="1"/>
  <c r="I6146" i="1"/>
  <c r="I6144" i="1"/>
  <c r="I6145" i="1"/>
  <c r="W163" i="2"/>
  <c r="W165" i="2"/>
  <c r="W166" i="2"/>
  <c r="W167" i="2"/>
  <c r="W168" i="2"/>
  <c r="W169" i="2"/>
  <c r="W170" i="2"/>
  <c r="W171" i="2"/>
  <c r="W172" i="2"/>
  <c r="I6128" i="1" l="1"/>
  <c r="I6127" i="1"/>
  <c r="R6110" i="1"/>
  <c r="I6104" i="1"/>
  <c r="I6090" i="1"/>
  <c r="H6108" i="1"/>
  <c r="I6108" i="1" s="1"/>
  <c r="H6107" i="1"/>
  <c r="I6107" i="1" s="1"/>
  <c r="I6106" i="1"/>
  <c r="R6105" i="1"/>
  <c r="I6102" i="1"/>
  <c r="I6097" i="1"/>
  <c r="I6048" i="1"/>
  <c r="I6092" i="1" l="1"/>
  <c r="I6041" i="1"/>
  <c r="I6040" i="1"/>
  <c r="I6039" i="1"/>
  <c r="I6089" i="1"/>
  <c r="I6088" i="1"/>
  <c r="I6087" i="1"/>
  <c r="I6086" i="1"/>
  <c r="I6085" i="1"/>
  <c r="I6052" i="1"/>
  <c r="I6051" i="1"/>
  <c r="I6050" i="1"/>
  <c r="I6049" i="1"/>
  <c r="I6037" i="1"/>
  <c r="I6027" i="1"/>
  <c r="I6026" i="1"/>
  <c r="I6025" i="1"/>
  <c r="I6082" i="1" l="1"/>
  <c r="I6081" i="1"/>
  <c r="I6079" i="1"/>
  <c r="I6080" i="1"/>
  <c r="I6078" i="1"/>
  <c r="I6046" i="1"/>
  <c r="R6010" i="1"/>
  <c r="I5989" i="1"/>
  <c r="I6031" i="1"/>
  <c r="I6030" i="1"/>
  <c r="R6028" i="1"/>
  <c r="I5996" i="1"/>
  <c r="I6000" i="1"/>
  <c r="I6004" i="1"/>
  <c r="I6010" i="1"/>
  <c r="I6021" i="1"/>
  <c r="I6020" i="1"/>
  <c r="I6017" i="1"/>
  <c r="I6016" i="1"/>
  <c r="I5990" i="1"/>
  <c r="I5982" i="1"/>
  <c r="R6007" i="1"/>
  <c r="I6007" i="1"/>
  <c r="I5983" i="1"/>
  <c r="I5984" i="1"/>
  <c r="I5985" i="1"/>
  <c r="I5986" i="1"/>
  <c r="I5987" i="1"/>
  <c r="I5988" i="1"/>
  <c r="I5998" i="1"/>
  <c r="I5999" i="1"/>
  <c r="I5997" i="1"/>
  <c r="I5992" i="1"/>
  <c r="I5991" i="1"/>
  <c r="I5979" i="1"/>
  <c r="R5974" i="1"/>
  <c r="I5973" i="1"/>
  <c r="I5958" i="1"/>
  <c r="I5957" i="1"/>
  <c r="I5956" i="1"/>
  <c r="I5955" i="1"/>
  <c r="I5904" i="1"/>
  <c r="I5886" i="1"/>
  <c r="I5808" i="1"/>
  <c r="I5807" i="1"/>
  <c r="R5965" i="1"/>
  <c r="R5952" i="1"/>
  <c r="R5930" i="1"/>
  <c r="R5904" i="1"/>
  <c r="I5847" i="1"/>
  <c r="R5845" i="1"/>
  <c r="I5931" i="1"/>
  <c r="I5843" i="1"/>
  <c r="I5938" i="1"/>
  <c r="I5813" i="1"/>
  <c r="I5834" i="1"/>
  <c r="I5835" i="1"/>
  <c r="I5836" i="1"/>
  <c r="I5890" i="1"/>
  <c r="I5937" i="1"/>
  <c r="I5943" i="1"/>
  <c r="I5881" i="1"/>
  <c r="I5885" i="1"/>
  <c r="I5887" i="1"/>
  <c r="I5884" i="1"/>
  <c r="I5789" i="1"/>
  <c r="I5882" i="1"/>
  <c r="I5814" i="1"/>
  <c r="I5534" i="1"/>
  <c r="I5824" i="1"/>
  <c r="I5833" i="1"/>
  <c r="I5840" i="1"/>
  <c r="I5841" i="1"/>
  <c r="I5829" i="1"/>
  <c r="I5830" i="1"/>
  <c r="I5784" i="1"/>
  <c r="I5707" i="1"/>
  <c r="I5857" i="1"/>
  <c r="I5858" i="1"/>
  <c r="I5859" i="1"/>
  <c r="I5861" i="1"/>
  <c r="I5862" i="1"/>
  <c r="I5865" i="1"/>
  <c r="I5866" i="1"/>
  <c r="I5867" i="1"/>
  <c r="I5872" i="1"/>
  <c r="I5873" i="1"/>
  <c r="I5874" i="1"/>
  <c r="I5856" i="1"/>
  <c r="I5855" i="1"/>
  <c r="I5850" i="1"/>
  <c r="I5851" i="1"/>
  <c r="I5854" i="1"/>
  <c r="I3956" i="1"/>
  <c r="I5750" i="1"/>
  <c r="R5748" i="1"/>
  <c r="I5748" i="1"/>
  <c r="R5743" i="1"/>
  <c r="I5743" i="1"/>
  <c r="I5787" i="1"/>
  <c r="I5618" i="1"/>
  <c r="I5638" i="1"/>
  <c r="I5641" i="1"/>
  <c r="I5613" i="1"/>
  <c r="I5880" i="1"/>
  <c r="R5819" i="1"/>
  <c r="I5709" i="1"/>
  <c r="I5718" i="1"/>
  <c r="I5711" i="1"/>
  <c r="I5710" i="1"/>
  <c r="I5705" i="1"/>
  <c r="I5704" i="1"/>
  <c r="I5702" i="1"/>
  <c r="I5703" i="1"/>
  <c r="I5722" i="1"/>
  <c r="I5632" i="1"/>
  <c r="I5633" i="1"/>
  <c r="I5687" i="1"/>
  <c r="I5690" i="1"/>
  <c r="R5786" i="1"/>
  <c r="I5786" i="1"/>
  <c r="I5685" i="1"/>
  <c r="I3959" i="1"/>
  <c r="I5802" i="1"/>
  <c r="I5803" i="1"/>
  <c r="I5655" i="1"/>
  <c r="I5654" i="1"/>
  <c r="I5879" i="1"/>
  <c r="I5611" i="1"/>
  <c r="I5612" i="1"/>
  <c r="I5610" i="1"/>
  <c r="I5675" i="1"/>
  <c r="I5674" i="1"/>
  <c r="I5676" i="1"/>
  <c r="I5673" i="1"/>
  <c r="I5602" i="1"/>
  <c r="I5719" i="1"/>
  <c r="I5745" i="1"/>
  <c r="I5920" i="1"/>
  <c r="I5621" i="1"/>
  <c r="R5670" i="1"/>
  <c r="R5101" i="1"/>
  <c r="R5102" i="1"/>
  <c r="R5103" i="1"/>
  <c r="R5104" i="1"/>
  <c r="R5106" i="1"/>
  <c r="R5105" i="1"/>
  <c r="R5816" i="1"/>
  <c r="R5817" i="1"/>
  <c r="R4149" i="1"/>
  <c r="R5107" i="1"/>
  <c r="R5740" i="1"/>
  <c r="R5110" i="1"/>
  <c r="R5863" i="1"/>
  <c r="R5913" i="1"/>
  <c r="R5111" i="1"/>
  <c r="R5109" i="1"/>
  <c r="R5112" i="1"/>
  <c r="R5113" i="1"/>
  <c r="R5115" i="1"/>
  <c r="R5120" i="1"/>
  <c r="R5119" i="1"/>
  <c r="R5118" i="1"/>
  <c r="R5117" i="1"/>
  <c r="R5116" i="1"/>
  <c r="R5114" i="1"/>
  <c r="R5121" i="1"/>
  <c r="R5122" i="1"/>
  <c r="R5265" i="1"/>
  <c r="R5123" i="1"/>
  <c r="R5125" i="1"/>
  <c r="R5126" i="1"/>
  <c r="R5127" i="1"/>
  <c r="R5129" i="1"/>
  <c r="R5130" i="1"/>
  <c r="R5128" i="1"/>
  <c r="R5131" i="1"/>
  <c r="R5132" i="1"/>
  <c r="R5134" i="1"/>
  <c r="R4130" i="1"/>
  <c r="R5138" i="1"/>
  <c r="R5137" i="1"/>
  <c r="R5136" i="1"/>
  <c r="R5135" i="1"/>
  <c r="R5139" i="1"/>
  <c r="R5140" i="1"/>
  <c r="R5142" i="1"/>
  <c r="R5141" i="1"/>
  <c r="R5143" i="1"/>
  <c r="R5144" i="1"/>
  <c r="R5864" i="1"/>
  <c r="R5810" i="1"/>
  <c r="R5811" i="1"/>
  <c r="R5150" i="1"/>
  <c r="R5152" i="1"/>
  <c r="R5151" i="1"/>
  <c r="R5149" i="1"/>
  <c r="R5148" i="1"/>
  <c r="R5153" i="1"/>
  <c r="R5159" i="1"/>
  <c r="R5161" i="1"/>
  <c r="R5162" i="1"/>
  <c r="R5164" i="1"/>
  <c r="R3541" i="1"/>
  <c r="R5170" i="1"/>
  <c r="R5168" i="1"/>
  <c r="R5169" i="1"/>
  <c r="R5163" i="1"/>
  <c r="R5167" i="1"/>
  <c r="R5166" i="1"/>
  <c r="R5934" i="1"/>
  <c r="R5173" i="1"/>
  <c r="R5172" i="1"/>
  <c r="R5171" i="1"/>
  <c r="R5174" i="1"/>
  <c r="R5175" i="1"/>
  <c r="R5178" i="1"/>
  <c r="R5179" i="1"/>
  <c r="R5180" i="1"/>
  <c r="R5181" i="1"/>
  <c r="R5176" i="1"/>
  <c r="R5177" i="1"/>
  <c r="R5182" i="1"/>
  <c r="R5183" i="1"/>
  <c r="R5184" i="1"/>
  <c r="R5185" i="1"/>
  <c r="R5186" i="1"/>
  <c r="R5187" i="1"/>
  <c r="R5824" i="1"/>
  <c r="R5914" i="1"/>
  <c r="R5266" i="1"/>
  <c r="R5192" i="1"/>
  <c r="R5837" i="1"/>
  <c r="R3961" i="1"/>
  <c r="R5194" i="1"/>
  <c r="R5196" i="1"/>
  <c r="R5195" i="1"/>
  <c r="R5193" i="1"/>
  <c r="R5202" i="1"/>
  <c r="R5210" i="1"/>
  <c r="R5211" i="1"/>
  <c r="R5212" i="1"/>
  <c r="R5213" i="1"/>
  <c r="R5206" i="1"/>
  <c r="R5205" i="1"/>
  <c r="R5209" i="1"/>
  <c r="R5208" i="1"/>
  <c r="R5214" i="1"/>
  <c r="R5203" i="1"/>
  <c r="R5204" i="1"/>
  <c r="R5207" i="1"/>
  <c r="R5200" i="1"/>
  <c r="R5201" i="1"/>
  <c r="R5197" i="1"/>
  <c r="R5199" i="1"/>
  <c r="R5198" i="1"/>
  <c r="R5215" i="1"/>
  <c r="R5216" i="1"/>
  <c r="R5217" i="1"/>
  <c r="R5218" i="1"/>
  <c r="R5219" i="1"/>
  <c r="R5220" i="1"/>
  <c r="R5221" i="1"/>
  <c r="R1965" i="1"/>
  <c r="R5223" i="1"/>
  <c r="R5225" i="1"/>
  <c r="R5226" i="1"/>
  <c r="R5463" i="1"/>
  <c r="R5462" i="1"/>
  <c r="R5464" i="1"/>
  <c r="R5461" i="1"/>
  <c r="R5277" i="1"/>
  <c r="R5267" i="1"/>
  <c r="R5282" i="1"/>
  <c r="R5281" i="1"/>
  <c r="R5279" i="1"/>
  <c r="R5280" i="1"/>
  <c r="R5278" i="1"/>
  <c r="R1196" i="1"/>
  <c r="R1199" i="1"/>
  <c r="R3948" i="1"/>
  <c r="R1202" i="1"/>
  <c r="R5402" i="1"/>
  <c r="R1203" i="1"/>
  <c r="R5382" i="1"/>
  <c r="R5283" i="1"/>
  <c r="R5550" i="1"/>
  <c r="R5536" i="1"/>
  <c r="R5551" i="1"/>
  <c r="R5275" i="1"/>
  <c r="R5272" i="1"/>
  <c r="R5273" i="1"/>
  <c r="R5274" i="1"/>
  <c r="R5270" i="1"/>
  <c r="R5271" i="1"/>
  <c r="R5227" i="1"/>
  <c r="R5228" i="1"/>
  <c r="R5229" i="1"/>
  <c r="R5236" i="1"/>
  <c r="R5237" i="1"/>
  <c r="R5238" i="1"/>
  <c r="R5239" i="1"/>
  <c r="R5240" i="1"/>
  <c r="R5230" i="1"/>
  <c r="R5231" i="1"/>
  <c r="R5232" i="1"/>
  <c r="R5233" i="1"/>
  <c r="R5234" i="1"/>
  <c r="R5235" i="1"/>
  <c r="R5241" i="1"/>
  <c r="R5242" i="1"/>
  <c r="R5243" i="1"/>
  <c r="R5276" i="1"/>
  <c r="R5269" i="1"/>
  <c r="R5245" i="1"/>
  <c r="R5268" i="1"/>
  <c r="R5244" i="1"/>
  <c r="R5739" i="1"/>
  <c r="R5552" i="1"/>
  <c r="R5568" i="1"/>
  <c r="R5567" i="1"/>
  <c r="R5569" i="1"/>
  <c r="R5757" i="1"/>
  <c r="R5566" i="1"/>
  <c r="R5794" i="1"/>
  <c r="R5793" i="1"/>
  <c r="R5284" i="1"/>
  <c r="R5832" i="1"/>
  <c r="R5286" i="1"/>
  <c r="R5287" i="1"/>
  <c r="R5288" i="1"/>
  <c r="R5604" i="1"/>
  <c r="R5289" i="1"/>
  <c r="R5290" i="1"/>
  <c r="R5796" i="1"/>
  <c r="R5795" i="1"/>
  <c r="R5293" i="1"/>
  <c r="R5320" i="1"/>
  <c r="R5948" i="1"/>
  <c r="R5322" i="1"/>
  <c r="R5323" i="1"/>
  <c r="R5327" i="1"/>
  <c r="R5324" i="1"/>
  <c r="R5326" i="1"/>
  <c r="R5328" i="1"/>
  <c r="R5325" i="1"/>
  <c r="R5329" i="1"/>
  <c r="R5331" i="1"/>
  <c r="R5332" i="1"/>
  <c r="R5330" i="1"/>
  <c r="R5333" i="1"/>
  <c r="R5334" i="1"/>
  <c r="R5335" i="1"/>
  <c r="R5338" i="1"/>
  <c r="R5339" i="1"/>
  <c r="R5340" i="1"/>
  <c r="R5341" i="1"/>
  <c r="R5343" i="1"/>
  <c r="R5345" i="1"/>
  <c r="R5344" i="1"/>
  <c r="R5347" i="1"/>
  <c r="R5346" i="1"/>
  <c r="R5348" i="1"/>
  <c r="R5351" i="1"/>
  <c r="R5352" i="1"/>
  <c r="R5349" i="1"/>
  <c r="R5350" i="1"/>
  <c r="R5355" i="1"/>
  <c r="R5354" i="1"/>
  <c r="R5353" i="1"/>
  <c r="R5356" i="1"/>
  <c r="R5915" i="1"/>
  <c r="R5916" i="1"/>
  <c r="R5357" i="1"/>
  <c r="R5868" i="1"/>
  <c r="R5358" i="1"/>
  <c r="R5359" i="1"/>
  <c r="R5360" i="1"/>
  <c r="R5361" i="1"/>
  <c r="R5362" i="1"/>
  <c r="R5363" i="1"/>
  <c r="R5364" i="1"/>
  <c r="R5366" i="1"/>
  <c r="R5368" i="1"/>
  <c r="R5369" i="1"/>
  <c r="R5365" i="1"/>
  <c r="R5367" i="1"/>
  <c r="R5370" i="1"/>
  <c r="R5371" i="1"/>
  <c r="R5373" i="1"/>
  <c r="R5378" i="1"/>
  <c r="R5379" i="1"/>
  <c r="R5385" i="1"/>
  <c r="R5384" i="1"/>
  <c r="R5380" i="1"/>
  <c r="R5381" i="1"/>
  <c r="R2396" i="1"/>
  <c r="R5383" i="1"/>
  <c r="R5386" i="1"/>
  <c r="R5387" i="1"/>
  <c r="R5388" i="1"/>
  <c r="R5888" i="1"/>
  <c r="R5889" i="1"/>
  <c r="R5389" i="1"/>
  <c r="R5390" i="1"/>
  <c r="R5391" i="1"/>
  <c r="R5395" i="1"/>
  <c r="R5393" i="1"/>
  <c r="R5394" i="1"/>
  <c r="R5392" i="1"/>
  <c r="R5396" i="1"/>
  <c r="R5397" i="1"/>
  <c r="R5398" i="1"/>
  <c r="R5399" i="1"/>
  <c r="R5400" i="1"/>
  <c r="R5401" i="1"/>
  <c r="R5403" i="1"/>
  <c r="R5404" i="1"/>
  <c r="R1604" i="1"/>
  <c r="R5406" i="1"/>
  <c r="R5405" i="1"/>
  <c r="R5408" i="1"/>
  <c r="R5407" i="1"/>
  <c r="R5607" i="1"/>
  <c r="R5410" i="1"/>
  <c r="R5411" i="1"/>
  <c r="R5419" i="1"/>
  <c r="R5423" i="1"/>
  <c r="R5797" i="1"/>
  <c r="R5798" i="1"/>
  <c r="R5799" i="1"/>
  <c r="R5800" i="1"/>
  <c r="R5424" i="1"/>
  <c r="R5425" i="1"/>
  <c r="R5426" i="1"/>
  <c r="R5427" i="1"/>
  <c r="R5429" i="1"/>
  <c r="R5428" i="1"/>
  <c r="R5432" i="1"/>
  <c r="R5433" i="1"/>
  <c r="R5435" i="1"/>
  <c r="R5434" i="1"/>
  <c r="R5436" i="1"/>
  <c r="R5437" i="1"/>
  <c r="R5879" i="1"/>
  <c r="R5445" i="1"/>
  <c r="R5555" i="1"/>
  <c r="R5539" i="1"/>
  <c r="R5733" i="1"/>
  <c r="R5547" i="1"/>
  <c r="R5801" i="1"/>
  <c r="R5514" i="1"/>
  <c r="R5561" i="1"/>
  <c r="R5513" i="1"/>
  <c r="R3955" i="1"/>
  <c r="R3953" i="1"/>
  <c r="R3954" i="1"/>
  <c r="R5860" i="1"/>
  <c r="R5538" i="1"/>
  <c r="R5546" i="1"/>
  <c r="R5593" i="1"/>
  <c r="R5533" i="1"/>
  <c r="R5146" i="1"/>
  <c r="R5147" i="1"/>
  <c r="R5145" i="1"/>
  <c r="R5372" i="1"/>
  <c r="R5412" i="1"/>
  <c r="R5413" i="1"/>
  <c r="R5669" i="1"/>
  <c r="R5438" i="1"/>
  <c r="R5414" i="1"/>
  <c r="R5415" i="1"/>
  <c r="R5869" i="1"/>
  <c r="R5417" i="1"/>
  <c r="R5818" i="1"/>
  <c r="R5883" i="1"/>
  <c r="R5468" i="1"/>
  <c r="R5337" i="1"/>
  <c r="R5909" i="1"/>
  <c r="R5430" i="1"/>
  <c r="R5440" i="1"/>
  <c r="R5439" i="1"/>
  <c r="R5441" i="1"/>
  <c r="R5292" i="1"/>
  <c r="R5431" i="1"/>
  <c r="R5575" i="1"/>
  <c r="R5542" i="1"/>
  <c r="R5455" i="1"/>
  <c r="R5554" i="1"/>
  <c r="R5496" i="1"/>
  <c r="R5447" i="1"/>
  <c r="R5545" i="1"/>
  <c r="R5420" i="1"/>
  <c r="R5299" i="1"/>
  <c r="R5314" i="1"/>
  <c r="R5302" i="1"/>
  <c r="R5318" i="1"/>
  <c r="R5317" i="1"/>
  <c r="R5319" i="1"/>
  <c r="R5311" i="1"/>
  <c r="R5296" i="1"/>
  <c r="R5297" i="1"/>
  <c r="R5309" i="1"/>
  <c r="R5310" i="1"/>
  <c r="R5307" i="1"/>
  <c r="R5308" i="1"/>
  <c r="R5313" i="1"/>
  <c r="R5681" i="1"/>
  <c r="R5312" i="1"/>
  <c r="R5315" i="1"/>
  <c r="R5298" i="1"/>
  <c r="R5316" i="1"/>
  <c r="R5305" i="1"/>
  <c r="R5306" i="1"/>
  <c r="R5300" i="1"/>
  <c r="R5301" i="1"/>
  <c r="R5304" i="1"/>
  <c r="R5303" i="1"/>
  <c r="R5294" i="1"/>
  <c r="R5295" i="1"/>
  <c r="R5374" i="1"/>
  <c r="R5376" i="1"/>
  <c r="R5375" i="1"/>
  <c r="R5377" i="1"/>
  <c r="R5820" i="1"/>
  <c r="R5592" i="1"/>
  <c r="R5822" i="1"/>
  <c r="R5821" i="1"/>
  <c r="R5823" i="1"/>
  <c r="R5451" i="1"/>
  <c r="R5449" i="1"/>
  <c r="R5448" i="1"/>
  <c r="R5450" i="1"/>
  <c r="R5457" i="1"/>
  <c r="R5456" i="1"/>
  <c r="R5458" i="1"/>
  <c r="R5459" i="1"/>
  <c r="R5460" i="1"/>
  <c r="R5454" i="1"/>
  <c r="R5453" i="1"/>
  <c r="R5584" i="1"/>
  <c r="R5678" i="1"/>
  <c r="R5442" i="1"/>
  <c r="R5443" i="1"/>
  <c r="R5826" i="1"/>
  <c r="R5469" i="1"/>
  <c r="R5518" i="1"/>
  <c r="R5528" i="1"/>
  <c r="R5505" i="1"/>
  <c r="R5562" i="1"/>
  <c r="R5563" i="1"/>
  <c r="R5506" i="1"/>
  <c r="R5507" i="1"/>
  <c r="R5508" i="1"/>
  <c r="R5541" i="1"/>
  <c r="R5548" i="1"/>
  <c r="R5565" i="1"/>
  <c r="R5583" i="1"/>
  <c r="R5585" i="1"/>
  <c r="R5446" i="1"/>
  <c r="R5544" i="1"/>
  <c r="R5519" i="1"/>
  <c r="R5154" i="1"/>
  <c r="R5155" i="1"/>
  <c r="R5156" i="1"/>
  <c r="R5157" i="1"/>
  <c r="R5158" i="1"/>
  <c r="R5452" i="1"/>
  <c r="R5557" i="1"/>
  <c r="R5515" i="1"/>
  <c r="R5540" i="1"/>
  <c r="R5471" i="1"/>
  <c r="R5559" i="1"/>
  <c r="R5525" i="1"/>
  <c r="R5527" i="1"/>
  <c r="R5570" i="1"/>
  <c r="R5516" i="1"/>
  <c r="R5535" i="1"/>
  <c r="R5907" i="1"/>
  <c r="R5906" i="1"/>
  <c r="R5908" i="1"/>
  <c r="R5564" i="1"/>
  <c r="R5537" i="1"/>
  <c r="R5160" i="1"/>
  <c r="R5503" i="1"/>
  <c r="R5549" i="1"/>
  <c r="R5523" i="1"/>
  <c r="R5574" i="1"/>
  <c r="R5510" i="1"/>
  <c r="R5467" i="1"/>
  <c r="R5465" i="1"/>
  <c r="R5466" i="1"/>
  <c r="R5521" i="1"/>
  <c r="R5589" i="1"/>
  <c r="R5590" i="1"/>
  <c r="R5591" i="1"/>
  <c r="R5522" i="1"/>
  <c r="R5342" i="1"/>
  <c r="R5524" i="1"/>
  <c r="R5509" i="1"/>
  <c r="R5556" i="1"/>
  <c r="R5558" i="1"/>
  <c r="R5517" i="1"/>
  <c r="R5588" i="1"/>
  <c r="R5586" i="1"/>
  <c r="R5587" i="1"/>
  <c r="R5511" i="1"/>
  <c r="R5870" i="1"/>
  <c r="R5871" i="1"/>
  <c r="R5492" i="1"/>
  <c r="R5493" i="1"/>
  <c r="R5494" i="1"/>
  <c r="R5495" i="1"/>
  <c r="R5477" i="1"/>
  <c r="R5478" i="1"/>
  <c r="R5479" i="1"/>
  <c r="R5480" i="1"/>
  <c r="R5481" i="1"/>
  <c r="R5482" i="1"/>
  <c r="R5483" i="1"/>
  <c r="R5484" i="1"/>
  <c r="R5485" i="1"/>
  <c r="R5488" i="1"/>
  <c r="R5489" i="1"/>
  <c r="R5490" i="1"/>
  <c r="R5491" i="1"/>
  <c r="R5472" i="1"/>
  <c r="R5473" i="1"/>
  <c r="R5474" i="1"/>
  <c r="R5475" i="1"/>
  <c r="R5476" i="1"/>
  <c r="R5486" i="1"/>
  <c r="R5487" i="1"/>
  <c r="R5910" i="1"/>
  <c r="R5580" i="1"/>
  <c r="R5581" i="1"/>
  <c r="R5582" i="1"/>
  <c r="R5576" i="1"/>
  <c r="R5577" i="1"/>
  <c r="R5578" i="1"/>
  <c r="R5579" i="1"/>
  <c r="R5499" i="1"/>
  <c r="R5500" i="1"/>
  <c r="R5497" i="1"/>
  <c r="R5498" i="1"/>
  <c r="R2068" i="1"/>
  <c r="R5529" i="1"/>
  <c r="R5530" i="1"/>
  <c r="R5571" i="1"/>
  <c r="R5572" i="1"/>
  <c r="R5560" i="1"/>
  <c r="R5501" i="1"/>
  <c r="R5502" i="1"/>
  <c r="R5573" i="1"/>
  <c r="R5532" i="1"/>
  <c r="R5504" i="1"/>
  <c r="R5543" i="1"/>
  <c r="R5553" i="1"/>
  <c r="R5925" i="1"/>
  <c r="R5939" i="1"/>
  <c r="R5512" i="1"/>
  <c r="R5520" i="1"/>
  <c r="R5903" i="1"/>
  <c r="R5899" i="1"/>
  <c r="R5526" i="1"/>
  <c r="R5732" i="1"/>
  <c r="R5613" i="1"/>
  <c r="R5900" i="1"/>
  <c r="R5901" i="1"/>
  <c r="R5902" i="1"/>
  <c r="R5960" i="1"/>
  <c r="R5959" i="1"/>
  <c r="R5595" i="1"/>
  <c r="R5597" i="1"/>
  <c r="R5596" i="1"/>
  <c r="R5594" i="1"/>
  <c r="R5614" i="1"/>
  <c r="R5880" i="1"/>
  <c r="I5405" i="1"/>
  <c r="I5365" i="1"/>
  <c r="I5431" i="1"/>
  <c r="I5607" i="1"/>
  <c r="I5604" i="1"/>
  <c r="I5290" i="1"/>
  <c r="I5423" i="1"/>
  <c r="I5740" i="1"/>
  <c r="I5396" i="1"/>
  <c r="I5397" i="1"/>
  <c r="I5394" i="1"/>
  <c r="I5511" i="1"/>
  <c r="I5587" i="1"/>
  <c r="I5586" i="1"/>
  <c r="I5588" i="1"/>
  <c r="I5517" i="1"/>
  <c r="I5186" i="1"/>
  <c r="I5388" i="1"/>
  <c r="I5377" i="1"/>
  <c r="I5375" i="1"/>
  <c r="I5374" i="1"/>
  <c r="I5376" i="1"/>
  <c r="E69" i="3"/>
  <c r="I5368" i="1"/>
  <c r="H5363" i="1"/>
  <c r="I5515" i="1"/>
  <c r="I5540" i="1"/>
  <c r="I5529" i="1"/>
  <c r="I5530" i="1"/>
  <c r="I5832" i="1"/>
  <c r="I5925" i="1"/>
  <c r="I5584" i="1"/>
  <c r="I5107" i="1"/>
  <c r="I5294" i="1"/>
  <c r="I5344" i="1"/>
  <c r="I5362" i="1"/>
  <c r="I5348" i="1"/>
  <c r="I5346" i="1"/>
  <c r="I5343" i="1"/>
  <c r="I5347" i="1"/>
  <c r="I5345" i="1"/>
  <c r="I5292" i="1"/>
  <c r="I5795" i="1"/>
  <c r="I5796" i="1"/>
  <c r="I5522" i="1"/>
  <c r="I5447" i="1"/>
  <c r="I5503" i="1"/>
  <c r="I5424" i="1"/>
  <c r="I5341" i="1"/>
  <c r="I3961" i="1"/>
  <c r="R2076" i="1"/>
  <c r="R2046" i="1"/>
  <c r="R2042" i="1"/>
  <c r="I4149" i="1"/>
  <c r="I5496" i="1"/>
  <c r="I5386" i="1"/>
  <c r="I5316" i="1"/>
  <c r="I5300" i="1"/>
  <c r="I5301" i="1"/>
  <c r="I5306" i="1"/>
  <c r="I5305" i="1"/>
  <c r="I5298" i="1"/>
  <c r="I5315" i="1"/>
  <c r="I5312" i="1"/>
  <c r="I5313" i="1"/>
  <c r="I5297" i="1"/>
  <c r="I5296" i="1"/>
  <c r="I5311" i="1"/>
  <c r="I5319" i="1"/>
  <c r="I5317" i="1"/>
  <c r="I5318" i="1"/>
  <c r="I5302" i="1"/>
  <c r="I5314" i="1"/>
  <c r="I5299" i="1"/>
  <c r="I5681" i="1"/>
  <c r="I5308" i="1"/>
  <c r="I5307" i="1"/>
  <c r="I5310" i="1"/>
  <c r="I5309" i="1"/>
  <c r="I5934" i="1"/>
  <c r="I5225" i="1"/>
  <c r="H5284" i="1"/>
  <c r="I5174" i="1"/>
  <c r="I5185" i="1"/>
  <c r="I5553" i="1"/>
  <c r="R5093" i="1"/>
  <c r="R5094" i="1"/>
  <c r="R5095" i="1"/>
  <c r="R5096" i="1"/>
  <c r="R5097" i="1"/>
  <c r="R5098" i="1"/>
  <c r="R5099" i="1"/>
  <c r="R5100" i="1"/>
  <c r="R5092" i="1"/>
  <c r="I5116" i="1"/>
  <c r="I5166" i="1"/>
  <c r="I5167" i="1"/>
  <c r="I5163" i="1"/>
  <c r="I5169" i="1"/>
  <c r="I5168" i="1"/>
  <c r="I4859" i="1"/>
  <c r="I4860" i="1"/>
  <c r="I4861" i="1"/>
  <c r="I4862" i="1"/>
  <c r="I4863" i="1"/>
  <c r="I4864" i="1"/>
  <c r="I4865" i="1"/>
  <c r="I4866" i="1"/>
  <c r="I4867" i="1"/>
  <c r="I4868" i="1"/>
  <c r="R4887" i="1"/>
  <c r="I5527" i="1"/>
  <c r="I5525" i="1"/>
  <c r="I5559" i="1"/>
  <c r="I5471" i="1"/>
  <c r="I5158" i="1"/>
  <c r="I5157" i="1"/>
  <c r="I5156" i="1"/>
  <c r="I5155" i="1"/>
  <c r="I5154" i="1"/>
  <c r="I5519" i="1"/>
  <c r="I5122" i="1"/>
  <c r="I5121" i="1"/>
  <c r="I5092" i="1"/>
  <c r="R4555" i="1"/>
  <c r="R540" i="1"/>
  <c r="R1870" i="1"/>
  <c r="R2702" i="1"/>
  <c r="R3538" i="1"/>
  <c r="R1977" i="1"/>
  <c r="R2075" i="1"/>
  <c r="R2310" i="1"/>
  <c r="R2367" i="1"/>
  <c r="R2574" i="1"/>
  <c r="R3192" i="1"/>
  <c r="R3220" i="1"/>
  <c r="R3221" i="1"/>
  <c r="R3222" i="1"/>
  <c r="R3193" i="1"/>
  <c r="R3223" i="1"/>
  <c r="R3224" i="1"/>
  <c r="R3225" i="1"/>
  <c r="R3226" i="1"/>
  <c r="R3228" i="1"/>
  <c r="R3227" i="1"/>
  <c r="R3229" i="1"/>
  <c r="R3236" i="1"/>
  <c r="R3238" i="1"/>
  <c r="R3240" i="1"/>
  <c r="R3242" i="1"/>
  <c r="R3237" i="1"/>
  <c r="R3239" i="1"/>
  <c r="R3241" i="1"/>
  <c r="R3243" i="1"/>
  <c r="R3250" i="1"/>
  <c r="R3252" i="1"/>
  <c r="R3254" i="1"/>
  <c r="R3251" i="1"/>
  <c r="R3253" i="1"/>
  <c r="R3255" i="1"/>
  <c r="R3256" i="1"/>
  <c r="R3258" i="1"/>
  <c r="R3262" i="1"/>
  <c r="R3257" i="1"/>
  <c r="R3259" i="1"/>
  <c r="R3263" i="1"/>
  <c r="R3264" i="1"/>
  <c r="R3270" i="1"/>
  <c r="R3272" i="1"/>
  <c r="R3276" i="1"/>
  <c r="R3280" i="1"/>
  <c r="R3282" i="1"/>
  <c r="R3284" i="1"/>
  <c r="R3265" i="1"/>
  <c r="R3271" i="1"/>
  <c r="R3273" i="1"/>
  <c r="R3277" i="1"/>
  <c r="R3281" i="1"/>
  <c r="R3283" i="1"/>
  <c r="R3285" i="1"/>
  <c r="R3286" i="1"/>
  <c r="R3288" i="1"/>
  <c r="R3553" i="1"/>
  <c r="R3287" i="1"/>
  <c r="R3289" i="1"/>
  <c r="R3554" i="1"/>
  <c r="R3292" i="1"/>
  <c r="R3294" i="1"/>
  <c r="R3293" i="1"/>
  <c r="R3295" i="1"/>
  <c r="R3296" i="1"/>
  <c r="R3298" i="1"/>
  <c r="R3300" i="1"/>
  <c r="R3306" i="1"/>
  <c r="R3312" i="1"/>
  <c r="R3297" i="1"/>
  <c r="R3299" i="1"/>
  <c r="R3301" i="1"/>
  <c r="R3307" i="1"/>
  <c r="R3313" i="1"/>
  <c r="R3426" i="1"/>
  <c r="R3428" i="1"/>
  <c r="R3430" i="1"/>
  <c r="R3427" i="1"/>
  <c r="R3429" i="1"/>
  <c r="R3431" i="1"/>
  <c r="R3444" i="1"/>
  <c r="R3456" i="1"/>
  <c r="R3462" i="1"/>
  <c r="R3464" i="1"/>
  <c r="R3466" i="1"/>
  <c r="R3445" i="1"/>
  <c r="R3457" i="1"/>
  <c r="R3463" i="1"/>
  <c r="R3465" i="1"/>
  <c r="R3467" i="1"/>
  <c r="R3873" i="1"/>
  <c r="R4027" i="1"/>
  <c r="R4030" i="1"/>
  <c r="R21" i="1"/>
  <c r="R4094" i="1"/>
  <c r="R4099" i="1"/>
  <c r="R5791" i="1"/>
  <c r="R4236" i="1"/>
  <c r="R4340" i="1"/>
  <c r="R4343" i="1"/>
  <c r="R4350" i="1"/>
  <c r="R4351" i="1"/>
  <c r="R4352" i="1"/>
  <c r="R4358" i="1"/>
  <c r="R4363" i="1"/>
  <c r="R5222" i="1"/>
  <c r="R4371" i="1"/>
  <c r="R4372" i="1"/>
  <c r="R4373" i="1"/>
  <c r="R4153" i="1"/>
  <c r="R1194" i="1"/>
  <c r="R4460" i="1"/>
  <c r="R4524" i="1"/>
  <c r="R4525" i="1"/>
  <c r="R4526" i="1"/>
  <c r="R4527" i="1"/>
  <c r="R4532" i="1"/>
  <c r="R4533" i="1"/>
  <c r="R4569" i="1"/>
  <c r="R4570" i="1"/>
  <c r="R4571" i="1"/>
  <c r="R4581" i="1"/>
  <c r="R4582" i="1"/>
  <c r="R4589" i="1"/>
  <c r="R4591" i="1"/>
  <c r="R4596" i="1"/>
  <c r="R4597" i="1"/>
  <c r="R4598" i="1"/>
  <c r="R4611" i="1"/>
  <c r="R4617" i="1"/>
  <c r="R4618" i="1"/>
  <c r="R4619" i="1"/>
  <c r="R4627" i="1"/>
  <c r="R4628" i="1"/>
  <c r="R4632" i="1"/>
  <c r="R4633" i="1"/>
  <c r="R4635" i="1"/>
  <c r="R4636" i="1"/>
  <c r="R4637" i="1"/>
  <c r="R4638" i="1"/>
  <c r="R4639" i="1"/>
  <c r="R4640" i="1"/>
  <c r="R4643" i="1"/>
  <c r="R4644" i="1"/>
  <c r="R4645" i="1"/>
  <c r="R4647" i="1"/>
  <c r="R4649" i="1"/>
  <c r="R4650" i="1"/>
  <c r="R4651" i="1"/>
  <c r="R4652" i="1"/>
  <c r="R4654" i="1"/>
  <c r="R4656" i="1"/>
  <c r="R4657" i="1"/>
  <c r="R5598" i="1"/>
  <c r="R4660" i="1"/>
  <c r="R4664" i="1"/>
  <c r="R4668" i="1"/>
  <c r="R4676" i="1"/>
  <c r="R4690" i="1"/>
  <c r="R4691" i="1"/>
  <c r="R4694" i="1"/>
  <c r="R4695" i="1"/>
  <c r="R4696" i="1"/>
  <c r="R4697" i="1"/>
  <c r="R4698" i="1"/>
  <c r="R4702" i="1"/>
  <c r="R4703" i="1"/>
  <c r="R5249" i="1"/>
  <c r="R5250" i="1"/>
  <c r="R5251" i="1"/>
  <c r="R5252" i="1"/>
  <c r="R5253" i="1"/>
  <c r="R5254" i="1"/>
  <c r="R4719" i="1"/>
  <c r="R4720" i="1"/>
  <c r="R4774" i="1"/>
  <c r="R4808" i="1"/>
  <c r="R4815" i="1"/>
  <c r="R4821" i="1"/>
  <c r="R4835" i="1"/>
  <c r="R4837" i="1"/>
  <c r="R4838" i="1"/>
  <c r="R4840" i="1"/>
  <c r="R4842" i="1"/>
  <c r="R4846" i="1"/>
  <c r="R4855" i="1"/>
  <c r="R4859" i="1"/>
  <c r="R4860" i="1"/>
  <c r="R4861" i="1"/>
  <c r="R4862" i="1"/>
  <c r="R4863" i="1"/>
  <c r="R4864" i="1"/>
  <c r="R4865" i="1"/>
  <c r="R4866" i="1"/>
  <c r="R4867" i="1"/>
  <c r="R4868" i="1"/>
  <c r="R4883" i="1"/>
  <c r="R4896" i="1"/>
  <c r="R4918" i="1"/>
  <c r="R4917" i="1"/>
  <c r="R4936" i="1"/>
  <c r="R4944" i="1"/>
  <c r="R4948" i="1"/>
  <c r="R4949" i="1"/>
  <c r="R4950" i="1"/>
  <c r="R4951" i="1"/>
  <c r="R4952" i="1"/>
  <c r="R4953" i="1"/>
  <c r="R4954" i="1"/>
  <c r="R4955" i="1"/>
  <c r="R5258" i="1"/>
  <c r="R5259" i="1"/>
  <c r="R4958" i="1"/>
  <c r="R5260" i="1"/>
  <c r="R5261" i="1"/>
  <c r="R5262" i="1"/>
  <c r="R4962" i="1"/>
  <c r="R4963" i="1"/>
  <c r="R4964" i="1"/>
  <c r="R4965" i="1"/>
  <c r="R4966" i="1"/>
  <c r="R4968" i="1"/>
  <c r="R4967" i="1"/>
  <c r="R4969" i="1"/>
  <c r="R4970" i="1"/>
  <c r="R4971" i="1"/>
  <c r="R5263" i="1"/>
  <c r="R4973" i="1"/>
  <c r="R5264" i="1"/>
  <c r="R4981" i="1"/>
  <c r="R4980" i="1"/>
  <c r="R4984" i="1"/>
  <c r="R4986" i="1"/>
  <c r="R4987" i="1"/>
  <c r="R4988" i="1"/>
  <c r="R4989" i="1"/>
  <c r="R4982" i="1"/>
  <c r="R4985" i="1"/>
  <c r="R4991" i="1"/>
  <c r="R4993" i="1"/>
  <c r="R4994" i="1"/>
  <c r="R4996" i="1"/>
  <c r="R4998" i="1"/>
  <c r="R4999" i="1"/>
  <c r="R5000" i="1"/>
  <c r="R5001" i="1"/>
  <c r="R5002" i="1"/>
  <c r="R5006" i="1"/>
  <c r="R5007" i="1"/>
  <c r="R5009" i="1"/>
  <c r="R5013" i="1"/>
  <c r="R5029" i="1"/>
  <c r="R3815" i="1"/>
  <c r="I3815" i="1"/>
  <c r="R3813" i="1"/>
  <c r="I3813" i="1"/>
  <c r="R3811" i="1"/>
  <c r="I3811" i="1"/>
  <c r="R3809" i="1"/>
  <c r="I3809" i="1"/>
  <c r="R3807" i="1"/>
  <c r="I3807" i="1"/>
  <c r="R3805" i="1"/>
  <c r="I3805" i="1"/>
  <c r="R3803" i="1"/>
  <c r="I3803" i="1"/>
  <c r="R3801" i="1"/>
  <c r="I3801" i="1"/>
  <c r="R3799" i="1"/>
  <c r="R3793" i="1"/>
  <c r="I3793" i="1"/>
  <c r="R3797" i="1"/>
  <c r="I3797" i="1"/>
  <c r="R3795" i="1"/>
  <c r="R3791" i="1"/>
  <c r="I3791" i="1"/>
  <c r="R3790" i="1"/>
  <c r="I3790" i="1"/>
  <c r="R3787" i="1"/>
  <c r="I3787" i="1"/>
  <c r="R3785" i="1"/>
  <c r="I3785" i="1"/>
  <c r="R3781" i="1"/>
  <c r="R3783" i="1"/>
  <c r="R3779" i="1"/>
  <c r="R3773" i="1"/>
  <c r="R3771" i="1"/>
  <c r="R3777" i="1"/>
  <c r="R3769" i="1"/>
  <c r="I3769" i="1"/>
  <c r="R3768" i="1"/>
  <c r="I3768" i="1"/>
  <c r="R3767" i="1"/>
  <c r="I3767" i="1"/>
  <c r="R3766" i="1"/>
  <c r="I3766" i="1"/>
  <c r="R3765" i="1"/>
  <c r="I3765" i="1"/>
  <c r="R3764" i="1"/>
  <c r="I3764" i="1"/>
  <c r="R3763" i="1"/>
  <c r="I3763" i="1"/>
  <c r="R3762" i="1"/>
  <c r="I3762" i="1"/>
  <c r="R3775" i="1"/>
  <c r="R3753" i="1"/>
  <c r="R4960" i="1"/>
  <c r="R4959" i="1"/>
  <c r="R3747" i="1"/>
  <c r="R3745" i="1"/>
  <c r="R3744" i="1"/>
  <c r="R3741" i="1"/>
  <c r="I3741" i="1"/>
  <c r="R3739" i="1"/>
  <c r="R3737" i="1"/>
  <c r="I3737" i="1"/>
  <c r="R3735" i="1"/>
  <c r="R3733" i="1"/>
  <c r="I3733" i="1"/>
  <c r="R3731" i="1"/>
  <c r="I3731" i="1"/>
  <c r="R3729" i="1"/>
  <c r="I3729" i="1"/>
  <c r="R3727" i="1"/>
  <c r="R3725" i="1"/>
  <c r="R3723" i="1"/>
  <c r="R3721" i="1"/>
  <c r="R3719" i="1"/>
  <c r="R3717" i="1"/>
  <c r="I3717" i="1"/>
  <c r="R3715" i="1"/>
  <c r="I3715" i="1"/>
  <c r="R3709" i="1"/>
  <c r="R3713" i="1"/>
  <c r="I3713" i="1"/>
  <c r="R3711" i="1"/>
  <c r="I3711" i="1"/>
  <c r="R3707" i="1"/>
  <c r="R3703" i="1"/>
  <c r="R3705" i="1"/>
  <c r="R4847" i="1"/>
  <c r="R3472" i="1"/>
  <c r="R3697" i="1"/>
  <c r="I3697" i="1"/>
  <c r="R3695" i="1"/>
  <c r="I3695" i="1"/>
  <c r="R3693" i="1"/>
  <c r="R3691" i="1"/>
  <c r="R3689" i="1"/>
  <c r="R3687" i="1"/>
  <c r="I3663" i="1"/>
  <c r="R3653" i="1"/>
  <c r="I3659" i="1"/>
  <c r="I3619" i="1"/>
  <c r="I3607" i="1"/>
  <c r="I3591" i="1"/>
  <c r="I3467" i="1"/>
  <c r="I3465" i="1"/>
  <c r="I3463" i="1"/>
  <c r="I3459" i="1"/>
  <c r="I3455" i="1"/>
  <c r="I3453" i="1"/>
  <c r="I3449" i="1"/>
  <c r="I3447" i="1"/>
  <c r="I3439" i="1"/>
  <c r="R3389" i="1"/>
  <c r="R3388" i="1"/>
  <c r="R3387" i="1"/>
  <c r="R3386" i="1"/>
  <c r="R3385" i="1"/>
  <c r="R3379" i="1"/>
  <c r="R3377" i="1"/>
  <c r="R3373" i="1"/>
  <c r="R3375" i="1"/>
  <c r="R3371" i="1"/>
  <c r="R3369" i="1"/>
  <c r="R3365" i="1"/>
  <c r="I3361" i="1"/>
  <c r="I3360" i="1"/>
  <c r="I3359" i="1"/>
  <c r="R3355" i="1"/>
  <c r="R3353" i="1"/>
  <c r="R3351" i="1"/>
  <c r="R3349" i="1"/>
  <c r="R3345" i="1"/>
  <c r="I3345" i="1"/>
  <c r="R3347" i="1"/>
  <c r="R3341" i="1"/>
  <c r="R3343" i="1"/>
  <c r="R3339" i="1"/>
  <c r="R3337" i="1"/>
  <c r="I3337" i="1"/>
  <c r="R3336" i="1"/>
  <c r="I3336" i="1"/>
  <c r="I3335" i="1"/>
  <c r="I3334" i="1"/>
  <c r="R3329" i="1"/>
  <c r="R3327" i="1"/>
  <c r="R3325" i="1"/>
  <c r="R3323" i="1"/>
  <c r="R3279" i="1"/>
  <c r="R3275" i="1"/>
  <c r="R3269" i="1"/>
  <c r="R3267" i="1"/>
  <c r="R3235" i="1"/>
  <c r="I3207" i="1"/>
  <c r="I3206" i="1"/>
  <c r="I3205" i="1"/>
  <c r="I3204" i="1"/>
  <c r="I3203" i="1"/>
  <c r="I3202" i="1"/>
  <c r="I3201" i="1"/>
  <c r="R3099" i="1"/>
  <c r="R3023" i="1"/>
  <c r="R3001" i="1"/>
  <c r="R2987" i="1"/>
  <c r="R2973" i="1"/>
  <c r="R2899" i="1"/>
  <c r="R2891" i="1"/>
  <c r="R2825" i="1"/>
  <c r="R2799" i="1"/>
  <c r="R2745" i="1"/>
  <c r="R8" i="1"/>
  <c r="I5562" i="1"/>
  <c r="I5563" i="1"/>
  <c r="I5528" i="1"/>
  <c r="I5505" i="1"/>
  <c r="I5518" i="1"/>
  <c r="I5469" i="1"/>
  <c r="R5040" i="1"/>
  <c r="R5030" i="1"/>
  <c r="I5146" i="1"/>
  <c r="I5147" i="1"/>
  <c r="I5145" i="1"/>
  <c r="I5148" i="1"/>
  <c r="I5150" i="1"/>
  <c r="I5152" i="1"/>
  <c r="I5151" i="1"/>
  <c r="I5149" i="1"/>
  <c r="I5119" i="1"/>
  <c r="I5118" i="1"/>
  <c r="I5202" i="1"/>
  <c r="I5210" i="1"/>
  <c r="I5211" i="1"/>
  <c r="I5212" i="1"/>
  <c r="I5213" i="1"/>
  <c r="I5206" i="1"/>
  <c r="I5205" i="1"/>
  <c r="I5209" i="1"/>
  <c r="I5208" i="1"/>
  <c r="I5214" i="1"/>
  <c r="I5203" i="1"/>
  <c r="I5204" i="1"/>
  <c r="I5207" i="1"/>
  <c r="I5200" i="1"/>
  <c r="I5201" i="1"/>
  <c r="I5197" i="1"/>
  <c r="I5199" i="1"/>
  <c r="I5198" i="1"/>
  <c r="I5117" i="1"/>
  <c r="I5401" i="1"/>
  <c r="I5384" i="1"/>
  <c r="I5383" i="1"/>
  <c r="I5161" i="1"/>
  <c r="I5106" i="1"/>
  <c r="I5123" i="1"/>
  <c r="R5027" i="1"/>
  <c r="R5004" i="1"/>
  <c r="I5455" i="1"/>
  <c r="I5449" i="1"/>
  <c r="I5453" i="1"/>
  <c r="I5454" i="1"/>
  <c r="I5129" i="1"/>
  <c r="I5130" i="1"/>
  <c r="I5131" i="1"/>
  <c r="I5128" i="1"/>
  <c r="I5115" i="1"/>
  <c r="I5448" i="1"/>
  <c r="I5450" i="1"/>
  <c r="I5457" i="1"/>
  <c r="I5456" i="1"/>
  <c r="I5458" i="1"/>
  <c r="I5459" i="1"/>
  <c r="I5460" i="1"/>
  <c r="I5105" i="1"/>
  <c r="I5134" i="1"/>
  <c r="I5132" i="1"/>
  <c r="I5127" i="1"/>
  <c r="I5126" i="1"/>
  <c r="I5245" i="1"/>
  <c r="R5064" i="1"/>
  <c r="R5063" i="1"/>
  <c r="R5062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0" i="1"/>
  <c r="R5059" i="1"/>
  <c r="R5058" i="1"/>
  <c r="R5057" i="1"/>
  <c r="R5056" i="1"/>
  <c r="R5039" i="1"/>
  <c r="R5055" i="1"/>
  <c r="R5038" i="1"/>
  <c r="R5054" i="1"/>
  <c r="R5053" i="1"/>
  <c r="R5052" i="1"/>
  <c r="R5037" i="1"/>
  <c r="R5051" i="1"/>
  <c r="R5050" i="1"/>
  <c r="R5049" i="1"/>
  <c r="R5042" i="1"/>
  <c r="R5036" i="1"/>
  <c r="R5035" i="1"/>
  <c r="R5048" i="1"/>
  <c r="R5047" i="1"/>
  <c r="R5046" i="1"/>
  <c r="R5045" i="1"/>
  <c r="R5044" i="1"/>
  <c r="R5061" i="1"/>
  <c r="R4942" i="1"/>
  <c r="R4979" i="1"/>
  <c r="R4977" i="1"/>
  <c r="R4976" i="1"/>
  <c r="R4975" i="1"/>
  <c r="R4974" i="1"/>
  <c r="R5033" i="1"/>
  <c r="R5031" i="1"/>
  <c r="R5028" i="1"/>
  <c r="R5026" i="1"/>
  <c r="R5032" i="1"/>
  <c r="R5024" i="1"/>
  <c r="R4932" i="1"/>
  <c r="R4939" i="1"/>
  <c r="R4938" i="1"/>
  <c r="R4937" i="1"/>
  <c r="R4935" i="1"/>
  <c r="R4931" i="1"/>
  <c r="R4930" i="1"/>
  <c r="R4934" i="1"/>
  <c r="R4156" i="1"/>
  <c r="R5089" i="1"/>
  <c r="R5088" i="1"/>
  <c r="R5087" i="1"/>
  <c r="R5090" i="1"/>
  <c r="R5086" i="1"/>
  <c r="R5085" i="1"/>
  <c r="R4150" i="1"/>
  <c r="R5083" i="1"/>
  <c r="R4155" i="1"/>
  <c r="R4154" i="1"/>
  <c r="R4152" i="1"/>
  <c r="R4151" i="1"/>
  <c r="I5436" i="1"/>
  <c r="I5052" i="1"/>
  <c r="I5053" i="1"/>
  <c r="I5054" i="1"/>
  <c r="I5038" i="1"/>
  <c r="I5055" i="1"/>
  <c r="I5039" i="1"/>
  <c r="I5056" i="1"/>
  <c r="I5057" i="1"/>
  <c r="I5058" i="1"/>
  <c r="I5059" i="1"/>
  <c r="I5060" i="1"/>
  <c r="I5217" i="1"/>
  <c r="I5065" i="1"/>
  <c r="I5218" i="1"/>
  <c r="I5066" i="1"/>
  <c r="I5219" i="1"/>
  <c r="I5220" i="1"/>
  <c r="I5067" i="1"/>
  <c r="I5221" i="1"/>
  <c r="I5068" i="1"/>
  <c r="I5069" i="1"/>
  <c r="I5070" i="1"/>
  <c r="I5071" i="1"/>
  <c r="I5072" i="1"/>
  <c r="I5073" i="1"/>
  <c r="I5074" i="1"/>
  <c r="I5075" i="1"/>
  <c r="I5076" i="1"/>
  <c r="I5077" i="1"/>
  <c r="I5078" i="1"/>
  <c r="I5037" i="1"/>
  <c r="I5051" i="1"/>
  <c r="I5050" i="1"/>
  <c r="I5036" i="1"/>
  <c r="I5049" i="1"/>
  <c r="I5035" i="1"/>
  <c r="I5042" i="1"/>
  <c r="R4995" i="1"/>
  <c r="R4983" i="1"/>
  <c r="R4990" i="1"/>
  <c r="R4940" i="1"/>
  <c r="R4933" i="1"/>
  <c r="R4919" i="1"/>
  <c r="R4916" i="1"/>
  <c r="R4905" i="1"/>
  <c r="R4903" i="1"/>
  <c r="R4904" i="1"/>
  <c r="R4901" i="1"/>
  <c r="R4897" i="1"/>
  <c r="R4894" i="1"/>
  <c r="R4873" i="1"/>
  <c r="R4875" i="1"/>
  <c r="R4874" i="1"/>
  <c r="R4876" i="1"/>
  <c r="R4872" i="1"/>
  <c r="R4871" i="1"/>
  <c r="R4870" i="1"/>
  <c r="R4869" i="1"/>
  <c r="R4856" i="1"/>
  <c r="I5016" i="1"/>
  <c r="I5003" i="1"/>
  <c r="I5004" i="1"/>
  <c r="I4954" i="1"/>
  <c r="R5025" i="1"/>
  <c r="R5023" i="1"/>
  <c r="R5022" i="1"/>
  <c r="R5021" i="1"/>
  <c r="R5020" i="1"/>
  <c r="R4882" i="1"/>
  <c r="R4881" i="1"/>
  <c r="R5019" i="1"/>
  <c r="R5018" i="1"/>
  <c r="R5016" i="1"/>
  <c r="R5017" i="1"/>
  <c r="R5003" i="1"/>
  <c r="R5010" i="1"/>
  <c r="R5041" i="1"/>
  <c r="R5008" i="1"/>
  <c r="I4977" i="1"/>
  <c r="I4976" i="1"/>
  <c r="I4934" i="1"/>
  <c r="I4928" i="1"/>
  <c r="I4907" i="1"/>
  <c r="I5023" i="1"/>
  <c r="I4855" i="1"/>
  <c r="I5048" i="1"/>
  <c r="I4902" i="1"/>
  <c r="I4895" i="1"/>
  <c r="I4887" i="1"/>
  <c r="I4827" i="1"/>
  <c r="I5021" i="1"/>
  <c r="I5047" i="1"/>
  <c r="I5046" i="1"/>
  <c r="I5045" i="1"/>
  <c r="I5044" i="1"/>
  <c r="I5009" i="1"/>
  <c r="I4981" i="1"/>
  <c r="I4952" i="1"/>
  <c r="I4948" i="1"/>
  <c r="I5010" i="1"/>
  <c r="I4958" i="1"/>
  <c r="I5259" i="1"/>
  <c r="I5258" i="1"/>
  <c r="I5262" i="1"/>
  <c r="I5261" i="1"/>
  <c r="I5260" i="1"/>
  <c r="I4962" i="1"/>
  <c r="I4955" i="1"/>
  <c r="R4997" i="1"/>
  <c r="I4994" i="1"/>
  <c r="I4979" i="1"/>
  <c r="I4975" i="1"/>
  <c r="I4974" i="1"/>
  <c r="I4969" i="1"/>
  <c r="I4930" i="1"/>
  <c r="I4931" i="1"/>
  <c r="I4968" i="1"/>
  <c r="I4966" i="1"/>
  <c r="I4967" i="1"/>
  <c r="I4965" i="1"/>
  <c r="I4964" i="1"/>
  <c r="I4942" i="1"/>
  <c r="I4919" i="1"/>
  <c r="I4940" i="1"/>
  <c r="I4933" i="1"/>
  <c r="I4945" i="1"/>
  <c r="I4947" i="1"/>
  <c r="I4946" i="1"/>
  <c r="R4943" i="1"/>
  <c r="R4941" i="1"/>
  <c r="R4920" i="1"/>
  <c r="R4927" i="1"/>
  <c r="R4923" i="1"/>
  <c r="R4924" i="1"/>
  <c r="R4926" i="1"/>
  <c r="R4925" i="1"/>
  <c r="R4922" i="1"/>
  <c r="R4929" i="1"/>
  <c r="R4921" i="1"/>
  <c r="R4928" i="1"/>
  <c r="R4907" i="1"/>
  <c r="R4914" i="1"/>
  <c r="R4913" i="1"/>
  <c r="R4912" i="1"/>
  <c r="R4911" i="1"/>
  <c r="R4915" i="1"/>
  <c r="R4910" i="1"/>
  <c r="R4909" i="1"/>
  <c r="R4908" i="1"/>
  <c r="R4906" i="1"/>
  <c r="R4900" i="1"/>
  <c r="R4899" i="1"/>
  <c r="R4902" i="1"/>
  <c r="R4898" i="1"/>
  <c r="R4895" i="1"/>
  <c r="R4893" i="1"/>
  <c r="R4892" i="1"/>
  <c r="R4891" i="1"/>
  <c r="R4890" i="1"/>
  <c r="R4889" i="1"/>
  <c r="R4888" i="1"/>
  <c r="R4886" i="1"/>
  <c r="R4885" i="1"/>
  <c r="R4880" i="1"/>
  <c r="R4877" i="1"/>
  <c r="R4858" i="1"/>
  <c r="R4857" i="1"/>
  <c r="R4853" i="1"/>
  <c r="R4854" i="1"/>
  <c r="R4852" i="1"/>
  <c r="R4848" i="1"/>
  <c r="R4850" i="1"/>
  <c r="R4851" i="1"/>
  <c r="R4849" i="1"/>
  <c r="R3290" i="1"/>
  <c r="R1182" i="1"/>
  <c r="R4827" i="1"/>
  <c r="R5878" i="1"/>
  <c r="R4826" i="1"/>
  <c r="R4825" i="1"/>
  <c r="R5257" i="1"/>
  <c r="R1718" i="1"/>
  <c r="R4804" i="1"/>
  <c r="R4775" i="1"/>
  <c r="I4826" i="1"/>
  <c r="I4920" i="1"/>
  <c r="I4927" i="1"/>
  <c r="I4923" i="1"/>
  <c r="I4924" i="1"/>
  <c r="I4926" i="1"/>
  <c r="I4925" i="1"/>
  <c r="I4922" i="1"/>
  <c r="I4889" i="1"/>
  <c r="I4883" i="1"/>
  <c r="I4886" i="1"/>
  <c r="I4885" i="1"/>
  <c r="I4880" i="1"/>
  <c r="I4837" i="1"/>
  <c r="I4877" i="1"/>
  <c r="I4879" i="1"/>
  <c r="I5878" i="1"/>
  <c r="I4825" i="1"/>
  <c r="I4878" i="1"/>
  <c r="I4842" i="1"/>
  <c r="I4843" i="1"/>
  <c r="I4854" i="1"/>
  <c r="I4853" i="1"/>
  <c r="R4803" i="1"/>
  <c r="I4688" i="1"/>
  <c r="I4821" i="1"/>
  <c r="I4835" i="1"/>
  <c r="R4820" i="1"/>
  <c r="R4819" i="1"/>
  <c r="R4822" i="1"/>
  <c r="R4824" i="1"/>
  <c r="R4823" i="1"/>
  <c r="R4818" i="1"/>
  <c r="R4816" i="1"/>
  <c r="R4814" i="1"/>
  <c r="R4813" i="1"/>
  <c r="R4812" i="1"/>
  <c r="R4811" i="1"/>
  <c r="R4137" i="1"/>
  <c r="R1195" i="1"/>
  <c r="R5255" i="1"/>
  <c r="R4805" i="1"/>
  <c r="R4797" i="1"/>
  <c r="R4802" i="1"/>
  <c r="R4801" i="1"/>
  <c r="R4800" i="1"/>
  <c r="R4799" i="1"/>
  <c r="R4798" i="1"/>
  <c r="I4822" i="1"/>
  <c r="I4823" i="1"/>
  <c r="I4824" i="1"/>
  <c r="I4818" i="1"/>
  <c r="I4820" i="1"/>
  <c r="I4819" i="1"/>
  <c r="I4798" i="1"/>
  <c r="I4799" i="1"/>
  <c r="I4800" i="1"/>
  <c r="I4801" i="1"/>
  <c r="I4802" i="1"/>
  <c r="I4796" i="1"/>
  <c r="I4792" i="1"/>
  <c r="I4791" i="1"/>
  <c r="I4790" i="1"/>
  <c r="I4789" i="1"/>
  <c r="R4790" i="1"/>
  <c r="R4789" i="1"/>
  <c r="I4788" i="1"/>
  <c r="I4787" i="1"/>
  <c r="I4786" i="1"/>
  <c r="I4785" i="1"/>
  <c r="R4796" i="1"/>
  <c r="R4795" i="1"/>
  <c r="R4794" i="1"/>
  <c r="R2399" i="1"/>
  <c r="R4792" i="1"/>
  <c r="R4791" i="1"/>
  <c r="R4788" i="1"/>
  <c r="R4786" i="1"/>
  <c r="R4785" i="1"/>
  <c r="R4787" i="1"/>
  <c r="R4784" i="1"/>
  <c r="R4782" i="1"/>
  <c r="R4783" i="1"/>
  <c r="R754" i="1"/>
  <c r="R697" i="1"/>
  <c r="R600" i="1"/>
  <c r="R538" i="1"/>
  <c r="R4777" i="1"/>
  <c r="R4776" i="1"/>
  <c r="R4773" i="1"/>
  <c r="R4772" i="1"/>
  <c r="R4748" i="1"/>
  <c r="R4747" i="1"/>
  <c r="R4756" i="1"/>
  <c r="R4755" i="1"/>
  <c r="R4754" i="1"/>
  <c r="R4729" i="1"/>
  <c r="R4735" i="1"/>
  <c r="R4734" i="1"/>
  <c r="R4733" i="1"/>
  <c r="R4732" i="1"/>
  <c r="R4731" i="1"/>
  <c r="R4730" i="1"/>
  <c r="R4728" i="1"/>
  <c r="R4727" i="1"/>
  <c r="R4726" i="1"/>
  <c r="R4725" i="1"/>
  <c r="R4724" i="1"/>
  <c r="R4723" i="1"/>
  <c r="R4722" i="1"/>
  <c r="R4757" i="1"/>
  <c r="R4736" i="1"/>
  <c r="R4746" i="1"/>
  <c r="R4745" i="1"/>
  <c r="R4744" i="1"/>
  <c r="R4743" i="1"/>
  <c r="R4742" i="1"/>
  <c r="R4741" i="1"/>
  <c r="R4740" i="1"/>
  <c r="R4739" i="1"/>
  <c r="R4738" i="1"/>
  <c r="R4737" i="1"/>
  <c r="R4753" i="1"/>
  <c r="R4752" i="1"/>
  <c r="R4751" i="1"/>
  <c r="R4750" i="1"/>
  <c r="R4749" i="1"/>
  <c r="R4760" i="1"/>
  <c r="R4759" i="1"/>
  <c r="R4758" i="1"/>
  <c r="R4771" i="1"/>
  <c r="R4770" i="1"/>
  <c r="R4769" i="1"/>
  <c r="R4768" i="1"/>
  <c r="R4767" i="1"/>
  <c r="R4766" i="1"/>
  <c r="R4765" i="1"/>
  <c r="R4764" i="1"/>
  <c r="R4763" i="1"/>
  <c r="R4762" i="1"/>
  <c r="R4761" i="1"/>
  <c r="R4721" i="1"/>
  <c r="R4707" i="1"/>
  <c r="R4706" i="1"/>
  <c r="R4705" i="1"/>
  <c r="R4709" i="1"/>
  <c r="R4708" i="1"/>
  <c r="R4712" i="1"/>
  <c r="R4711" i="1"/>
  <c r="R4710" i="1"/>
  <c r="R4704" i="1"/>
  <c r="R5248" i="1"/>
  <c r="R4699" i="1"/>
  <c r="R4700" i="1"/>
  <c r="R133" i="1"/>
  <c r="R4689" i="1"/>
  <c r="R4688" i="1"/>
  <c r="R4685" i="1"/>
  <c r="R4684" i="1"/>
  <c r="R4683" i="1"/>
  <c r="R4682" i="1"/>
  <c r="R4681" i="1"/>
  <c r="R4680" i="1"/>
  <c r="R4679" i="1"/>
  <c r="R4677" i="1"/>
  <c r="R4678" i="1"/>
  <c r="R4687" i="1"/>
  <c r="R4686" i="1"/>
  <c r="R28" i="1"/>
  <c r="R27" i="1"/>
  <c r="R23" i="1"/>
  <c r="R4675" i="1"/>
  <c r="R4674" i="1"/>
  <c r="R4670" i="1"/>
  <c r="R4669" i="1"/>
  <c r="R4667" i="1"/>
  <c r="I4784" i="1"/>
  <c r="I4721" i="1"/>
  <c r="I5254" i="1"/>
  <c r="I5252" i="1"/>
  <c r="I5253" i="1"/>
  <c r="I5251" i="1"/>
  <c r="I5250" i="1"/>
  <c r="I4704" i="1"/>
  <c r="I4677" i="1"/>
  <c r="I4697" i="1"/>
  <c r="I4698" i="1"/>
  <c r="I4696" i="1"/>
  <c r="I7" i="5"/>
  <c r="I6" i="5"/>
  <c r="I5" i="5"/>
  <c r="I4" i="5"/>
  <c r="I3" i="5"/>
  <c r="I2" i="5"/>
  <c r="E132" i="3"/>
  <c r="E128" i="3"/>
  <c r="E126" i="3"/>
  <c r="E125" i="3"/>
  <c r="E123" i="3"/>
  <c r="E121" i="3"/>
  <c r="E120" i="3"/>
  <c r="E119" i="3"/>
  <c r="E118" i="3"/>
  <c r="E117" i="3"/>
  <c r="E116" i="3"/>
  <c r="F115" i="3"/>
  <c r="E115" i="3"/>
  <c r="E113" i="3"/>
  <c r="E111" i="3"/>
  <c r="E110" i="3"/>
  <c r="E108" i="3"/>
  <c r="E107" i="3"/>
  <c r="F106" i="3"/>
  <c r="E106" i="3"/>
  <c r="E104" i="3"/>
  <c r="E103" i="3"/>
  <c r="E102" i="3"/>
  <c r="E99" i="3"/>
  <c r="E98" i="3"/>
  <c r="E97" i="3"/>
  <c r="E96" i="3"/>
  <c r="E95" i="3"/>
  <c r="E93" i="3"/>
  <c r="E92" i="3"/>
  <c r="E91" i="3"/>
  <c r="E86" i="3"/>
  <c r="G84" i="3"/>
  <c r="F84" i="3"/>
  <c r="E84" i="3"/>
  <c r="E83" i="3"/>
  <c r="E82" i="3"/>
  <c r="E81" i="3"/>
  <c r="E79" i="3"/>
  <c r="E78" i="3"/>
  <c r="E77" i="3"/>
  <c r="E76" i="3"/>
  <c r="E75" i="3"/>
  <c r="F74" i="3"/>
  <c r="E74" i="3"/>
  <c r="F72" i="3"/>
  <c r="F71" i="3"/>
  <c r="E71" i="3"/>
  <c r="E66" i="3"/>
  <c r="E65" i="3"/>
  <c r="G64" i="3"/>
  <c r="F64" i="3"/>
  <c r="E64" i="3"/>
  <c r="E62" i="3"/>
  <c r="E61" i="3"/>
  <c r="E59" i="3"/>
  <c r="F58" i="3"/>
  <c r="E58" i="3"/>
  <c r="E57" i="3"/>
  <c r="E56" i="3"/>
  <c r="F55" i="3"/>
  <c r="E55" i="3"/>
  <c r="F54" i="3"/>
  <c r="E54" i="3"/>
  <c r="G52" i="3"/>
  <c r="F52" i="3"/>
  <c r="E52" i="3"/>
  <c r="E51" i="3"/>
  <c r="F50" i="3"/>
  <c r="E50" i="3"/>
  <c r="E49" i="3"/>
  <c r="E48" i="3"/>
  <c r="E47" i="3"/>
  <c r="E45" i="3"/>
  <c r="E44" i="3"/>
  <c r="E43" i="3"/>
  <c r="E42" i="3"/>
  <c r="F41" i="3"/>
  <c r="E41" i="3"/>
  <c r="E40" i="3"/>
  <c r="K39" i="3"/>
  <c r="F39" i="3"/>
  <c r="E39" i="3"/>
  <c r="E38" i="3"/>
  <c r="F36" i="3"/>
  <c r="E36" i="3"/>
  <c r="E35" i="3"/>
  <c r="F34" i="3"/>
  <c r="E34" i="3"/>
  <c r="F33" i="3"/>
  <c r="E33" i="3"/>
  <c r="E32" i="3"/>
  <c r="E31" i="3"/>
  <c r="E30" i="3"/>
  <c r="E29" i="3"/>
  <c r="E27" i="3"/>
  <c r="E26" i="3"/>
  <c r="E25" i="3"/>
  <c r="E23" i="3"/>
  <c r="E22" i="3"/>
  <c r="E21" i="3"/>
  <c r="E20" i="3"/>
  <c r="E18" i="3"/>
  <c r="E17" i="3"/>
  <c r="E16" i="3"/>
  <c r="E15" i="3"/>
  <c r="E13" i="3"/>
  <c r="E12" i="3"/>
  <c r="E11" i="3"/>
  <c r="E10" i="3"/>
  <c r="E7" i="3"/>
  <c r="F2" i="3"/>
  <c r="E2" i="3"/>
  <c r="I133" i="1"/>
  <c r="I4689" i="1"/>
  <c r="I4678" i="1"/>
  <c r="I4686" i="1"/>
  <c r="I4676" i="1"/>
  <c r="I28" i="1"/>
  <c r="I27" i="1"/>
  <c r="I23" i="1"/>
  <c r="I4675" i="1"/>
  <c r="I4674" i="1"/>
  <c r="I4670" i="1"/>
  <c r="R4665" i="1"/>
  <c r="I4665" i="1"/>
  <c r="R4666" i="1"/>
  <c r="I4666" i="1"/>
  <c r="R4663" i="1"/>
  <c r="I4663" i="1"/>
  <c r="R4661" i="1"/>
  <c r="I4661" i="1"/>
  <c r="R4662" i="1"/>
  <c r="I4662" i="1"/>
  <c r="I4659" i="1"/>
  <c r="I5598" i="1"/>
  <c r="I4657" i="1"/>
  <c r="R4653" i="1"/>
  <c r="I4653" i="1"/>
  <c r="I4656" i="1"/>
  <c r="I4655" i="1"/>
  <c r="I4654" i="1"/>
  <c r="I4649" i="1"/>
  <c r="I4652" i="1"/>
  <c r="I4651" i="1"/>
  <c r="I4650" i="1"/>
  <c r="R4648" i="1"/>
  <c r="I4648" i="1"/>
  <c r="I4647" i="1"/>
  <c r="R4646" i="1"/>
  <c r="I4645" i="1"/>
  <c r="I4643" i="1"/>
  <c r="R4642" i="1"/>
  <c r="I4642" i="1"/>
  <c r="R4641" i="1"/>
  <c r="I4641" i="1"/>
  <c r="I4640" i="1"/>
  <c r="I4638" i="1"/>
  <c r="I4637" i="1"/>
  <c r="I4636" i="1"/>
  <c r="I4635" i="1"/>
  <c r="R4634" i="1"/>
  <c r="I4632" i="1"/>
  <c r="R4631" i="1"/>
  <c r="I4631" i="1"/>
  <c r="H4630" i="1"/>
  <c r="I4619" i="1"/>
  <c r="I4617" i="1"/>
  <c r="I4618" i="1"/>
  <c r="R4616" i="1"/>
  <c r="R4615" i="1"/>
  <c r="I4615" i="1"/>
  <c r="R4614" i="1"/>
  <c r="R4613" i="1"/>
  <c r="I4613" i="1"/>
  <c r="R4610" i="1"/>
  <c r="I4610" i="1"/>
  <c r="I4611" i="1"/>
  <c r="R4612" i="1"/>
  <c r="R4609" i="1"/>
  <c r="R4608" i="1"/>
  <c r="R4605" i="1"/>
  <c r="R4607" i="1"/>
  <c r="R4606" i="1"/>
  <c r="R4603" i="1"/>
  <c r="I4603" i="1"/>
  <c r="R4604" i="1"/>
  <c r="I4604" i="1"/>
  <c r="R4602" i="1"/>
  <c r="R4136" i="1"/>
  <c r="R4600" i="1"/>
  <c r="I4600" i="1"/>
  <c r="R4599" i="1"/>
  <c r="R4592" i="1"/>
  <c r="I4596" i="1"/>
  <c r="R4595" i="1"/>
  <c r="I4595" i="1"/>
  <c r="R4594" i="1"/>
  <c r="I4594" i="1"/>
  <c r="R4593" i="1"/>
  <c r="I4593" i="1"/>
  <c r="R4590" i="1"/>
  <c r="R4588" i="1"/>
  <c r="I4588" i="1"/>
  <c r="R4587" i="1"/>
  <c r="R4585" i="1"/>
  <c r="I4094" i="1"/>
  <c r="R4584" i="1"/>
  <c r="R4586" i="1"/>
  <c r="R4583" i="1"/>
  <c r="I4572" i="1"/>
  <c r="I4573" i="1"/>
  <c r="R4577" i="1"/>
  <c r="I4577" i="1"/>
  <c r="R4576" i="1"/>
  <c r="I4576" i="1"/>
  <c r="R4575" i="1"/>
  <c r="I4575" i="1"/>
  <c r="R4574" i="1"/>
  <c r="I4574" i="1"/>
  <c r="R4579" i="1"/>
  <c r="I4579" i="1"/>
  <c r="R4578" i="1"/>
  <c r="I4578" i="1"/>
  <c r="R4580" i="1"/>
  <c r="I4580" i="1"/>
  <c r="R4568" i="1"/>
  <c r="I4568" i="1"/>
  <c r="R4567" i="1"/>
  <c r="R3498" i="1"/>
  <c r="R4564" i="1"/>
  <c r="R4565" i="1"/>
  <c r="R4563" i="1"/>
  <c r="I4563" i="1"/>
  <c r="R4562" i="1"/>
  <c r="I4562" i="1"/>
  <c r="R4560" i="1"/>
  <c r="I4560" i="1"/>
  <c r="R4561" i="1"/>
  <c r="I4561" i="1"/>
  <c r="R4559" i="1"/>
  <c r="I4559" i="1"/>
  <c r="R3960" i="1"/>
  <c r="I3960" i="1"/>
  <c r="I4556" i="1"/>
  <c r="R4557" i="1"/>
  <c r="I4557" i="1"/>
  <c r="R4550" i="1"/>
  <c r="I4550" i="1"/>
  <c r="R4549" i="1"/>
  <c r="I4549" i="1"/>
  <c r="R4553" i="1"/>
  <c r="I4553" i="1"/>
  <c r="R4552" i="1"/>
  <c r="I4552" i="1"/>
  <c r="R4551" i="1"/>
  <c r="I4551" i="1"/>
  <c r="R4554" i="1"/>
  <c r="I4554" i="1"/>
  <c r="R4547" i="1"/>
  <c r="I4547" i="1"/>
  <c r="R4546" i="1"/>
  <c r="I4546" i="1"/>
  <c r="R4548" i="1"/>
  <c r="I4548" i="1"/>
  <c r="R4545" i="1"/>
  <c r="I4545" i="1"/>
  <c r="I4543" i="1"/>
  <c r="R4544" i="1"/>
  <c r="I4544" i="1"/>
  <c r="R4542" i="1"/>
  <c r="I4542" i="1"/>
  <c r="I4541" i="1"/>
  <c r="R4540" i="1"/>
  <c r="I4540" i="1"/>
  <c r="R4539" i="1"/>
  <c r="I4539" i="1"/>
  <c r="R4538" i="1"/>
  <c r="I4538" i="1"/>
  <c r="R4537" i="1"/>
  <c r="I4537" i="1"/>
  <c r="R4536" i="1"/>
  <c r="I4536" i="1"/>
  <c r="R4535" i="1"/>
  <c r="I4535" i="1"/>
  <c r="R2397" i="1"/>
  <c r="I2397" i="1"/>
  <c r="I4532" i="1"/>
  <c r="I4531" i="1"/>
  <c r="I4533" i="1"/>
  <c r="I4530" i="1"/>
  <c r="R4528" i="1"/>
  <c r="I4528" i="1"/>
  <c r="R4529" i="1"/>
  <c r="I4529" i="1"/>
  <c r="I4527" i="1"/>
  <c r="I4526" i="1"/>
  <c r="I4525" i="1"/>
  <c r="I4524" i="1"/>
  <c r="R4521" i="1"/>
  <c r="R4523" i="1"/>
  <c r="R4522" i="1"/>
  <c r="R4520" i="1"/>
  <c r="I4520" i="1"/>
  <c r="R4518" i="1"/>
  <c r="R4519" i="1"/>
  <c r="R4517" i="1"/>
  <c r="I4517" i="1"/>
  <c r="R4514" i="1"/>
  <c r="R4511" i="1"/>
  <c r="R4504" i="1"/>
  <c r="R4496" i="1"/>
  <c r="R5246" i="1"/>
  <c r="R4495" i="1"/>
  <c r="R4493" i="1"/>
  <c r="R4492" i="1"/>
  <c r="R4481" i="1"/>
  <c r="I4481" i="1"/>
  <c r="R4467" i="1"/>
  <c r="I4467" i="1"/>
  <c r="R4459" i="1"/>
  <c r="R4451" i="1"/>
  <c r="I4451" i="1"/>
  <c r="R4452" i="1"/>
  <c r="R4450" i="1"/>
  <c r="R4424" i="1"/>
  <c r="R4419" i="1"/>
  <c r="I4419" i="1"/>
  <c r="R4415" i="1"/>
  <c r="R4414" i="1"/>
  <c r="I4414" i="1"/>
  <c r="R4399" i="1"/>
  <c r="R4398" i="1"/>
  <c r="R4397" i="1"/>
  <c r="R4401" i="1"/>
  <c r="R4400" i="1"/>
  <c r="R4404" i="1"/>
  <c r="R4403" i="1"/>
  <c r="R4402" i="1"/>
  <c r="R4409" i="1"/>
  <c r="R4408" i="1"/>
  <c r="R4405" i="1"/>
  <c r="R4406" i="1"/>
  <c r="R4407" i="1"/>
  <c r="R4385" i="1"/>
  <c r="I4385" i="1"/>
  <c r="R4384" i="1"/>
  <c r="I4384" i="1"/>
  <c r="R4382" i="1"/>
  <c r="I4382" i="1"/>
  <c r="R4383" i="1"/>
  <c r="I4383" i="1"/>
  <c r="R4375" i="1"/>
  <c r="I4375" i="1"/>
  <c r="R4381" i="1"/>
  <c r="I4381" i="1"/>
  <c r="R4380" i="1"/>
  <c r="I4380" i="1"/>
  <c r="R4377" i="1"/>
  <c r="I4377" i="1"/>
  <c r="R4376" i="1"/>
  <c r="I5222" i="1"/>
  <c r="I4350" i="1"/>
  <c r="R4349" i="1"/>
  <c r="I4349" i="1"/>
  <c r="I4352" i="1"/>
  <c r="R4341" i="1"/>
  <c r="I4341" i="1"/>
  <c r="R4338" i="1"/>
  <c r="I4338" i="1"/>
  <c r="R4337" i="1"/>
  <c r="I4337" i="1"/>
  <c r="R4327" i="1"/>
  <c r="R4285" i="1"/>
  <c r="I4285" i="1"/>
  <c r="R4267" i="1"/>
  <c r="I4267" i="1"/>
  <c r="R4279" i="1"/>
  <c r="I4279" i="1"/>
  <c r="R4257" i="1"/>
  <c r="R4256" i="1"/>
  <c r="R4233" i="1"/>
  <c r="R4234" i="1"/>
  <c r="R4228" i="1"/>
  <c r="R5189" i="1"/>
  <c r="R5165" i="1"/>
  <c r="R5133" i="1"/>
  <c r="R5124" i="1"/>
  <c r="R5108" i="1"/>
  <c r="R4217" i="1"/>
  <c r="I4217" i="1"/>
  <c r="R4218" i="1"/>
  <c r="R4203" i="1"/>
  <c r="R5091" i="1"/>
  <c r="R4195" i="1"/>
  <c r="R5084" i="1"/>
  <c r="R5082" i="1"/>
  <c r="R5081" i="1"/>
  <c r="R5080" i="1"/>
  <c r="R4187" i="1"/>
  <c r="R4192" i="1"/>
  <c r="R4185" i="1"/>
  <c r="R4181" i="1"/>
  <c r="R4170" i="1"/>
  <c r="I4170" i="1"/>
  <c r="R4124" i="1"/>
  <c r="R4126" i="1"/>
  <c r="I4126" i="1"/>
  <c r="R4123" i="1"/>
  <c r="R4119" i="1"/>
  <c r="R4118" i="1"/>
  <c r="I4118" i="1"/>
  <c r="R4113" i="1"/>
  <c r="R4111" i="1"/>
  <c r="R4112" i="1"/>
  <c r="R4108" i="1"/>
  <c r="R4107" i="1"/>
  <c r="R4106" i="1"/>
  <c r="R4105" i="1"/>
  <c r="R4096" i="1"/>
  <c r="I4096" i="1"/>
  <c r="R4091" i="1"/>
  <c r="I4091" i="1"/>
  <c r="R4075" i="1"/>
  <c r="R4074" i="1"/>
  <c r="R4064" i="1"/>
  <c r="I4064" i="1"/>
  <c r="R4066" i="1"/>
  <c r="I4066" i="1"/>
  <c r="R4065" i="1"/>
  <c r="I4065" i="1"/>
  <c r="R4063" i="1"/>
  <c r="I4063" i="1"/>
  <c r="R4035" i="1"/>
  <c r="R4025" i="1"/>
  <c r="R4002" i="1"/>
  <c r="R3976" i="1"/>
  <c r="R3974" i="1"/>
  <c r="R3937" i="1"/>
  <c r="R3939" i="1"/>
  <c r="R3935" i="1"/>
  <c r="R3934" i="1"/>
  <c r="H3934" i="1"/>
  <c r="I3934" i="1" s="1"/>
  <c r="R3916" i="1"/>
  <c r="R3910" i="1"/>
  <c r="R3915" i="1"/>
  <c r="R5079" i="1"/>
  <c r="R3903" i="1"/>
  <c r="R3892" i="1"/>
  <c r="R3891" i="1"/>
  <c r="R5034" i="1"/>
  <c r="R4978" i="1"/>
  <c r="R3872" i="1"/>
  <c r="R3871" i="1"/>
  <c r="R3870" i="1"/>
  <c r="R3869" i="1"/>
  <c r="R3862" i="1"/>
  <c r="I3862" i="1"/>
  <c r="R3865" i="1"/>
  <c r="R3850" i="1"/>
  <c r="I3850" i="1"/>
  <c r="R4961" i="1"/>
  <c r="R4972" i="1"/>
  <c r="R3796" i="1"/>
  <c r="I3796" i="1"/>
  <c r="R3782" i="1"/>
  <c r="R3776" i="1"/>
  <c r="R4957" i="1"/>
  <c r="R4956" i="1"/>
  <c r="R3722" i="1"/>
  <c r="I3448" i="1"/>
  <c r="R3352" i="1"/>
  <c r="R3348" i="1"/>
  <c r="R3340" i="1"/>
  <c r="R2628" i="1"/>
  <c r="R4258" i="1"/>
  <c r="I4258" i="1"/>
  <c r="R3652" i="1"/>
  <c r="R3858" i="1"/>
  <c r="I3858" i="1"/>
  <c r="R3857" i="1"/>
  <c r="I3857" i="1"/>
  <c r="R3856" i="1"/>
  <c r="I3856" i="1"/>
  <c r="R3326" i="1"/>
  <c r="R4205" i="1"/>
  <c r="R4052" i="1"/>
  <c r="R5191" i="1"/>
  <c r="R4829" i="1"/>
  <c r="R4193" i="1"/>
  <c r="R3702" i="1"/>
  <c r="R4224" i="1"/>
  <c r="R4044" i="1"/>
  <c r="R3778" i="1"/>
  <c r="R4366" i="1"/>
  <c r="I4366" i="1"/>
  <c r="R4394" i="1"/>
  <c r="I4394" i="1"/>
  <c r="R4393" i="1"/>
  <c r="I4393" i="1"/>
  <c r="R4392" i="1"/>
  <c r="I4392" i="1"/>
  <c r="R4273" i="1"/>
  <c r="I4273" i="1"/>
  <c r="R4272" i="1"/>
  <c r="I4272" i="1"/>
  <c r="R4056" i="1"/>
  <c r="R4501" i="1"/>
  <c r="I4501" i="1"/>
  <c r="R4182" i="1"/>
  <c r="R4260" i="1"/>
  <c r="I4260" i="1"/>
  <c r="R4259" i="1"/>
  <c r="I4259" i="1"/>
  <c r="R4276" i="1"/>
  <c r="R4336" i="1"/>
  <c r="I4336" i="1"/>
  <c r="R4050" i="1"/>
  <c r="I4153" i="1"/>
  <c r="R4429" i="1"/>
  <c r="I4429" i="1"/>
  <c r="R4253" i="1"/>
  <c r="I4253" i="1"/>
  <c r="R4022" i="1"/>
  <c r="R4216" i="1"/>
  <c r="R3905" i="1"/>
  <c r="R3770" i="1"/>
  <c r="R4215" i="1"/>
  <c r="R4214" i="1"/>
  <c r="R4213" i="1"/>
  <c r="R3922" i="1"/>
  <c r="R3921" i="1"/>
  <c r="R4196" i="1"/>
  <c r="I4196" i="1"/>
  <c r="R3920" i="1"/>
  <c r="R4319" i="1"/>
  <c r="R4141" i="1"/>
  <c r="R3376" i="1"/>
  <c r="R4479" i="1"/>
  <c r="I4479" i="1"/>
  <c r="R3740" i="1"/>
  <c r="I3740" i="1"/>
  <c r="R4465" i="1"/>
  <c r="I4465" i="1"/>
  <c r="R4206" i="1"/>
  <c r="R3991" i="1"/>
  <c r="R3350" i="1"/>
  <c r="R3980" i="1"/>
  <c r="R3978" i="1"/>
  <c r="R4212" i="1"/>
  <c r="R3901" i="1"/>
  <c r="R3987" i="1"/>
  <c r="I3987" i="1"/>
  <c r="R3851" i="1"/>
  <c r="R4007" i="1"/>
  <c r="R4006" i="1"/>
  <c r="R4361" i="1"/>
  <c r="R3354" i="1"/>
  <c r="R2244" i="1"/>
  <c r="R3234" i="1"/>
  <c r="R2972" i="1"/>
  <c r="R5792" i="1"/>
  <c r="R1251" i="1"/>
  <c r="R4335" i="1"/>
  <c r="R4049" i="1"/>
  <c r="R4324" i="1"/>
  <c r="I4324" i="1"/>
  <c r="R3993" i="1"/>
  <c r="R3995" i="1"/>
  <c r="R3994" i="1"/>
  <c r="R3859" i="1"/>
  <c r="R4060" i="1"/>
  <c r="R3792" i="1"/>
  <c r="I3792" i="1"/>
  <c r="R4274" i="1"/>
  <c r="R3268" i="1"/>
  <c r="R3266" i="1"/>
  <c r="R4359" i="1"/>
  <c r="R2267" i="1"/>
  <c r="R2266" i="1"/>
  <c r="R3984" i="1"/>
  <c r="R3324" i="1"/>
  <c r="R3344" i="1"/>
  <c r="I3344" i="1"/>
  <c r="R3983" i="1"/>
  <c r="R3346" i="1"/>
  <c r="R3981" i="1"/>
  <c r="R2644" i="1"/>
  <c r="R1286" i="1"/>
  <c r="R3908" i="1"/>
  <c r="I3908" i="1"/>
  <c r="R4016" i="1"/>
  <c r="R4463" i="1"/>
  <c r="R4031" i="1"/>
  <c r="R4505" i="1"/>
  <c r="R3852" i="1"/>
  <c r="R4484" i="1"/>
  <c r="R4117" i="1"/>
  <c r="R3924" i="1"/>
  <c r="R4422" i="1"/>
  <c r="I4422" i="1"/>
  <c r="R4269" i="1"/>
  <c r="I4269" i="1"/>
  <c r="R3868" i="1"/>
  <c r="R3690" i="1"/>
  <c r="R3378" i="1"/>
  <c r="R4243" i="1"/>
  <c r="I4243" i="1"/>
  <c r="R4462" i="1"/>
  <c r="R4266" i="1"/>
  <c r="I4266" i="1"/>
  <c r="R4320" i="1"/>
  <c r="R3342" i="1"/>
  <c r="R3274" i="1"/>
  <c r="R3022" i="1"/>
  <c r="R3278" i="1"/>
  <c r="R2986" i="1"/>
  <c r="R2798" i="1"/>
  <c r="R7" i="1"/>
  <c r="R2641" i="1"/>
  <c r="R2640" i="1"/>
  <c r="R2472" i="1"/>
  <c r="R2643" i="1"/>
  <c r="R2478" i="1"/>
  <c r="R2443" i="1"/>
  <c r="R3704" i="1"/>
  <c r="R2133" i="1"/>
  <c r="R2025" i="1"/>
  <c r="R1777" i="1"/>
  <c r="R1763" i="1"/>
  <c r="R1758" i="1"/>
  <c r="R2438" i="1"/>
  <c r="R1812" i="1"/>
  <c r="R1314" i="1"/>
  <c r="R3952" i="1"/>
  <c r="R3951" i="1"/>
  <c r="I3951" i="1"/>
  <c r="R3950" i="1"/>
  <c r="R4466" i="1"/>
  <c r="R4043" i="1"/>
  <c r="R4290" i="1"/>
  <c r="I4290" i="1"/>
  <c r="R4262" i="1"/>
  <c r="R4263" i="1"/>
  <c r="R4287" i="1"/>
  <c r="R4277" i="1"/>
  <c r="R4261" i="1"/>
  <c r="R4180" i="1"/>
  <c r="I4180" i="1"/>
  <c r="R4289" i="1"/>
  <c r="R4430" i="1"/>
  <c r="R4427" i="1"/>
  <c r="R4426" i="1"/>
  <c r="R4348" i="1"/>
  <c r="I4348" i="1"/>
  <c r="R4339" i="1"/>
  <c r="I4339" i="1"/>
  <c r="R4330" i="1"/>
  <c r="R4281" i="1"/>
  <c r="R4458" i="1"/>
  <c r="R4328" i="1"/>
  <c r="H4328" i="1"/>
  <c r="R4055" i="1"/>
  <c r="R3736" i="1"/>
  <c r="I3736" i="1"/>
  <c r="R4051" i="1"/>
  <c r="R2041" i="1"/>
  <c r="R3968" i="1"/>
  <c r="R3370" i="1"/>
  <c r="R3338" i="1"/>
  <c r="R4461" i="1"/>
  <c r="I4461" i="1"/>
  <c r="R4500" i="1"/>
  <c r="R3947" i="1"/>
  <c r="R2824" i="1"/>
  <c r="R1442" i="1"/>
  <c r="R4255" i="1"/>
  <c r="R4061" i="1"/>
  <c r="I4061" i="1"/>
  <c r="R3917" i="1"/>
  <c r="I3917" i="1"/>
  <c r="R3902" i="1"/>
  <c r="I3902" i="1"/>
  <c r="R4251" i="1"/>
  <c r="I4251" i="1"/>
  <c r="R4045" i="1"/>
  <c r="R4332" i="1"/>
  <c r="I4332" i="1"/>
  <c r="R4032" i="1"/>
  <c r="I4032" i="1"/>
  <c r="H4032" i="1"/>
  <c r="R3830" i="1"/>
  <c r="I3830" i="1"/>
  <c r="R3829" i="1"/>
  <c r="I3829" i="1"/>
  <c r="R3923" i="1"/>
  <c r="R4186" i="1"/>
  <c r="R4017" i="1"/>
  <c r="I4017" i="1"/>
  <c r="R3728" i="1"/>
  <c r="I3728" i="1"/>
  <c r="R1456" i="1"/>
  <c r="R3889" i="1"/>
  <c r="R3855" i="1"/>
  <c r="R4026" i="1"/>
  <c r="R4023" i="1"/>
  <c r="R3988" i="1"/>
  <c r="I3358" i="1"/>
  <c r="R1241" i="1"/>
  <c r="R1242" i="1"/>
  <c r="R1245" i="1"/>
  <c r="R4102" i="1"/>
  <c r="I3606" i="1"/>
  <c r="R2142" i="1"/>
  <c r="R4231" i="1"/>
  <c r="I4231" i="1"/>
  <c r="R2744" i="1"/>
  <c r="R1502" i="1"/>
  <c r="R1339" i="1"/>
  <c r="R4446" i="1"/>
  <c r="I4446" i="1"/>
  <c r="I3200" i="1"/>
  <c r="I3199" i="1"/>
  <c r="I3198" i="1"/>
  <c r="I3197" i="1"/>
  <c r="I3196" i="1"/>
  <c r="I3195" i="1"/>
  <c r="I3194" i="1"/>
  <c r="R3696" i="1"/>
  <c r="I3696" i="1"/>
  <c r="R3555" i="1"/>
  <c r="R4342" i="1"/>
  <c r="I4342" i="1"/>
  <c r="R3940" i="1"/>
  <c r="R3372" i="1"/>
  <c r="R4502" i="1"/>
  <c r="I4502" i="1"/>
  <c r="R3712" i="1"/>
  <c r="I3712" i="1"/>
  <c r="R3708" i="1"/>
  <c r="R3945" i="1"/>
  <c r="R3944" i="1"/>
  <c r="R3943" i="1"/>
  <c r="R3942" i="1"/>
  <c r="R3941" i="1"/>
  <c r="R3534" i="1"/>
  <c r="R3521" i="1"/>
  <c r="R3933" i="1"/>
  <c r="R4387" i="1"/>
  <c r="I4387" i="1"/>
  <c r="R4178" i="1"/>
  <c r="I4178" i="1"/>
  <c r="R4434" i="1"/>
  <c r="R4245" i="1"/>
  <c r="I4245" i="1"/>
  <c r="R3716" i="1"/>
  <c r="I3716" i="1"/>
  <c r="I3662" i="1"/>
  <c r="R3985" i="1"/>
  <c r="I3985" i="1"/>
  <c r="R4365" i="1"/>
  <c r="I4365" i="1"/>
  <c r="R4329" i="1"/>
  <c r="R3686" i="1"/>
  <c r="R3473" i="1"/>
  <c r="R3471" i="1"/>
  <c r="R3881" i="1"/>
  <c r="R3880" i="1"/>
  <c r="R3833" i="1"/>
  <c r="I3833" i="1"/>
  <c r="R3804" i="1"/>
  <c r="I3804" i="1"/>
  <c r="R3111" i="1"/>
  <c r="R4464" i="1"/>
  <c r="I4464" i="1"/>
  <c r="I3658" i="1"/>
  <c r="R3694" i="1"/>
  <c r="I3694" i="1"/>
  <c r="R4264" i="1"/>
  <c r="I4264" i="1"/>
  <c r="I3357" i="1"/>
  <c r="R1706" i="1"/>
  <c r="R3732" i="1"/>
  <c r="I3732" i="1"/>
  <c r="R2811" i="1"/>
  <c r="I2811" i="1"/>
  <c r="R2432" i="1"/>
  <c r="R4252" i="1"/>
  <c r="I4252" i="1"/>
  <c r="R4326" i="1"/>
  <c r="I4388" i="1"/>
  <c r="R1816" i="1"/>
  <c r="R4487" i="1"/>
  <c r="I4487" i="1"/>
  <c r="R4175" i="1"/>
  <c r="I4175" i="1"/>
  <c r="R3822" i="1"/>
  <c r="I3822" i="1"/>
  <c r="R4486" i="1"/>
  <c r="I4486" i="1"/>
  <c r="R4174" i="1"/>
  <c r="I4174" i="1"/>
  <c r="R3821" i="1"/>
  <c r="I3821" i="1"/>
  <c r="R4485" i="1"/>
  <c r="I4485" i="1"/>
  <c r="R4173" i="1"/>
  <c r="I4173" i="1"/>
  <c r="R3820" i="1"/>
  <c r="I3820" i="1"/>
  <c r="R3819" i="1"/>
  <c r="I3819" i="1"/>
  <c r="R3818" i="1"/>
  <c r="I3818" i="1"/>
  <c r="R3817" i="1"/>
  <c r="I3817" i="1"/>
  <c r="R4172" i="1"/>
  <c r="I4172" i="1"/>
  <c r="R3816" i="1"/>
  <c r="I3816" i="1"/>
  <c r="R3802" i="1"/>
  <c r="I3802" i="1"/>
  <c r="R4347" i="1"/>
  <c r="I4347" i="1"/>
  <c r="R4003" i="1"/>
  <c r="I4003" i="1"/>
  <c r="R4029" i="1"/>
  <c r="R2045" i="1"/>
  <c r="R3718" i="1"/>
  <c r="R4275" i="1"/>
  <c r="I4275" i="1"/>
  <c r="R4278" i="1"/>
  <c r="I4278" i="1"/>
  <c r="R3874" i="1"/>
  <c r="R4160" i="1"/>
  <c r="I4160" i="1"/>
  <c r="R2395" i="1"/>
  <c r="R2394" i="1"/>
  <c r="R2392" i="1"/>
  <c r="R2390" i="1"/>
  <c r="R4489" i="1"/>
  <c r="I4489" i="1"/>
  <c r="R4488" i="1"/>
  <c r="I4488" i="1"/>
  <c r="R4497" i="1"/>
  <c r="I4497" i="1"/>
  <c r="R4247" i="1"/>
  <c r="I4247" i="1"/>
  <c r="R3938" i="1"/>
  <c r="R4421" i="1"/>
  <c r="I4421" i="1"/>
  <c r="R4420" i="1"/>
  <c r="I4420" i="1"/>
  <c r="R4478" i="1"/>
  <c r="I4478" i="1"/>
  <c r="R4062" i="1"/>
  <c r="I4062" i="1"/>
  <c r="R2067" i="1"/>
  <c r="R2029" i="1"/>
  <c r="H2029" i="1"/>
  <c r="R3986" i="1"/>
  <c r="I3986" i="1"/>
  <c r="R3886" i="1"/>
  <c r="R3977" i="1"/>
  <c r="I3977" i="1"/>
  <c r="R3885" i="1"/>
  <c r="R1957" i="1"/>
  <c r="R1951" i="1"/>
  <c r="R4391" i="1"/>
  <c r="I4391" i="1"/>
  <c r="I4343" i="1"/>
  <c r="R4418" i="1"/>
  <c r="I4418" i="1"/>
  <c r="R4410" i="1"/>
  <c r="I4410" i="1"/>
  <c r="R5893" i="1"/>
  <c r="I5893" i="1"/>
  <c r="R4417" i="1"/>
  <c r="I4417" i="1"/>
  <c r="R4018" i="1"/>
  <c r="I4018" i="1"/>
  <c r="R3982" i="1"/>
  <c r="R3784" i="1"/>
  <c r="I3784" i="1"/>
  <c r="R3772" i="1"/>
  <c r="R4411" i="1"/>
  <c r="I4411" i="1"/>
  <c r="I3356" i="1"/>
  <c r="R5742" i="1"/>
  <c r="I5742" i="1"/>
  <c r="R4413" i="1"/>
  <c r="I4413" i="1"/>
  <c r="R4294" i="1"/>
  <c r="I4294" i="1"/>
  <c r="R4293" i="1"/>
  <c r="I4293" i="1"/>
  <c r="R4292" i="1"/>
  <c r="I4292" i="1"/>
  <c r="R4291" i="1"/>
  <c r="I4291" i="1"/>
  <c r="R4059" i="1"/>
  <c r="I4059" i="1"/>
  <c r="R4036" i="1"/>
  <c r="R4428" i="1"/>
  <c r="I4428" i="1"/>
  <c r="R3774" i="1"/>
  <c r="R3752" i="1"/>
  <c r="R4100" i="1"/>
  <c r="I4100" i="1"/>
  <c r="R1915" i="1"/>
  <c r="R4317" i="1"/>
  <c r="I4317" i="1"/>
  <c r="R4316" i="1"/>
  <c r="I4316" i="1"/>
  <c r="R4015" i="1"/>
  <c r="I4015" i="1"/>
  <c r="R3786" i="1"/>
  <c r="I3786" i="1"/>
  <c r="R4449" i="1"/>
  <c r="I4449" i="1"/>
  <c r="R4042" i="1"/>
  <c r="R4474" i="1"/>
  <c r="I4474" i="1"/>
  <c r="R3845" i="1"/>
  <c r="I3845" i="1"/>
  <c r="R4302" i="1"/>
  <c r="I4302" i="1"/>
  <c r="R3861" i="1"/>
  <c r="I3452" i="1"/>
  <c r="I3454" i="1"/>
  <c r="I3458" i="1"/>
  <c r="I3438" i="1"/>
  <c r="R4128" i="1"/>
  <c r="I4128" i="1"/>
  <c r="R3384" i="1"/>
  <c r="R3863" i="1"/>
  <c r="I3863" i="1"/>
  <c r="R3000" i="1"/>
  <c r="R3828" i="1"/>
  <c r="I3828" i="1"/>
  <c r="R3925" i="1"/>
  <c r="I3925" i="1"/>
  <c r="R1896" i="1"/>
  <c r="R4095" i="1"/>
  <c r="I4095" i="1"/>
  <c r="R4047" i="1"/>
  <c r="I3446" i="1"/>
  <c r="R4248" i="1"/>
  <c r="R4249" i="1"/>
  <c r="R4315" i="1"/>
  <c r="I4315" i="1"/>
  <c r="R4271" i="1"/>
  <c r="I4271" i="1"/>
  <c r="R3914" i="1"/>
  <c r="I3914" i="1"/>
  <c r="R4314" i="1"/>
  <c r="I4314" i="1"/>
  <c r="R4379" i="1"/>
  <c r="I4379" i="1"/>
  <c r="R4378" i="1"/>
  <c r="I4378" i="1"/>
  <c r="R3798" i="1"/>
  <c r="R4313" i="1"/>
  <c r="I4313" i="1"/>
  <c r="R4211" i="1"/>
  <c r="R3900" i="1"/>
  <c r="I3900" i="1"/>
  <c r="R1818" i="1"/>
  <c r="R4110" i="1"/>
  <c r="I4110" i="1"/>
  <c r="R4109" i="1"/>
  <c r="I4109" i="1"/>
  <c r="R3912" i="1"/>
  <c r="I3912" i="1"/>
  <c r="R4067" i="1"/>
  <c r="I4067" i="1"/>
  <c r="R4312" i="1"/>
  <c r="I4312" i="1"/>
  <c r="R3864" i="1"/>
  <c r="R4311" i="1"/>
  <c r="I4311" i="1"/>
  <c r="R3973" i="1"/>
  <c r="I3973" i="1"/>
  <c r="R4334" i="1"/>
  <c r="R4202" i="1"/>
  <c r="I4202" i="1"/>
  <c r="R4201" i="1"/>
  <c r="I4201" i="1"/>
  <c r="I3590" i="1"/>
  <c r="R4005" i="1"/>
  <c r="R3743" i="1"/>
  <c r="R3742" i="1"/>
  <c r="R3383" i="1"/>
  <c r="R4054" i="1"/>
  <c r="I4054" i="1"/>
  <c r="R4024" i="1"/>
  <c r="R4344" i="1"/>
  <c r="I4344" i="1"/>
  <c r="R4310" i="1"/>
  <c r="I4310" i="1"/>
  <c r="R3860" i="1"/>
  <c r="R4242" i="1"/>
  <c r="R4309" i="1"/>
  <c r="I4309" i="1"/>
  <c r="R3911" i="1"/>
  <c r="I3911" i="1"/>
  <c r="R4071" i="1"/>
  <c r="I4071" i="1"/>
  <c r="R4288" i="1"/>
  <c r="R4165" i="1"/>
  <c r="I4165" i="1"/>
  <c r="R4164" i="1"/>
  <c r="I4164" i="1"/>
  <c r="R4163" i="1"/>
  <c r="I4163" i="1"/>
  <c r="R4162" i="1"/>
  <c r="I4162" i="1"/>
  <c r="R4168" i="1"/>
  <c r="I4168" i="1"/>
  <c r="R4166" i="1"/>
  <c r="I4166" i="1"/>
  <c r="R4169" i="1"/>
  <c r="I4169" i="1"/>
  <c r="R4161" i="1"/>
  <c r="R4167" i="1"/>
  <c r="I4167" i="1"/>
  <c r="R4246" i="1"/>
  <c r="I4246" i="1"/>
  <c r="R4116" i="1"/>
  <c r="I4116" i="1"/>
  <c r="R1247" i="1"/>
  <c r="R4058" i="1"/>
  <c r="I4058" i="1"/>
  <c r="R4370" i="1"/>
  <c r="I4370" i="1"/>
  <c r="R3899" i="1"/>
  <c r="I3899" i="1"/>
  <c r="R4053" i="1"/>
  <c r="I4053" i="1"/>
  <c r="R4442" i="1"/>
  <c r="I4442" i="1"/>
  <c r="R4441" i="1"/>
  <c r="I4441" i="1"/>
  <c r="R4440" i="1"/>
  <c r="I4440" i="1"/>
  <c r="R4439" i="1"/>
  <c r="I4439" i="1"/>
  <c r="R4515" i="1"/>
  <c r="I4515" i="1"/>
  <c r="R4028" i="1"/>
  <c r="R4624" i="1"/>
  <c r="I4624" i="1"/>
  <c r="R4625" i="1"/>
  <c r="R4623" i="1"/>
  <c r="R4622" i="1"/>
  <c r="I4622" i="1"/>
  <c r="R4621" i="1"/>
  <c r="I4621" i="1"/>
  <c r="R3930" i="1"/>
  <c r="R2234" i="1"/>
  <c r="R4085" i="1"/>
  <c r="I4085" i="1"/>
  <c r="R4620" i="1"/>
  <c r="I4620" i="1"/>
  <c r="R4084" i="1"/>
  <c r="I4084" i="1"/>
  <c r="R1650" i="1"/>
  <c r="R4122" i="1"/>
  <c r="I4122" i="1"/>
  <c r="R3898" i="1"/>
  <c r="I3898" i="1"/>
  <c r="R3877" i="1"/>
  <c r="I3877" i="1"/>
  <c r="R3876" i="1"/>
  <c r="I3876" i="1"/>
  <c r="R3875" i="1"/>
  <c r="I3875" i="1"/>
  <c r="I3618" i="1"/>
  <c r="R3897" i="1"/>
  <c r="I3897" i="1"/>
  <c r="R3896" i="1"/>
  <c r="I3896" i="1"/>
  <c r="R3879" i="1"/>
  <c r="I3879" i="1"/>
  <c r="R3878" i="1"/>
  <c r="I3878" i="1"/>
  <c r="R1600" i="1"/>
  <c r="R1589" i="1"/>
  <c r="R1545" i="1"/>
  <c r="R1544" i="1"/>
  <c r="R1543" i="1"/>
  <c r="R1542" i="1"/>
  <c r="R1539" i="1"/>
  <c r="R1536" i="1"/>
  <c r="I1536" i="1"/>
  <c r="R1535" i="1"/>
  <c r="I1535" i="1"/>
  <c r="R1534" i="1"/>
  <c r="I1534" i="1"/>
  <c r="R1533" i="1"/>
  <c r="I1533" i="1"/>
  <c r="R3895" i="1"/>
  <c r="I3895" i="1"/>
  <c r="R1518" i="1"/>
  <c r="R1507" i="1"/>
  <c r="R1506" i="1"/>
  <c r="R1505" i="1"/>
  <c r="R1501" i="1"/>
  <c r="R1497" i="1"/>
  <c r="R1481" i="1"/>
  <c r="R1465" i="1"/>
  <c r="R1455" i="1"/>
  <c r="R1445" i="1"/>
  <c r="R1444" i="1"/>
  <c r="R1433" i="1"/>
  <c r="R1429" i="1"/>
  <c r="R1355" i="1"/>
  <c r="R1346" i="1"/>
  <c r="R1342" i="1"/>
  <c r="R1327" i="1"/>
  <c r="R1324" i="1"/>
  <c r="R3893" i="1"/>
  <c r="I3893" i="1"/>
  <c r="R4286" i="1"/>
  <c r="R3989" i="1"/>
  <c r="R3746" i="1"/>
  <c r="R3999" i="1"/>
  <c r="I3999" i="1"/>
  <c r="R4308" i="1"/>
  <c r="I4308" i="1"/>
  <c r="R3972" i="1"/>
  <c r="I3972" i="1"/>
  <c r="R3971" i="1"/>
  <c r="I3971" i="1"/>
  <c r="R3970" i="1"/>
  <c r="I3970" i="1"/>
  <c r="R4321" i="1"/>
  <c r="R4307" i="1"/>
  <c r="I4307" i="1"/>
  <c r="R3827" i="1"/>
  <c r="I3827" i="1"/>
  <c r="R4386" i="1"/>
  <c r="I4386" i="1"/>
  <c r="R4303" i="1"/>
  <c r="I4303" i="1"/>
  <c r="R4469" i="1"/>
  <c r="I4469" i="1"/>
  <c r="R4098" i="1"/>
  <c r="I4098" i="1"/>
  <c r="R4357" i="1"/>
  <c r="I4357" i="1"/>
  <c r="R3814" i="1"/>
  <c r="I3814" i="1"/>
  <c r="R4356" i="1"/>
  <c r="I4356" i="1"/>
  <c r="R3812" i="1"/>
  <c r="I3812" i="1"/>
  <c r="R4355" i="1"/>
  <c r="I4355" i="1"/>
  <c r="R3810" i="1"/>
  <c r="I3810" i="1"/>
  <c r="R4354" i="1"/>
  <c r="I4354" i="1"/>
  <c r="R3808" i="1"/>
  <c r="I3808" i="1"/>
  <c r="R4353" i="1"/>
  <c r="I4353" i="1"/>
  <c r="R3806" i="1"/>
  <c r="I3806" i="1"/>
  <c r="I4345" i="1"/>
  <c r="R4282" i="1"/>
  <c r="R3849" i="1"/>
  <c r="I3849" i="1"/>
  <c r="R4457" i="1"/>
  <c r="I4457" i="1"/>
  <c r="R4360" i="1"/>
  <c r="R4295" i="1"/>
  <c r="I4295" i="1"/>
  <c r="R3730" i="1"/>
  <c r="I3730" i="1"/>
  <c r="R3738" i="1"/>
  <c r="R4425" i="1"/>
  <c r="R4037" i="1"/>
  <c r="I1194" i="1"/>
  <c r="R1193" i="1"/>
  <c r="R1141" i="1"/>
  <c r="R3904" i="1"/>
  <c r="R4114" i="1"/>
  <c r="R3726" i="1"/>
  <c r="R3826" i="1"/>
  <c r="I3826" i="1"/>
  <c r="R2182" i="1"/>
  <c r="R3979" i="1"/>
  <c r="R4010" i="1"/>
  <c r="R3382" i="1"/>
  <c r="R3825" i="1"/>
  <c r="I3825" i="1"/>
  <c r="R3381" i="1"/>
  <c r="R3824" i="1"/>
  <c r="I3824" i="1"/>
  <c r="R3823" i="1"/>
  <c r="R4438" i="1"/>
  <c r="I4438" i="1"/>
  <c r="R4437" i="1"/>
  <c r="I4437" i="1"/>
  <c r="R4436" i="1"/>
  <c r="I4436" i="1"/>
  <c r="R4435" i="1"/>
  <c r="I4435" i="1"/>
  <c r="R3328" i="1"/>
  <c r="R3789" i="1"/>
  <c r="I3789" i="1"/>
  <c r="R3788" i="1"/>
  <c r="I3788" i="1"/>
  <c r="R4306" i="1"/>
  <c r="I4306" i="1"/>
  <c r="R3913" i="1"/>
  <c r="R3894" i="1"/>
  <c r="I3894" i="1"/>
  <c r="R3969" i="1"/>
  <c r="I3969" i="1"/>
  <c r="R3734" i="1"/>
  <c r="R4499" i="1"/>
  <c r="R4416" i="1"/>
  <c r="I4416" i="1"/>
  <c r="R4268" i="1"/>
  <c r="R3322" i="1"/>
  <c r="R4244" i="1"/>
  <c r="R3761" i="1"/>
  <c r="I3761" i="1"/>
  <c r="R3760" i="1"/>
  <c r="I3760" i="1"/>
  <c r="R3759" i="1"/>
  <c r="I3759" i="1"/>
  <c r="R3758" i="1"/>
  <c r="I3758" i="1"/>
  <c r="R4456" i="1"/>
  <c r="I4456" i="1"/>
  <c r="R4443" i="1"/>
  <c r="I4443" i="1"/>
  <c r="R4444" i="1"/>
  <c r="I4444" i="1"/>
  <c r="R817" i="1"/>
  <c r="I817" i="1"/>
  <c r="R4448" i="1"/>
  <c r="I4448" i="1"/>
  <c r="R4447" i="1"/>
  <c r="I4447" i="1"/>
  <c r="R4280" i="1"/>
  <c r="R4270" i="1"/>
  <c r="I4270" i="1"/>
  <c r="R4305" i="1"/>
  <c r="I4305" i="1"/>
  <c r="R3927" i="1"/>
  <c r="R3380" i="1"/>
  <c r="R4304" i="1"/>
  <c r="I4304" i="1"/>
  <c r="R4033" i="1"/>
  <c r="I4033" i="1"/>
  <c r="R3997" i="1"/>
  <c r="R696" i="1"/>
  <c r="R596" i="1"/>
  <c r="R535" i="1"/>
  <c r="I535" i="1"/>
  <c r="R534" i="1"/>
  <c r="I534" i="1"/>
  <c r="R508" i="1"/>
  <c r="I508" i="1"/>
  <c r="R507" i="1"/>
  <c r="I507" i="1"/>
  <c r="R506" i="1"/>
  <c r="I506" i="1"/>
  <c r="R461" i="1"/>
  <c r="R453" i="1"/>
  <c r="R450" i="1"/>
  <c r="R449" i="1"/>
  <c r="R448" i="1"/>
  <c r="R445" i="1"/>
  <c r="R411" i="1"/>
  <c r="R410" i="1"/>
  <c r="R365" i="1"/>
  <c r="R364" i="1"/>
  <c r="R363" i="1"/>
  <c r="R349" i="1"/>
  <c r="R348" i="1"/>
  <c r="R341" i="1"/>
  <c r="R340" i="1"/>
  <c r="R339" i="1"/>
  <c r="R338" i="1"/>
  <c r="R284" i="1"/>
  <c r="R263" i="1"/>
  <c r="R240" i="1"/>
  <c r="R233" i="1"/>
  <c r="R232" i="1"/>
  <c r="R205" i="1"/>
  <c r="R4089" i="1"/>
  <c r="I4089" i="1"/>
  <c r="R4088" i="1"/>
  <c r="I4088" i="1"/>
  <c r="R180" i="1"/>
  <c r="R179" i="1"/>
  <c r="R151" i="1"/>
  <c r="R4078" i="1"/>
  <c r="I4078" i="1"/>
  <c r="R4086" i="1"/>
  <c r="I4086" i="1"/>
  <c r="R4087" i="1"/>
  <c r="I4087" i="1"/>
  <c r="R3835" i="1"/>
  <c r="I3835" i="1"/>
  <c r="R4077" i="1"/>
  <c r="R3887" i="1"/>
  <c r="I3887" i="1"/>
  <c r="R4090" i="1"/>
  <c r="I4090" i="1"/>
  <c r="R3888" i="1"/>
  <c r="I3888" i="1"/>
  <c r="R4013" i="1"/>
  <c r="I4013" i="1"/>
  <c r="R4470" i="1"/>
  <c r="I4470" i="1"/>
  <c r="R3890" i="1"/>
  <c r="I3890" i="1"/>
  <c r="R4490" i="1"/>
  <c r="I4490" i="1"/>
  <c r="R4039" i="1"/>
  <c r="I4039" i="1"/>
  <c r="R4038" i="1"/>
  <c r="I4038" i="1"/>
  <c r="R4041" i="1"/>
  <c r="I3466" i="1"/>
  <c r="I3464" i="1"/>
  <c r="I3462" i="1"/>
  <c r="R4083" i="1"/>
  <c r="R3836" i="1"/>
  <c r="I3836" i="1"/>
  <c r="R4472" i="1"/>
  <c r="I4472" i="1"/>
  <c r="R3834" i="1"/>
  <c r="I3834" i="1"/>
  <c r="R4471" i="1"/>
  <c r="I4471" i="1"/>
  <c r="R4080" i="1"/>
  <c r="I4080" i="1"/>
  <c r="R4040" i="1"/>
  <c r="R3839" i="1"/>
  <c r="I3839" i="1"/>
  <c r="R3838" i="1"/>
  <c r="I3838" i="1"/>
  <c r="R3837" i="1"/>
  <c r="I3837" i="1"/>
  <c r="R4510" i="1"/>
  <c r="I4510" i="1"/>
  <c r="R3847" i="1"/>
  <c r="I3847" i="1"/>
  <c r="R4079" i="1"/>
  <c r="R4082" i="1"/>
  <c r="I4082" i="1"/>
  <c r="R3842" i="1"/>
  <c r="I3842" i="1"/>
  <c r="R3841" i="1"/>
  <c r="I3841" i="1"/>
  <c r="R3846" i="1"/>
  <c r="I3846" i="1"/>
  <c r="R3844" i="1"/>
  <c r="I3844" i="1"/>
  <c r="R4179" i="1"/>
  <c r="I4179" i="1"/>
  <c r="R4014" i="1"/>
  <c r="I4014" i="1"/>
  <c r="R4081" i="1"/>
  <c r="I4081" i="1"/>
  <c r="R4177" i="1"/>
  <c r="I4177" i="1"/>
  <c r="R3840" i="1"/>
  <c r="I3840" i="1"/>
  <c r="R4473" i="1"/>
  <c r="I4473" i="1"/>
  <c r="R3843" i="1"/>
  <c r="I3843" i="1"/>
  <c r="R4475" i="1"/>
  <c r="I4475" i="1"/>
  <c r="R4296" i="1"/>
  <c r="R3996" i="1"/>
  <c r="I3996" i="1"/>
  <c r="R3998" i="1"/>
  <c r="R3990" i="1"/>
  <c r="R4057" i="1"/>
  <c r="I4057" i="1"/>
  <c r="R4009" i="1"/>
  <c r="R4008" i="1"/>
  <c r="R4159" i="1"/>
  <c r="I4159" i="1"/>
  <c r="R4012" i="1"/>
  <c r="R4011" i="1"/>
  <c r="R3780" i="1"/>
  <c r="R4034" i="1"/>
  <c r="I4034" i="1"/>
  <c r="R112" i="1"/>
  <c r="I112" i="1"/>
  <c r="R4048" i="1"/>
  <c r="I4048" i="1"/>
  <c r="R4423" i="1"/>
  <c r="I4423" i="1"/>
  <c r="R3714" i="1"/>
  <c r="I3714" i="1"/>
  <c r="R4241" i="1"/>
  <c r="R4240" i="1"/>
  <c r="R4509" i="1"/>
  <c r="I4509" i="1"/>
  <c r="R4239" i="1"/>
  <c r="R4238" i="1"/>
  <c r="I4238" i="1"/>
  <c r="R4121" i="1"/>
  <c r="I4121" i="1"/>
  <c r="R4120" i="1"/>
  <c r="I4120" i="1"/>
  <c r="R4237" i="1"/>
  <c r="R4508" i="1"/>
  <c r="I4508" i="1"/>
  <c r="R4507" i="1"/>
  <c r="I4507" i="1"/>
  <c r="R4506" i="1"/>
  <c r="I4506" i="1"/>
  <c r="I4358" i="1"/>
  <c r="R4284" i="1"/>
  <c r="I4284" i="1"/>
  <c r="I4351" i="1"/>
  <c r="R4433" i="1"/>
  <c r="R4480" i="1"/>
  <c r="R4431" i="1"/>
  <c r="R4432" i="1"/>
  <c r="R39" i="1"/>
  <c r="I39" i="1"/>
  <c r="R35" i="1"/>
  <c r="I35" i="1"/>
  <c r="R36" i="1"/>
  <c r="I36" i="1"/>
  <c r="R3710" i="1"/>
  <c r="I3710" i="1"/>
  <c r="R4368" i="1"/>
  <c r="I4368" i="1"/>
  <c r="R4367" i="1"/>
  <c r="I4367" i="1"/>
  <c r="R4325" i="1"/>
  <c r="R3364" i="1"/>
  <c r="R3907" i="1"/>
  <c r="I3907" i="1"/>
  <c r="R3794" i="1"/>
  <c r="R4232" i="1"/>
  <c r="I4232" i="1"/>
  <c r="R4445" i="1"/>
  <c r="I4445" i="1"/>
  <c r="R4283" i="1"/>
  <c r="I4283" i="1"/>
  <c r="R3333" i="1"/>
  <c r="I3333" i="1"/>
  <c r="R4103" i="1"/>
  <c r="R3332" i="1"/>
  <c r="I3332" i="1"/>
  <c r="R3926" i="1"/>
  <c r="I3926" i="1"/>
  <c r="R4453" i="1"/>
  <c r="R4104" i="1"/>
  <c r="I3331" i="1"/>
  <c r="I4482" i="1"/>
  <c r="R4301" i="1"/>
  <c r="I4301" i="1"/>
  <c r="R4076" i="1"/>
  <c r="I4076" i="1"/>
  <c r="R4513" i="1"/>
  <c r="I4513" i="1"/>
  <c r="R4097" i="1"/>
  <c r="I4097" i="1"/>
  <c r="R3884" i="1"/>
  <c r="I4483" i="1"/>
  <c r="R1638" i="1"/>
  <c r="R4070" i="1"/>
  <c r="R3692" i="1"/>
  <c r="R3800" i="1"/>
  <c r="I3800" i="1"/>
  <c r="R4331" i="1"/>
  <c r="I4331" i="1"/>
  <c r="I3330" i="1"/>
  <c r="R3848" i="1"/>
  <c r="I3848" i="1"/>
  <c r="R4265" i="1"/>
  <c r="I4265" i="1"/>
  <c r="R3929" i="1"/>
  <c r="R4516" i="1"/>
  <c r="I4516" i="1"/>
  <c r="R3757" i="1"/>
  <c r="I3757" i="1"/>
  <c r="R3756" i="1"/>
  <c r="I3756" i="1"/>
  <c r="R3755" i="1"/>
  <c r="I3755" i="1"/>
  <c r="R3754" i="1"/>
  <c r="I3754" i="1"/>
  <c r="R4395" i="1"/>
  <c r="I4395" i="1"/>
  <c r="R4207" i="1"/>
  <c r="I4207" i="1"/>
  <c r="R4020" i="1"/>
  <c r="I4020" i="1"/>
  <c r="R3928" i="1"/>
  <c r="R4004" i="1"/>
  <c r="I4004" i="1"/>
  <c r="R4227" i="1"/>
  <c r="I4227" i="1"/>
  <c r="R4209" i="1"/>
  <c r="I4209" i="1"/>
  <c r="R4226" i="1"/>
  <c r="I4226" i="1"/>
  <c r="R4069" i="1"/>
  <c r="R4068" i="1"/>
  <c r="R4362" i="1"/>
  <c r="I4362" i="1"/>
  <c r="R4204" i="1"/>
  <c r="I4204" i="1"/>
  <c r="R4021" i="1"/>
  <c r="I4021" i="1"/>
  <c r="R4235" i="1"/>
  <c r="I4235" i="1"/>
  <c r="R4019" i="1"/>
  <c r="I4019" i="1"/>
  <c r="R4396" i="1"/>
  <c r="I4396" i="1"/>
  <c r="R3098" i="1"/>
  <c r="R2890" i="1"/>
  <c r="R2625" i="1"/>
  <c r="R4127" i="1"/>
  <c r="I4127" i="1"/>
  <c r="R4225" i="1"/>
  <c r="I4225" i="1"/>
  <c r="R4229" i="1"/>
  <c r="I4229" i="1"/>
  <c r="R4503" i="1"/>
  <c r="I4503" i="1"/>
  <c r="R4512" i="1"/>
  <c r="I4512" i="1"/>
  <c r="R2898" i="1"/>
  <c r="R2626" i="1"/>
  <c r="R4073" i="1"/>
  <c r="R3688" i="1"/>
  <c r="R1316" i="1"/>
  <c r="R22" i="1"/>
  <c r="R20" i="1"/>
  <c r="I20" i="1"/>
  <c r="R19" i="1"/>
  <c r="R3368" i="1"/>
  <c r="R4000" i="1"/>
  <c r="R3724" i="1"/>
  <c r="R3720" i="1"/>
  <c r="R3706" i="1"/>
  <c r="R3374" i="1"/>
  <c r="R4176" i="1"/>
  <c r="I4176" i="1"/>
  <c r="R4171" i="1"/>
  <c r="I4171" i="1"/>
  <c r="I536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OLMO MILLA, Angel</author>
    <author>tc={A6BDF3AA-9638-467C-91BC-C1389A699466}</author>
    <author>OLMO MILLAN, Angel</author>
    <author>RABANEDA, Yolanda</author>
    <author>ESIG, Mantenimiento Pint</author>
    <author>tc={901AA27A-25B6-4BCA-8D2B-0BE2C5CD1A64}</author>
  </authors>
  <commentList>
    <comment ref="L3302" authorId="0" shapeId="0" xr:uid="{00000000-0006-0000-0000-000002000000}">
      <text>
        <r>
          <rPr>
            <b/>
            <i/>
            <sz val="9"/>
            <color indexed="81"/>
            <rFont val="Tahoma"/>
            <family val="2"/>
          </rPr>
          <t>OLMO MILLA, Angel:</t>
        </r>
        <r>
          <rPr>
            <b/>
            <i/>
            <sz val="9"/>
            <color indexed="81"/>
            <rFont val="Tahoma"/>
            <family val="2"/>
          </rPr>
          <t xml:space="preserve">
11/05/2020. mail a david sca</t>
        </r>
      </text>
    </comment>
    <comment ref="L3303" authorId="0" shapeId="0" xr:uid="{742DFA43-0886-4BC4-93EA-04AD4BA155AF}">
      <text>
        <r>
          <rPr>
            <b/>
            <i/>
            <sz val="9"/>
            <color indexed="81"/>
            <rFont val="Tahoma"/>
            <family val="2"/>
          </rPr>
          <t>OLMO MILLA, Angel:</t>
        </r>
        <r>
          <rPr>
            <b/>
            <i/>
            <sz val="9"/>
            <color indexed="81"/>
            <rFont val="Tahoma"/>
            <family val="2"/>
          </rPr>
          <t xml:space="preserve">
11/05/2020. mail a david sca</t>
        </r>
      </text>
    </comment>
    <comment ref="M3608" authorId="0" shapeId="0" xr:uid="{00000000-0006-0000-0000-000003000000}">
      <text>
        <r>
          <rPr>
            <b/>
            <i/>
            <sz val="9"/>
            <color indexed="81"/>
            <rFont val="Tahoma"/>
            <family val="2"/>
          </rPr>
          <t>OLMO MILLA, Angel:</t>
        </r>
        <r>
          <rPr>
            <b/>
            <i/>
            <sz val="9"/>
            <color indexed="81"/>
            <rFont val="Tahoma"/>
            <family val="2"/>
          </rPr>
          <t xml:space="preserve">
REALIZADO  Y HECHO EL PEDIDO</t>
        </r>
      </text>
    </comment>
    <comment ref="M3609" authorId="0" shapeId="0" xr:uid="{F6B1432F-976D-4AC0-B76F-B5E4F5C45E05}">
      <text>
        <r>
          <rPr>
            <b/>
            <i/>
            <sz val="9"/>
            <color indexed="81"/>
            <rFont val="Tahoma"/>
            <family val="2"/>
          </rPr>
          <t>OLMO MILLA, Angel:</t>
        </r>
        <r>
          <rPr>
            <b/>
            <i/>
            <sz val="9"/>
            <color indexed="81"/>
            <rFont val="Tahoma"/>
            <family val="2"/>
          </rPr>
          <t xml:space="preserve">
REALIZADO  Y HECHO EL PEDIDO</t>
        </r>
      </text>
    </comment>
    <comment ref="M3903" authorId="0" shapeId="0" xr:uid="{00000000-0006-0000-0000-000004000000}">
      <text>
        <r>
          <rPr>
            <b/>
            <i/>
            <sz val="9"/>
            <color indexed="81"/>
            <rFont val="Tahoma"/>
            <family val="2"/>
          </rPr>
          <t>OLMO MILLA, Angel:</t>
        </r>
        <r>
          <rPr>
            <b/>
            <i/>
            <sz val="9"/>
            <color indexed="81"/>
            <rFont val="Tahoma"/>
            <family val="2"/>
          </rPr>
          <t xml:space="preserve">
Yolanda, creo que lo hiciste en s26</t>
        </r>
      </text>
    </comment>
    <comment ref="G3961" authorId="1" shapeId="0" xr:uid="{A6BDF3AA-9638-467C-91BC-C1389A699466}">
      <text>
        <t>[Threaded comment]
Your version of Excel allows you to read this threaded comment; however, any edits to it will get removed if the file is opened in a newer version of Excel. Learn more: https://go.microsoft.com/fwlink/?linkid=870924
Comment:
    Entregado 1 unit. 04.12</t>
      </text>
    </comment>
    <comment ref="L4371" authorId="2" shapeId="0" xr:uid="{00000000-0006-0000-0000-000005000000}">
      <text>
        <r>
          <rPr>
            <b/>
            <i/>
            <sz val="9"/>
            <color indexed="81"/>
            <rFont val="Tahoma"/>
            <family val="2"/>
          </rPr>
          <t>OLMO MILLAN, Angel:</t>
        </r>
        <r>
          <rPr>
            <b/>
            <i/>
            <sz val="9"/>
            <color indexed="81"/>
            <rFont val="Tahoma"/>
            <family val="2"/>
          </rPr>
          <t xml:space="preserve">
revisar que no se esté repitiendo el pedido</t>
        </r>
      </text>
    </comment>
    <comment ref="L4372" authorId="2" shapeId="0" xr:uid="{00000000-0006-0000-0000-000006000000}">
      <text>
        <r>
          <rPr>
            <b/>
            <i/>
            <sz val="9"/>
            <color indexed="81"/>
            <rFont val="Tahoma"/>
            <family val="2"/>
          </rPr>
          <t>OLMO MILLAN, Angel:</t>
        </r>
        <r>
          <rPr>
            <b/>
            <i/>
            <sz val="9"/>
            <color indexed="81"/>
            <rFont val="Tahoma"/>
            <family val="2"/>
          </rPr>
          <t xml:space="preserve">
revisar que no se esté repitiendo el pedido</t>
        </r>
      </text>
    </comment>
    <comment ref="L4373" authorId="2" shapeId="0" xr:uid="{00000000-0006-0000-0000-000007000000}">
      <text>
        <r>
          <rPr>
            <b/>
            <i/>
            <sz val="9"/>
            <color indexed="81"/>
            <rFont val="Tahoma"/>
            <family val="2"/>
          </rPr>
          <t>OLMO MILLAN, Angel:</t>
        </r>
        <r>
          <rPr>
            <b/>
            <i/>
            <sz val="9"/>
            <color indexed="81"/>
            <rFont val="Tahoma"/>
            <family val="2"/>
          </rPr>
          <t xml:space="preserve">
revisar que no se está repitiendo el pedido.</t>
        </r>
      </text>
    </comment>
    <comment ref="G4503" authorId="3" shapeId="0" xr:uid="{00000000-0006-0000-0000-000001000000}">
      <text>
        <r>
          <rPr>
            <i/>
            <sz val="9"/>
            <color indexed="81"/>
            <rFont val="Tahoma"/>
            <family val="2"/>
          </rPr>
          <t>RABANEDA, Yolanda
Mes junio 60 unit.
Mes julio 60 unit.</t>
        </r>
      </text>
    </comment>
    <comment ref="D4564" authorId="4" shapeId="0" xr:uid="{00000000-0006-0000-0000-000009000000}">
      <text>
        <r>
          <rPr>
            <b/>
            <i/>
            <sz val="9"/>
            <color indexed="81"/>
            <rFont val="Tahoma"/>
            <family val="2"/>
          </rPr>
          <t>ESIG, Mantenimiento Pint:</t>
        </r>
        <r>
          <rPr>
            <b/>
            <i/>
            <sz val="9"/>
            <color indexed="81"/>
            <rFont val="Tahoma"/>
            <family val="2"/>
          </rPr>
          <t xml:space="preserve">
Ha llegado solo 1
</t>
        </r>
      </text>
    </comment>
    <comment ref="I4564" authorId="2" shapeId="0" xr:uid="{00000000-0006-0000-0000-00000A000000}">
      <text>
        <r>
          <rPr>
            <b/>
            <i/>
            <sz val="9"/>
            <color indexed="81"/>
            <rFont val="Tahoma"/>
            <family val="2"/>
          </rPr>
          <t>OLMO MILLAN, Angel:</t>
        </r>
        <r>
          <rPr>
            <i/>
            <sz val="9"/>
            <color indexed="81"/>
            <rFont val="Tahoma"/>
            <family val="2"/>
          </rPr>
          <t xml:space="preserve">
precion de la oferta incluido otro material
</t>
        </r>
      </text>
    </comment>
    <comment ref="I4565" authorId="2" shapeId="0" xr:uid="{00000000-0006-0000-0000-000008000000}">
      <text>
        <r>
          <rPr>
            <b/>
            <i/>
            <sz val="9"/>
            <color indexed="81"/>
            <rFont val="Tahoma"/>
            <family val="2"/>
          </rPr>
          <t>OLMO MILLAN, Angel:</t>
        </r>
        <r>
          <rPr>
            <i/>
            <sz val="9"/>
            <color indexed="81"/>
            <rFont val="Tahoma"/>
            <family val="2"/>
          </rPr>
          <t xml:space="preserve">
precio de la oferta. 
Incluita otra linea
</t>
        </r>
      </text>
    </comment>
    <comment ref="N4572" authorId="2" shapeId="0" xr:uid="{00000000-0006-0000-0000-00000C000000}">
      <text>
        <r>
          <rPr>
            <b/>
            <i/>
            <sz val="9"/>
            <color indexed="81"/>
            <rFont val="Tahoma"/>
            <family val="2"/>
          </rPr>
          <t>OLMO MILLAN, Angel:</t>
        </r>
        <r>
          <rPr>
            <i/>
            <sz val="9"/>
            <color indexed="81"/>
            <rFont val="Tahoma"/>
            <family val="2"/>
          </rPr>
          <t xml:space="preserve">
creo que ya llego
</t>
        </r>
      </text>
    </comment>
    <comment ref="N4573" authorId="2" shapeId="0" xr:uid="{00000000-0006-0000-0000-00000B000000}">
      <text>
        <r>
          <rPr>
            <b/>
            <i/>
            <sz val="9"/>
            <color indexed="81"/>
            <rFont val="Tahoma"/>
            <family val="2"/>
          </rPr>
          <t>OLMO MILLAN, Angel:</t>
        </r>
        <r>
          <rPr>
            <i/>
            <sz val="9"/>
            <color indexed="81"/>
            <rFont val="Tahoma"/>
            <family val="2"/>
          </rPr>
          <t xml:space="preserve">
creo que ya llego
</t>
        </r>
      </text>
    </comment>
    <comment ref="M4600" authorId="2" shapeId="0" xr:uid="{00000000-0006-0000-0000-00000D000000}">
      <text>
        <r>
          <rPr>
            <b/>
            <i/>
            <sz val="9"/>
            <color indexed="81"/>
            <rFont val="Tahoma"/>
            <family val="2"/>
          </rPr>
          <t>OLMO MILLAN, Angel:</t>
        </r>
        <r>
          <rPr>
            <i/>
            <sz val="9"/>
            <color indexed="81"/>
            <rFont val="Tahoma"/>
            <family val="2"/>
          </rPr>
          <t xml:space="preserve">
</t>
        </r>
        <r>
          <rPr>
            <i/>
            <sz val="9"/>
            <color indexed="81"/>
            <rFont val="Tahoma"/>
            <family val="2"/>
          </rPr>
          <t>pendiente validacino J</t>
        </r>
        <r>
          <rPr>
            <i/>
            <sz val="9"/>
            <color indexed="81"/>
            <rFont val="Tahoma"/>
            <family val="2"/>
          </rPr>
          <t xml:space="preserve">R
</t>
        </r>
      </text>
    </comment>
    <comment ref="G4639" authorId="4" shapeId="0" xr:uid="{00000000-0006-0000-0000-00000E000000}">
      <text>
        <r>
          <rPr>
            <i/>
            <sz val="9"/>
            <color indexed="81"/>
            <rFont val="Tahoma"/>
            <family val="2"/>
          </rPr>
          <t>ESIG, Mantenimiento Pint: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  <r>
          <rPr>
            <i/>
            <sz val="9"/>
            <color indexed="81"/>
            <rFont val="Tahoma"/>
            <family val="2"/>
          </rPr>
          <t xml:space="preserve">Han llegado 5L el 18.01.22
</t>
        </r>
      </text>
    </comment>
    <comment ref="L4640" authorId="2" shapeId="0" xr:uid="{00000000-0006-0000-0000-00000F000000}">
      <text>
        <r>
          <rPr>
            <i/>
            <sz val="9"/>
            <color indexed="81"/>
            <rFont val="Tahoma"/>
            <family val="2"/>
          </rPr>
          <t>OLMO MILLAN, Angel:</t>
        </r>
        <r>
          <rPr>
            <b/>
            <i/>
            <sz val="9"/>
            <color indexed="81"/>
            <rFont val="Tahoma"/>
            <family val="2"/>
          </rPr>
          <t xml:space="preserve">
ver precio</t>
        </r>
      </text>
    </comment>
    <comment ref="D4700" authorId="4" shapeId="0" xr:uid="{00000000-0006-0000-0000-000010000000}">
      <text>
        <r>
          <rPr>
            <b/>
            <i/>
            <sz val="9"/>
            <color indexed="81"/>
            <rFont val="Tahoma"/>
            <family val="2"/>
          </rPr>
          <t>ESIG, Mantenimiento Pint:</t>
        </r>
        <r>
          <rPr>
            <b/>
            <i/>
            <sz val="9"/>
            <color indexed="81"/>
            <rFont val="Tahoma"/>
            <family val="2"/>
          </rPr>
          <t xml:space="preserve">
Ha llegado solo 1
</t>
        </r>
      </text>
    </comment>
    <comment ref="M4889" authorId="2" shapeId="0" xr:uid="{00000000-0006-0000-0000-000011000000}">
      <text>
        <r>
          <rPr>
            <b/>
            <sz val="9"/>
            <color indexed="81"/>
            <rFont val="Tahoma"/>
            <family val="2"/>
          </rPr>
          <t>OLMO MILLAN, Angel: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recibido S41</t>
        </r>
      </text>
    </comment>
    <comment ref="M4890" authorId="2" shapeId="0" xr:uid="{00000000-0006-0000-0000-000012000000}">
      <text>
        <r>
          <rPr>
            <b/>
            <sz val="9"/>
            <color indexed="81"/>
            <rFont val="Tahoma"/>
            <family val="2"/>
          </rPr>
          <t>OLMO MILLAN, Angel: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PEDIDO S41</t>
        </r>
      </text>
    </comment>
    <comment ref="D4898" authorId="4" shapeId="0" xr:uid="{00000000-0006-0000-0000-000013000000}">
      <text>
        <r>
          <rPr>
            <b/>
            <sz val="9"/>
            <color indexed="81"/>
            <rFont val="Tahoma"/>
            <family val="2"/>
          </rPr>
          <t>ESIG, Mantenimiento Pint:</t>
        </r>
        <r>
          <rPr>
            <sz val="9"/>
            <color indexed="81"/>
            <rFont val="Tahoma"/>
            <family val="2"/>
          </rPr>
          <t xml:space="preserve">
presupuesto viejo
</t>
        </r>
      </text>
    </comment>
    <comment ref="I4976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 xml:space="preserve">OLMO MILLAN, Angel:
</t>
        </r>
        <r>
          <rPr>
            <b/>
            <sz val="11"/>
            <color indexed="81"/>
            <rFont val="Tahoma"/>
            <family val="2"/>
          </rPr>
          <t xml:space="preserve">No tiene incluido el transporte.ver mail
</t>
        </r>
      </text>
    </comment>
    <comment ref="I5010" authorId="2" shapeId="0" xr:uid="{00000000-0006-0000-0000-000014000000}">
      <text>
        <r>
          <rPr>
            <b/>
            <sz val="9"/>
            <color indexed="81"/>
            <rFont val="Tahoma"/>
            <family val="2"/>
          </rPr>
          <t>OLMO MILLAN, Angel:</t>
        </r>
        <r>
          <rPr>
            <sz val="9"/>
            <color indexed="81"/>
            <rFont val="Tahoma"/>
            <family val="2"/>
          </rPr>
          <t xml:space="preserve">
más transporte envio presupuesto a yolanda.
</t>
        </r>
      </text>
    </comment>
    <comment ref="M5135" authorId="5" shapeId="0" xr:uid="{901AA27A-25B6-4BCA-8D2B-0BE2C5CD1A64}">
      <text>
        <t>[Threaded comment]
Your version of Excel allows you to read this threaded comment; however, any edits to it will get removed if the file is opened in a newer version of Excel. Learn more: https://go.microsoft.com/fwlink/?linkid=870924
Comment:
    ya estaba peiddo sin anotar en gp</t>
      </text>
    </comment>
    <comment ref="H5286" authorId="4" shapeId="0" xr:uid="{2EC480AE-78AB-432A-9523-6FD7FC70657C}">
      <text>
        <r>
          <rPr>
            <sz val="11"/>
            <color theme="1"/>
            <rFont val="Calibri"/>
            <family val="2"/>
            <scheme val="minor"/>
          </rPr>
          <t>ESIG, Mantenimiento Pint:
precio no es real, presupuesto viejo..</t>
        </r>
      </text>
    </comment>
    <comment ref="G5420" authorId="4" shapeId="0" xr:uid="{E33976BC-EED6-4CFB-AC4C-F5B85B8CB0FE}">
      <text>
        <r>
          <rPr>
            <sz val="11"/>
            <color theme="1"/>
            <rFont val="Calibri"/>
            <family val="2"/>
            <scheme val="minor"/>
          </rPr>
          <t>ESIG, Mantenimiento Pint:
-NO TENEMOS!!  URGENTE!!
-van en kit de 5 unidades.
-8 kits de 5 unidades cada uno</t>
        </r>
      </text>
    </comment>
    <comment ref="G5453" authorId="4" shapeId="0" xr:uid="{F614427E-7158-4AD6-9C59-DBAB2BCEB4DB}">
      <text>
        <r>
          <rPr>
            <sz val="11"/>
            <color theme="1"/>
            <rFont val="Calibri"/>
            <family val="2"/>
            <scheme val="minor"/>
          </rPr>
          <t xml:space="preserve">ESIG, Mantenimiento Pint:
Cantidad modificada 1/03/2023
</t>
        </r>
      </text>
    </comment>
    <comment ref="G5454" authorId="4" shapeId="0" xr:uid="{EEF4A936-C90E-4077-88BC-5678BB80F0B8}">
      <text>
        <r>
          <rPr>
            <sz val="11"/>
            <color theme="1"/>
            <rFont val="Calibri"/>
            <family val="2"/>
            <scheme val="minor"/>
          </rPr>
          <t>ESIG, Mantenimiento Cantidad modificada. 1/03/2022</t>
        </r>
      </text>
    </comment>
    <comment ref="G5738" authorId="4" shapeId="0" xr:uid="{FE49B967-7197-448E-B8F1-5977D1FF05B8}">
      <text>
        <r>
          <rPr>
            <sz val="11"/>
            <color theme="1"/>
            <rFont val="Calibri"/>
            <family val="2"/>
            <scheme val="minor"/>
          </rPr>
          <t xml:space="preserve">ESIG, Mantenimiento Pint:
Solo han traido 1
</t>
        </r>
      </text>
    </comment>
  </commentList>
</comments>
</file>

<file path=xl/sharedStrings.xml><?xml version="1.0" encoding="utf-8"?>
<sst xmlns="http://schemas.openxmlformats.org/spreadsheetml/2006/main" count="57369" uniqueCount="11027">
  <si>
    <t>Curativo</t>
  </si>
  <si>
    <t>límite de financiacion</t>
  </si>
  <si>
    <t>Stock taller</t>
  </si>
  <si>
    <t>Coapsys</t>
  </si>
  <si>
    <t>Herramientas</t>
  </si>
  <si>
    <t>Dürr</t>
  </si>
  <si>
    <t>Preventivos</t>
  </si>
  <si>
    <t>Mejora</t>
  </si>
  <si>
    <t>Estructura</t>
  </si>
  <si>
    <t>Consumibles</t>
  </si>
  <si>
    <t>Criticos</t>
  </si>
  <si>
    <t>DESCRIPCION INTERNA // MOTIVO DE COMPRA</t>
  </si>
  <si>
    <t>FABRICANTE</t>
  </si>
  <si>
    <t>REFERENCIA</t>
  </si>
  <si>
    <t>DESCRIPCION PROVEEDOR</t>
  </si>
  <si>
    <t>SOLICITANTE</t>
  </si>
  <si>
    <t>CANTIDAD</t>
  </si>
  <si>
    <t>PRECIO
UNIDAD</t>
  </si>
  <si>
    <t>IMPORTE PEDIDO</t>
  </si>
  <si>
    <t>FECHA SOLICITUD</t>
  </si>
  <si>
    <t>PROVEEDOR</t>
  </si>
  <si>
    <t>COMENTARIO</t>
  </si>
  <si>
    <t>PEDIR</t>
  </si>
  <si>
    <t>INTRODUCIDA SAP</t>
  </si>
  <si>
    <t>ACEPTADO DIRECCION</t>
  </si>
  <si>
    <t>RECEPCION PREVISTA</t>
  </si>
  <si>
    <t>RECEPCIONADO</t>
  </si>
  <si>
    <t>MEJORA</t>
  </si>
  <si>
    <t>variador agitador deposito osmosis pw</t>
  </si>
  <si>
    <t>SCHNEIDER</t>
  </si>
  <si>
    <t>ATV320U04N4C</t>
  </si>
  <si>
    <t>VAR.ATV320C 0,37Kw 400V TRIF.COMPACTO (presupuesto 9102036 )</t>
  </si>
  <si>
    <t>Ángel</t>
  </si>
  <si>
    <t>Tecnical</t>
  </si>
  <si>
    <t>S36</t>
  </si>
  <si>
    <t xml:space="preserve"> si</t>
  </si>
  <si>
    <t>mejora</t>
  </si>
  <si>
    <t>Pantalla flourecente led estándar para puestos de pulido</t>
  </si>
  <si>
    <t>SYLVANIA</t>
  </si>
  <si>
    <t>TUB.LED START WATERPROOF TWIN 1500 IP65</t>
  </si>
  <si>
    <t>Cilindro Festo  Z7 sujecion bocas tapas 3P y 5P</t>
  </si>
  <si>
    <t>Festo</t>
  </si>
  <si>
    <t>ADN-12-25-I-P-A</t>
  </si>
  <si>
    <t>Cilindro Festo Z7 sujecion bocas tapas 3P y 5P</t>
  </si>
  <si>
    <t>Hector</t>
  </si>
  <si>
    <t>S35</t>
  </si>
  <si>
    <t>INTERRUPTOR  3P 10A  (Bomba foso Power)</t>
  </si>
  <si>
    <t>Eaton</t>
  </si>
  <si>
    <t>Presupuesto 9105616</t>
  </si>
  <si>
    <t>Referencia 072739</t>
  </si>
  <si>
    <t>Jordi</t>
  </si>
  <si>
    <t>rotula mejora guia orejas util vibracion B10</t>
  </si>
  <si>
    <t>FESTO</t>
  </si>
  <si>
    <t>rotula FK-M6 ROTULA</t>
  </si>
  <si>
    <t>curativo</t>
  </si>
  <si>
    <t>pincho de seguridad puertas perifericas</t>
  </si>
  <si>
    <t>SCHMERSAL</t>
  </si>
  <si>
    <t>AZM161-B1S</t>
  </si>
  <si>
    <t>variador para servo GMG PIA Tarjeta</t>
  </si>
  <si>
    <t>CONEXIÓN ENCODER DER11B PROG</t>
  </si>
  <si>
    <t>S39</t>
  </si>
  <si>
    <t>preventivo anual</t>
  </si>
  <si>
    <t>(1ER GRUPOR APORTE)</t>
  </si>
  <si>
    <t>BAG-FIL F-5 595X595X625 CAMBIAR AGOSTO</t>
  </si>
  <si>
    <t xml:space="preserve">Ángel </t>
  </si>
  <si>
    <t>PERIODICIDAD MENSUAL</t>
  </si>
  <si>
    <t>S12</t>
  </si>
  <si>
    <t>SI</t>
  </si>
  <si>
    <t>(2ON GRUPO DE APORTE)</t>
  </si>
  <si>
    <t>BAG-FIL F-7 595X595X625 CAMBIAR AGOSTO</t>
  </si>
  <si>
    <t>(HORNO POLIMERIZADO)</t>
  </si>
  <si>
    <t>BIOCEL II HT 11L1 663 x 663 x 48 E10 c/JUNTA LEA CAMBIAR EN NAVIDAD REALIZAR SEMANA 38</t>
  </si>
  <si>
    <t>recambios pulidoras KAWASAKI KPT-430K</t>
  </si>
  <si>
    <t>Kawasaki</t>
  </si>
  <si>
    <t>piñon recambio pulidoras KAWASAKI KPT-430K</t>
  </si>
  <si>
    <t>Ramón</t>
  </si>
  <si>
    <t>Hineutra</t>
  </si>
  <si>
    <t>Si</t>
  </si>
  <si>
    <t>stock taller</t>
  </si>
  <si>
    <t>manguera para serpentin depuradora</t>
  </si>
  <si>
    <t>MANGUERA GOMA 20BAR 19X29 EPDM</t>
  </si>
  <si>
    <t>S41</t>
  </si>
  <si>
    <t>latiguillos recambio de seguridad colas hjb</t>
  </si>
  <si>
    <t>R7-3/8 TEXTIL C/21613-06-20 A/LADOS L-3</t>
  </si>
  <si>
    <t>stock almacen</t>
  </si>
  <si>
    <t>S46</t>
  </si>
  <si>
    <t>tubo sopladores pw</t>
  </si>
  <si>
    <t>PURTRANS MEDIO D75</t>
  </si>
  <si>
    <t>realizado</t>
  </si>
  <si>
    <t>S45</t>
  </si>
  <si>
    <t>CRITICOS</t>
  </si>
  <si>
    <t>JUNTAS BOL ROBOTS LINEA</t>
  </si>
  <si>
    <t>HINEUTRA</t>
  </si>
  <si>
    <t>JUNTA OR FFPM G70A 3,68 X 1,78 (70FF PMG70A NEGRO) "Ref. SAMES J3STKL035"</t>
  </si>
  <si>
    <t>Luis</t>
  </si>
  <si>
    <t>Preventivo</t>
  </si>
  <si>
    <t>Engrase eje manual robots de barniz</t>
  </si>
  <si>
    <t>Samoa</t>
  </si>
  <si>
    <t>BOMBA DE ENGRASE A PALANCA, SERIE SG, 500CC, EXTENSIÓN RÍGIDA</t>
  </si>
  <si>
    <t>S09</t>
  </si>
  <si>
    <t>si</t>
  </si>
  <si>
    <t>En grase robots perifericas PIP- HJB</t>
  </si>
  <si>
    <t>Bomba de engrase manual a palanca alto rendimiento - Serie AN - 300 cc - Válvula de llenado y acoplamiento rígido  (Modelo 10-AN)</t>
  </si>
  <si>
    <t>preventivo</t>
  </si>
  <si>
    <t>S50</t>
  </si>
  <si>
    <t>Inyector de valvolina y aceite 500cc - Acoplamiento rígido recto y curvo 35° (Modelo 37-AP)</t>
  </si>
  <si>
    <t xml:space="preserve">Preventivo </t>
  </si>
  <si>
    <t>Robots P50</t>
  </si>
  <si>
    <t>Boquilla de engrase - Orificios de lubricación (grasa/aceite) - Punta de caucho</t>
  </si>
  <si>
    <t>BOQUILLA DE ENGRASE EN PUNTA CAUCHO</t>
  </si>
  <si>
    <t>BOQUILLA DE ENGRASE EN PUNTA FINA</t>
  </si>
  <si>
    <t>junta para boquilla bronce pistola PIP   nºSAP: MA00041578</t>
  </si>
  <si>
    <t>junta 9,5 X 1,8 EPIDOR</t>
  </si>
  <si>
    <t>Críticos</t>
  </si>
  <si>
    <t>S42</t>
  </si>
  <si>
    <t>anaconda rb2 Y RP2</t>
  </si>
  <si>
    <t>codo orientable rosca macho 1/8</t>
  </si>
  <si>
    <t>juan</t>
  </si>
  <si>
    <t xml:space="preserve">curativo </t>
  </si>
  <si>
    <t>codo orientable rosca macho 1/4</t>
  </si>
  <si>
    <t>Consumibles taller</t>
  </si>
  <si>
    <t>VARIOS, material neumatico</t>
  </si>
  <si>
    <t>legris</t>
  </si>
  <si>
    <t>RACOR DE ENTRADA RECTO, HEMBRA BSP rosa 1/8, para tubo de 6mm</t>
  </si>
  <si>
    <t>RACOR DE ENTRADA RECTO, HEMBRA BSP rosa 1/4, para tubo de 6mm</t>
  </si>
  <si>
    <t xml:space="preserve">Legris te tubo-tubo  + 1/4" </t>
  </si>
  <si>
    <t>parker-legris</t>
  </si>
  <si>
    <t>legris te tubo-tubo 1/4</t>
  </si>
  <si>
    <t>Diego</t>
  </si>
  <si>
    <t>S14</t>
  </si>
  <si>
    <t xml:space="preserve">legris te tubo-tubo  + 1/8" </t>
  </si>
  <si>
    <t>legris te tubo-tubo 1/8</t>
  </si>
  <si>
    <t>PREVENTIVO</t>
  </si>
  <si>
    <t>Robots pintura</t>
  </si>
  <si>
    <t>LEGRIS</t>
  </si>
  <si>
    <t>RACOR ORIENTABLE   D4  M5</t>
  </si>
  <si>
    <t>JUAN</t>
  </si>
  <si>
    <t>CABINA COLOR</t>
  </si>
  <si>
    <t>1788000017 BIOCEL D99C9S2F3 E11 - 1220 x 610 x 47 CAMBIAR AGOSTO</t>
  </si>
  <si>
    <t>Rs Amidata</t>
  </si>
  <si>
    <t>CURATIVO</t>
  </si>
  <si>
    <t>racord de codo d4 M5X0,8 para montar bloque de recambio</t>
  </si>
  <si>
    <t>Legris</t>
  </si>
  <si>
    <t> Legris LF3000 Codo Macho Tubo Od 4mm Métrico M5X0.8</t>
  </si>
  <si>
    <t>David</t>
  </si>
  <si>
    <t>preventivos</t>
  </si>
  <si>
    <t>instalacion y puesta en marcha de otro membrana nueva en la osmosis aclarado pw</t>
  </si>
  <si>
    <t>OFERTA INS528/18</t>
  </si>
  <si>
    <t>incorporacion de una membrana nueva a la osmosis RVO-02/400/l/g</t>
  </si>
  <si>
    <t>Blautec</t>
  </si>
  <si>
    <t>MANTAS de filtro</t>
  </si>
  <si>
    <t>GF200 100X1200 (MANTAS)</t>
  </si>
  <si>
    <t>SAS</t>
  </si>
  <si>
    <t>IIDC9 663 x 663 x 48 (SAS)  CAMBIAR AGOSTO</t>
  </si>
  <si>
    <t>consumibles</t>
  </si>
  <si>
    <t xml:space="preserve">SIL-MAT 1,5mm² (6,7mmØ) (10kV) amarillo </t>
  </si>
  <si>
    <t>tapon para reparar agua osmosis altillo</t>
  </si>
  <si>
    <t>Conjunto tapón 40E60+junta de tapa+junta de puerto. La mano de obra no incluida</t>
  </si>
  <si>
    <t>trabajo ibarra con referencia fija robots linea.</t>
  </si>
  <si>
    <t>presupuesto 17071</t>
  </si>
  <si>
    <t>trabajo y material ibarra montar bote limpieza primer 2</t>
  </si>
  <si>
    <t>presupuesto 17072</t>
  </si>
  <si>
    <t>tapon</t>
  </si>
  <si>
    <t xml:space="preserve"> 0206 13 00</t>
  </si>
  <si>
    <t>ivan</t>
  </si>
  <si>
    <t>REPARACION RF2</t>
  </si>
  <si>
    <t>Fanuc</t>
  </si>
  <si>
    <t>REVISION FLAMEADO</t>
  </si>
  <si>
    <t>IPROS</t>
  </si>
  <si>
    <t>reparacion floyet</t>
  </si>
  <si>
    <t>TALFERCO</t>
  </si>
  <si>
    <t>stock</t>
  </si>
  <si>
    <t>PION</t>
  </si>
  <si>
    <t>BAUMER</t>
  </si>
  <si>
    <t>MZCK 03P1011</t>
  </si>
  <si>
    <t>Reed para carril C</t>
  </si>
  <si>
    <t>CONSUMIBLES TALLER</t>
  </si>
  <si>
    <t>conjunto racord doble estanqueidad 6/8</t>
  </si>
  <si>
    <t>sames</t>
  </si>
  <si>
    <t>racord doble estanqueidad</t>
  </si>
  <si>
    <t>Sames</t>
  </si>
  <si>
    <t>quemador horno</t>
  </si>
  <si>
    <t>ASISTENCIA TÉCNICA URGENTE 23-11-16 y Válvula de entrada de gas</t>
  </si>
  <si>
    <t>Eclipse</t>
  </si>
  <si>
    <t>Reparación cuadros eléctricos</t>
  </si>
  <si>
    <t>Schneider</t>
  </si>
  <si>
    <t>A9R81440</t>
  </si>
  <si>
    <t>Interruptor diferencial 4P-40A-30mA-AC</t>
  </si>
  <si>
    <t>Electro-stocks</t>
  </si>
  <si>
    <t>ampliar el caudal del desagüe de depuradora</t>
  </si>
  <si>
    <t>presupuesto: 2022/4</t>
  </si>
  <si>
    <t>zona de lodos ampliar rebosadero</t>
  </si>
  <si>
    <t>bartroli</t>
  </si>
  <si>
    <t>S05</t>
  </si>
  <si>
    <t xml:space="preserve"> pantalla abeyor</t>
  </si>
  <si>
    <t>LT3300-T1-D24-C PANTALLA 5.7" TFT LCD QV</t>
  </si>
  <si>
    <t>CAROL</t>
  </si>
  <si>
    <t>montar bloque valvula graco en catalizador barniz</t>
  </si>
  <si>
    <t>Graco</t>
  </si>
  <si>
    <t>Tornillo de cabeza</t>
  </si>
  <si>
    <t>T.Cantenys</t>
  </si>
  <si>
    <t>Clemco</t>
  </si>
  <si>
    <t>Arandela</t>
  </si>
  <si>
    <t>Junta</t>
  </si>
  <si>
    <t>Tapón del colector</t>
  </si>
  <si>
    <t>Colector extremo</t>
  </si>
  <si>
    <t>Colector central</t>
  </si>
  <si>
    <t>Bloque delantero</t>
  </si>
  <si>
    <t>atornillador montage E3</t>
  </si>
  <si>
    <t>Doga</t>
  </si>
  <si>
    <t>STR - 1027451</t>
  </si>
  <si>
    <t>Atornillador Doga GX450 P A  (según presupuesto 6005953 )</t>
  </si>
  <si>
    <t>tecnical</t>
  </si>
  <si>
    <t>Stainless Steel Color Change Valve</t>
  </si>
  <si>
    <t>SistemCar</t>
  </si>
  <si>
    <t>reparar teach ROBOTS PINTURA</t>
  </si>
  <si>
    <t>FANUC</t>
  </si>
  <si>
    <t>A660-2005-T288#L20R03</t>
  </si>
  <si>
    <t xml:space="preserve">Cable Teach Pendant 20m Paint RJ3i </t>
  </si>
  <si>
    <t>BFB boquilla plasma</t>
  </si>
  <si>
    <t>Plasmatreat</t>
  </si>
  <si>
    <t xml:space="preserve"> PTF 958-2 nozzle head</t>
  </si>
  <si>
    <t xml:space="preserve">Iluminación </t>
  </si>
  <si>
    <t>Philips</t>
  </si>
  <si>
    <t>Ecoclick starter S10</t>
  </si>
  <si>
    <t>Cebador S10   1 caja de 25 unidades</t>
  </si>
  <si>
    <t>puerta aluminio pasillo mezclas</t>
  </si>
  <si>
    <t>fabricacion</t>
  </si>
  <si>
    <t>puerta aluminio pasillo mezclas(pedido 3 de 8 )</t>
  </si>
  <si>
    <t>Dinoxfer</t>
  </si>
  <si>
    <t>puerta aluminio pasillo mezclas(pedido 4 de 8 )</t>
  </si>
  <si>
    <t>Ruedas carros (Anillo seguridad siger agujeros diam. 40mm )</t>
  </si>
  <si>
    <t>Anillo de seguridad siger para agujeros diam. Nominal 40 mm</t>
  </si>
  <si>
    <t>Ivan</t>
  </si>
  <si>
    <t>Abina</t>
  </si>
  <si>
    <t>pasador cilindrico para las alas utillages branson</t>
  </si>
  <si>
    <t xml:space="preserve"> RS 270-647</t>
  </si>
  <si>
    <t>pasador cilindrico (bolsa de 15 unidades )</t>
  </si>
  <si>
    <t>RS amidata</t>
  </si>
  <si>
    <t>rodamiento lineal alas molde branson</t>
  </si>
  <si>
    <t>INA</t>
  </si>
  <si>
    <t>KWVE15-B-G4-V0</t>
  </si>
  <si>
    <t>Patín de cuna lateral J87</t>
  </si>
  <si>
    <t>abina</t>
  </si>
  <si>
    <t>FALTA HACER COMAND EN MARZO</t>
  </si>
  <si>
    <t>racord codos con rosca mezcladores diametro 6</t>
  </si>
  <si>
    <t>smc</t>
  </si>
  <si>
    <t>KFG2L1075-02S</t>
  </si>
  <si>
    <t>RACORDAJE CON ROSCA</t>
  </si>
  <si>
    <t>racord rectos con rosca mezcladores diametro 6</t>
  </si>
  <si>
    <t>KFG2H1075-02S</t>
  </si>
  <si>
    <t xml:space="preserve">Robot </t>
  </si>
  <si>
    <t>MA00024158 Bomba POMTAVA 3cc  20330-DN-03S4-C2</t>
  </si>
  <si>
    <t>Serpetin para mezcladoras de pintura</t>
  </si>
  <si>
    <t>PMS-08-16-125B</t>
  </si>
  <si>
    <t>Serpentines Azules , elementos mezclador</t>
  </si>
  <si>
    <t>Sistemcar</t>
  </si>
  <si>
    <t>tubo para mezcladoresdiametro 6</t>
  </si>
  <si>
    <t>TIA11C-20</t>
  </si>
  <si>
    <t>TUBO SMC EN PULGADAS 3/8</t>
  </si>
  <si>
    <t>S21</t>
  </si>
  <si>
    <t>iluminación</t>
  </si>
  <si>
    <t>philips</t>
  </si>
  <si>
    <t>Tubo fluorescente MASTER TL-D Super 80 58W/840  1caja de 25 unit</t>
  </si>
  <si>
    <t xml:space="preserve">iluminacion grupo aporte </t>
  </si>
  <si>
    <t>RS Amidata</t>
  </si>
  <si>
    <t>RS 712-6941</t>
  </si>
  <si>
    <t>aplique fluorescente sencillo  18w</t>
  </si>
  <si>
    <t>Reparar tubo pvc flojet</t>
  </si>
  <si>
    <t>Jordi bartroli</t>
  </si>
  <si>
    <t>selector robot cola bfb</t>
  </si>
  <si>
    <t>RS 331-0473</t>
  </si>
  <si>
    <t>camara contactos na</t>
  </si>
  <si>
    <t>E 1030/18 x 80 (Miguel Angel Molina</t>
  </si>
  <si>
    <t>membranas osmosis pequeña</t>
  </si>
  <si>
    <t>blautec</t>
  </si>
  <si>
    <t>Micro difusión</t>
  </si>
  <si>
    <t>P-HC-4808-1</t>
  </si>
  <si>
    <t>Quick Disconnect Assy (fluid)   240156    E-15</t>
  </si>
  <si>
    <t>Detrompeur de Jupe (Centrador)</t>
  </si>
  <si>
    <t xml:space="preserve">fuente alimentacion 24 vdc robots. Alimentacion tarjeta 7 ejes. </t>
  </si>
  <si>
    <t>SDN 5-24-100P</t>
  </si>
  <si>
    <t>FONT D´ALIMENTACIÓ SOLAHD</t>
  </si>
  <si>
    <t>MHDPPK9-DB9P-K (Conector)</t>
  </si>
  <si>
    <t>765-9551</t>
  </si>
  <si>
    <t>Power-Wash paro navidad</t>
  </si>
  <si>
    <t>tira goma 60x3x10000</t>
  </si>
  <si>
    <t>Jorba Sola</t>
  </si>
  <si>
    <t>Raccord 1/4"</t>
  </si>
  <si>
    <t>Bol Sames. Se monta nueva por desgaste</t>
  </si>
  <si>
    <t>Capot Long PPH607 Robotic</t>
  </si>
  <si>
    <t>Calefacción barras</t>
  </si>
  <si>
    <t>Magneto 2polos 25A</t>
  </si>
  <si>
    <t>consumible</t>
  </si>
  <si>
    <t>Grasa para mantenimientos perifericas</t>
  </si>
  <si>
    <t>SLIPPERY WHITE GREASE C1 (Grasa blanca con PTFE)</t>
  </si>
  <si>
    <t>Celenquimica</t>
  </si>
  <si>
    <t>Junta Bomba volumétrica 6cc</t>
  </si>
  <si>
    <t>Bague PTFE pour bloc de raccordement epaisseur 1.76mm</t>
  </si>
  <si>
    <t>Joint PTFE sur corps pompe pour RAC Double usinage 3.4 mm</t>
  </si>
  <si>
    <t>Puerta automática</t>
  </si>
  <si>
    <t>EF 83161.3</t>
  </si>
  <si>
    <t>Microrruptor 1NC + 1NO 16A/250V</t>
  </si>
  <si>
    <t>Recambio Taller</t>
  </si>
  <si>
    <t>Magneto 2polos 32A</t>
  </si>
  <si>
    <t>Magneto 4polos 25A</t>
  </si>
  <si>
    <t>Magneto 4polos 32A</t>
  </si>
  <si>
    <t>consumibles Fábrica</t>
  </si>
  <si>
    <t>RECAMBIOS LINEA</t>
  </si>
  <si>
    <t>860PPV030NLL</t>
  </si>
  <si>
    <t>860PPV030NLL L MT. CEPILLO STRIP N.8 PP</t>
  </si>
  <si>
    <t>recambios pistolas</t>
  </si>
  <si>
    <t>AGDPRO 205-12K</t>
  </si>
  <si>
    <t>AGDPRO 205-12K FLUID NOZZE 1,2</t>
  </si>
  <si>
    <t>AGMDPRO-205-14</t>
  </si>
  <si>
    <t>AGMDPRO-205-14 FLUID NOZZE 1,4</t>
  </si>
  <si>
    <t>AGMDPRO-301-12-K</t>
  </si>
  <si>
    <t>AGMDPRO-301-12-K FLUID NEEDLE</t>
  </si>
  <si>
    <t>rodamientos ruedas carros linea</t>
  </si>
  <si>
    <t>6203-C-2HRS</t>
  </si>
  <si>
    <t>6203-2RSR-C3 RODAMIENTO RIGIDO</t>
  </si>
  <si>
    <t>Nanovalvulas</t>
  </si>
  <si>
    <t>Pomtavas</t>
  </si>
  <si>
    <t xml:space="preserve">arandelas seiger </t>
  </si>
  <si>
    <t>ans47115</t>
  </si>
  <si>
    <t>arandelas seiger E17 (pedidas sin pedido)</t>
  </si>
  <si>
    <t>pressostato quemador horno polimerizado</t>
  </si>
  <si>
    <t>PORTES S/ COMANDA 4500282367</t>
  </si>
  <si>
    <t>reparar fuga agua osmosis pw. Cambiar codos y piezas prensadas</t>
  </si>
  <si>
    <t>instalacion</t>
  </si>
  <si>
    <t>soporte maquina nordson bfb</t>
  </si>
  <si>
    <t>MAQUINA ENCOLAR</t>
  </si>
  <si>
    <t>T.Ibarra</t>
  </si>
  <si>
    <t>soportes ruedas giratorio</t>
  </si>
  <si>
    <t>421795 GH-LER-100x45-070-13</t>
  </si>
  <si>
    <t>421795 GH-LER-100x45-070-13soportes ruedas</t>
  </si>
  <si>
    <t>LATIGUILLO BFB ENTRADA Y SALIDA DEPOSITO GRANDE  MA00041688</t>
  </si>
  <si>
    <t xml:space="preserve"> INOX TEFLON 2 MTS TL TL 1/2 </t>
  </si>
  <si>
    <t xml:space="preserve">LATIGUILLO INOX. TEFLON 2 MTS TL TL 1/2 ROSCA 1/2" </t>
  </si>
  <si>
    <t>bomba impulsion agua osmotizada a pw</t>
  </si>
  <si>
    <t>BOMBA PRAT MH255/5T DE 2 CV III 220/380V</t>
  </si>
  <si>
    <t>Viladoms</t>
  </si>
  <si>
    <t>detector presencia columna SICK para util B10</t>
  </si>
  <si>
    <t>SICK</t>
  </si>
  <si>
    <t>IME08-02BPOZC0S PNP, Sn:2mm, enrasado, NC, conector M12. según presuesto nº 7003556</t>
  </si>
  <si>
    <t>LECHOS PIP</t>
  </si>
  <si>
    <t>MY COM E75/80</t>
  </si>
  <si>
    <t>MY COM E75/80 DETECTOR</t>
  </si>
  <si>
    <t>LUIS</t>
  </si>
  <si>
    <t>material para reparar el soporte bandeja techo sala mezclas</t>
  </si>
  <si>
    <t>TORNILLERIA VARIA REPARACION PW NAVIDAD</t>
  </si>
  <si>
    <t>2221-0</t>
  </si>
  <si>
    <t>Bridas Unex 400 unit</t>
  </si>
  <si>
    <t>2235-0</t>
  </si>
  <si>
    <t>2237-0</t>
  </si>
  <si>
    <t>2273-0</t>
  </si>
  <si>
    <t>puerta logica and para deteccion columnas B10</t>
  </si>
  <si>
    <t>weidmuller</t>
  </si>
  <si>
    <t>DK AND 35 24VDC</t>
  </si>
  <si>
    <t>8184040000 BORNE DK AND TS/35</t>
  </si>
  <si>
    <t>BFB</t>
  </si>
  <si>
    <t>Service Kitasm (Ref: IN63176DOPAG)</t>
  </si>
  <si>
    <t>Dopag</t>
  </si>
  <si>
    <t>Service Kit (IN637176DOPAG)</t>
  </si>
  <si>
    <t>aguja pistolas con aguja de plastico para mejorar la durabilidad</t>
  </si>
  <si>
    <t>AGMDPRO-301P-12-14-K</t>
  </si>
  <si>
    <t>Fluid needle con punta de plastico.</t>
  </si>
  <si>
    <t>Alicate Corte Diagonal IRIMO</t>
  </si>
  <si>
    <t>487-094  160mm</t>
  </si>
  <si>
    <t xml:space="preserve">destonilladores </t>
  </si>
  <si>
    <t>668-5871</t>
  </si>
  <si>
    <t>juego destonilladores 6 piezas aisladcos</t>
  </si>
  <si>
    <t>destonilladores precision</t>
  </si>
  <si>
    <t>243-513</t>
  </si>
  <si>
    <t xml:space="preserve">juego destonilladores 7 piezas precision </t>
  </si>
  <si>
    <t>Juego Brocas para metal</t>
  </si>
  <si>
    <t>678-3035</t>
  </si>
  <si>
    <t>Juego destornilladores Stanley</t>
  </si>
  <si>
    <t>494-058</t>
  </si>
  <si>
    <t>Juego puntas para Atornilladora bateria</t>
  </si>
  <si>
    <t>202-9738</t>
  </si>
  <si>
    <t xml:space="preserve">juegos de llaves combinadas </t>
  </si>
  <si>
    <t>487-066</t>
  </si>
  <si>
    <t xml:space="preserve">llaves combinadas </t>
  </si>
  <si>
    <t>Recambios</t>
  </si>
  <si>
    <t>Bote de engrase automatico bomba subida agua floyet</t>
  </si>
  <si>
    <t>SKF</t>
  </si>
  <si>
    <t xml:space="preserve"> SKF System 24 LAGD 125/WA2 </t>
  </si>
  <si>
    <t>Lubricante SKF System 24 LAGD 125/WA2 de 125 ml</t>
  </si>
  <si>
    <t>recambios</t>
  </si>
  <si>
    <t xml:space="preserve">macho de roscar   </t>
  </si>
  <si>
    <t>152-081</t>
  </si>
  <si>
    <t>macho roscar m3</t>
  </si>
  <si>
    <t>152-300</t>
  </si>
  <si>
    <t>macho roscar m5</t>
  </si>
  <si>
    <t>152-316</t>
  </si>
  <si>
    <t>macho roscar m4</t>
  </si>
  <si>
    <t>latiguillo dopag BFB</t>
  </si>
  <si>
    <t>(presupuesto: 24997 )</t>
  </si>
  <si>
    <t>INOX / TEFLON C/20511-06-06 A/LADOS L-1700MM (presupuesto: 24997 )</t>
  </si>
  <si>
    <t>A06B-0115-B104</t>
  </si>
  <si>
    <t>MA00041261 A06B-0115-B104 SERVO IPC LINEA</t>
  </si>
  <si>
    <t>Reparacion tensor cadenas recuperadas</t>
  </si>
  <si>
    <t>0206 10 00</t>
  </si>
  <si>
    <t>0206 17 00</t>
  </si>
  <si>
    <t>reparacion tarjeta servos fanuc</t>
  </si>
  <si>
    <t>A06B6100H003</t>
  </si>
  <si>
    <t>Fanuc SERVO AMPLIFIER 6AX</t>
  </si>
  <si>
    <t>Válvula SMC</t>
  </si>
  <si>
    <t>ITV2050-33F3BN3</t>
  </si>
  <si>
    <t>Válvula SMC ITV2050</t>
  </si>
  <si>
    <t>Consumibles Taller</t>
  </si>
  <si>
    <t>Canvi membranes Osmosi petita</t>
  </si>
  <si>
    <t>TQ1008-20</t>
  </si>
  <si>
    <t>TUBO NEUMATICO POLIMERO FLUORADO FEXIBLE 10*8</t>
  </si>
  <si>
    <t>Juan</t>
  </si>
  <si>
    <t>TQ4254-20</t>
  </si>
  <si>
    <t>TUBO NEUMATICO POLIMERO FLUORADO FEXIBLE 4*2,5</t>
  </si>
  <si>
    <t>TQ604-20</t>
  </si>
  <si>
    <t>TUBO NEUMATICO POLIMERO FLUORADO FEXIBLE 6*4</t>
  </si>
  <si>
    <t>TQ806-20</t>
  </si>
  <si>
    <t>TUBO NEUMATICO POLIMERO FLUORADO FEXIBLE 8*6</t>
  </si>
  <si>
    <t>cable apanatllado  2*1 mm  30 MTS</t>
  </si>
  <si>
    <t>0206 21 00</t>
  </si>
  <si>
    <t>Curativos</t>
  </si>
  <si>
    <t>Silenciador neumático G1/8</t>
  </si>
  <si>
    <t>0674 00 10</t>
  </si>
  <si>
    <t>0674  - SILENCIADORES SIMPLES, MACHO BSP CIL.Y METRICA G1/8</t>
  </si>
  <si>
    <t>1 caja de 10</t>
  </si>
  <si>
    <t>curativos</t>
  </si>
  <si>
    <t>S47</t>
  </si>
  <si>
    <t>BOMBAS TRITON 3:1 SALA DE MEZCLAS</t>
  </si>
  <si>
    <t>KIT REPARACION MEMBRANAS</t>
  </si>
  <si>
    <t>KIT REPARACION VALVULA DE AIRE</t>
  </si>
  <si>
    <t>KIT REPARACION VALVULA RETENCION ESFERICA</t>
  </si>
  <si>
    <t>KIT REPARACION JUNTA CILINDRO</t>
  </si>
  <si>
    <t>15A010</t>
  </si>
  <si>
    <t>TAPA DE FLUIDO</t>
  </si>
  <si>
    <t>15A026</t>
  </si>
  <si>
    <t>MANGUITO - GUIA DE BOLA</t>
  </si>
  <si>
    <t>Condensador Reactiva</t>
  </si>
  <si>
    <t>MFB 44300</t>
  </si>
  <si>
    <t>Condensador MF BORNE 30 Kvar 440 V</t>
  </si>
  <si>
    <t>engrase turbinas horno</t>
  </si>
  <si>
    <t>Z25ht-3</t>
  </si>
  <si>
    <t>grasa</t>
  </si>
  <si>
    <t>prolutec</t>
  </si>
  <si>
    <t>INSTALCION AIRE/PINTURA</t>
  </si>
  <si>
    <t>111.10/DN50/0…6/1/4</t>
  </si>
  <si>
    <t>MANOMETRE 0-6BAR, 1/4 DIAMETRO 50</t>
  </si>
  <si>
    <t>power-wash</t>
  </si>
  <si>
    <t>0BbDosAccTec</t>
  </si>
  <si>
    <t>enlaze codo tubo 6*8 PP</t>
  </si>
  <si>
    <t>0PvcPAixFip</t>
  </si>
  <si>
    <t>valvula de bla regulacion VKRFM 1/2 PP/EPDM</t>
  </si>
  <si>
    <t>S11</t>
  </si>
  <si>
    <t xml:space="preserve">power-Wash </t>
  </si>
  <si>
    <t>enlaze recto Pptubo 6/8 rosca macho 1/2</t>
  </si>
  <si>
    <t>Arandela plana M 8(interior) x 24 (exterior)</t>
  </si>
  <si>
    <t>MUNTADA</t>
  </si>
  <si>
    <t>Tornillo hexagonal  8x50 galvanizado</t>
  </si>
  <si>
    <t>Tornillos rosca-chapa 4x10.  Cabeza redonda</t>
  </si>
  <si>
    <t>Tornillos rosca-chapa 5x16. Cabeza redonda</t>
  </si>
  <si>
    <t>Tuercas autoblocante M 8</t>
  </si>
  <si>
    <t>conjunto air jupe.</t>
  </si>
  <si>
    <t>910001298  CONJUNTO JUPE 50</t>
  </si>
  <si>
    <t>Curativo Enjo Cielo</t>
  </si>
  <si>
    <t>212-7416</t>
  </si>
  <si>
    <t>Conector BNC Radiall R317005000, Macho, Recto. Impedancia 50 Ohms</t>
  </si>
  <si>
    <t>Bomba Graco 3:1</t>
  </si>
  <si>
    <t>Repair Kit Diaphragm</t>
  </si>
  <si>
    <t>Kit Air Control</t>
  </si>
  <si>
    <t>Repair Kit Cylinder</t>
  </si>
  <si>
    <t>cabezal devilbiss para test cabeza micky</t>
  </si>
  <si>
    <t xml:space="preserve">AGMDPRO-102-TE40-T </t>
  </si>
  <si>
    <t>AGMDPRO TE40 TEST AIRCAP</t>
  </si>
  <si>
    <t>Estuche enrollable herramientas</t>
  </si>
  <si>
    <t>768-9770</t>
  </si>
  <si>
    <t>Osmosis</t>
  </si>
  <si>
    <t>T-15 E 02</t>
  </si>
  <si>
    <t>Interruptor de nivel de boya con 2 m de cable</t>
  </si>
  <si>
    <t>Saltoki</t>
  </si>
  <si>
    <t>7000-19061-7020300</t>
  </si>
  <si>
    <t>Cable comunicación modulo señales manipulador robot</t>
  </si>
  <si>
    <t>RV1</t>
  </si>
  <si>
    <t>A660-2042-T002#L10R03</t>
  </si>
  <si>
    <t>Cable de comunicación entre CPU y modulos E/S</t>
  </si>
  <si>
    <t>Silenciador neumático G1/4</t>
  </si>
  <si>
    <t>0674 00 13</t>
  </si>
  <si>
    <t>0674  - SILENCIADORES SIMPLES, MACHO BSP CIL.Y METRICA G1/4</t>
  </si>
  <si>
    <t>2 cajas de 5</t>
  </si>
  <si>
    <t>Silenciador neumático G3/8</t>
  </si>
  <si>
    <t>0674 00 17</t>
  </si>
  <si>
    <t>0674  - SILENCIADORES SIMPLES, MACHO BSP CIL.Y METRICA G3/8</t>
  </si>
  <si>
    <t>4 cajas de 5</t>
  </si>
  <si>
    <t>Modificado Luis 11/12/2020</t>
  </si>
  <si>
    <t>Juego guia carros en flameado</t>
  </si>
  <si>
    <t>Juego guia carros en flameado según presupuesto</t>
  </si>
  <si>
    <t>Plasma PIP</t>
  </si>
  <si>
    <t>Motor M1004 DC</t>
  </si>
  <si>
    <t>aceite engrase cadena automatico</t>
  </si>
  <si>
    <t>1030750 PQL CHAIN 220</t>
  </si>
  <si>
    <t>aditivacion depuradora</t>
  </si>
  <si>
    <t>HIPOCLORITO 15% ADITIVO</t>
  </si>
  <si>
    <t>Eminfor</t>
  </si>
  <si>
    <t>aditivos balsa</t>
  </si>
  <si>
    <t xml:space="preserve">X89460000  </t>
  </si>
  <si>
    <t>X89460000     MECAPLAST FPD</t>
  </si>
  <si>
    <t>Cromogenia</t>
  </si>
  <si>
    <t>Bomba Husky 716</t>
  </si>
  <si>
    <t>Packing</t>
  </si>
  <si>
    <t>engrase manual comboy</t>
  </si>
  <si>
    <t>1053021 SLIPPERY-SPRAY 520 ML</t>
  </si>
  <si>
    <t>AGDMPRO-8-K5 PACKING</t>
  </si>
  <si>
    <t>AGMDPRO-102-TE40 AIRCAP</t>
  </si>
  <si>
    <t>AGMDPRO-11-1-K INDEX SPRAY HEAD</t>
  </si>
  <si>
    <t>AGMDPRO-404-K PISTON ASSEMBLY KID</t>
  </si>
  <si>
    <t xml:space="preserve">reparacion bomba </t>
  </si>
  <si>
    <t>intervención color 2</t>
  </si>
  <si>
    <t>planta</t>
  </si>
  <si>
    <t>reparacion bomba dosificacion aditivo humificadora</t>
  </si>
  <si>
    <t>ACS260 CUERPO DE BOMBA K PVDF 4x6 VITON</t>
  </si>
  <si>
    <t>silicagel BFB</t>
  </si>
  <si>
    <t>SIL Bidón de gel de sílice</t>
  </si>
  <si>
    <t>Autotecno</t>
  </si>
  <si>
    <t>codo bol sames</t>
  </si>
  <si>
    <t>codo bol de recambio</t>
  </si>
  <si>
    <t>reparar 4 lavaojos dela linea</t>
  </si>
  <si>
    <t>soporte quemador horno polimerizado</t>
  </si>
  <si>
    <t>presupesto: 17/32</t>
  </si>
  <si>
    <t>soporte quemador horno polimerizado. Según presupesto: 17/32</t>
  </si>
  <si>
    <t>Linea pintura</t>
  </si>
  <si>
    <t>Parker</t>
  </si>
  <si>
    <t>0900 10 13</t>
  </si>
  <si>
    <t>UNION DESIGUAL DOBLE MACHO, BSP CONICAS 1/8 - 1/4</t>
  </si>
  <si>
    <t>PERIODIFICADO</t>
  </si>
  <si>
    <t>reparacion maquina de frio HITECSA Cambiar valvula expansora</t>
  </si>
  <si>
    <t>presupuesto 346</t>
  </si>
  <si>
    <t>cambiar valvula expansora maquina frio HITECSA</t>
  </si>
  <si>
    <t>Llanes</t>
  </si>
  <si>
    <t>reparar equipo frio sala enfriado. Grifo de alta pierde gas</t>
  </si>
  <si>
    <t>presupuesto 347</t>
  </si>
  <si>
    <t>vaso para silicagel BFB</t>
  </si>
  <si>
    <t>SMC C4SF</t>
  </si>
  <si>
    <t>VASO RECAMBIO C4SF CON PROTECCION (presupuesto</t>
  </si>
  <si>
    <t>15A042</t>
  </si>
  <si>
    <t>Eje pistón</t>
  </si>
  <si>
    <t>15A043</t>
  </si>
  <si>
    <t>Eje membrana</t>
  </si>
  <si>
    <t>reparacion balsa</t>
  </si>
  <si>
    <t>VACIADO BALSA</t>
  </si>
  <si>
    <t>Kluthe Iberica</t>
  </si>
  <si>
    <t>UTIL DE ALUMINIO PARA REFERENCIA LINEA ROBOTS</t>
  </si>
  <si>
    <t>cepillos para engrasar</t>
  </si>
  <si>
    <t xml:space="preserve">471-6333 </t>
  </si>
  <si>
    <t>Brocha para pintura RS Pro, Plano, 1 in, 1-1/2 in, 2 in, Sintético</t>
  </si>
  <si>
    <t>cinta dymo</t>
  </si>
  <si>
    <t>Cinta para impresora de etiquetas, Dymo,Amarillo-Negro ref:S0720580</t>
  </si>
  <si>
    <t>lyreco</t>
  </si>
  <si>
    <t>epic</t>
  </si>
  <si>
    <t>zapatos de proteccion</t>
  </si>
  <si>
    <t>0189APRIL</t>
  </si>
  <si>
    <t>0189APRIL ZAPATOS PROTECCION Nº 44</t>
  </si>
  <si>
    <t>AT PROTECCION</t>
  </si>
  <si>
    <t>0189APRIL ZAPATOS PROTECCION Nº 42</t>
  </si>
  <si>
    <t>cuba limpieza micros</t>
  </si>
  <si>
    <t>pulsador neumatico FESTO tipo T-22-SW</t>
  </si>
  <si>
    <t>selector dos posiciones neumatico FESTO</t>
  </si>
  <si>
    <t>arrastradores carros linea gastados</t>
  </si>
  <si>
    <t>presupuesto 17/32</t>
  </si>
  <si>
    <t>peçes fixació carros</t>
  </si>
  <si>
    <t>talferco</t>
  </si>
  <si>
    <r>
      <t xml:space="preserve"> ROTOR MONOBLOC TURBINA PAM</t>
    </r>
    <r>
      <rPr>
        <b/>
        <sz val="10"/>
        <color theme="1"/>
        <rFont val="Calibri"/>
        <family val="2"/>
        <scheme val="minor"/>
      </rPr>
      <t xml:space="preserve"> ( REFERENCIA EQUIVOCADA NO UTILIZAR) </t>
    </r>
  </si>
  <si>
    <t>captador microfono sames Robots P-50</t>
  </si>
  <si>
    <t>Capteur Microphonique</t>
  </si>
  <si>
    <t>esparragos arrastre cadena delanteros gastados</t>
  </si>
  <si>
    <t>sistema limpieza robot primer</t>
  </si>
  <si>
    <t>presupuesto 1720059</t>
  </si>
  <si>
    <t>sistema limpieza automatica pistolas primer.</t>
  </si>
  <si>
    <t>transmisor de nivel de agua balsa</t>
  </si>
  <si>
    <t>7ML5050-0AA12-1DA0</t>
  </si>
  <si>
    <t>Transmisor de nivel LUT420</t>
  </si>
  <si>
    <t>ajuste sensor balsa</t>
  </si>
  <si>
    <t>Ajuste sensor nivel balsa</t>
  </si>
  <si>
    <t>Caja de enchufes GEWISS (GW68003)</t>
  </si>
  <si>
    <t>GW68003</t>
  </si>
  <si>
    <t>cubetas pared</t>
  </si>
  <si>
    <t>Expositor de pared  A4 290X665X95</t>
  </si>
  <si>
    <t>iluminacion</t>
  </si>
  <si>
    <t>florescentes luminarias fabrica</t>
  </si>
  <si>
    <t>36W/965</t>
  </si>
  <si>
    <t>Fluorescente 36W/965 Cool Daylight</t>
  </si>
  <si>
    <t>Instalación compresor linea pintura</t>
  </si>
  <si>
    <t xml:space="preserve">instalar compresor </t>
  </si>
  <si>
    <t>Libretas</t>
  </si>
  <si>
    <t>Libretas a4</t>
  </si>
  <si>
    <t>MENBRANAS reguladores caudal robots</t>
  </si>
  <si>
    <t>HGB-55-K</t>
  </si>
  <si>
    <t>MEmbranas  REGULADORES</t>
  </si>
  <si>
    <t>Racores varios aire y producto</t>
  </si>
  <si>
    <t>UNION IGUAL Y DESIGUAL DOBLE MACHO R1/8 - R1/4</t>
  </si>
  <si>
    <t>S49</t>
  </si>
  <si>
    <t>0900 13 17</t>
  </si>
  <si>
    <t>UNION DESIGUAL DOBLE MACHO, BSP CONICAS  1/4 - 3/8</t>
  </si>
  <si>
    <t>reparar sistema clima sala frio</t>
  </si>
  <si>
    <t>según presupuesto (347)</t>
  </si>
  <si>
    <t>reparar nevera tunel nº1</t>
  </si>
  <si>
    <t xml:space="preserve"> bomba catalizador  IPC´s</t>
  </si>
  <si>
    <t>Pomtava</t>
  </si>
  <si>
    <t>2010-3-2/A/3/S/R/T2</t>
  </si>
  <si>
    <t>Bomba volumétrica 3cc</t>
  </si>
  <si>
    <t>aguja pistolas</t>
  </si>
  <si>
    <t xml:space="preserve">AGMDPRO-301-12-14-k </t>
  </si>
  <si>
    <t>Pico de fluido para reparación pistola aplicación</t>
  </si>
  <si>
    <t xml:space="preserve">cepillos para sistema limpieza </t>
  </si>
  <si>
    <t>cepillo blanco D/50X12 E/6</t>
  </si>
  <si>
    <t>sistemcar</t>
  </si>
  <si>
    <t>contactor turbina gabina base</t>
  </si>
  <si>
    <t>LC1D80P7</t>
  </si>
  <si>
    <t>CONT 80A 1NA/1NC 230V 50/60HZ</t>
  </si>
  <si>
    <t>guarda-motor bomba Amacan</t>
  </si>
  <si>
    <t>GV3ME63 40/63A</t>
  </si>
  <si>
    <t>GUARDASMOTOR</t>
  </si>
  <si>
    <t>UNION IGUAL Y DESIGUAL DOBLE MACHO R1/4 - R3/8</t>
  </si>
  <si>
    <t>limpieza conductos cabinas</t>
  </si>
  <si>
    <t>Limtec</t>
  </si>
  <si>
    <t>medidor de presion diferencial (presencia de gas )</t>
  </si>
  <si>
    <t>complentos de medidor de presion diferencial (presencia de gas )</t>
  </si>
  <si>
    <t>DMG SS2600</t>
  </si>
  <si>
    <t>DMG SS2610</t>
  </si>
  <si>
    <t>DMG SS2610 (-1000 mbars hasta + 1000 mbars )</t>
  </si>
  <si>
    <t>pico de fluido</t>
  </si>
  <si>
    <t xml:space="preserve">AGMDPRO-205-14-k </t>
  </si>
  <si>
    <t>Aguja para reparación pistola aplicación</t>
  </si>
  <si>
    <t>S18</t>
  </si>
  <si>
    <t>reparacion sistema limpieza primer 2</t>
  </si>
  <si>
    <t>Guarnicione ugello ST</t>
  </si>
  <si>
    <t>paradito</t>
  </si>
  <si>
    <t>100031R</t>
  </si>
  <si>
    <t>Manicotto completo</t>
  </si>
  <si>
    <t>FM63020</t>
  </si>
  <si>
    <t>Dado cappello 11/16"</t>
  </si>
  <si>
    <t>Resto reparación HICTESA</t>
  </si>
  <si>
    <t>vaso expansion silicagel bfb</t>
  </si>
  <si>
    <t>vaso recambio c4sf con proteccion</t>
  </si>
  <si>
    <t>filtro bfb</t>
  </si>
  <si>
    <t>GRACO</t>
  </si>
  <si>
    <t>116553 1OZ (30ml)</t>
  </si>
  <si>
    <t>GREASE LUBRICANT</t>
  </si>
  <si>
    <t>15A031</t>
  </si>
  <si>
    <t>Tube Air Valve</t>
  </si>
  <si>
    <t>preventivos BFB y PIP</t>
  </si>
  <si>
    <t>Boquilla interior plasma BFB           SAP:MA00041586</t>
  </si>
  <si>
    <t>Boquilla interior plasma AGR270B</t>
  </si>
  <si>
    <t>preventivos BFB</t>
  </si>
  <si>
    <t>Boquilla plasma BFB                              SAP:MA00041684</t>
  </si>
  <si>
    <t>Boquilla plasma PTF 958-1(actual en máquina)</t>
  </si>
  <si>
    <t>junta  bol</t>
  </si>
  <si>
    <t>J3STKL035</t>
  </si>
  <si>
    <t>JT FFKM BLANC 80SH 3,68 X 1,78</t>
  </si>
  <si>
    <t>JUNTA BOL</t>
  </si>
  <si>
    <t>SAMES</t>
  </si>
  <si>
    <t>J3STKL027</t>
  </si>
  <si>
    <t>JT FFKM BLANC 80SH 2,90 X 1,20</t>
  </si>
  <si>
    <t>oficina</t>
  </si>
  <si>
    <t xml:space="preserve">Marcador fluorescente verde </t>
  </si>
  <si>
    <t xml:space="preserve">Bol Sames </t>
  </si>
  <si>
    <t>Anneau Serrage Coude</t>
  </si>
  <si>
    <t>tarjeta 7 ejes fanuc. Averia RB2.</t>
  </si>
  <si>
    <t>fanuc</t>
  </si>
  <si>
    <t>EE4583050</t>
  </si>
  <si>
    <t>ENC BRK 7 AXIS 5V ASSY RJ3</t>
  </si>
  <si>
    <t>turbina bol robots</t>
  </si>
  <si>
    <t>TURBINA PAM 607 S 6 BTM/PL910000295</t>
  </si>
  <si>
    <t>MATERIAL TUBERIA</t>
  </si>
  <si>
    <t>0900 13 21</t>
  </si>
  <si>
    <t>UNION IGUAL Y DESIGUAL DOBLE MACHO R1/4 - R1/2</t>
  </si>
  <si>
    <t>PIEZA FABRICADA EN ACERO INOX</t>
  </si>
  <si>
    <t>leal</t>
  </si>
  <si>
    <t>Sliperry(spray  grasa convoy)</t>
  </si>
  <si>
    <t>celen quimica</t>
  </si>
  <si>
    <t>Slpperry</t>
  </si>
  <si>
    <t>Lubricante</t>
  </si>
  <si>
    <t>Rafa</t>
  </si>
  <si>
    <t>cable alimentacion robot teach</t>
  </si>
  <si>
    <t>manguera cable 4 x 4 mm  (metros )</t>
  </si>
  <si>
    <t>inserts  bloques pistolas preimer</t>
  </si>
  <si>
    <t>664-7355</t>
  </si>
  <si>
    <t>acoplamiento bollhoff 56000000079/01 galvanoizado</t>
  </si>
  <si>
    <t>reparacion turbina sopladores</t>
  </si>
  <si>
    <t>presupuesto: 18269</t>
  </si>
  <si>
    <t>reparacion turbina soplado 3. presupueesto: 18269</t>
  </si>
  <si>
    <t>BRANSON</t>
  </si>
  <si>
    <t>pistola cola pip2</t>
  </si>
  <si>
    <t>Nordson</t>
  </si>
  <si>
    <t>Solid Blue A Gun Modules</t>
  </si>
  <si>
    <t>reparar palancas lavaojos</t>
  </si>
  <si>
    <t>Bol Sames</t>
  </si>
  <si>
    <t>Restricteur D:3 Placebo</t>
  </si>
  <si>
    <t>Tetine Longue Diametre 6</t>
  </si>
  <si>
    <t>J2FTDF480</t>
  </si>
  <si>
    <t>JT FKM Noir 80 SH 52,07x2,62</t>
  </si>
  <si>
    <t>J3STKL002</t>
  </si>
  <si>
    <t>JT FFKM Blanc 70SH 3,10x1,60</t>
  </si>
  <si>
    <t xml:space="preserve">forro verde </t>
  </si>
  <si>
    <t>SADIPAL</t>
  </si>
  <si>
    <t>Aironfix ante  verd vellut 20mts</t>
  </si>
  <si>
    <t>Imprenta codorniu</t>
  </si>
  <si>
    <t>Robot de Teach + Recambio Robots Linea</t>
  </si>
  <si>
    <t>A05B-2452-C900</t>
  </si>
  <si>
    <t>Fan Unit</t>
  </si>
  <si>
    <t xml:space="preserve">nanovanne 2v temoin orange  </t>
  </si>
  <si>
    <t>BLAUTEC</t>
  </si>
  <si>
    <t>ADIC RO-10 ANTINCRUSTANT MEMBRANES OI</t>
  </si>
  <si>
    <t>ADIC RO-10 ANTINCRUSTANT MEMBRANES OI 25LTS</t>
  </si>
  <si>
    <t>EMINFOR</t>
  </si>
  <si>
    <t>Aquicir 3208</t>
  </si>
  <si>
    <t>SLIPPERY</t>
  </si>
  <si>
    <t xml:space="preserve">0900 17 21 </t>
  </si>
  <si>
    <t>UNION IGUAL Y DESIGUAL DOBLE MACHO R3/8 - R1/2</t>
  </si>
  <si>
    <t>STRIP</t>
  </si>
  <si>
    <t>SISTEMCAR</t>
  </si>
  <si>
    <t>blickle</t>
  </si>
  <si>
    <t>reparación exterior bomba amakan</t>
  </si>
  <si>
    <t>preventivo climaveneta cambiar valvula expansion</t>
  </si>
  <si>
    <t>llanes</t>
  </si>
  <si>
    <t>según presupuesto 352. cambio valvulas expansion climaveneta</t>
  </si>
  <si>
    <t>branson</t>
  </si>
  <si>
    <t>mfhe-3-1/2-24vdo</t>
  </si>
  <si>
    <t>valvula principal aire</t>
  </si>
  <si>
    <t>cascada cambiada de robot RB1</t>
  </si>
  <si>
    <t>MA00024094</t>
  </si>
  <si>
    <t>MA00024094 UHT 153 CABLE BT ROBOT AVEC PO. 1511343</t>
  </si>
  <si>
    <t>reparacion bomba 3CC</t>
  </si>
  <si>
    <t>BAGUE EN ALUMINIO reparacion bomba 3CC</t>
  </si>
  <si>
    <t>JUNTA PTFE reparacion bomba 3CC</t>
  </si>
  <si>
    <t>A1134</t>
  </si>
  <si>
    <t>SOPORTE DE BOLA reparacion bomba 3CC</t>
  </si>
  <si>
    <t>A1389</t>
  </si>
  <si>
    <t>ANILLO ELASTICO reparacion bomba 3CC</t>
  </si>
  <si>
    <t>EP122207</t>
  </si>
  <si>
    <t>OR2093</t>
  </si>
  <si>
    <t>JUNTA TORICA reparacion bomba 3CC</t>
  </si>
  <si>
    <t>ROTOR TURBINA PAM-BTM</t>
  </si>
  <si>
    <t>Clip ID, C-Spring</t>
  </si>
  <si>
    <t>BOMBA GRACO HUSKY</t>
  </si>
  <si>
    <t xml:space="preserve">RETEN </t>
  </si>
  <si>
    <t>DIAFRAGMA TEFLON</t>
  </si>
  <si>
    <t>DIAFRAGMA POLIURETANO</t>
  </si>
  <si>
    <t>REPAIR KIT 05331</t>
  </si>
  <si>
    <t>REPARACION BOMBA HUSKY</t>
  </si>
  <si>
    <t>REPAIR KIT 241657</t>
  </si>
  <si>
    <t>Medición carriles comboy</t>
  </si>
  <si>
    <t>Fabricación utillaje medición carriles comboy</t>
  </si>
  <si>
    <t>Reparar bloque pistola</t>
  </si>
  <si>
    <t>COLOCAR POSTIZOS A PIEZA PLASTICO</t>
  </si>
  <si>
    <t>mevirsa</t>
  </si>
  <si>
    <t>Cover, Fluid</t>
  </si>
  <si>
    <t>cambiar contactor por informe termografica</t>
  </si>
  <si>
    <t xml:space="preserve"> TEL LADN22</t>
  </si>
  <si>
    <t>AUX CONT LADN22 2NA+2NC FRONT</t>
  </si>
  <si>
    <t>TEL GVAN11</t>
  </si>
  <si>
    <t>CONT AUX LATERAL NA+NC</t>
  </si>
  <si>
    <t>copelas de titanio de Induss</t>
  </si>
  <si>
    <t>Induss</t>
  </si>
  <si>
    <t>BOL TITANIO RECUPERADA</t>
  </si>
  <si>
    <t>Induus</t>
  </si>
  <si>
    <t>fabricar pieza soporte muelle 5 puertas</t>
  </si>
  <si>
    <t>oferta: 3175</t>
  </si>
  <si>
    <t>soporte utilaje muelle retrovisor</t>
  </si>
  <si>
    <t>ST3009</t>
  </si>
  <si>
    <t>boquilla sistema bote limpieza</t>
  </si>
  <si>
    <t>cola azul para pip</t>
  </si>
  <si>
    <t>Ipatherm cleaner 13</t>
  </si>
  <si>
    <t>HB Fuller</t>
  </si>
  <si>
    <t>llaves para apretar pipeta bol</t>
  </si>
  <si>
    <t>Bahco</t>
  </si>
  <si>
    <t>611-1544</t>
  </si>
  <si>
    <t xml:space="preserve">Llave Fija de dos bocas, Bahco, 4mmx5mm </t>
  </si>
  <si>
    <t>devolución económica rotor referencia equivocada</t>
  </si>
  <si>
    <t>bol sames</t>
  </si>
  <si>
    <t>Restrictor D: 3,00 mm</t>
  </si>
  <si>
    <t>preventivos periodificados anuales</t>
  </si>
  <si>
    <t>Climatizadores</t>
  </si>
  <si>
    <t>Genfiltro</t>
  </si>
  <si>
    <t>QFM  592x592x98</t>
  </si>
  <si>
    <t>Filtros QFM  592x592x98</t>
  </si>
  <si>
    <t>Agitadores</t>
  </si>
  <si>
    <t>Curativo Sala de Mezclas</t>
  </si>
  <si>
    <t>Gast Group Limited</t>
  </si>
  <si>
    <t>2AM-NCC-16</t>
  </si>
  <si>
    <t>Agitador Neumático</t>
  </si>
  <si>
    <t>Válvula proporcional SMC ROBOTS</t>
  </si>
  <si>
    <t>Barras Branson</t>
  </si>
  <si>
    <t>Contrinex</t>
  </si>
  <si>
    <t>DW-AS-623-M8-001</t>
  </si>
  <si>
    <t>SENSOR INDUCTIVO PNP</t>
  </si>
  <si>
    <t>detector columnas</t>
  </si>
  <si>
    <t>IFM</t>
  </si>
  <si>
    <t>IE5319</t>
  </si>
  <si>
    <t>Detector columna Branson</t>
  </si>
  <si>
    <t>filtros recirculacion horno polimerizado</t>
  </si>
  <si>
    <t xml:space="preserve">AT 595X595X98                   </t>
  </si>
  <si>
    <t>cuRATIVO</t>
  </si>
  <si>
    <t>fuga de gas quemador PW</t>
  </si>
  <si>
    <t>instalar aire acondicionado de pip1 en cuarto de baja.</t>
  </si>
  <si>
    <t>presupuesto: 351</t>
  </si>
  <si>
    <t>reparacion AMAKAN</t>
  </si>
  <si>
    <t>viladoms</t>
  </si>
  <si>
    <t>presupuesto 18281</t>
  </si>
  <si>
    <t>reparacion amakan presupuesto nº 1 8 281</t>
  </si>
  <si>
    <t>reparacion ITUR</t>
  </si>
  <si>
    <t>presupuesto 18448</t>
  </si>
  <si>
    <t>reparacion ITUR presupuesto nº 1 8 448</t>
  </si>
  <si>
    <t>reparacion tubo entrada deposito PW</t>
  </si>
  <si>
    <t>JordiBartroli</t>
  </si>
  <si>
    <t>albaran 4022</t>
  </si>
  <si>
    <t>Sala de mezclas</t>
  </si>
  <si>
    <t>Clip, Muelle en C</t>
  </si>
  <si>
    <t>0902 00 10</t>
  </si>
  <si>
    <t>UNION IGUAL/DESIGUAL DOBLE HEMBRA, CIL.  1/8</t>
  </si>
  <si>
    <t>0902 00 13</t>
  </si>
  <si>
    <t>UNION IGUAL/DESIGUAL DOBLE HEMBRA, CIL.  1/4</t>
  </si>
  <si>
    <t>0902 00 17</t>
  </si>
  <si>
    <t>UNION IGUAL/DESIGUAL DOBLE HEMBRA, CIL.  3/8</t>
  </si>
  <si>
    <t>0902 00 21</t>
  </si>
  <si>
    <t>UNION IGUAL/DESIGUAL DOBLE HEMBRA, CIL.  1/2</t>
  </si>
  <si>
    <t>Cemento adh. Nural-21 gris blister</t>
  </si>
  <si>
    <t>Muntada</t>
  </si>
  <si>
    <t>curativo pulidos</t>
  </si>
  <si>
    <t>puestos pulidos ( jose carlos)</t>
  </si>
  <si>
    <t>yaim</t>
  </si>
  <si>
    <t>ya-9312</t>
  </si>
  <si>
    <t>tensor cable 1/2 kg</t>
  </si>
  <si>
    <t>PEDIDO 21-03</t>
  </si>
  <si>
    <t>Horno Polimerizado</t>
  </si>
  <si>
    <t>Optibelt</t>
  </si>
  <si>
    <t>SPA 1207 Lw</t>
  </si>
  <si>
    <t>Correas Horno polimerizado</t>
  </si>
  <si>
    <t>sala enfriamiento</t>
  </si>
  <si>
    <t>Soporte cambiar curva sala frio</t>
  </si>
  <si>
    <t>desmontaje PIP1</t>
  </si>
  <si>
    <t>HORAS DESMONTAJE PIP1</t>
  </si>
  <si>
    <t>0904 10 13</t>
  </si>
  <si>
    <t>REDUCCIÓN, ROSCA MACHO BSPT / HEMBRA BSPP 1/4 - G1/8</t>
  </si>
  <si>
    <t>0904 10 17</t>
  </si>
  <si>
    <t>REDUCCIÓN, ROSCA MACHO BSPT / HEMBRA BSPP 3/8 - 1/8</t>
  </si>
  <si>
    <t xml:space="preserve">Maquina pegado PION </t>
  </si>
  <si>
    <t>Telemecaniqye</t>
  </si>
  <si>
    <t>XCS-ZC7902</t>
  </si>
  <si>
    <t>Seguridad puertas acceso a cadena y calentadores</t>
  </si>
  <si>
    <t>Omron</t>
  </si>
  <si>
    <t>D4NL-1CFA-B</t>
  </si>
  <si>
    <t>Seguridad puertas acceso robot.</t>
  </si>
  <si>
    <t>tornillos utiil de control BFB.</t>
  </si>
  <si>
    <t>482-8032</t>
  </si>
  <si>
    <t>Tornillo Metrico 6 x 20</t>
  </si>
  <si>
    <t>MA00041425 SONDA NTC GRUPO APORTE</t>
  </si>
  <si>
    <t>438-8477</t>
  </si>
  <si>
    <t>SONDA NTC GRUPO DE APORTE</t>
  </si>
  <si>
    <t>harramientas taller</t>
  </si>
  <si>
    <t>radial taller 125mm  900w de Metabo</t>
  </si>
  <si>
    <t>Metabo</t>
  </si>
  <si>
    <t>Base 4 tomas enchufe 220 v</t>
  </si>
  <si>
    <t xml:space="preserve"> CMA  478.0 B</t>
  </si>
  <si>
    <t>BASE 4 TOMAS CON T/T. LATERAL</t>
  </si>
  <si>
    <t>cable alimentacion maquina bandeau (industrializacion )</t>
  </si>
  <si>
    <t>PIR  20193587</t>
  </si>
  <si>
    <t>RETENAX CPRO RV-K 1KV 3G1.5 BOB</t>
  </si>
  <si>
    <t>cambiar bajado sopladores pw</t>
  </si>
  <si>
    <t>presupuesto 17/71</t>
  </si>
  <si>
    <t>CARRILS RECTES LINIA PINTURA</t>
  </si>
  <si>
    <t>cambiar curba salida cortina aclarado pw</t>
  </si>
  <si>
    <t>presupuesto 17/73</t>
  </si>
  <si>
    <t>CURBA 90º - CARRILS LINIA PINTURA según presupuesto</t>
  </si>
  <si>
    <t>videogravacion para barniz</t>
  </si>
  <si>
    <t>presupuesto 1520 / 46</t>
  </si>
  <si>
    <t>kit videogravacion según presupuesto 1520 / 46</t>
  </si>
  <si>
    <t>Preventivo BFB</t>
  </si>
  <si>
    <t>Boquilla Plasma  BFB</t>
  </si>
  <si>
    <t>enchufe hembra 220v</t>
  </si>
  <si>
    <t>ABL</t>
  </si>
  <si>
    <t>824-5557</t>
  </si>
  <si>
    <t xml:space="preserve">Conector de red, hembra, Montaje de Cable, 16A, 250 V ac </t>
  </si>
  <si>
    <t>enchufe macho 220v</t>
  </si>
  <si>
    <t>327-169</t>
  </si>
  <si>
    <t xml:space="preserve">Conector de red, Macho, Montaje de Cable, 16A, 250 V ac </t>
  </si>
  <si>
    <t>0904 13 17</t>
  </si>
  <si>
    <t>REDUCCIÓN, ROSCA MACHO BSPT / HEMBRA BSPP 3/8 - 1/4</t>
  </si>
  <si>
    <t>0904 13 21</t>
  </si>
  <si>
    <t>REDUCCIÓN, ROSCA MACHO BSPT / HEMBRA BSPP 1/2 - 1/4</t>
  </si>
  <si>
    <t>0904 17 21</t>
  </si>
  <si>
    <t>REDUCCIÓN, ROSCA MACHO BSPT / HEMBRA BSPP 1/2 - 3/8</t>
  </si>
  <si>
    <t>Aceite Mesamoll Bomba Dopag</t>
  </si>
  <si>
    <t>125/05-N</t>
  </si>
  <si>
    <t>Aceite Mesamoll Bomba Dopag 5 litros mínimo 10 litres</t>
  </si>
  <si>
    <t>Kit de juntas Bomba Dopag</t>
  </si>
  <si>
    <t>ARO</t>
  </si>
  <si>
    <t>Service Kit ASM</t>
  </si>
  <si>
    <t>Service Kit</t>
  </si>
  <si>
    <t>Piston bomba Aro.</t>
  </si>
  <si>
    <t>Piston</t>
  </si>
  <si>
    <t>Herramientas taller</t>
  </si>
  <si>
    <t>Linterna</t>
  </si>
  <si>
    <t>795-6496</t>
  </si>
  <si>
    <t>Linterna revision linea arranque</t>
  </si>
  <si>
    <t>recambio para bol</t>
  </si>
  <si>
    <t>copela titanio</t>
  </si>
  <si>
    <t>agitadores sala de mezclas</t>
  </si>
  <si>
    <t>207-335 repair kit for 101140 and 162425 air motors</t>
  </si>
  <si>
    <t>kit de reparacion agitadores sala de mezclas</t>
  </si>
  <si>
    <t>Herramientas para taller</t>
  </si>
  <si>
    <t>EXACT</t>
  </si>
  <si>
    <t>508-9345</t>
  </si>
  <si>
    <t>Llave gira macho con carraca nº 1</t>
  </si>
  <si>
    <t xml:space="preserve">Preventivos </t>
  </si>
  <si>
    <t>Preventivo Circuitos Producto Linea Pintura</t>
  </si>
  <si>
    <t>Loctite</t>
  </si>
  <si>
    <t>496-079</t>
  </si>
  <si>
    <t>Sellador de roscas Loctite 577 (50ml)</t>
  </si>
  <si>
    <t xml:space="preserve"> J3STKL002</t>
  </si>
  <si>
    <t>junta torica</t>
  </si>
  <si>
    <t>recambioo para bol</t>
  </si>
  <si>
    <t>material cambio curva enfriamiento</t>
  </si>
  <si>
    <t>tira plastico proteccion balancela pion</t>
  </si>
  <si>
    <t>presupuesto 174966</t>
  </si>
  <si>
    <t>PLACA DE TEFLON DE 1200X63X6</t>
  </si>
  <si>
    <t>Branson</t>
  </si>
  <si>
    <t>Manguera cable 25 x 1,5 mm sección</t>
  </si>
  <si>
    <t>10 m</t>
  </si>
  <si>
    <t>placas teflon proteccion pion</t>
  </si>
  <si>
    <t>reguladores robots</t>
  </si>
  <si>
    <t>devilbiss</t>
  </si>
  <si>
    <t>HGB-422</t>
  </si>
  <si>
    <t>membranas regulador</t>
  </si>
  <si>
    <t>S27</t>
  </si>
  <si>
    <t>HGB-424</t>
  </si>
  <si>
    <t>membranas regulador bloque C</t>
  </si>
  <si>
    <t>108100F</t>
  </si>
  <si>
    <t>108100F PISTOLA B 81 AUTOMATICA ALUMINIO ANODIZADO</t>
  </si>
  <si>
    <t>prolongador igual</t>
  </si>
  <si>
    <t>0907 00 10</t>
  </si>
  <si>
    <t>prologador</t>
  </si>
  <si>
    <t>detectores perifericas</t>
  </si>
  <si>
    <t>SME-8-S-LED-24</t>
  </si>
  <si>
    <t>Detector posicion cilindros</t>
  </si>
  <si>
    <t>Racorería</t>
  </si>
  <si>
    <t>SMC</t>
  </si>
  <si>
    <t>AN10-01</t>
  </si>
  <si>
    <t>Silenciador R 1/8"</t>
  </si>
  <si>
    <t>AN15-02</t>
  </si>
  <si>
    <t>Silenciador R 1/4·</t>
  </si>
  <si>
    <t>AN30-03</t>
  </si>
  <si>
    <t>Silenciador R 3/8"</t>
  </si>
  <si>
    <t>correas extractor PW</t>
  </si>
  <si>
    <t>TEXROPE</t>
  </si>
  <si>
    <t>XPZ-1000PLUS</t>
  </si>
  <si>
    <t>CORREA ESTRECHA TRAPECIAL HFX-E PLUS</t>
  </si>
  <si>
    <t>Herramientas tecnicos (preventivos)</t>
  </si>
  <si>
    <t>Corta tubo neumatico y producto</t>
  </si>
  <si>
    <t>TK-3</t>
  </si>
  <si>
    <t>ALICATE CORTA TUBO TK-3</t>
  </si>
  <si>
    <t>herramienta para desmontar las copelas de titanio</t>
  </si>
  <si>
    <t>presupuesto PRE201710249</t>
  </si>
  <si>
    <t>HERRAMIENTAS COPAS SAMES</t>
  </si>
  <si>
    <t>Material taller</t>
  </si>
  <si>
    <t>SILENCIADOR CORTO  G1/8</t>
  </si>
  <si>
    <t>AMTE-M-H-G18</t>
  </si>
  <si>
    <t>SILENCIADOR AMTE ROSCA G1/8 (CORTO)</t>
  </si>
  <si>
    <t>SILENCIADOR CORTO G1/4</t>
  </si>
  <si>
    <t>AMTE-M-H-G14</t>
  </si>
  <si>
    <t>SILENCIADOR AMTE ROSCA G1/4 (CORTO)</t>
  </si>
  <si>
    <t>SILENCIADOR CORTO G3/4</t>
  </si>
  <si>
    <t>AMTE-M-H-G38</t>
  </si>
  <si>
    <t>SILENCIADOR AMTE ROSCA G3/4 (CORTO)</t>
  </si>
  <si>
    <t>Armarios eléctricos</t>
  </si>
  <si>
    <t>Legrand</t>
  </si>
  <si>
    <t>123 01           8,5 x 31,5          1A</t>
  </si>
  <si>
    <t>Fusible 1A      Legrand       123 01        8,5 x 31,5    IEC NF EN 60269-1</t>
  </si>
  <si>
    <t>J3STKL005</t>
  </si>
  <si>
    <t>JUNTA TORICA BOL</t>
  </si>
  <si>
    <t>IVAN</t>
  </si>
  <si>
    <t>BOL SAMES</t>
  </si>
  <si>
    <t>J3STKL078</t>
  </si>
  <si>
    <t>PROLONGADOR MACHO-HEMBRA ROSCA BSP CILINDRICA 1/8 16mm</t>
  </si>
  <si>
    <t>0907 00 10 01</t>
  </si>
  <si>
    <t>PROLONGADOR MACHO-HEMBRA ROSCA BSP CILINDRICA 1/8 36mm</t>
  </si>
  <si>
    <t>bomba pomtava 6 CC</t>
  </si>
  <si>
    <t>Bomba pomtava 6CC</t>
  </si>
  <si>
    <t>Contacto auxiliar magnetotermico alimentacion climaveneta</t>
  </si>
  <si>
    <t>A9A26924</t>
  </si>
  <si>
    <t>cto. Aux. señaliz. Of abto/ cerr.p/ic60</t>
  </si>
  <si>
    <t>magnetotermico alimentacion climaveneta</t>
  </si>
  <si>
    <t>A9N18374</t>
  </si>
  <si>
    <t>int. Aut. C12n 4p 100 A curva C</t>
  </si>
  <si>
    <t>prueba disolvente</t>
  </si>
  <si>
    <t>Desalojo robots barniz y prueba disolvente</t>
  </si>
  <si>
    <t>0910 00 10</t>
  </si>
  <si>
    <t>0910  - Y ROSCA HEMBRA BSP CILINDRICA Rosca G1/8</t>
  </si>
  <si>
    <t>ROBOT RB3</t>
  </si>
  <si>
    <t>A06B-0116-B275#0008</t>
  </si>
  <si>
    <t>Motor Beta M1/4000, para P50</t>
  </si>
  <si>
    <t>teflonar carga nordson pip2</t>
  </si>
  <si>
    <t>fisa</t>
  </si>
  <si>
    <t>OFERTA RECUBRIMIENTO (teflonar según oferta )</t>
  </si>
  <si>
    <t>Fisa</t>
  </si>
  <si>
    <t>arranques</t>
  </si>
  <si>
    <t>795-6506</t>
  </si>
  <si>
    <t>795-6506 Lámpara de trabajo de LED RS Pro</t>
  </si>
  <si>
    <t>ipc robots</t>
  </si>
  <si>
    <t>HGB509</t>
  </si>
  <si>
    <t>REGULADOR COMPLETO</t>
  </si>
  <si>
    <t>Pistolas Devilbiss</t>
  </si>
  <si>
    <t>Isoflex Topas NB 52</t>
  </si>
  <si>
    <t>Silicone Free Grease  AGMD-010        Tubo 50g</t>
  </si>
  <si>
    <t>bloque valvulas festo linea</t>
  </si>
  <si>
    <t>NEBU-M8G4-K-5-LE4 CABLE CONEXIÓN</t>
  </si>
  <si>
    <t>MPA-FB-VI TEM VALVULAS 50E-F13GFQPAX-D 32P-SFL-R-MAHAHUAHAHAHUAHAHAHU-32K</t>
  </si>
  <si>
    <t>VMPA1-M1H-K-PI ELECTROVALVULA</t>
  </si>
  <si>
    <t>VMPA1-IC-AP-1 PLACA BASE</t>
  </si>
  <si>
    <t>Fluorescente 58W/965 Cool Daylight</t>
  </si>
  <si>
    <t>Fluid Needle -ST/ST   (AGMDPRO)</t>
  </si>
  <si>
    <t>sontrodo  custodes</t>
  </si>
  <si>
    <t>bn413781 / ES414850</t>
  </si>
  <si>
    <t>MA00041809 sonotrodofr-2013-0210   t02/03/04</t>
  </si>
  <si>
    <t>EMERSON</t>
  </si>
  <si>
    <t>Kit de reparación de membranas</t>
  </si>
  <si>
    <t>Kit de reparación de la válvula de aire</t>
  </si>
  <si>
    <t>Kit de reparación de la junta del cilindro</t>
  </si>
  <si>
    <t>Contador de gas</t>
  </si>
  <si>
    <t xml:space="preserve">Valvula ERM </t>
  </si>
  <si>
    <t>Criser gas</t>
  </si>
  <si>
    <t>Sonda de Nivel cubas Power-Wash</t>
  </si>
  <si>
    <t>Filsa</t>
  </si>
  <si>
    <t>Minisensor LRNV51-P</t>
  </si>
  <si>
    <t>MINISENSOR LRNV51-P POLIPROPILENO 600MM</t>
  </si>
  <si>
    <t>detector de gas testo</t>
  </si>
  <si>
    <t>334-2111</t>
  </si>
  <si>
    <t>Detector de gas Testo 316-1</t>
  </si>
  <si>
    <t>filtros cabina primer y cabina barniz</t>
  </si>
  <si>
    <t>AAF</t>
  </si>
  <si>
    <t>biocel IId99c9 610x1220x48</t>
  </si>
  <si>
    <t>reparar reductor bombas ipc's</t>
  </si>
  <si>
    <t>Presupuesto 18626</t>
  </si>
  <si>
    <t>reductor GEDEL- SUMER NR 80-35- C D22 I -V2-P12-4C</t>
  </si>
  <si>
    <t>extractor cuadro general linea.  S y P TH-500</t>
  </si>
  <si>
    <t>S y P</t>
  </si>
  <si>
    <t>VENTILADOR HELICOCENTRIFUGO TH500/160 3V</t>
  </si>
  <si>
    <t>consumibles taller</t>
  </si>
  <si>
    <t>conjunto racord doble estanqueidad 4/6-D8</t>
  </si>
  <si>
    <t>Extracción cabinas pintura</t>
  </si>
  <si>
    <t>SPB 4250 Lw</t>
  </si>
  <si>
    <t>Correa SPB 4250 Lw</t>
  </si>
  <si>
    <t>herramientas taller</t>
  </si>
  <si>
    <t>util desmontaje disco de alabes</t>
  </si>
  <si>
    <t>util desmontaje  disco de alaves turbina bol</t>
  </si>
  <si>
    <t>JT FFKM BLANC 80 SH 3,68 x 1,78</t>
  </si>
  <si>
    <t>JT FFKM BLANC 6,07 x 1,78</t>
  </si>
  <si>
    <t>X4FVSY067</t>
  </si>
  <si>
    <t>VIS CHC M 3 / 10 INOX</t>
  </si>
  <si>
    <t>0910 00 13</t>
  </si>
  <si>
    <t>0910  - Y ROSCA HEMBRA BSP CILINDRICA Rosca G1/4</t>
  </si>
  <si>
    <t>0910 00 17</t>
  </si>
  <si>
    <t>0910  - Y ROSCA HEMBRA BSP CILINDRICA Rosca G3/8</t>
  </si>
  <si>
    <t>0914 00 13</t>
  </si>
  <si>
    <t>CODO IGUAL ROSCA MACHO BSP CONICA 1/4</t>
  </si>
  <si>
    <t>cable para sensor microfonico barniz y anacondas</t>
  </si>
  <si>
    <t>carol</t>
  </si>
  <si>
    <t xml:space="preserve"> oferta 1520 / 33</t>
  </si>
  <si>
    <t>MTS.CABLE BLINDEX 500V VC4VK 2X1</t>
  </si>
  <si>
    <t>fabricar tubos estructuras sacos lodos y tramexs</t>
  </si>
  <si>
    <t>presupuesto 9033</t>
  </si>
  <si>
    <t>0927 00 13</t>
  </si>
  <si>
    <t>TE ROSCA MACHO BSP CONICA R1/4</t>
  </si>
  <si>
    <t>0933 00 10</t>
  </si>
  <si>
    <t>AMPLIADOR, ROSCA MACHO BSPT / HEMBRA BSPP 1/8</t>
  </si>
  <si>
    <t>0933 00 21</t>
  </si>
  <si>
    <t>AMPLIADOR, ROSCA MACHO BSPT / HEMBRA BSPP 1/2</t>
  </si>
  <si>
    <t>micro seguridad puertas aplicación</t>
  </si>
  <si>
    <t>FEGEMU</t>
  </si>
  <si>
    <t>440K-H11145</t>
  </si>
  <si>
    <t>GUARDMASTER TROJAN 5 presupuesto nº 7002219</t>
  </si>
  <si>
    <t>muelle para cerrar la puerta de pasillo cabinas</t>
  </si>
  <si>
    <t>JST0107</t>
  </si>
  <si>
    <t>CIERRAPUERTAS CH 2-3 RL PLATA REF.1322.01 presupuesto 41094</t>
  </si>
  <si>
    <t>0933 10 13</t>
  </si>
  <si>
    <t>AMPLIADOR, ROSCA MACHO R1/8 - HEMBRA G1/4</t>
  </si>
  <si>
    <t>tarjeta regulacion turbinas sames</t>
  </si>
  <si>
    <t>MÓDULO REGULACIÓN VELOCIDAD TURBINA 63-1400-00 STI</t>
  </si>
  <si>
    <t>valvula termostatica reparacion compresor informe suimaq</t>
  </si>
  <si>
    <t>KIT VALVULA TERMOSTATICA 40ºC oferta 9010573</t>
  </si>
  <si>
    <t>Suimaq</t>
  </si>
  <si>
    <t xml:space="preserve">anacondas robots </t>
  </si>
  <si>
    <t>PMA</t>
  </si>
  <si>
    <t>PUEG-70B.30</t>
  </si>
  <si>
    <t>TUBO JUMBOFLEX POLIURETANO 30 mts</t>
  </si>
  <si>
    <t>Boaquillasm plasma</t>
  </si>
  <si>
    <t>10139-PLASMATRET</t>
  </si>
  <si>
    <t>Boquillas interior plasma</t>
  </si>
  <si>
    <t>Almacen</t>
  </si>
  <si>
    <t>Boya de nivel</t>
  </si>
  <si>
    <t>Electro Stoks</t>
  </si>
  <si>
    <t>2503-E</t>
  </si>
  <si>
    <t>cierre puertas armarios pasillo robots</t>
  </si>
  <si>
    <t>EPT-172504</t>
  </si>
  <si>
    <t>Gtancadb3 amb activador varilla según presupuesto 7002293</t>
  </si>
  <si>
    <t>motor eje 3 robot pintura</t>
  </si>
  <si>
    <t>A06B-0116-B275#0008 Motor Beta M1/4000,</t>
  </si>
  <si>
    <t>0933 13 17</t>
  </si>
  <si>
    <t>AMPLIADOR, ROSCA MACHO R1/4 - HEMBRA G3/8</t>
  </si>
  <si>
    <t>Reparacion tarjeta servoamplificador 6 ejes robots color.</t>
  </si>
  <si>
    <t>A06B-6105-H002</t>
  </si>
  <si>
    <t>servo axis amplifier 6 axis RJ3I. Según presupuesto por reparacion articulo nº 30405021 hh</t>
  </si>
  <si>
    <t>intervención turbina cabinas</t>
  </si>
  <si>
    <t>extatraccion turbinas</t>
  </si>
  <si>
    <t>correasturbinas extraccion</t>
  </si>
  <si>
    <t>Kit de reparación válvulas Graco</t>
  </si>
  <si>
    <t>Valve Repair Kit</t>
  </si>
  <si>
    <t>VALVULA MEZCLADORA DOPAG</t>
  </si>
  <si>
    <t>25.01.063</t>
  </si>
  <si>
    <t>PRESSURE SPRING</t>
  </si>
  <si>
    <t>DOPAG</t>
  </si>
  <si>
    <t>400.03.44</t>
  </si>
  <si>
    <t>BACK-UP RING</t>
  </si>
  <si>
    <t>400.07.37</t>
  </si>
  <si>
    <t>PACKING NUT</t>
  </si>
  <si>
    <t>400.07.38</t>
  </si>
  <si>
    <t>501.06.22</t>
  </si>
  <si>
    <t>PACKING</t>
  </si>
  <si>
    <t>Botonera</t>
  </si>
  <si>
    <t>XALD02</t>
  </si>
  <si>
    <t>Botonera cabina de color</t>
  </si>
  <si>
    <t>Serpentines azules</t>
  </si>
  <si>
    <t>bateria robot ABB maquina pion</t>
  </si>
  <si>
    <t>ABB</t>
  </si>
  <si>
    <t>3HAC16831-1</t>
  </si>
  <si>
    <t>Battery pack messural serial IRB 140 ABB</t>
  </si>
  <si>
    <t>cepillos para bote limpieza barniz y color</t>
  </si>
  <si>
    <t>induus</t>
  </si>
  <si>
    <t>(ind10095) cepillo strip 3,5"</t>
  </si>
  <si>
    <t>(ind10096) cepillo strip 3,5"</t>
  </si>
  <si>
    <t>D/50X12 E/6</t>
  </si>
  <si>
    <t>Bomba ARO productos A y B del DOPAG</t>
  </si>
  <si>
    <t>membranas regulador DEVILBISS</t>
  </si>
  <si>
    <t>Piston Rod</t>
  </si>
  <si>
    <t>AGMDPRO-29X-K5 O RING EXTREME</t>
  </si>
  <si>
    <t>util desmotar copela titanio</t>
  </si>
  <si>
    <t>ibarra</t>
  </si>
  <si>
    <t>presupuesto 9039</t>
  </si>
  <si>
    <t>Utilde desmontar capela titanio</t>
  </si>
  <si>
    <t>prensaterminales conector tarjeta control revoluciones turbina robots</t>
  </si>
  <si>
    <t>DIN41612 REMOVAL TOOL</t>
  </si>
  <si>
    <t>harting</t>
  </si>
  <si>
    <t>GDS A CRIMPING TOOL FC 1-2-3</t>
  </si>
  <si>
    <t>DIN-TOOL MONTAGE CRIMP FC</t>
  </si>
  <si>
    <t>ventilador cpu robots pintura</t>
  </si>
  <si>
    <t>A02B-0260-C021</t>
  </si>
  <si>
    <t>ventilador psu robots (dado de baja en sap )</t>
  </si>
  <si>
    <t>EPIS</t>
  </si>
  <si>
    <t>Filtros mascaras</t>
  </si>
  <si>
    <t>3M</t>
  </si>
  <si>
    <t>287-2677</t>
  </si>
  <si>
    <t>Filtro 3M 6059 ABEK1</t>
  </si>
  <si>
    <t>roulunds</t>
  </si>
  <si>
    <t>spz 1700</t>
  </si>
  <si>
    <t>correas impulsion power</t>
  </si>
  <si>
    <t>filtros varios fabrica filtros internos pw</t>
  </si>
  <si>
    <t>genfiltro</t>
  </si>
  <si>
    <t>type CZ   592x 592x98   2 cajas de 5 unit</t>
  </si>
  <si>
    <t>reles brasson</t>
  </si>
  <si>
    <t>tinder</t>
  </si>
  <si>
    <t>type 40,61</t>
  </si>
  <si>
    <t>Bobina 24 dc  16A CONTACTOS 250V ALTERNA</t>
  </si>
  <si>
    <t>sonda temperatura grupo de aporte</t>
  </si>
  <si>
    <t>JUMO</t>
  </si>
  <si>
    <t xml:space="preserve">
Ref:902102/11-402-1001-2-8-400-199/000</t>
  </si>
  <si>
    <t>SONDA PT-100 D=8x400 ABIERTA
INOX.CAB.DIN-B,MANG.1/2''DESLIZ
3 HILOS, Tª TRABAJO 400'c. 3h
PUNTA ABIERTA
SIN SILICONAS
JUMO</t>
  </si>
  <si>
    <t>eclipse</t>
  </si>
  <si>
    <t>10/05/2017/ 21/06</t>
  </si>
  <si>
    <t>Tubo de poliamida de 14mm (Presurizacion Robots)</t>
  </si>
  <si>
    <t>1025P14 00</t>
  </si>
  <si>
    <t>Tubo de poliamida de 14mm (Presurizacion Robots) 25 mts.</t>
  </si>
  <si>
    <t>1025U04 03</t>
  </si>
  <si>
    <t>TUBO POLIURETANO FLEXIBLE ROJO, EN ROLLOS DE 25 M</t>
  </si>
  <si>
    <t>1025U04 04</t>
  </si>
  <si>
    <t>TUBO POLIURETANO FLEXIBLE AZUL, EN ROLLOS DE 25 M</t>
  </si>
  <si>
    <t>CURATIVO UTILES BRANSON</t>
  </si>
  <si>
    <t>SENSOR PRESENCIA PIEZA MOLDE J87 (Esta roto)</t>
  </si>
  <si>
    <t>Leuze electronic</t>
  </si>
  <si>
    <t xml:space="preserve"> HRTL 3B/66.C2-S8</t>
  </si>
  <si>
    <t>part number: 50114582 - Sensor con supresión de fondo</t>
  </si>
  <si>
    <t>fibra optica deteccion pion en pinza</t>
  </si>
  <si>
    <t>keyence</t>
  </si>
  <si>
    <t>FU-35FA</t>
  </si>
  <si>
    <t>FIBRA OPTICA COAXIAL M3.  presupuesto 7002578</t>
  </si>
  <si>
    <t>montar sombra en tubo aire impulsion climaveneta</t>
  </si>
  <si>
    <t>Colocar lona sombrilla en grupo refrigeración. Presupuesto 9040</t>
  </si>
  <si>
    <t>robot teach</t>
  </si>
  <si>
    <t>cable para iluminacion</t>
  </si>
  <si>
    <t>3 x 1,5 mm</t>
  </si>
  <si>
    <t>Manguera cable 3 x 1,5 mm sección</t>
  </si>
  <si>
    <t>carro sala mezclas</t>
  </si>
  <si>
    <t>ALEX</t>
  </si>
  <si>
    <t>LXA0200505</t>
  </si>
  <si>
    <t>RUEDA GIR.DIA.100 ZV-PS 100 KG GOMA NEGRA ALEX 2-0868</t>
  </si>
  <si>
    <t xml:space="preserve">LXA020499 </t>
  </si>
  <si>
    <t>RUEDA GIR.DIA.100 ZV-PS 100 KG GOMA NEGRA ALEX 2-0858</t>
  </si>
  <si>
    <t>Ipatherm cleaner 13 ( se entregarón 32 kg en vez de 16 comanda complementaria</t>
  </si>
  <si>
    <t>decapar botes cola dopag</t>
  </si>
  <si>
    <t>ben-net</t>
  </si>
  <si>
    <t>XTRC19779</t>
  </si>
  <si>
    <t>decapar botes cola dopag según presupuesto XTRC19779</t>
  </si>
  <si>
    <t>PERIFERICA E3</t>
  </si>
  <si>
    <t xml:space="preserve"> DCXs 40 Khz 800W 101-132-1806</t>
  </si>
  <si>
    <t>Reparació generador DCXs 40 Khz 800W 101-132-1806</t>
  </si>
  <si>
    <t>substituir al compresor nº 2</t>
  </si>
  <si>
    <t>3400325 PURGA CDI16B 115V</t>
  </si>
  <si>
    <t xml:space="preserve">PORTES URGENTES </t>
  </si>
  <si>
    <t>FILTROS PLANTA</t>
  </si>
  <si>
    <t>DIFERENCIA DE PRECIO COMANDA 4500259069</t>
  </si>
  <si>
    <t>Robots elestroestáticos</t>
  </si>
  <si>
    <t>Tetine 1/4"</t>
  </si>
  <si>
    <t>Recambio turbina bol electroestatica</t>
  </si>
  <si>
    <t xml:space="preserve"> J2FTDFL480</t>
  </si>
  <si>
    <t>Junta negra 52,07X2,62</t>
  </si>
  <si>
    <t>Coval</t>
  </si>
  <si>
    <t>VSA26STNIM14</t>
  </si>
  <si>
    <t>Ventosa diam.26 SITON SAP:MA00041697</t>
  </si>
  <si>
    <t>Aradilla</t>
  </si>
  <si>
    <t>VSA43NRIM14</t>
  </si>
  <si>
    <t>Ventosa diam.43 SAP:MA00041702</t>
  </si>
  <si>
    <t>AGMDPRO-29X-K5</t>
  </si>
  <si>
    <t>O´RING EXTREME (KIT OF 5)</t>
  </si>
  <si>
    <t>AGMDPRO-8-K5</t>
  </si>
  <si>
    <t>AGMDPRO-8-K5 PAKING (KIT OF 5)</t>
  </si>
  <si>
    <t>robots</t>
  </si>
  <si>
    <t>BOL MAGNETICO 50 EC 9100000876</t>
  </si>
  <si>
    <t>Sonda temperatura sala de frio</t>
  </si>
  <si>
    <t>AKO</t>
  </si>
  <si>
    <t>AKO-14903</t>
  </si>
  <si>
    <t>SONDA NTC CABLE 3m  presupuesto 7002628</t>
  </si>
  <si>
    <t xml:space="preserve">cambiar puerta cabina color </t>
  </si>
  <si>
    <t>dinoxfer</t>
  </si>
  <si>
    <t>cambiar puerta cabina color lado color 2</t>
  </si>
  <si>
    <t>cambiar puerta cabina color lado color 3</t>
  </si>
  <si>
    <t>1025U06 03</t>
  </si>
  <si>
    <t>Curativo Bol</t>
  </si>
  <si>
    <t>Junta torica perfluorada</t>
  </si>
  <si>
    <t>ENSAMBLADURA TELESC 3.68/1.78</t>
  </si>
  <si>
    <t>Consumibles fábrica</t>
  </si>
  <si>
    <t>1025U06 04</t>
  </si>
  <si>
    <t>Consumibles perifericas y linea</t>
  </si>
  <si>
    <t>1025U08 04</t>
  </si>
  <si>
    <t>TUBO POLIURETANO FLEXIBLE 8 x 5,5 (25m) azul</t>
  </si>
  <si>
    <t>stock mantenimiento</t>
  </si>
  <si>
    <t>tubo neumatico azul de 8x6</t>
  </si>
  <si>
    <t>tubo neumatico azul de 8x6   50 MTS</t>
  </si>
  <si>
    <t>Tubo poliuretano azul 8X5,5 Consumibles perifericas y linea</t>
  </si>
  <si>
    <t>S34</t>
  </si>
  <si>
    <t>tubo poliuretano azul 4x2,5</t>
  </si>
  <si>
    <t>TUBO POLIURETANO FLEXIBLE 4 x 2,5 (25m) azul</t>
  </si>
  <si>
    <t>sI</t>
  </si>
  <si>
    <t>CABINA PRIMER</t>
  </si>
  <si>
    <t>TORNEAR PINTAS, CASQUILLOS,BLOQUE PRIMER</t>
  </si>
  <si>
    <t>CONSTRUIR Y COLOCAR SOPORTE CABINA DE PRIMER</t>
  </si>
  <si>
    <t>regulador vibracion carril cargador maquina pion</t>
  </si>
  <si>
    <t>Reovib</t>
  </si>
  <si>
    <t>REOVIB MFS168 IP54 3Ac/reg. Según presupuesto 7002764</t>
  </si>
  <si>
    <t>Sonotrodo enjo cielo</t>
  </si>
  <si>
    <t>FR2013 0209  T04</t>
  </si>
  <si>
    <t>180-651</t>
  </si>
  <si>
    <t>Tornillo autorroscante RS Pro, Plano, Acero Inoxidable,avellanado,6, long.25mm</t>
  </si>
  <si>
    <t>1 bolsa de 100</t>
  </si>
  <si>
    <t>S31</t>
  </si>
  <si>
    <t>797-6162</t>
  </si>
  <si>
    <t>Tornillo autorroscante RS Pro, Plano, Acero Inoxidable,avellanado, 8, long.38mm</t>
  </si>
  <si>
    <t>1 caja de 100</t>
  </si>
  <si>
    <t>Robots P-50</t>
  </si>
  <si>
    <t>Electroválvula de freno</t>
  </si>
  <si>
    <t>SYJ714M-5DO-Q</t>
  </si>
  <si>
    <t>Electroválvula</t>
  </si>
  <si>
    <t>motor reductor flojet</t>
  </si>
  <si>
    <t>según presupuesto</t>
  </si>
  <si>
    <t>pip</t>
  </si>
  <si>
    <t>boquilla</t>
  </si>
  <si>
    <t>boquilla ceramica</t>
  </si>
  <si>
    <t>HGB-426</t>
  </si>
  <si>
    <t>REGULADOR CAUDAL ROBOTS PINTURA</t>
  </si>
  <si>
    <t>reparar puerta automatica salida calle zona pip1</t>
  </si>
  <si>
    <t>inkema</t>
  </si>
  <si>
    <t>Inkema</t>
  </si>
  <si>
    <t>reparar puertas cabinas.</t>
  </si>
  <si>
    <t>herramienta para conectar pc en caja de ethernet.</t>
  </si>
  <si>
    <t>OPENET</t>
  </si>
  <si>
    <t xml:space="preserve"> referencia 1410. según presupuesto:  7002158</t>
  </si>
  <si>
    <t>EINA DE CONEXIÓ I TALL 1410</t>
  </si>
  <si>
    <t>iluminación fábrica</t>
  </si>
  <si>
    <t>HF-P 258 TLD 220-240</t>
  </si>
  <si>
    <t>Balasto electrónico</t>
  </si>
  <si>
    <t>Recambios primera necesidad ipros</t>
  </si>
  <si>
    <t>ipros</t>
  </si>
  <si>
    <t>DH010A.KIT</t>
  </si>
  <si>
    <t>1st LEVEL CARTRIDGE FOR Ø1/2"x22scm AIR FILTER</t>
  </si>
  <si>
    <t>DH010C.KIT</t>
  </si>
  <si>
    <t xml:space="preserve">2nd LEVEL CARTRIDGE FOR Ø1/2"x22scm AIR FILTER </t>
  </si>
  <si>
    <t>DUGW500A6</t>
  </si>
  <si>
    <t xml:space="preserve"> 100~500 MBAR PRESSURE SWITCH WITH DIN CONNECTOR</t>
  </si>
  <si>
    <t xml:space="preserve">GTGFKC1 </t>
  </si>
  <si>
    <t xml:space="preserve">FILTER CARTRIDGE GFK 15/20 </t>
  </si>
  <si>
    <t xml:space="preserve">GTIFS111.10 </t>
  </si>
  <si>
    <t>IGNITION PROGRAMER 10s 220 V</t>
  </si>
  <si>
    <t>GTIFW15T</t>
  </si>
  <si>
    <t xml:space="preserve">220V FLAME DETECTOR </t>
  </si>
  <si>
    <t xml:space="preserve">GTTZI5.100 </t>
  </si>
  <si>
    <t>IGNITION TRANSFORMER 220V 100%</t>
  </si>
  <si>
    <t xml:space="preserve">LU20R1T7 </t>
  </si>
  <si>
    <t xml:space="preserve"> Ø3/4" 7 METERS LENGTH RUBBER HOSE PIPE ENDS WITH Ø3/4" MALE SWIVEL TAPER STEEL MADE</t>
  </si>
  <si>
    <t xml:space="preserve">OD15.16 </t>
  </si>
  <si>
    <t>Ø1/2"x16mm SOLENOID VALVE 220V 14 bar max</t>
  </si>
  <si>
    <t>SOI10.25.3</t>
  </si>
  <si>
    <t xml:space="preserve"> Ø3mm IGNITER M10x1 Ø4mm</t>
  </si>
  <si>
    <t>filtros bomba amacan</t>
  </si>
  <si>
    <t>17/119</t>
  </si>
  <si>
    <t>REIXES FOSAMENT DEPURADORA  17/119</t>
  </si>
  <si>
    <t>Talferco</t>
  </si>
  <si>
    <t>montar proteccion en balancelas maquina pion</t>
  </si>
  <si>
    <t>maquina de colocar pion</t>
  </si>
  <si>
    <t>REALIZADO</t>
  </si>
  <si>
    <t>AGMDPRO-8-K5 ( 5 PACKS)</t>
  </si>
  <si>
    <t>Epic's</t>
  </si>
  <si>
    <t xml:space="preserve">zapatos proteccion </t>
  </si>
  <si>
    <t>COFRA</t>
  </si>
  <si>
    <t>0147OWENS</t>
  </si>
  <si>
    <t>ZAPATOS COFRA OWENS S1P  TALLA 40</t>
  </si>
  <si>
    <t>Yolanda</t>
  </si>
  <si>
    <t>Solvan</t>
  </si>
  <si>
    <t>AGMDPRO-405-K</t>
  </si>
  <si>
    <t>NEEDLE  SPRING ASSEMBLY</t>
  </si>
  <si>
    <t>pasadores elasticos</t>
  </si>
  <si>
    <t>pasadores elasticos de 6mm de diametro por 20mm largo</t>
  </si>
  <si>
    <t>teflonar carga nordson pip2. para recambio</t>
  </si>
  <si>
    <t>S37</t>
  </si>
  <si>
    <t>Fluid Tip 1.4 mm CONV (AGMD)</t>
  </si>
  <si>
    <t>reparar calentador</t>
  </si>
  <si>
    <t>raparar calentador agua lavabo mujeres según prespuesto</t>
  </si>
  <si>
    <t>Bartroli</t>
  </si>
  <si>
    <t>DEPOSITO DE RESINA</t>
  </si>
  <si>
    <t>Grup BN</t>
  </si>
  <si>
    <t>tubo poliuretano azul.</t>
  </si>
  <si>
    <t>ParKER</t>
  </si>
  <si>
    <t>1025U10 04</t>
  </si>
  <si>
    <t>tubo poliamida D-10 x 7 azul 25 metros</t>
  </si>
  <si>
    <t>Cover Air, Band Clamped</t>
  </si>
  <si>
    <t>arandela cierre bomba aro</t>
  </si>
  <si>
    <t>aro</t>
  </si>
  <si>
    <t>arandela bomba aro</t>
  </si>
  <si>
    <t>autotecno</t>
  </si>
  <si>
    <t>BOMBA GRACO HUSKY 716</t>
  </si>
  <si>
    <t>TUERCA, hex; 3/8–16; acero inox.</t>
  </si>
  <si>
    <t>REPAIR KIT D05331</t>
  </si>
  <si>
    <t>BOMBA GRACO HUSKY 717</t>
  </si>
  <si>
    <t>Plate</t>
  </si>
  <si>
    <t>Taller</t>
  </si>
  <si>
    <t>Llave de cadena para tubo</t>
  </si>
  <si>
    <t>667-3358</t>
  </si>
  <si>
    <t>Llave de cadena para desmontar bomba bfb</t>
  </si>
  <si>
    <t>Recambio primera necesidad</t>
  </si>
  <si>
    <t>Kit Service 715</t>
  </si>
  <si>
    <t>Filtro</t>
  </si>
  <si>
    <t>sustituir aire acondicionado despacho altillo logistica / calidad</t>
  </si>
  <si>
    <t>split hotachi RQ0218 5 kw según presupuesto 353</t>
  </si>
  <si>
    <t>reparacion curvas salida gira bastidores, entrada grupo arrastre flameado y entrada horno secado pw</t>
  </si>
  <si>
    <t>presupuesto 17/141</t>
  </si>
  <si>
    <t>REPARACIÓ CURVES según presupuesto 17/141</t>
  </si>
  <si>
    <t>reparacion valvula ERM de gas.</t>
  </si>
  <si>
    <t>grisergas</t>
  </si>
  <si>
    <t>Oferta núm. 7540</t>
  </si>
  <si>
    <t>reparacion valvula ERM. Oferta núm. 7540</t>
  </si>
  <si>
    <t>herramientas</t>
  </si>
  <si>
    <t>Bolsa porta herramientas</t>
  </si>
  <si>
    <t>Ptechnic</t>
  </si>
  <si>
    <t>134-0439</t>
  </si>
  <si>
    <t>Bolso para herramientas Ptechnic, Poliéster, 350mm x 50mm x 310mm</t>
  </si>
  <si>
    <t>PW</t>
  </si>
  <si>
    <t>Cambio de tramo recto salida PW</t>
  </si>
  <si>
    <t>933IXA20100070</t>
  </si>
  <si>
    <t>933IXA20100070 TORNILLO DIN-933- M-10X70 INOX</t>
  </si>
  <si>
    <t>985IXA20100010</t>
  </si>
  <si>
    <t>985IXA20100010 TORNILLO DIN-985- M-10 INOX</t>
  </si>
  <si>
    <t>Iluminación</t>
  </si>
  <si>
    <t>Sylvania</t>
  </si>
  <si>
    <t>F58W / 840</t>
  </si>
  <si>
    <t>Fluorescente Sylvania F58W/840    Cool White De Luxe</t>
  </si>
  <si>
    <t>Mezcladores</t>
  </si>
  <si>
    <t xml:space="preserve">Mezclador </t>
  </si>
  <si>
    <t>cambiar eje turbina extraccion aire cabinas</t>
  </si>
  <si>
    <t>cambiar eje turbinas extraccion aire cabinas según presupueso 18811</t>
  </si>
  <si>
    <t xml:space="preserve">CURATIVO </t>
  </si>
  <si>
    <t>FLOYET</t>
  </si>
  <si>
    <t>montar sistema alineacion rotametro cortina aclarado pw</t>
  </si>
  <si>
    <t>presupuesto 9055</t>
  </si>
  <si>
    <t>falta validacion de trabajo angel</t>
  </si>
  <si>
    <t>sensor punto de rocio para salida compresor LENTO( instalacion aparte )</t>
  </si>
  <si>
    <t>Presupusto 9010944</t>
  </si>
  <si>
    <t>SONDA PUNTO DE ROCIO SD11 CON CAMARA Y CABLE + UD02</t>
  </si>
  <si>
    <t>tornillos marcados en amarillo (el resto de lo marcado )</t>
  </si>
  <si>
    <t>muntada</t>
  </si>
  <si>
    <t>consumibles Taller</t>
  </si>
  <si>
    <t>Boquilla Plasma</t>
  </si>
  <si>
    <t>DIFERENCIA DE PRECIO IPROS + PORTES</t>
  </si>
  <si>
    <t>CAMBIAR PRESOSTATO DE CONTROL DEL VENTILADOR SECADOR</t>
  </si>
  <si>
    <t>MONTAR CHAPA MONTECARGAS</t>
  </si>
  <si>
    <t>15A038</t>
  </si>
  <si>
    <t>Pistón</t>
  </si>
  <si>
    <t>DW-AD-503-C8     Contrinex</t>
  </si>
  <si>
    <t>Detector Inductivo 8x8x3mm + PORTES</t>
  </si>
  <si>
    <t>Intertronic</t>
  </si>
  <si>
    <t>EPIS Técnicos</t>
  </si>
  <si>
    <t>Guantes trabajos taller y linea</t>
  </si>
  <si>
    <t>Ansell</t>
  </si>
  <si>
    <t>863-4064</t>
  </si>
  <si>
    <t>Guantes de nitrilo, 100 guantes, Negro, Talla L</t>
  </si>
  <si>
    <t>detector presencia columna SICK</t>
  </si>
  <si>
    <t>Unex</t>
  </si>
  <si>
    <t>Bridas Unex</t>
  </si>
  <si>
    <t>material a cambiar por termografia</t>
  </si>
  <si>
    <t xml:space="preserve">SCHNEIDER </t>
  </si>
  <si>
    <t>A9N61503</t>
  </si>
  <si>
    <t xml:space="preserve">INT.AUT.ESPECIAL C60H-DC 250VCC 1P 3A </t>
  </si>
  <si>
    <t xml:space="preserve"> A9C20833</t>
  </si>
  <si>
    <t>CONTACTOR ICT 25A 3NA 230/240V CA</t>
  </si>
  <si>
    <t xml:space="preserve"> A9N61501</t>
  </si>
  <si>
    <t>INT.AUT.ESPECIAL C60H-DC 250VCC 1P 1A</t>
  </si>
  <si>
    <t>FERRAZ SHA</t>
  </si>
  <si>
    <t xml:space="preserve"> X305023D</t>
  </si>
  <si>
    <t>BASE PORTAFUS.10x38 MODULOSTAR CMS103</t>
  </si>
  <si>
    <t xml:space="preserve">A9E18073 </t>
  </si>
  <si>
    <t>CONMUTADOR ISSW CM 3 POS.1 CTO.20A 250V</t>
  </si>
  <si>
    <t>GV2ME05</t>
  </si>
  <si>
    <t xml:space="preserve">DISYUNT.MAGNETOTERMICO 0,63-1A </t>
  </si>
  <si>
    <t>material recambio bandeau J87 nueva</t>
  </si>
  <si>
    <t xml:space="preserve">EBC056 </t>
  </si>
  <si>
    <t xml:space="preserve">ZDO8F04HMSS0005H10 Sistemas de conexión </t>
  </si>
  <si>
    <t>Válvulas Graco</t>
  </si>
  <si>
    <t>Ball Seat</t>
  </si>
  <si>
    <t>MAQUINA NORDSON BFB</t>
  </si>
  <si>
    <t>NORDSON</t>
  </si>
  <si>
    <t>Applicator-to-hose (codo 45º)</t>
  </si>
  <si>
    <t>Applicator-to-hose (codo 90º)</t>
  </si>
  <si>
    <t>O-RING VITON 3/8 IN TUBE</t>
  </si>
  <si>
    <t>Reparación fuga de cola BFB</t>
  </si>
  <si>
    <t>8531861 BCS-SURA-03201ACATBA4A1AG91</t>
  </si>
  <si>
    <t>SURA-032-01-A-CA-T Cabezal pistola Nordson</t>
  </si>
  <si>
    <t>sanear y pintar interior grupo aporte. Este verano.</t>
  </si>
  <si>
    <t>Sanear y pintar en zona de grupo de aporte y salas contiguas , las paredes oxidadas y protecciones en mal estado. Según presupuesto. nº 60- 2017</t>
  </si>
  <si>
    <t>santi pintor</t>
  </si>
  <si>
    <t>agujas 1,2 y 1,4</t>
  </si>
  <si>
    <t>cabezal te40</t>
  </si>
  <si>
    <t>pico fluido te40</t>
  </si>
  <si>
    <t>conector lector infrarojos</t>
  </si>
  <si>
    <t>RoHS</t>
  </si>
  <si>
    <t xml:space="preserve">787-3915 </t>
  </si>
  <si>
    <t>DB9 macho</t>
  </si>
  <si>
    <t>Carles</t>
  </si>
  <si>
    <t>Kit, Module, Solid Blue A</t>
  </si>
  <si>
    <t>tubo anaconda plasma BFB.</t>
  </si>
  <si>
    <t>presupuesto nº 111128</t>
  </si>
  <si>
    <t xml:space="preserve">23896 EMV-hose incl. fittings 4m
22243 anti-kink, with spring at the plasma jet
and protective sleeve
</t>
  </si>
  <si>
    <t>PIP 2</t>
  </si>
  <si>
    <t>Sensor NC utiles PIP</t>
  </si>
  <si>
    <t xml:space="preserve">tecnical </t>
  </si>
  <si>
    <t>Nanoválvula</t>
  </si>
  <si>
    <t>Robots Fanuc R-J3iB Linea + Teach</t>
  </si>
  <si>
    <t>A66L-2050-0010#A</t>
  </si>
  <si>
    <t>PCMCIA CABLE</t>
  </si>
  <si>
    <t>Turbina</t>
  </si>
  <si>
    <t>Disco de alabes</t>
  </si>
  <si>
    <t>Protección</t>
  </si>
  <si>
    <t>190-5877</t>
  </si>
  <si>
    <t>Tapones protección oidos</t>
  </si>
  <si>
    <t>PORTES URGENTES  S / COMANDA 4500314564</t>
  </si>
  <si>
    <t>Recambio Pion</t>
  </si>
  <si>
    <t>Murr Elektronik</t>
  </si>
  <si>
    <t>8000-88060-0000000</t>
  </si>
  <si>
    <t>Conector 8 vias 3polos Murr Elektronik</t>
  </si>
  <si>
    <t>transductor presion ipc</t>
  </si>
  <si>
    <t>ENDRESS&amp;HAUSER</t>
  </si>
  <si>
    <t>PMP131-A1B01A1S</t>
  </si>
  <si>
    <t>TRANSDUCTOR DE PRESSIÓ ENDRESS&amp;HAUSER</t>
  </si>
  <si>
    <t>Stock almacen</t>
  </si>
  <si>
    <t>Juntas Bol</t>
  </si>
  <si>
    <t>Juntas</t>
  </si>
  <si>
    <t>MESEL S</t>
  </si>
  <si>
    <t>MESEL SONDA PT100 Varilla 280mm,Diámetro 8mm,Rosca</t>
  </si>
  <si>
    <t>TECNICAL</t>
  </si>
  <si>
    <t>util J87 Branson, sensor de presencia pieza</t>
  </si>
  <si>
    <t>HRTL 3B/66.C2-S8</t>
  </si>
  <si>
    <t>sensor fotoelectrico util J87, part number: 50114582 - Sensor con supresión de fondo</t>
  </si>
  <si>
    <t>bfb</t>
  </si>
  <si>
    <t>Bomba dopag BFB</t>
  </si>
  <si>
    <t>anillo seiger interior 30x1.2</t>
  </si>
  <si>
    <t>anillo seiger 30 x1.2</t>
  </si>
  <si>
    <t>Cebador  florescentes tipo S2 4-22w</t>
  </si>
  <si>
    <t>S2</t>
  </si>
  <si>
    <t>Cebador florescentes tipo S2 4-22w</t>
  </si>
  <si>
    <t>Juanan</t>
  </si>
  <si>
    <t>fuente de alimentacion cambiada en pw</t>
  </si>
  <si>
    <t>siemens</t>
  </si>
  <si>
    <t>6EP1333-2BA20</t>
  </si>
  <si>
    <t>SITOP Smart 120W, 24V 5A</t>
  </si>
  <si>
    <t>reparacion motor turbina aporte grupo de aporte.</t>
  </si>
  <si>
    <t>PRESUPUESTO Nº 1 7291</t>
  </si>
  <si>
    <t>PRESUPUESTO EN REPARAR MOTOR ABB M2CA 315 MB4 B3 DE 160 KW A 1486 RPM 380/660 V Nº 3425270</t>
  </si>
  <si>
    <t>UHT 153 CABLE BT ROBOT. AVEC PO</t>
  </si>
  <si>
    <t>sonotrodo FR 20140234  R    BN 491530    R soldadura deflector E3. lado derecho</t>
  </si>
  <si>
    <t>BN 491530   FR 20140234      </t>
  </si>
  <si>
    <t>Tornillo hexagonal  M10x60 inoxidable</t>
  </si>
  <si>
    <t>TORNILLO DIN-933- M-10X60 INOX</t>
  </si>
  <si>
    <t>alimentacion piloto aviso bastidor con fallo rebot en descarga</t>
  </si>
  <si>
    <t>cable de 3 x 1,5 mm (pedido sin pedido )  50 MTS</t>
  </si>
  <si>
    <t>cambio anaconda</t>
  </si>
  <si>
    <t>Raccord double etancheite, 2,7-4</t>
  </si>
  <si>
    <t>RACCORD DOBLE ETANCHEITE 6/8</t>
  </si>
  <si>
    <t>RACCORD DOBLE ETANCHEITE 4/6 (Diametro 8)</t>
  </si>
  <si>
    <t>cambio suelo balsa.</t>
  </si>
  <si>
    <t>según presupuesto 9060</t>
  </si>
  <si>
    <t>Gafas de protección Luis</t>
  </si>
  <si>
    <t>494-9678</t>
  </si>
  <si>
    <t>Gafas de seguridad OX3000 Coverspec Antiniebla Transparente</t>
  </si>
  <si>
    <t>Epis Técnicos</t>
  </si>
  <si>
    <t>863-4061</t>
  </si>
  <si>
    <t>Guantes de nitrilo, 100 guantes, Negro, Talla M</t>
  </si>
  <si>
    <t>237-8119</t>
  </si>
  <si>
    <t>Hoja abrasiva 3M Carburo de Silicio P1200 Súper Fino, 280 x 230mm</t>
  </si>
  <si>
    <t>251-0795</t>
  </si>
  <si>
    <t>Almohadilla de mano abrasiva 3M, Grado Extra Fino, Súper Fino, 320 → 400, Óxido de Aluminio, long. 140mm</t>
  </si>
  <si>
    <t>439-6311</t>
  </si>
  <si>
    <t>Hoja de sierra de arco Bahco 300 mm Bimetal, 18; 24; 32 Dientes por Pulgada</t>
  </si>
  <si>
    <t>619-5974</t>
  </si>
  <si>
    <t>Almohadilla de mano abrasiva 3M, Grado Súper Fino, 500 → 600, Óxido de Aluminio, long. 140mm, anch. 115mm</t>
  </si>
  <si>
    <t>curatico para BFB</t>
  </si>
  <si>
    <t xml:space="preserve">conector </t>
  </si>
  <si>
    <t>RS pro</t>
  </si>
  <si>
    <t>RS 877-1145</t>
  </si>
  <si>
    <t>Conector Macho Recto Montaje en Panel 4 pines, contactos Macho  M12</t>
  </si>
  <si>
    <t>picaje para montar sensor punto de rocio</t>
  </si>
  <si>
    <t>presupuesto: 9011305</t>
  </si>
  <si>
    <t>Mascara protección</t>
  </si>
  <si>
    <t>Mascarilla reutilizable, S, tipo Media máscara</t>
  </si>
  <si>
    <t>cable alimentacion sensor punto de rocio.</t>
  </si>
  <si>
    <t>017_38669</t>
  </si>
  <si>
    <t>CABLE APANTALLADO Y TRENZADO 4X0.5</t>
  </si>
  <si>
    <t>documentacion compresor linea</t>
  </si>
  <si>
    <t>suimaq</t>
  </si>
  <si>
    <t>reparacion atornillador Doga ( maquina E3 )</t>
  </si>
  <si>
    <t>presupuesto: 7000045</t>
  </si>
  <si>
    <t>reparacion GX450PA ATORNILLADOR DOGA</t>
  </si>
  <si>
    <t>tornillos allen M2 y tuercas autoblocantes sujecion guia bandeau J87</t>
  </si>
  <si>
    <t>presupuesto: 1701489</t>
  </si>
  <si>
    <t>50 TORNILLOS ALLEN D912 M02X020 INOX A2
50 TUERCA EXAG. AUTOBLOCANTE INOX A-2 D985 M02</t>
  </si>
  <si>
    <t>Phoenix</t>
  </si>
  <si>
    <t>iluminación luz blanca.</t>
  </si>
  <si>
    <t>Tubo fluorescente MASTER TL-D Super 80 58W/865  2 caja de 25 unit</t>
  </si>
  <si>
    <t>Recambio Robots P50</t>
  </si>
  <si>
    <t>Cable PCMCIA</t>
  </si>
  <si>
    <t xml:space="preserve"> A45L-0001-0436</t>
  </si>
  <si>
    <t>FERRITE CORE</t>
  </si>
  <si>
    <t>A250-0874-X006</t>
  </si>
  <si>
    <t>HOLDER for PCMCIA CABLE</t>
  </si>
  <si>
    <t>A45L-0001-0436#CP</t>
  </si>
  <si>
    <t>HOLDER</t>
  </si>
  <si>
    <t>patin lineal para maquina bandeau nueva</t>
  </si>
  <si>
    <t>HIWIN</t>
  </si>
  <si>
    <t>MGN7HH</t>
  </si>
  <si>
    <t>PATIN LINEAL HIWIN MGN7HH</t>
  </si>
  <si>
    <t>Corretges grupo frio s sala de mezclas</t>
  </si>
  <si>
    <t>SPA 882 Ld EL</t>
  </si>
  <si>
    <t>Corretges grupo frio s sala de mezclas SPA 882 clima exterior</t>
  </si>
  <si>
    <t>almacen</t>
  </si>
  <si>
    <t>pizarra almacen</t>
  </si>
  <si>
    <t>192.228 Pizarra blanca magnética lacada 600 x 900 mm</t>
  </si>
  <si>
    <t>Lyreco</t>
  </si>
  <si>
    <t>1.133.448  soporte rotuladores</t>
  </si>
  <si>
    <t>169.684 Pizarra blanca magnética lacada 900 x 1.200 mm</t>
  </si>
  <si>
    <t>pomtava</t>
  </si>
  <si>
    <t>BOMBA POMTAVA 3cc 20330-DN-03S4-C2</t>
  </si>
  <si>
    <t>Bomba POMTAVA 6cc    20330-DN-06S4-C2</t>
  </si>
  <si>
    <t>porta florecentes para almacen sala mesclas "zona atex"</t>
  </si>
  <si>
    <t>DISANO</t>
  </si>
  <si>
    <t>DIS 16452500</t>
  </si>
  <si>
    <t xml:space="preserve">
921 HYDRO-ATEX FL 2X58W CEL-F GRIS
Ref. Taxa RAEE: RAEE-Z(0.70)        PRESUPUESTO NUM: 017  38757</t>
  </si>
  <si>
    <t>Oferta núm. 7610</t>
  </si>
  <si>
    <t>raparacion valvula ERM. Oferta núm. 7610</t>
  </si>
  <si>
    <t>crisergas</t>
  </si>
  <si>
    <t>material  para taller</t>
  </si>
  <si>
    <t>1025u10-4</t>
  </si>
  <si>
    <t>tubo d  10/7   50 mts</t>
  </si>
  <si>
    <t>1025U12 04</t>
  </si>
  <si>
    <t>102U06 04</t>
  </si>
  <si>
    <t xml:space="preserve">tubo poliuretano flexible </t>
  </si>
  <si>
    <t>intalacion maquina deflector RS</t>
  </si>
  <si>
    <t>presupuesto 2017/51</t>
  </si>
  <si>
    <t>mejora deteccion grapa bandeau j87</t>
  </si>
  <si>
    <t>presupuesto O170621MT</t>
  </si>
  <si>
    <t>Sistema mecanico de detección grapa.</t>
  </si>
  <si>
    <t>enicont</t>
  </si>
  <si>
    <t>U1GCBR185</t>
  </si>
  <si>
    <t>Tuyau Teflon D: 4 / 6 Calibre  10 MTS</t>
  </si>
  <si>
    <t>Pila 6LR61 9V</t>
  </si>
  <si>
    <t>duraceell</t>
  </si>
  <si>
    <t>841-7002 Pila 6LR61 9V</t>
  </si>
  <si>
    <t>pilas AA</t>
  </si>
  <si>
    <t>908-4076 pilas taller AA precio por paquete de 4 unidades</t>
  </si>
  <si>
    <t>pilasAAA</t>
  </si>
  <si>
    <t>708-2359 pilas taller AAA precio por paquete de 4 unidades</t>
  </si>
  <si>
    <t>AGITADORES</t>
  </si>
  <si>
    <t>207-335</t>
  </si>
  <si>
    <t>207-335 Repair Kit for 101140 and 162425 Air Motors</t>
  </si>
  <si>
    <t>PREVENTIVO ANUAL</t>
  </si>
  <si>
    <t xml:space="preserve">APOYO MANTENIMIENTO </t>
  </si>
  <si>
    <t>TRABAJOS EXTRAS APOYO MANTENIMIENTO</t>
  </si>
  <si>
    <t>extractor cuadro electrico PW.  S y P TH-500</t>
  </si>
  <si>
    <t xml:space="preserve">PREVENTIVO </t>
  </si>
  <si>
    <t>Manguera Auto.,2300/3000,5/8,7,3m,24ft</t>
  </si>
  <si>
    <t>RECAMBIOS BOMBAS GRACO 3:1</t>
  </si>
  <si>
    <t>117022 Clip, Muelle en C</t>
  </si>
  <si>
    <t>194247 Cover</t>
  </si>
  <si>
    <t>243152 Kit de reparación de membranas</t>
  </si>
  <si>
    <t>243153 Kit de reparación de la válvula de aire</t>
  </si>
  <si>
    <t>243154 KIT REPARACION VALVULA RETENCION ESFERICA</t>
  </si>
  <si>
    <t>243155 Kit de reparación de la junta del cilindro</t>
  </si>
  <si>
    <t xml:space="preserve"> </t>
  </si>
  <si>
    <t>15A026 Guide ball</t>
  </si>
  <si>
    <t>15A051</t>
  </si>
  <si>
    <t>15A051 Cover</t>
  </si>
  <si>
    <t>reparacion tubo salida bomba Amakan.</t>
  </si>
  <si>
    <t>PRESUPUESTO Nº 1 8948</t>
  </si>
  <si>
    <t xml:space="preserve">UNITAT CONSTRUCCIÓ DE PEÇA D'ACER, SOLDAT, PINTAT
AMB IMPRIMACIÓ I 1 CAPA D'EPOXI. </t>
  </si>
  <si>
    <t>sustituir sistema apertura puerta alamcen mantenimiento</t>
  </si>
  <si>
    <t>210005 (presupuesto 7004380 )</t>
  </si>
  <si>
    <t>TERMINAL CCAA RFID KIT DNI 1 PI HF</t>
  </si>
  <si>
    <t>102U08 04</t>
  </si>
  <si>
    <t xml:space="preserve">TUBO  POLIURETANO  FLEXIBLE </t>
  </si>
  <si>
    <t>131K0497</t>
  </si>
  <si>
    <t>Válvula Parker  (3- Ways Valve) WO 75324425</t>
  </si>
  <si>
    <t>e-mail 26-04</t>
  </si>
  <si>
    <t>Inyector D: 1,8 mm</t>
  </si>
  <si>
    <t>cable para meter dentro la botonera de climaveneta.</t>
  </si>
  <si>
    <t>CER 4217502 (PRESUPUESTO 017_38888 )</t>
  </si>
  <si>
    <t>CERVITRONIC-YCY 6X0.22 SEGÚN PRESUPUESTO 017_38888</t>
  </si>
  <si>
    <t>Recambio crítico fanuc</t>
  </si>
  <si>
    <t>Robot de Teach + Recambio Robots Linea.
Ventilador interno conjunto de dos ventiladores</t>
  </si>
  <si>
    <t>material critico</t>
  </si>
  <si>
    <t>conversor analogico para ipros RF2.</t>
  </si>
  <si>
    <t>TEBE501</t>
  </si>
  <si>
    <t>CONVERTER I= 0~30μA O= 420mA   220V</t>
  </si>
  <si>
    <t>anotar precio yolanda</t>
  </si>
  <si>
    <t>disco de alaves</t>
  </si>
  <si>
    <t>RUEDA PARA PPH605</t>
  </si>
  <si>
    <t>16615  (proximo pedido pedir sensor ifm IZ5052
IZB31,2-BPKG/V2A)</t>
  </si>
  <si>
    <t>Detector rotacion plasma (proximo pedido pedir sensor ifm IZ5052
IZB31,2-BPKG/V2A)</t>
  </si>
  <si>
    <t>rotor</t>
  </si>
  <si>
    <t>sensor inductivo detección columnas cambio util branson</t>
  </si>
  <si>
    <t>schneider</t>
  </si>
  <si>
    <t>XS1N08PB349S</t>
  </si>
  <si>
    <t xml:space="preserve">detector inductivo XS1 M8 - L42mm - brass - Sn25mm  12..24VDC - M8,  OUTPUT : 1 NC   si se compra en RS-Amidata la referencia es:  RS198-970 con conector metrico 8 </t>
  </si>
  <si>
    <t>carles</t>
  </si>
  <si>
    <t>BFB detector centrador piel</t>
  </si>
  <si>
    <r>
      <t xml:space="preserve">Detector Inductivo 8x8x3mm     </t>
    </r>
    <r>
      <rPr>
        <sz val="10"/>
        <color rgb="FFFF0000"/>
        <rFont val="Calibri"/>
        <family val="2"/>
        <scheme val="minor"/>
      </rPr>
      <t xml:space="preserve"> (Averia plato 4 BFB y no hay ninguno)</t>
    </r>
  </si>
  <si>
    <t>cable teach para robot flameado.</t>
  </si>
  <si>
    <t>A6602005T137# L12R03A</t>
  </si>
  <si>
    <t>Cable Teach Pendant robot E-04493 R-J3 M16iL</t>
  </si>
  <si>
    <t>Kit reparación válvula de aire</t>
  </si>
  <si>
    <t>Kit reparación vávla de retención</t>
  </si>
  <si>
    <t>Kit reparación junta del cilindro</t>
  </si>
  <si>
    <t>15A008</t>
  </si>
  <si>
    <t>Filtro amortiguador</t>
  </si>
  <si>
    <t>revision anual quemadores proceso</t>
  </si>
  <si>
    <t xml:space="preserve"> oferta numero: 4207725</t>
  </si>
  <si>
    <t>mantenimiento preventivo anual 4 quemadores 2 ambar 2 eclipse</t>
  </si>
  <si>
    <t>Seguridad</t>
  </si>
  <si>
    <t>EPI</t>
  </si>
  <si>
    <t>434-3547</t>
  </si>
  <si>
    <t>Gafas de seguridad</t>
  </si>
  <si>
    <t>material recambio quemador eclipse horno grupo aporte</t>
  </si>
  <si>
    <t>E_1454</t>
  </si>
  <si>
    <t>BUJIA NGK BP6ES (ROSCA LARGA)</t>
  </si>
  <si>
    <t>E_4312</t>
  </si>
  <si>
    <t>ELECTRODO IZO-1/4''/120/4,5</t>
  </si>
  <si>
    <t>E_4346</t>
  </si>
  <si>
    <t>ELECTRODO ENC.H-600 PL.11058</t>
  </si>
  <si>
    <t>E_4353</t>
  </si>
  <si>
    <t>ELECTRODO ION.H-600 PL.11058</t>
  </si>
  <si>
    <t>E_72</t>
  </si>
  <si>
    <t>CONECTOR ACODADO AT.CAP 6.35</t>
  </si>
  <si>
    <t>boquillas cola nordson pip</t>
  </si>
  <si>
    <t>boquillas fabricadas según plano de bronce.</t>
  </si>
  <si>
    <t>Juego llaves estrella</t>
  </si>
  <si>
    <t>Llave dinamometrica (PRESUPUESTO 2003327)</t>
  </si>
  <si>
    <t>Tengtools</t>
  </si>
  <si>
    <t>1492AG-E</t>
  </si>
  <si>
    <t>LLAVE DINAMOMETRICA 1/4 5-25Nm 149AG-E</t>
  </si>
  <si>
    <t>Devilbiss</t>
  </si>
  <si>
    <t>SN-98-K2</t>
  </si>
  <si>
    <t>Spray Head Gasket</t>
  </si>
  <si>
    <t xml:space="preserve">reparación lavabo </t>
  </si>
  <si>
    <t>Reparar wc entrada fábrica</t>
  </si>
  <si>
    <t>286-7164</t>
  </si>
  <si>
    <t>Mascara facial completa</t>
  </si>
  <si>
    <t>472-3735</t>
  </si>
  <si>
    <t>Mascarrilla</t>
  </si>
  <si>
    <t>soportes ruedas giratorio,agujero pasante.</t>
  </si>
  <si>
    <t>blike</t>
  </si>
  <si>
    <t>421795 GH-LER-100x45-070-13 soportes ruedas</t>
  </si>
  <si>
    <t>Curactivo</t>
  </si>
  <si>
    <t>reparación retactriladora</t>
  </si>
  <si>
    <t>Reparación retractiladora</t>
  </si>
  <si>
    <t>Controlpack</t>
  </si>
  <si>
    <t xml:space="preserve">Curativo </t>
  </si>
  <si>
    <t>SALA MEZCLAS</t>
  </si>
  <si>
    <t>Vishay</t>
  </si>
  <si>
    <t>790-4463</t>
  </si>
  <si>
    <t>Potenciometro Vishay PE30L0FL222KAB. 6 mm, 2,2kΩ, ±10%, 3W, ±150ppm/°C,</t>
  </si>
  <si>
    <t>alicates universales</t>
  </si>
  <si>
    <t>161-164</t>
  </si>
  <si>
    <t>jordi</t>
  </si>
  <si>
    <t>RsAmidata</t>
  </si>
  <si>
    <t>cinta metrica</t>
  </si>
  <si>
    <t>776-9775</t>
  </si>
  <si>
    <t>cruzeta llave de armarios electrico</t>
  </si>
  <si>
    <t>439-3019</t>
  </si>
  <si>
    <t>cuchillo/navaja</t>
  </si>
  <si>
    <t>541-6618</t>
  </si>
  <si>
    <t>juego allen</t>
  </si>
  <si>
    <t>297-1566</t>
  </si>
  <si>
    <t>juego botadores</t>
  </si>
  <si>
    <t>125-3901</t>
  </si>
  <si>
    <t>juego brocas metal</t>
  </si>
  <si>
    <t>213-512</t>
  </si>
  <si>
    <t>juego destornilladores  aislados</t>
  </si>
  <si>
    <t>juego llaves fijas mixtas</t>
  </si>
  <si>
    <t>juego torx</t>
  </si>
  <si>
    <t>451-8937</t>
  </si>
  <si>
    <t>juegoo vasos</t>
  </si>
  <si>
    <t>623-6390</t>
  </si>
  <si>
    <t>llave inglesa</t>
  </si>
  <si>
    <t>541-6595</t>
  </si>
  <si>
    <t>martillo</t>
  </si>
  <si>
    <t>125-0945</t>
  </si>
  <si>
    <t>maza nylon</t>
  </si>
  <si>
    <t>732-555</t>
  </si>
  <si>
    <t>tenazas bombas de agua (pico loro)</t>
  </si>
  <si>
    <t>727-6730</t>
  </si>
  <si>
    <t>tijera electricista</t>
  </si>
  <si>
    <t>487-224</t>
  </si>
  <si>
    <t>2ª camara video gravacion  barniz</t>
  </si>
  <si>
    <t>CAMARA DS-2CD2010-I/4 BULLET IP 1/3"  CMOS Opt 4 mm ICR</t>
  </si>
  <si>
    <t>Carol</t>
  </si>
  <si>
    <t>Condesador Armario Reactiva</t>
  </si>
  <si>
    <t>Lifasa</t>
  </si>
  <si>
    <t>MFB44300</t>
  </si>
  <si>
    <t>Power Capacitor 30Kwar 440V 50Hz</t>
  </si>
  <si>
    <t>cortatubos plastico</t>
  </si>
  <si>
    <t>828-0223</t>
  </si>
  <si>
    <t>detector centrador BFB</t>
  </si>
  <si>
    <t>DW-AD-503-CB Contrinex</t>
  </si>
  <si>
    <t>iluminacion oficina uap2</t>
  </si>
  <si>
    <t>doble conmutado</t>
  </si>
  <si>
    <t>simon</t>
  </si>
  <si>
    <t>31397-30</t>
  </si>
  <si>
    <t>doble conmutador con teclas</t>
  </si>
  <si>
    <t>31611-30</t>
  </si>
  <si>
    <t>marco 1 elemento</t>
  </si>
  <si>
    <t>iluminacion fabrica</t>
  </si>
  <si>
    <t>phillips</t>
  </si>
  <si>
    <t>fluorescente 18w/965cooldaylight</t>
  </si>
  <si>
    <t>osram</t>
  </si>
  <si>
    <t>dulux s 9 w/840 lumilux cool white g23</t>
  </si>
  <si>
    <t>dulux d 13 w/840 limilix cool white g24d-1</t>
  </si>
  <si>
    <t>RAEE</t>
  </si>
  <si>
    <t>Válvula Mezcladora Dopag</t>
  </si>
  <si>
    <t>37.17.012</t>
  </si>
  <si>
    <t>O-ring Viton                     101257</t>
  </si>
  <si>
    <t>37.17.015</t>
  </si>
  <si>
    <t>O-ring Viton             101260</t>
  </si>
  <si>
    <t>BACK-UP RING               101700</t>
  </si>
  <si>
    <t>400.05.69</t>
  </si>
  <si>
    <t>Bolt                                      102421</t>
  </si>
  <si>
    <t>400.05.75</t>
  </si>
  <si>
    <t>Inlet ring                           102446</t>
  </si>
  <si>
    <t>Backup ring                    102567</t>
  </si>
  <si>
    <t>400.07.39</t>
  </si>
  <si>
    <t>Sleeve                                102572</t>
  </si>
  <si>
    <t>Packing                             104806</t>
  </si>
  <si>
    <t>503.00.00</t>
  </si>
  <si>
    <t>Packing hard Teflon   105032</t>
  </si>
  <si>
    <t>511.00.64</t>
  </si>
  <si>
    <t>Seal bonnet</t>
  </si>
  <si>
    <t>bloque graco para montar bloque C</t>
  </si>
  <si>
    <t>graco</t>
  </si>
  <si>
    <t>COLOR CHANGE VALVE,SST</t>
  </si>
  <si>
    <t>cartuchos filtros para mascaras</t>
  </si>
  <si>
    <t>1 caja (8 unidades) filtros mascara</t>
  </si>
  <si>
    <t xml:space="preserve">forro azul para utiles </t>
  </si>
  <si>
    <t>kinyosha</t>
  </si>
  <si>
    <t>airtack 1,05 (1050 ) 1050 x 50 (yolanda pregunta por otro gruesos. Que nos manden informacion.</t>
  </si>
  <si>
    <t>reparar reductor palas flojet</t>
  </si>
  <si>
    <t>27.06.609</t>
  </si>
  <si>
    <t>Protección cánula mezcladora</t>
  </si>
  <si>
    <t>Pistola de Engrase</t>
  </si>
  <si>
    <t>672-166</t>
  </si>
  <si>
    <t>Pistola de Engrase manual RsPro Acero 16-07 7000PSI</t>
  </si>
  <si>
    <t>AGMDPRO-402-K</t>
  </si>
  <si>
    <t>Intermediate plate assy kit</t>
  </si>
  <si>
    <t>cajonera rodamientos turbinas extraccion cabinas</t>
  </si>
  <si>
    <t>presupuesto 18957</t>
  </si>
  <si>
    <t>soporte partido SNL 517 FAG 
Juego obturadores DL-517</t>
  </si>
  <si>
    <t>Plasma BFB</t>
  </si>
  <si>
    <t>Prisioneros M3 x 4 mm</t>
  </si>
  <si>
    <t>Cristal Plasma</t>
  </si>
  <si>
    <t>O-ring</t>
  </si>
  <si>
    <t>Conector Pin PTF 7499-1</t>
  </si>
  <si>
    <t>Luftrotteil m. Isolator</t>
  </si>
  <si>
    <t>Heramientas comunes taller</t>
  </si>
  <si>
    <t>Allen</t>
  </si>
  <si>
    <t>297-1550</t>
  </si>
  <si>
    <t>Juego de llaves hexagonales en pulgadas</t>
  </si>
  <si>
    <t>material reparaciones</t>
  </si>
  <si>
    <t>170-3277</t>
  </si>
  <si>
    <t>Cinta de aislamiento eléctrico, 3M, Negro, 38mm, 13m, grosor 0.22mm</t>
  </si>
  <si>
    <t>231-964</t>
  </si>
  <si>
    <t>Cinta PTFE RS Pro AHKFLONONEWRAP Blanco, anch. 12mm, grosor 0.2mm, long. 5m</t>
  </si>
  <si>
    <t>Celen Quimica</t>
  </si>
  <si>
    <t>PQL CLEAN FAST</t>
  </si>
  <si>
    <t>CLEAN FAST (Aerosol)</t>
  </si>
  <si>
    <t>PQL DESBLOCK</t>
  </si>
  <si>
    <t>DESBLOCK (Aerosol)</t>
  </si>
  <si>
    <t>PQL DRIFAST</t>
  </si>
  <si>
    <t>DESENGRASANTE PREMIUM (Aerosol)</t>
  </si>
  <si>
    <t>fotocelula deteccion agujero bandeau J87 enicont</t>
  </si>
  <si>
    <t>PR-MB15CP</t>
  </si>
  <si>
    <t>SENSOR FOTOELECTRICO (con portes )</t>
  </si>
  <si>
    <t>bitmakers</t>
  </si>
  <si>
    <t>CODO, UNION ROSCA BSPT PARA TUBO DE 8</t>
  </si>
  <si>
    <t>PARKER</t>
  </si>
  <si>
    <t>1802 0800</t>
  </si>
  <si>
    <t xml:space="preserve">CODO, ROSCA MACHO BSPT DE 1/8"PARA TUBO 6/8 </t>
  </si>
  <si>
    <t>reparacion osmosis altillo  fuga agua las membranas.</t>
  </si>
  <si>
    <t>0TRACCONSREC</t>
  </si>
  <si>
    <t>Conjunto tapón 40E60+junta de tapa+junta de puerto (según oferta ) falta la mano de obra.</t>
  </si>
  <si>
    <t>codo equipado sames</t>
  </si>
  <si>
    <t>Multiplicador de presión</t>
  </si>
  <si>
    <t>VBA10A-F02GN</t>
  </si>
  <si>
    <t>Reparación amakan urgente</t>
  </si>
  <si>
    <t>COMBOY</t>
  </si>
  <si>
    <t>Slipperry spray (celen quimica )</t>
  </si>
  <si>
    <t>ESPUMA DE POLIURETANO</t>
  </si>
  <si>
    <t>CRC</t>
  </si>
  <si>
    <t>RS32516</t>
  </si>
  <si>
    <t>Espuma de poliudetano</t>
  </si>
  <si>
    <t>HUMIFICADORA</t>
  </si>
  <si>
    <t>MEMBRANAS REGULADORES</t>
  </si>
  <si>
    <t>PISTOLAS AGDPRO</t>
  </si>
  <si>
    <t>Productos balsa</t>
  </si>
  <si>
    <t>LEGRAND</t>
  </si>
  <si>
    <t>116553 1OZ (30ml) GREASE LUBRICANT</t>
  </si>
  <si>
    <t>RECAMBIOS BOMBAS HUSKY</t>
  </si>
  <si>
    <t>241657 REPAIR KIT AIR VALVE 241657</t>
  </si>
  <si>
    <t>15A010 Cover, Fluid</t>
  </si>
  <si>
    <t>Muelle para puestos de pulido</t>
  </si>
  <si>
    <t>AIXIA</t>
  </si>
  <si>
    <t>2003-E</t>
  </si>
  <si>
    <t>Equilibrador 2003-E, Capacidad 0.6-1.5 Kg, Longitud Cable 1,6m Diametro Cable 2.5mm</t>
  </si>
  <si>
    <t>S07</t>
  </si>
  <si>
    <t>pastillas para apertura puerta taller</t>
  </si>
  <si>
    <t>Mifare</t>
  </si>
  <si>
    <t>209013 Llavero RFID Mifare, capacidad 1k</t>
  </si>
  <si>
    <t>Tornillo CHc - M3 x 10 inoxidable 316</t>
  </si>
  <si>
    <t>control de intensidad de motor flojet.</t>
  </si>
  <si>
    <t>3UG4622-1AW30</t>
  </si>
  <si>
    <t>VIGILANCIA INTENS.0,1-10A AC/DC</t>
  </si>
  <si>
    <t>eje ruedas carros linea. Con ultimas mejoras</t>
  </si>
  <si>
    <t>EJE INOX RUEDA METALICA 447-001-000-001-00</t>
  </si>
  <si>
    <t>laminas de filtr</t>
  </si>
  <si>
    <t>GF200G4</t>
  </si>
  <si>
    <t>Laminas de filtro de 1200x1000    Lote 16545</t>
  </si>
  <si>
    <t>portalamparas fluorescentes para sala disolventes</t>
  </si>
  <si>
    <t>airfal</t>
  </si>
  <si>
    <t>AIR EX306</t>
  </si>
  <si>
    <t>FLAME T8 2X58 W. ELECTRONICA</t>
  </si>
  <si>
    <t>DIAPHRAGM KIT</t>
  </si>
  <si>
    <t>Decapante de pinturas alcalino Controx E 162</t>
  </si>
  <si>
    <t>kluthe</t>
  </si>
  <si>
    <t>Controx E 162</t>
  </si>
  <si>
    <t>Regletas conexiones electricas</t>
  </si>
  <si>
    <t>Rs amidata</t>
  </si>
  <si>
    <t>703-3842</t>
  </si>
  <si>
    <t xml:space="preserve">Regleta de terminales RS Pro, Recto, 12 contactos, 15mm, 2 filas, 15mm, 76A, 400 V, long. 175.5mm, Negro </t>
  </si>
  <si>
    <t>703-3833</t>
  </si>
  <si>
    <t xml:space="preserve">Regleta de terminales RS Pro, Recto, 12 contactos, 8mm, 2 filas, 8mm, 24A, 400 V, long. 73.7 mm, 93.7 mm, Negro </t>
  </si>
  <si>
    <t>703-3836</t>
  </si>
  <si>
    <t>Regleta de terminales RS Pro, Recto, 12 contactos, 10mm, 2 filas, 10mm, 24A, 380 V, long. 116.5mm, Negro</t>
  </si>
  <si>
    <t>bridas unex</t>
  </si>
  <si>
    <t>bomba condensados equipo frio sala frio</t>
  </si>
  <si>
    <t>minibomba para condensados (material recibido )</t>
  </si>
  <si>
    <t>Screw, SBHCS, M4x12</t>
  </si>
  <si>
    <t>Retaining Ring, INT.</t>
  </si>
  <si>
    <t>15A036</t>
  </si>
  <si>
    <t xml:space="preserve">Seal  </t>
  </si>
  <si>
    <t>cable alimentacion motor amacan</t>
  </si>
  <si>
    <t>mig 86208923</t>
  </si>
  <si>
    <t>BARRYFLEX RV-K 0,6/1KV 1X25 NEGRO BB/CT (pedido sin numero pedido )</t>
  </si>
  <si>
    <t>Conector macho cat.6 UTP RJ45</t>
  </si>
  <si>
    <t xml:space="preserve">          ICS 0020</t>
  </si>
  <si>
    <t xml:space="preserve">       Jordi</t>
  </si>
  <si>
    <t>Cubreconector gris cat.6</t>
  </si>
  <si>
    <t xml:space="preserve">          ICS 1210</t>
  </si>
  <si>
    <t>Cubreconector gris cat,6</t>
  </si>
  <si>
    <t>extractor olores en horno polimerizado</t>
  </si>
  <si>
    <t>SYP 5700388300</t>
  </si>
  <si>
    <t xml:space="preserve">HXTR/4-560 extractor </t>
  </si>
  <si>
    <t>Fijación</t>
  </si>
  <si>
    <t>462-8781</t>
  </si>
  <si>
    <t>Loctite 243 , botella 50ml</t>
  </si>
  <si>
    <t>544-2336</t>
  </si>
  <si>
    <t>Loctite 270 , botella 50ml</t>
  </si>
  <si>
    <t>Iluminacion fabrica</t>
  </si>
  <si>
    <t>Pantallas fluorescentes 1x58W</t>
  </si>
  <si>
    <t xml:space="preserve"> FOS 2217801500</t>
  </si>
  <si>
    <t>Pistola Cola Nordson BFB</t>
  </si>
  <si>
    <t>reparar compresores 2 y 3.</t>
  </si>
  <si>
    <t>atlas copco</t>
  </si>
  <si>
    <t>nº: 18384 nº: 18385</t>
  </si>
  <si>
    <t>reparacion compresores 2  y 3</t>
  </si>
  <si>
    <t>Terminales cable alimentacion motor amacan</t>
  </si>
  <si>
    <t>tri 10380</t>
  </si>
  <si>
    <t>TERMINAL COBRE T-25/10 (pedido sin numero pedido )</t>
  </si>
  <si>
    <t>Tuerca autoblocante M8</t>
  </si>
  <si>
    <t>Tuerca autoblocante M8 para ruedas bastidores</t>
  </si>
  <si>
    <t>cable comunicación pantalla micros pintura</t>
  </si>
  <si>
    <t>tel XBTZG935</t>
  </si>
  <si>
    <t>cable usb tipo a programacion GTO/XBTGT</t>
  </si>
  <si>
    <t>cable robots flameado</t>
  </si>
  <si>
    <t>07101400 CABLE BUJIA 1.5 NEGRO</t>
  </si>
  <si>
    <t>asistencia reparacion quemador cuba desengrase</t>
  </si>
  <si>
    <t>presupuesto: 4221210</t>
  </si>
  <si>
    <t>presupuesto: 4221210 averia quemador por presiones altas gas y explosion en los arranques.</t>
  </si>
  <si>
    <t>Balastro electronico</t>
  </si>
  <si>
    <t xml:space="preserve">ELT </t>
  </si>
  <si>
    <t>ELT 9620013</t>
  </si>
  <si>
    <t>BE 258-2 2X54-55-58W 220-240V</t>
  </si>
  <si>
    <t>ELT 9620014</t>
  </si>
  <si>
    <t>BE 236-2 2X18-24-36-39W 220-240V</t>
  </si>
  <si>
    <t>Cabinas pintura</t>
  </si>
  <si>
    <t>Intercambiador de calor cabinas</t>
  </si>
  <si>
    <t>SolerPalau</t>
  </si>
  <si>
    <t>R137096307 Cazoleta</t>
  </si>
  <si>
    <t>Accesorio para intercambiador calor cabinas</t>
  </si>
  <si>
    <t>R263265001 Amortiguador</t>
  </si>
  <si>
    <t>Portatubos</t>
  </si>
  <si>
    <t>SIM</t>
  </si>
  <si>
    <t>SIM 55509-31</t>
  </si>
  <si>
    <t>(A)PL FLUORESCENTE CON ROTATIVA</t>
  </si>
  <si>
    <t>Portatubos con cebador</t>
  </si>
  <si>
    <t>SIM 55510-31</t>
  </si>
  <si>
    <t>(A)PL FLUORESCENTE Y PORTACEB.CON ROTATIVA</t>
  </si>
  <si>
    <t>reparacion y material bornes quemados alimentacion turbina impulsion grupo de aporte</t>
  </si>
  <si>
    <t>mail jordi 23/10/2017</t>
  </si>
  <si>
    <t>Tubos fluorescentes 58W/Daylight</t>
  </si>
  <si>
    <t>Fluorescente MASTER TL-D Super 80 58W/965  1 caja de 25 unit</t>
  </si>
  <si>
    <t>copela magnetica MA00023890</t>
  </si>
  <si>
    <t>Electrodo de encendido para cuba desengrase PW</t>
  </si>
  <si>
    <t>Ambar</t>
  </si>
  <si>
    <t>REF. 2056014</t>
  </si>
  <si>
    <t>Electrodo de encendido para N TR (REF. 2056014)</t>
  </si>
  <si>
    <t>Electrodo de encendido para Horno PW</t>
  </si>
  <si>
    <t>REF. 1904612</t>
  </si>
  <si>
    <t>Electrodo de encendido para ADB (REF. 1904612)</t>
  </si>
  <si>
    <t>filtros horno pw</t>
  </si>
  <si>
    <t>AT 595X595X98</t>
  </si>
  <si>
    <t xml:space="preserve">AT 595X595X98 (FILTRO HORNO PW)  </t>
  </si>
  <si>
    <t>filtros SOPLADORES PW</t>
  </si>
  <si>
    <t>Filtros QFM4  592x592x98</t>
  </si>
  <si>
    <t>filtros tramex para amacan</t>
  </si>
  <si>
    <t>servomotor ipc linea fanuc</t>
  </si>
  <si>
    <t>servo ipc linea SV MOTOR biS 0.5/5000</t>
  </si>
  <si>
    <t>Sonda de ionización para cuba desengrase PW</t>
  </si>
  <si>
    <t>REF. 2056015</t>
  </si>
  <si>
    <t>Sonda de ionización para N TR (REF. 2056015)</t>
  </si>
  <si>
    <t>Sonda de ionización para Horno PW</t>
  </si>
  <si>
    <t>REF. 2164009</t>
  </si>
  <si>
    <t>Sonda de ionización para ADB (REF. 2164009)</t>
  </si>
  <si>
    <t>Rueda de álabes</t>
  </si>
  <si>
    <t>Instalación pintura</t>
  </si>
  <si>
    <t>recambio pulido</t>
  </si>
  <si>
    <t>tensor destornillador</t>
  </si>
  <si>
    <t>2004-E</t>
  </si>
  <si>
    <t>Equilibrador 2004-E, Capacidad 1~2, Longitud Cable 1,6m Diametro Cable 2.5mm</t>
  </si>
  <si>
    <t>Bomba GMG  PIP2/ BFB</t>
  </si>
  <si>
    <t>nordson</t>
  </si>
  <si>
    <t>Bomba GMG  pump, 7,73 cc/rev</t>
  </si>
  <si>
    <t>Calibraciones</t>
  </si>
  <si>
    <t>calibración llave dinamometrica</t>
  </si>
  <si>
    <t>Calibración llave dinamometrica</t>
  </si>
  <si>
    <t>Metaltest</t>
  </si>
  <si>
    <t xml:space="preserve">Slipperry spray </t>
  </si>
  <si>
    <t>Enjo Cielo</t>
  </si>
  <si>
    <t>VUVB-S-B42-ZD-QX-1C1</t>
  </si>
  <si>
    <t>Distributeur Bistable Pour Terminal</t>
  </si>
  <si>
    <t>Nitrilo o'ring</t>
  </si>
  <si>
    <t>Retaining ring</t>
  </si>
  <si>
    <t>Screw M4X07</t>
  </si>
  <si>
    <t>Seal</t>
  </si>
  <si>
    <t>Tube fluid</t>
  </si>
  <si>
    <t>15A037</t>
  </si>
  <si>
    <t>Vitón o'ring</t>
  </si>
  <si>
    <t>tapon para sistema dopag</t>
  </si>
  <si>
    <t>27,06,121</t>
  </si>
  <si>
    <t>collarin de plastico de sujecion</t>
  </si>
  <si>
    <t>AUTOTECNO</t>
  </si>
  <si>
    <t>F.A repetidor comunicación modbus linea</t>
  </si>
  <si>
    <t>9143/10-114-200-10sFuente de ailm. Ex i</t>
  </si>
  <si>
    <t>inserto mecanizado para roscas plato pip.</t>
  </si>
  <si>
    <t>repetidor comunicación modbus linea</t>
  </si>
  <si>
    <t>9185/11-45-10s fieldbus isol.repeater</t>
  </si>
  <si>
    <t>cepillos circulares grandes bote liimpieza robots</t>
  </si>
  <si>
    <t>IND10096</t>
  </si>
  <si>
    <r>
      <t>[IND10096] CEPILLO CIRCULAR 1/2 NUEVO</t>
    </r>
    <r>
      <rPr>
        <b/>
        <sz val="10"/>
        <color rgb="FF000000"/>
        <rFont val="Calibri"/>
        <family val="2"/>
        <scheme val="minor"/>
      </rPr>
      <t xml:space="preserve"> (TIENE UN Nº PEDIDO PENDIENTE DE BOL REPARADA QUE HACEMOS SON 1.600)</t>
    </r>
  </si>
  <si>
    <t>Cinta aislante negra</t>
  </si>
  <si>
    <t>RS</t>
  </si>
  <si>
    <t>134-7329</t>
  </si>
  <si>
    <t>Cinta aislante negra 38m/m</t>
  </si>
  <si>
    <t>Cinta aislante negra ancha</t>
  </si>
  <si>
    <t>448-1756</t>
  </si>
  <si>
    <t>Cinta aislante negra 50m/m</t>
  </si>
  <si>
    <t>Cinta aislante variada</t>
  </si>
  <si>
    <t>504-2396</t>
  </si>
  <si>
    <t>Kit Cinta aislante variada 504-2396</t>
  </si>
  <si>
    <t>Colocar chapa inox a tramex fosa</t>
  </si>
  <si>
    <t>Robot color</t>
  </si>
  <si>
    <t>revisar ACCUFLOW</t>
  </si>
  <si>
    <t>E3, Puestos de Pulido, etc.</t>
  </si>
  <si>
    <t>Piston Rod (Bomba ARO BFB)</t>
  </si>
  <si>
    <t>Bombas alimentación agua de osmosis a P.W. y Humificadora</t>
  </si>
  <si>
    <t>LC1D09P7</t>
  </si>
  <si>
    <t>TeSys D - Contactor - 3P AC-3 - &lt;=440 V 9 A - bobina 230 V CA</t>
  </si>
  <si>
    <t>LRD08</t>
  </si>
  <si>
    <t>TeSys D - Relés de protección térmica - 2,5...4 A - clase 10A</t>
  </si>
  <si>
    <t>Corretges grupo frio almacen de pintura</t>
  </si>
  <si>
    <t>A43 13X1090 Li 13X1120 Lp</t>
  </si>
  <si>
    <t>Corretges grupo de frio almacen pintura</t>
  </si>
  <si>
    <t>e-mail 29-11</t>
  </si>
  <si>
    <t>Botes limpieza BOL Robots Linea</t>
  </si>
  <si>
    <t>RS Pro</t>
  </si>
  <si>
    <t>374-020</t>
  </si>
  <si>
    <t>Pasador con resorte, 3mm de diámetro, Galvanizado Acero Resorte Ranurado</t>
  </si>
  <si>
    <t>374-036</t>
  </si>
  <si>
    <t>Pasador con resorte, 3.5mm de diámetro, Galvanizado Acero Resorte Ranurado</t>
  </si>
  <si>
    <t>conectores RJ11 (variadores convoy)</t>
  </si>
  <si>
    <t>821-2933</t>
  </si>
  <si>
    <t>1 pack de 5 conectores RJ11 (variador convoy)</t>
  </si>
  <si>
    <t>Manguera potencia GMG</t>
  </si>
  <si>
    <t>Anschlusskabel Motor TPM / 9300 L=10m</t>
  </si>
  <si>
    <t>uñas convoy según muestra.</t>
  </si>
  <si>
    <t>presupuesto nº 17/200</t>
  </si>
  <si>
    <t>Fabricar 15 suports (Ungles) segons les mides de les peçes existents: presupuesto nº 17/200 (20 unidades )</t>
  </si>
  <si>
    <t>conjunto racord doble estanqueidad 2,7/4</t>
  </si>
  <si>
    <t>AGMDPRO-205-14-K</t>
  </si>
  <si>
    <t>Flameado y taller</t>
  </si>
  <si>
    <t>terminal redondo M6 para cable de 2,5-6mm</t>
  </si>
  <si>
    <t>270240 TER.PREAISLADO REDONDO AT 6-6/6</t>
  </si>
  <si>
    <t>Aceite bomba ARO BFB</t>
  </si>
  <si>
    <t>Aceite MESAMOLL bomba Dopag 5 litos</t>
  </si>
  <si>
    <t xml:space="preserve">Boquilla Interior plasma  </t>
  </si>
  <si>
    <t>Portainyector</t>
  </si>
  <si>
    <t>Tuerca de desconexión</t>
  </si>
  <si>
    <t>Junta tórica perfluorada</t>
  </si>
  <si>
    <t>Curativo - Mejora</t>
  </si>
  <si>
    <t>Moldes PION</t>
  </si>
  <si>
    <t>Harting</t>
  </si>
  <si>
    <t>114-7734</t>
  </si>
  <si>
    <t>Conector de alimentación Harting Han A</t>
  </si>
  <si>
    <t>114-8024</t>
  </si>
  <si>
    <t>Conector de alimentación Entrada Superior Harting Han A</t>
  </si>
  <si>
    <t>SIB</t>
  </si>
  <si>
    <t>564-923</t>
  </si>
  <si>
    <t>Prensaestopas SIB, PA 6, IP68, Rosca PG11, Rango de Diámetro 3.5 → 10mm Contratuerca incluida</t>
  </si>
  <si>
    <t>700-8073</t>
  </si>
  <si>
    <t>Carcasa de conector de potencia Macho Recto Harting Han D 8 pines, 10A, 250 V (conector útiles)</t>
  </si>
  <si>
    <t>700-8076</t>
  </si>
  <si>
    <t>Carcasa de conector de potencia Hembra Recto Harting Han D 8 pines, 10A, 120 V (conector máquina)</t>
  </si>
  <si>
    <t>Bol magnetica MA00023890</t>
  </si>
  <si>
    <t>migracion pantalla magelis micros</t>
  </si>
  <si>
    <t>inserma</t>
  </si>
  <si>
    <t>Nº Presupuesto: 08787</t>
  </si>
  <si>
    <t>MIGRACIÓN PANTALLA MAGELIS XBTGT2220</t>
  </si>
  <si>
    <t>Inserma</t>
  </si>
  <si>
    <t>Bloque C Graco</t>
  </si>
  <si>
    <t>Bloque Delantero</t>
  </si>
  <si>
    <t>Escalera telescopica</t>
  </si>
  <si>
    <t>GIERRE</t>
  </si>
  <si>
    <t>Peppina AM030</t>
  </si>
  <si>
    <t>Escalera telescopica mixta Acal 100</t>
  </si>
  <si>
    <t>VALVULA MEZCLADORA DOPAG BFB</t>
  </si>
  <si>
    <t>37-17-012</t>
  </si>
  <si>
    <t>o´ring viton</t>
  </si>
  <si>
    <t>37-17-015</t>
  </si>
  <si>
    <t>400-03-44</t>
  </si>
  <si>
    <t>BACK-UP RING 101700</t>
  </si>
  <si>
    <t>400-05-75</t>
  </si>
  <si>
    <t>Inlet ring 102446</t>
  </si>
  <si>
    <t>400-05-76</t>
  </si>
  <si>
    <t>VALVE SEAT</t>
  </si>
  <si>
    <t>400-07-38</t>
  </si>
  <si>
    <t>400-07-39</t>
  </si>
  <si>
    <t>Sleeve 102572</t>
  </si>
  <si>
    <t>501-06-22</t>
  </si>
  <si>
    <t>503-00-00</t>
  </si>
  <si>
    <t>Packing hard Teflon 105032</t>
  </si>
  <si>
    <t>Armarios cambio color robots</t>
  </si>
  <si>
    <t>cepillos limpiatubos</t>
  </si>
  <si>
    <t>E7 7650 nylon recto 12 mm</t>
  </si>
  <si>
    <t>Cepillos limpiatubos nylon recto 12 mm</t>
  </si>
  <si>
    <t>UNCETA</t>
  </si>
  <si>
    <t>E7 7650 nylon recto 14 mm</t>
  </si>
  <si>
    <t>Cepillos limpiatubos nylon recto 14 mm</t>
  </si>
  <si>
    <t>E7 7650 nylon recto 18 mm</t>
  </si>
  <si>
    <t>Cepillos limpiatubos nylon recto 18 mm</t>
  </si>
  <si>
    <t>E7 7650 nylon recto 25 mm</t>
  </si>
  <si>
    <t>Cepillos limpiatubos nylon recto 25 mm</t>
  </si>
  <si>
    <t>E7 7650 nylon recto 3 mm</t>
  </si>
  <si>
    <t>Cepillos limpiatubos nylon recto 3 mm</t>
  </si>
  <si>
    <t>E7 7650 nylon recto 5 mm</t>
  </si>
  <si>
    <t>Cepillos limpiatubos nylon recto 5 mm</t>
  </si>
  <si>
    <t>E7 7650 nylon recto 8 mm</t>
  </si>
  <si>
    <t>Cepillos limpiatubos nylon recto 8 mm</t>
  </si>
  <si>
    <t>Mejora tubos robots</t>
  </si>
  <si>
    <t xml:space="preserve">cinta bucle </t>
  </si>
  <si>
    <t>333-9777</t>
  </si>
  <si>
    <t>Brida de ganchos y bucles RS. Negro, long. 5m, anch. 16mm</t>
  </si>
  <si>
    <t>Custode Droite</t>
  </si>
  <si>
    <t>BN-413781</t>
  </si>
  <si>
    <t>Sonotrodo FR 2012 0291 T02</t>
  </si>
  <si>
    <t>Mejora/Ampliacion</t>
  </si>
  <si>
    <t>Extractor nuevo en torretas extraccion</t>
  </si>
  <si>
    <t>Manguera potencia 4x2,5</t>
  </si>
  <si>
    <t>kit reparacion bomba PRAT</t>
  </si>
  <si>
    <t>PRAT</t>
  </si>
  <si>
    <t>Tipo CPT-8 KW0,55 CV0,75 RPM 2900</t>
  </si>
  <si>
    <t>Kit de reparacion bomba PRAT, presupuesto 19310</t>
  </si>
  <si>
    <t>Programador pastillas balluff BISC-820 RS232</t>
  </si>
  <si>
    <t>BALLUFF</t>
  </si>
  <si>
    <t xml:space="preserve">BISC-820-0-004-D </t>
  </si>
  <si>
    <t>Selladora de juntas</t>
  </si>
  <si>
    <t>901-5660</t>
  </si>
  <si>
    <t>Selladora de juntas 310ml</t>
  </si>
  <si>
    <t>Soga elastica</t>
  </si>
  <si>
    <t>Eliza Tinsley</t>
  </si>
  <si>
    <t>460-1578</t>
  </si>
  <si>
    <t>Soga elástica Eliza Tinsley 3395150, long. 15m, diám. 5 mm</t>
  </si>
  <si>
    <t>sustituto de juntas Nural 28 75ml</t>
  </si>
  <si>
    <t>NURAL</t>
  </si>
  <si>
    <t>Nural 28</t>
  </si>
  <si>
    <t>Sustituto de juntas Nural 28 75ml</t>
  </si>
  <si>
    <t>tubo gewiss 20m/m</t>
  </si>
  <si>
    <t>GEWISS</t>
  </si>
  <si>
    <t>Tubo gewiss 20m/m</t>
  </si>
  <si>
    <t>910000295 Turbina magnetica S6 BTM</t>
  </si>
  <si>
    <t>TURBINA MAGNETICA S6 BTM</t>
  </si>
  <si>
    <t>Cabinas</t>
  </si>
  <si>
    <t>CEPILLOS M. TRIP N.8 PPV 0.3 NLL AT70mm</t>
  </si>
  <si>
    <t>SLIPPERRY SPRAY</t>
  </si>
  <si>
    <t>Slipperry spray</t>
  </si>
  <si>
    <t>MEBRANAS</t>
  </si>
  <si>
    <t>OSMOSIS</t>
  </si>
  <si>
    <t xml:space="preserve">Adic R010 </t>
  </si>
  <si>
    <t xml:space="preserve">AGMDPRO 102-C3 AIRCAP  </t>
  </si>
  <si>
    <r>
      <t xml:space="preserve">AGMDPRO 102-C3C-K AIRCAP   </t>
    </r>
    <r>
      <rPr>
        <sz val="10"/>
        <color rgb="FFFF0000"/>
        <rFont val="Calibri"/>
        <family val="2"/>
        <scheme val="minor"/>
      </rPr>
      <t>MA00041336</t>
    </r>
  </si>
  <si>
    <t>ha llegado errónea</t>
  </si>
  <si>
    <t>AGMDPRO 205-12K FLUID NOZZE 1,2</t>
  </si>
  <si>
    <t xml:space="preserve">AGMDPRO-102-TE40 AIRCAP  </t>
  </si>
  <si>
    <t xml:space="preserve">AGMDPRO-205-14 FLUID NOZZE 1,4  </t>
  </si>
  <si>
    <t xml:space="preserve">AGMDPRO-301-12-K FLUID NEEDLE </t>
  </si>
  <si>
    <t xml:space="preserve">AGMDPRO-405-K SPRING ASSEMBLY KID    </t>
  </si>
  <si>
    <t>HUSKY</t>
  </si>
  <si>
    <t>192595 carro</t>
  </si>
  <si>
    <t>192596 Pasador, carro</t>
  </si>
  <si>
    <t>BOL MAGNETICO 50 EC 910000876</t>
  </si>
  <si>
    <t>REPARACION SUSTITUCION CABEZA DE ASPIRACION COMPRESOR</t>
  </si>
  <si>
    <t>Xavi</t>
  </si>
  <si>
    <r>
      <t xml:space="preserve">Bombas alimentación agua de osmosis a P.W. y </t>
    </r>
    <r>
      <rPr>
        <sz val="10"/>
        <rFont val="Calibri"/>
        <family val="2"/>
      </rPr>
      <t>Humificadora</t>
    </r>
  </si>
  <si>
    <t>Bobina 400v para LC1D09</t>
  </si>
  <si>
    <t>grabar pastilla balluff urgente por servicio tecnico balluff</t>
  </si>
  <si>
    <t>juego llaves allen en pulgadas</t>
  </si>
  <si>
    <t>297-1572</t>
  </si>
  <si>
    <t>Juego llaves allen en pulgadas</t>
  </si>
  <si>
    <t>Pico loro</t>
  </si>
  <si>
    <t>Persiana plastico PER-560W para extractor</t>
  </si>
  <si>
    <t>syp</t>
  </si>
  <si>
    <t>SYP 5406065200</t>
  </si>
  <si>
    <t>reclamado 22-02-17</t>
  </si>
  <si>
    <t>valvula que fuga en custode</t>
  </si>
  <si>
    <t>HEE-D-MIDI-24 VÁL. MARCHA/PA</t>
  </si>
  <si>
    <t>correas grupo frio disolventes</t>
  </si>
  <si>
    <t>optibelt</t>
  </si>
  <si>
    <t>A1130 LD / 13X1100 Li A43</t>
  </si>
  <si>
    <t>libretas din a4</t>
  </si>
  <si>
    <t>reparacion tarjeta servo sacada de rf1</t>
  </si>
  <si>
    <t>A06B­6100­H003</t>
  </si>
  <si>
    <t>REPARACION SERVO AMPLIFIER 6­AX</t>
  </si>
  <si>
    <t>Anillas seiger</t>
  </si>
  <si>
    <t>exterior 32mm interior 27mm ancho 1,2mm</t>
  </si>
  <si>
    <t>correas extracción horno polimerizado</t>
  </si>
  <si>
    <t>OPTIBELT-SK SPZ1087Lw</t>
  </si>
  <si>
    <t>deposito 5L aire salida multiplicador pilotajes robots linea</t>
  </si>
  <si>
    <t>VBAT05AF-SV-Q</t>
  </si>
  <si>
    <t>Deposito de aire 5L smc</t>
  </si>
  <si>
    <t>Epis</t>
  </si>
  <si>
    <t>epis</t>
  </si>
  <si>
    <t>Recambio crítico</t>
  </si>
  <si>
    <t>IPC robots pintura bomba 3cc</t>
  </si>
  <si>
    <t>2010-3-2/A/3/S/R/T2/VAR.H/12/6</t>
  </si>
  <si>
    <t>Bomba volumétrica de 3cc (20330-DN-03S4-C2)</t>
  </si>
  <si>
    <t>linternas taller</t>
  </si>
  <si>
    <t>RS 128-8788</t>
  </si>
  <si>
    <t>herramienta</t>
  </si>
  <si>
    <t>RS 182-098</t>
  </si>
  <si>
    <t>Pip 2 (infrarrojo puesto 2)</t>
  </si>
  <si>
    <t>ebm-papst</t>
  </si>
  <si>
    <t>394-5394</t>
  </si>
  <si>
    <t>Ventilador Axial DC, 80 x 80 x 25mm, 79m³/h, 2.4W, 24 V dc, Serie 8400N</t>
  </si>
  <si>
    <t>presostato control presion pilotages robots linea</t>
  </si>
  <si>
    <t>ISE30A-01-P-L</t>
  </si>
  <si>
    <t>presostato degital smc</t>
  </si>
  <si>
    <t>CelenQuímica</t>
  </si>
  <si>
    <t>Chain 220</t>
  </si>
  <si>
    <t>aceite engrase cadena Chain 220</t>
  </si>
  <si>
    <t>25 litros</t>
  </si>
  <si>
    <t>añadir engrase cadena automatico salida pw</t>
  </si>
  <si>
    <t>según presupuesto: EOI008477 / 0 (descontar mano de obra )</t>
  </si>
  <si>
    <t>INTZA</t>
  </si>
  <si>
    <t>CLR cambio cadena</t>
  </si>
  <si>
    <t>Detector de tension sin contacto</t>
  </si>
  <si>
    <t>D7 7172 DTENPRO</t>
  </si>
  <si>
    <t>Foco portatil</t>
  </si>
  <si>
    <t>X3 1172 30w</t>
  </si>
  <si>
    <t>Foco portatil,recargable - led</t>
  </si>
  <si>
    <t>Juego de puntas de prueba</t>
  </si>
  <si>
    <t>D7 7181 PINKA</t>
  </si>
  <si>
    <t>Volante hexagonal ciego</t>
  </si>
  <si>
    <t>X2 3200 M10X60</t>
  </si>
  <si>
    <t>X2 3200 M6X28</t>
  </si>
  <si>
    <t>X2 3200 M6X40</t>
  </si>
  <si>
    <t>X2 3200 M8X50</t>
  </si>
  <si>
    <t>Volante hexagonal con esparrago</t>
  </si>
  <si>
    <t>X2 3210 M6X40</t>
  </si>
  <si>
    <t>DESATASCO ASEOS</t>
  </si>
  <si>
    <t>DESATASCO ASEO</t>
  </si>
  <si>
    <t xml:space="preserve">DESATASCO ASEOS </t>
  </si>
  <si>
    <t>TOMAS</t>
  </si>
  <si>
    <t>filtros climatizador grupo de zona de carga.</t>
  </si>
  <si>
    <t xml:space="preserve">POLIFIL GALVA 610 X 610 X 292MM F7 </t>
  </si>
  <si>
    <t>reparacion y soporte revision abeyor</t>
  </si>
  <si>
    <t>nº albaran 17/518</t>
  </si>
  <si>
    <t>reparacion ungles arrastre cadena</t>
  </si>
  <si>
    <t>Reparar pared balsa osmosis</t>
  </si>
  <si>
    <t>Mortero rapido</t>
  </si>
  <si>
    <t>Reparar pared balsa osmosis   2 kg</t>
  </si>
  <si>
    <t>regulador presion botes dopag</t>
  </si>
  <si>
    <t>AR20-F02E-B</t>
  </si>
  <si>
    <t>REGULADOR PRESIO 1/4 AR20-F02E-B</t>
  </si>
  <si>
    <t>Amperimetro cuadro linea</t>
  </si>
  <si>
    <t>Circutor</t>
  </si>
  <si>
    <t>EC96FA 1000/5A CONMUTADO</t>
  </si>
  <si>
    <t>Servo Amplifier Module para ipc barniz/primer</t>
  </si>
  <si>
    <t>A06B-6114-H205</t>
  </si>
  <si>
    <t>2 AXIS ALPHA i SERVO MODULE MDL SVM2-20/20i</t>
  </si>
  <si>
    <t>reparacion sonotrodo maquina cielo.</t>
  </si>
  <si>
    <t>mail</t>
  </si>
  <si>
    <t> reparación del Sono igual a BN491455 (FR2012-0285-T04)</t>
  </si>
  <si>
    <t>Equilibrador 2004-E, Capacidad 1,5-3Kg, Longitud Cable 1,6m Diametro Cable 2.5mm</t>
  </si>
  <si>
    <t>BFB RS</t>
  </si>
  <si>
    <t>401.50.01</t>
  </si>
  <si>
    <t>Antiretorno mezcladora Dopag</t>
  </si>
  <si>
    <t>Gafas de protección</t>
  </si>
  <si>
    <t>instalacion variador bomba osmosis</t>
  </si>
  <si>
    <t>presupuesto nº 017/39680</t>
  </si>
  <si>
    <t>fuente alimentacion 24 vdc para configuracion balluff</t>
  </si>
  <si>
    <t>electronic</t>
  </si>
  <si>
    <t xml:space="preserve"> presupuesto nº 8000040</t>
  </si>
  <si>
    <t>ALIMENTADOR 220V-24VDC 1A</t>
  </si>
  <si>
    <t>475-811</t>
  </si>
  <si>
    <t>Guantes reutilizables RS Pro, 20 guantes, Talla 9 - M</t>
  </si>
  <si>
    <t>alquiler karcher limpieza cadena</t>
  </si>
  <si>
    <t>limpieza cadena</t>
  </si>
  <si>
    <t>TST</t>
  </si>
  <si>
    <t>consumibles balsa</t>
  </si>
  <si>
    <t>DESHUMIFICADORA</t>
  </si>
  <si>
    <t>Hipoclorito Sodico</t>
  </si>
  <si>
    <t>E3 y maquinas varias</t>
  </si>
  <si>
    <t>SME-10M-DS-24V-E-0.3-L-M8D</t>
  </si>
  <si>
    <t>Sensor de proximidad SME-10M. Contacto normalmente abierto</t>
  </si>
  <si>
    <t>SME-10-SQ-LED-24</t>
  </si>
  <si>
    <t>Sensor de proximidad. Contacto normalmente abierto</t>
  </si>
  <si>
    <t>intervencion fanuc para RV1 con cambio cpu</t>
  </si>
  <si>
    <t>parte de trabajo.7071311 (REALIZADO )</t>
  </si>
  <si>
    <t>LINEA</t>
  </si>
  <si>
    <t>linea comboy</t>
  </si>
  <si>
    <t>rodamientos ruedas carros linea 6203-C-2HRS</t>
  </si>
  <si>
    <t>Adic R010 25 KG</t>
  </si>
  <si>
    <r>
      <t xml:space="preserve">AGMDPRO-11-1-K INDEX SPRAY HEAD   </t>
    </r>
    <r>
      <rPr>
        <sz val="10"/>
        <color rgb="FFFF0000"/>
        <rFont val="Calibri"/>
        <family val="2"/>
        <scheme val="minor"/>
      </rPr>
      <t>MA00041343</t>
    </r>
  </si>
  <si>
    <t xml:space="preserve">AGMDPRO-205-14-K FLUID NOZZE 1,4  </t>
  </si>
  <si>
    <r>
      <t xml:space="preserve">AGMDPRO-301-12-K FLUID NEEDLE   </t>
    </r>
    <r>
      <rPr>
        <sz val="10"/>
        <color rgb="FFFF0000"/>
        <rFont val="Calibri"/>
        <family val="2"/>
        <scheme val="minor"/>
      </rPr>
      <t>MA00041337</t>
    </r>
  </si>
  <si>
    <t xml:space="preserve">recambio linea </t>
  </si>
  <si>
    <t>Kit de reparación de membranas 243152</t>
  </si>
  <si>
    <t>Kit de reparación de la válvula de aire  243153</t>
  </si>
  <si>
    <t>Kit de reparación de la junta del cilindro243155</t>
  </si>
  <si>
    <t xml:space="preserve">D05331 REPAIR KIT 715 </t>
  </si>
  <si>
    <t>carro 192595</t>
  </si>
  <si>
    <t>Preventivo P.W.</t>
  </si>
  <si>
    <t>Reparación fugas puertas P.W.</t>
  </si>
  <si>
    <t>Rs Pro</t>
  </si>
  <si>
    <t>619-1736</t>
  </si>
  <si>
    <t>Tira de sellado RS Pro, Caucho, Negro, 10m x 22mm x 10mm</t>
  </si>
  <si>
    <t>ROBOTS</t>
  </si>
  <si>
    <t>Nanovalvulas   MA00024190</t>
  </si>
  <si>
    <t>bartroli, fuga agua osmosis altillo</t>
  </si>
  <si>
    <t>realizado S2</t>
  </si>
  <si>
    <t>bartroli, reparar calentador vestuarios hombres</t>
  </si>
  <si>
    <t>hacer lanza prueba trasbase dopag</t>
  </si>
  <si>
    <t>albaran  18005</t>
  </si>
  <si>
    <t>ibarra, hacer lanza prueba trasbase dopag</t>
  </si>
  <si>
    <t>polea para puestos de pulido</t>
  </si>
  <si>
    <t>Equilibrador 2004-E, Capacidad 1,5-3kg, Longitud Cable 1,4m Diametro Cable 2.5mm</t>
  </si>
  <si>
    <t>Fran</t>
  </si>
  <si>
    <t>injeccion</t>
  </si>
  <si>
    <t>Guide Ball</t>
  </si>
  <si>
    <t>Piston shaft</t>
  </si>
  <si>
    <t>tapon para sistema dopag la parte de dentro del tapon</t>
  </si>
  <si>
    <t>511-00-64</t>
  </si>
  <si>
    <t>cambio prefiltros osmosis altillo</t>
  </si>
  <si>
    <t>presupuesto COM2682</t>
  </si>
  <si>
    <t>Cartut.fil bob.AQUABIG 20" 25micres</t>
  </si>
  <si>
    <t>Pila AAA HR03/NiMh 1,2V/750mAh</t>
  </si>
  <si>
    <t>Duracell</t>
  </si>
  <si>
    <t>708-2359</t>
  </si>
  <si>
    <t>5 paquetes</t>
  </si>
  <si>
    <t>bol Sames</t>
  </si>
  <si>
    <t>2007-E</t>
  </si>
  <si>
    <t>Equilibrador 2007-E, Capacidad 3-5kg, Longitud Cable 1,6m Diametro Cable 2.5mm</t>
  </si>
  <si>
    <t>Polea para anaconda plasma HJB</t>
  </si>
  <si>
    <t>S15</t>
  </si>
  <si>
    <t>S23</t>
  </si>
  <si>
    <t>racord giratorio recto cilindrico,rosca macho 1/8 tubo 6mm</t>
  </si>
  <si>
    <t>2771 06 10</t>
  </si>
  <si>
    <t>racord giratorio recto rosca macho 1/8 tubo 6mm</t>
  </si>
  <si>
    <t>S02</t>
  </si>
  <si>
    <t>juntas bol Sames</t>
  </si>
  <si>
    <t>decapado botes bfb los 4.</t>
  </si>
  <si>
    <t>bennet</t>
  </si>
  <si>
    <t>albaran nº 021018</t>
  </si>
  <si>
    <t>decapado y limpiado de 4 depositos</t>
  </si>
  <si>
    <t>racord giratorio recto cilindrico,rosca macho 1/8 tubo 8mm</t>
  </si>
  <si>
    <t>2771 08 10</t>
  </si>
  <si>
    <t>racord giratorio recto rosca macho 1/8 tubo 8mm</t>
  </si>
  <si>
    <t xml:space="preserve">planta </t>
  </si>
  <si>
    <t>Iluminación rótulo NOVARES</t>
  </si>
  <si>
    <t>CUrativo</t>
  </si>
  <si>
    <t>BALBIS008U PROCESADOR BISC-600-007-650-00-KL1</t>
  </si>
  <si>
    <t>racord giratorio recto cilindrico,rosca macho 1/4 tubo 8mm</t>
  </si>
  <si>
    <t>2771 08 13</t>
  </si>
  <si>
    <t>racord giratorio recto rosca macho 1/4 tubo 8mm</t>
  </si>
  <si>
    <t>racord giratorio recto cilindrico, rosca macho 3/8 tubo 8mm</t>
  </si>
  <si>
    <t>2771 08 17</t>
  </si>
  <si>
    <t>racord giratorio recto rosca macho 3/8 tubo 8mm</t>
  </si>
  <si>
    <t xml:space="preserve">BLOQUEADO POR PROVEEDOR POR PAGO </t>
  </si>
  <si>
    <t>Manetas grifos lavaojos</t>
  </si>
  <si>
    <t>PIPETA ELECTRODOS ACODADO GRUPO DE APORTE Y POWER WASH</t>
  </si>
  <si>
    <t>BERU</t>
  </si>
  <si>
    <t>PIPETA ELECTRODOS CONECTOR ACODADO AT.CAP 6.35</t>
  </si>
  <si>
    <t>trabajos navidad</t>
  </si>
  <si>
    <t xml:space="preserve">PIR 20194008 AFUMEX CLAS H07X1-K AS 750 V </t>
  </si>
  <si>
    <t>Amortiguador, fieltro</t>
  </si>
  <si>
    <t>Reparación fuga agua Osmosis</t>
  </si>
  <si>
    <t>Reparar fluorescente Altillo compresor</t>
  </si>
  <si>
    <t>Reparar reactiva UAP2</t>
  </si>
  <si>
    <t>Reparar wc vestuario hombres</t>
  </si>
  <si>
    <t>TRI 245180 PUNTERA HUECA CORTA APF-16</t>
  </si>
  <si>
    <t>Alarma de incendios pasillo</t>
  </si>
  <si>
    <t>Rodman</t>
  </si>
  <si>
    <t>Luz destelleante ROJA 230Vac   25W</t>
  </si>
  <si>
    <t>Luz destelleante ROJA 230 Vac 25W</t>
  </si>
  <si>
    <t>Bloque de contactos auxiliar schneider LADN22 de compresor 1 (K21)</t>
  </si>
  <si>
    <t>Telemecanique</t>
  </si>
  <si>
    <t>LADN22</t>
  </si>
  <si>
    <t xml:space="preserve">Bloque de contactos auxiliar schneider LADN22 2 NA / 2 NC, 10 A, 600 V ac </t>
  </si>
  <si>
    <t>lector de balluf</t>
  </si>
  <si>
    <t>reflector para detector mesas PIP</t>
  </si>
  <si>
    <t>idec</t>
  </si>
  <si>
    <t>S940700972</t>
  </si>
  <si>
    <t>R3 18 x 54 mm prismatic reflector with 22 x 82 mm support</t>
  </si>
  <si>
    <t>turbina recirculacion pw. ANX-TURB-0019B PW hace ruido</t>
  </si>
  <si>
    <t>sodeca</t>
  </si>
  <si>
    <t xml:space="preserve">TURBINA CMSH 2271 4T-15/A </t>
  </si>
  <si>
    <t>herramientas varios</t>
  </si>
  <si>
    <t>3000 71 00</t>
  </si>
  <si>
    <t>Cortatubos neumatico y de producto</t>
  </si>
  <si>
    <t>T neumatica para tubo de 8</t>
  </si>
  <si>
    <t>3104 06 00</t>
  </si>
  <si>
    <t>T neumatica para tubo de 6</t>
  </si>
  <si>
    <t>Turbina extraccion aire horno pw hace ruido</t>
  </si>
  <si>
    <t>SODECA</t>
  </si>
  <si>
    <t>SODECA  150297634 CMP-1128-4T</t>
  </si>
  <si>
    <t>SODECA  150297634 CMP-1128-4T TURBINA COMPLETA</t>
  </si>
  <si>
    <t>FILTRO HORNO RECIRCULACION POLIMERIZADO</t>
  </si>
  <si>
    <t>AT 595X595X98 (FILTRO HORNO RECIRCULACION)</t>
  </si>
  <si>
    <t>POWER-Wash  TUBOS SOPLADOS</t>
  </si>
  <si>
    <t>277-884</t>
  </si>
  <si>
    <t>HI-GRIP HGZ120BP ABRAZADERAS SINFÍN</t>
  </si>
  <si>
    <t>Broca escalonada 6 - 30 m/m</t>
  </si>
  <si>
    <r>
      <t xml:space="preserve">                                    </t>
    </r>
    <r>
      <rPr>
        <sz val="10"/>
        <rFont val="Calibri"/>
        <family val="2"/>
      </rPr>
      <t xml:space="preserve">    RS  508-9187</t>
    </r>
  </si>
  <si>
    <t>Broca escalonada 6 -30 m/m</t>
  </si>
  <si>
    <t>engrase rodamientos</t>
  </si>
  <si>
    <t>eurolube</t>
  </si>
  <si>
    <t xml:space="preserve">Z5 HT-3(CARTUCHO) </t>
  </si>
  <si>
    <t>GRASA COJINETES TEMPERATURA</t>
  </si>
  <si>
    <t>PROLUTEC</t>
  </si>
  <si>
    <t>3104 08 00</t>
  </si>
  <si>
    <t>FAG</t>
  </si>
  <si>
    <t>6203-2RSR-C3</t>
  </si>
  <si>
    <t>rodamientos ruedas carros linea 6203</t>
  </si>
  <si>
    <t xml:space="preserve"> macho de roscar hss m3</t>
  </si>
  <si>
    <t>508-9755</t>
  </si>
  <si>
    <t>Macho de roscar M3 REF 10351</t>
  </si>
  <si>
    <t xml:space="preserve"> macho de roscar hss m4</t>
  </si>
  <si>
    <t>508-9703</t>
  </si>
  <si>
    <t>Macho de roscar M4 REF 10352</t>
  </si>
  <si>
    <t>broca diametro 4.25</t>
  </si>
  <si>
    <t>213-051</t>
  </si>
  <si>
    <t xml:space="preserve">Broca diametro 4,25 paquete de 10 unidades </t>
  </si>
  <si>
    <t>Broca diametro 5</t>
  </si>
  <si>
    <t>213-045</t>
  </si>
  <si>
    <t>Broca diametro 5.00 paquete de 10 unidades</t>
  </si>
  <si>
    <t>macho de roscar hss m10</t>
  </si>
  <si>
    <t>508-9777</t>
  </si>
  <si>
    <t>Macho de roscar M10 REF 10356</t>
  </si>
  <si>
    <t>macho de roscar hss m5</t>
  </si>
  <si>
    <t>509-0367</t>
  </si>
  <si>
    <t>Macho de roscar M5 REF 10353</t>
  </si>
  <si>
    <t>macho de roscar hss m6</t>
  </si>
  <si>
    <t>509-0288</t>
  </si>
  <si>
    <t>Macho de roscar M6 REF 10354</t>
  </si>
  <si>
    <t>macho de roscar hss m8</t>
  </si>
  <si>
    <t>509-0272</t>
  </si>
  <si>
    <t>Macho de roscar M8 REF 10355</t>
  </si>
  <si>
    <t>punteras cables</t>
  </si>
  <si>
    <t>rs pro</t>
  </si>
  <si>
    <t>458-702</t>
  </si>
  <si>
    <t>Puntera hueca de crimpado RS Pro, Aislado, Pin de 8mm, Rojo</t>
  </si>
  <si>
    <t>458-724</t>
  </si>
  <si>
    <t>Puntera hueca de crimpado RS Pro, Aislado, Pin de 8mm, Gris</t>
  </si>
  <si>
    <t>desmontar 2 estufas de uap3 y montarlas en uap2</t>
  </si>
  <si>
    <t>presupuesto 2018/1</t>
  </si>
  <si>
    <t>TE enchufe rapido tubo 8mm</t>
  </si>
  <si>
    <t>cesc</t>
  </si>
  <si>
    <t xml:space="preserve"> BOMBIN CERRADURA N13NETB70</t>
  </si>
  <si>
    <t>Meroni Serrature</t>
  </si>
  <si>
    <t xml:space="preserve">CER63161 </t>
  </si>
  <si>
    <t>CER63161 TESA POMO 3905U0 NEGRO</t>
  </si>
  <si>
    <t>soporte sensor mutting plato BFB</t>
  </si>
  <si>
    <t>presupuesto  9098</t>
  </si>
  <si>
    <t>Mecanizar piezas soporte sensor posición mesa BFB</t>
  </si>
  <si>
    <t>curativo/mejora</t>
  </si>
  <si>
    <t>Conector valvula neumatica</t>
  </si>
  <si>
    <t>MSSD-EB      151687</t>
  </si>
  <si>
    <t>Conector para valvula neumatica</t>
  </si>
  <si>
    <t>Escuadra fijacion valvula</t>
  </si>
  <si>
    <t>MS6-WB   532196</t>
  </si>
  <si>
    <t>Escuadra para valvula neumatica</t>
  </si>
  <si>
    <t>Valvula neumatica llenado balsa</t>
  </si>
  <si>
    <t>MS6-EE-1/2-230V   529825</t>
  </si>
  <si>
    <t>Valvula marcha/paro neumatica</t>
  </si>
  <si>
    <t>Muting mesa E3</t>
  </si>
  <si>
    <t>Schmersal</t>
  </si>
  <si>
    <t xml:space="preserve">BNS 260-02z-ST-L         </t>
  </si>
  <si>
    <t>Accesorio puertas cabinas de pintura</t>
  </si>
  <si>
    <t>FEMEGU</t>
  </si>
  <si>
    <t>440K-A11095</t>
  </si>
  <si>
    <t>Contactores baterias condensadores</t>
  </si>
  <si>
    <t>LC1DPK12P7</t>
  </si>
  <si>
    <t>CONTACTOR 33,3 KVAR 230V 50/60Hz</t>
  </si>
  <si>
    <t>poner mortero encima de la tela asfaltica del altillo por humedades en laboratorio</t>
  </si>
  <si>
    <t>presupusto nº 2018/19</t>
  </si>
  <si>
    <t>reparacion del suelo con mortero imperbeabilizante</t>
  </si>
  <si>
    <t>muntaner</t>
  </si>
  <si>
    <t>Critico</t>
  </si>
  <si>
    <t>critico</t>
  </si>
  <si>
    <t>Resistencias descarga baterias de condensadores</t>
  </si>
  <si>
    <t>RESISTENCIA-RD 60     R3Z220</t>
  </si>
  <si>
    <t>Resistencias descarga baterias condensadores reactiva</t>
  </si>
  <si>
    <t>Sala de Mezclas</t>
  </si>
  <si>
    <t>WILKERSON</t>
  </si>
  <si>
    <t>X03-C2-000</t>
  </si>
  <si>
    <t>DESICCANT DRYER (Porta Silicagel)</t>
  </si>
  <si>
    <t>Adhesivo de contacto</t>
  </si>
  <si>
    <t>Teroson</t>
  </si>
  <si>
    <t xml:space="preserve">  RS  524-5977</t>
  </si>
  <si>
    <t>bote limpieza robot RB4</t>
  </si>
  <si>
    <t>presupuesto: 9111</t>
  </si>
  <si>
    <t>Depositos para limpiar boquillas robot 4</t>
  </si>
  <si>
    <t>CONSUMIBLE FABRICA</t>
  </si>
  <si>
    <t>DEVILBISS FLUID INLET KIT</t>
  </si>
  <si>
    <t xml:space="preserve">Osmosis </t>
  </si>
  <si>
    <t>Pegamento loctite</t>
  </si>
  <si>
    <t>LOCTITE</t>
  </si>
  <si>
    <t>RS  533-355</t>
  </si>
  <si>
    <t>Pegamento loctite 20g</t>
  </si>
  <si>
    <t>Kit de reparación de la junta del cilindro    MA00024236</t>
  </si>
  <si>
    <t>Kit de reparación de la válvula de aire    MA00024222</t>
  </si>
  <si>
    <t>Kit de reparación de membranas   MA00024217</t>
  </si>
  <si>
    <t>Grasa lubriplate</t>
  </si>
  <si>
    <t>15A033</t>
  </si>
  <si>
    <t>Garriage</t>
  </si>
  <si>
    <t>Gasket</t>
  </si>
  <si>
    <t>RETEN 108808</t>
  </si>
  <si>
    <t>788-7214</t>
  </si>
  <si>
    <t>cambio cuadro electrico osmosis inversa</t>
  </si>
  <si>
    <t>oferta INS526/18</t>
  </si>
  <si>
    <t>sustitucion del cuadro electrico de control de osmosis inversa</t>
  </si>
  <si>
    <t>cambio de carbon activo osmosis inversa</t>
  </si>
  <si>
    <t>oferta INS527/17</t>
  </si>
  <si>
    <t>cambio cambon activo osmosis inversa</t>
  </si>
  <si>
    <t>instalacion de un deposito de 500 L para la osmosis de aclarado pw  en sustitucion del 250 L actual</t>
  </si>
  <si>
    <t>oferta INS522/18</t>
  </si>
  <si>
    <t>cambio deposito de la osmosis RVO-02/400/l/g ( A RESTAR 356,74 DE 1129,86 TOTAL SERA 773,12 VALIDADO POR BLAUTEC)</t>
  </si>
  <si>
    <t>pistola agmdpro RB4 provoca sombras</t>
  </si>
  <si>
    <t>Según OFERTA Nº 13035A en la oferta no está la referencia</t>
  </si>
  <si>
    <t>AGMDPRO U - C3 - 12 P</t>
  </si>
  <si>
    <t>según presupuesto nº 17/200</t>
  </si>
  <si>
    <t>presupuesto nº 17/200 (20 unidades ) con material interior de antidesgaste (solo se reciben 12 ) a verificar cuantas facturan.</t>
  </si>
  <si>
    <t>se reciben 12 unidades de uñas nuevas más. (verificar si se tiene que descontar las que faltaban por recibir del pedido anterior )</t>
  </si>
  <si>
    <t>bomba impulsion ultima cortina pw</t>
  </si>
  <si>
    <t>prat</t>
  </si>
  <si>
    <t>BOMBA PRAT CPMI-8</t>
  </si>
  <si>
    <t>MOTOR ABB 1,1KW 1500RPM M2AA 90LB B5 220/380V IE2 ALUMINIO</t>
  </si>
  <si>
    <t>abb</t>
  </si>
  <si>
    <t>Puente diodos cuadro bombas osmosis</t>
  </si>
  <si>
    <t>ELECTRONIC</t>
  </si>
  <si>
    <t>Puente rectif. KBPC 3510 35A 1000V    271230</t>
  </si>
  <si>
    <t>adaptador de cabezal</t>
  </si>
  <si>
    <t>Adapter, valve</t>
  </si>
  <si>
    <t>CABLE USB/RJ45 P/CONEXION PC</t>
  </si>
  <si>
    <t>Scheneider</t>
  </si>
  <si>
    <t>TCSMCNAM3M002P</t>
  </si>
  <si>
    <t>reparacion turbina extraccion horno secado PW</t>
  </si>
  <si>
    <t>presupuesto nº 1 9 362</t>
  </si>
  <si>
    <t>RESUPUESTO EN REPARACIÓN MOTOR TURBINA SODECA CMP-1128-4T WEG AL100L-04 DE 2,2 KW A 1400 RPM 220/380V</t>
  </si>
  <si>
    <t>valvula para cambiar sistema rellenar cola dopag.</t>
  </si>
  <si>
    <t>VAL</t>
  </si>
  <si>
    <t>ALQUILER KARCHER</t>
  </si>
  <si>
    <t>Protector setas emergencia scheneider</t>
  </si>
  <si>
    <t>ZBZ1605</t>
  </si>
  <si>
    <t>GUARDA PROTECCION METALICO AMARILLO</t>
  </si>
  <si>
    <t>GF200 1000X1200 (MANTAS)</t>
  </si>
  <si>
    <t>recambios criticos Becquet RS</t>
  </si>
  <si>
    <t>E5CCRX2ASM000</t>
  </si>
  <si>
    <t>E5CCRX2ASM000 Ent. Universal 2 Alarmas S</t>
  </si>
  <si>
    <t>CRITICOS BECQUET RS</t>
  </si>
  <si>
    <t>reparación climaveneta</t>
  </si>
  <si>
    <t>Reparación climaveneta</t>
  </si>
  <si>
    <t>J.Llanes</t>
  </si>
  <si>
    <t>pistola bote limpieza RB4</t>
  </si>
  <si>
    <t xml:space="preserve">  108100   Oferta : 1720059</t>
  </si>
  <si>
    <t>PISTOLA B B1 AUTOMATICA ALUMINIO ANODIZADO</t>
  </si>
  <si>
    <t>Reparación brazos robots P-50</t>
  </si>
  <si>
    <t>X9SVCB230</t>
  </si>
  <si>
    <t>Tornillo C M6x40 nylon cargado de fibra de vidrio</t>
  </si>
  <si>
    <t>Reparar tubo aspiración bomba</t>
  </si>
  <si>
    <t>rotula para mejorar bandeau j87 rotura tornillos guias carros (acoplamiento flexible cilndro tornillos )</t>
  </si>
  <si>
    <t>festo</t>
  </si>
  <si>
    <t>rotula FK-M6</t>
  </si>
  <si>
    <t>Sanear cuadro electrico con camara termográfica</t>
  </si>
  <si>
    <t>SOPORTE BLOQUE C GRACO BARNIZ RV1</t>
  </si>
  <si>
    <t>presupuesto nº 6360</t>
  </si>
  <si>
    <t>SOPORTE BLOQUE C GRACO BARNIZ</t>
  </si>
  <si>
    <t>Junta plama</t>
  </si>
  <si>
    <t>11052 PLASMATREAT</t>
  </si>
  <si>
    <t>Junta plasma</t>
  </si>
  <si>
    <t>Tubo Led Osram cabina Dopag BFB RS</t>
  </si>
  <si>
    <t>Osram</t>
  </si>
  <si>
    <t>ST8V-1.2m-17w-865-EM  6500K-1700lm  220-240v</t>
  </si>
  <si>
    <t>disco alabes</t>
  </si>
  <si>
    <t>739980 RUEDA PARA PPH605</t>
  </si>
  <si>
    <t>Reparacion desagues de zona altillo</t>
  </si>
  <si>
    <t>Presupuesto COM2570</t>
  </si>
  <si>
    <t>Material PVC para reparacion sgun presupuesto</t>
  </si>
  <si>
    <t>rotor turbina pintura</t>
  </si>
  <si>
    <t>1105758 ROTOR TURBINA PAM-BTM</t>
  </si>
  <si>
    <t>Tacos metalicos para anclaje</t>
  </si>
  <si>
    <t>RS 378-5502</t>
  </si>
  <si>
    <t>Caja Tacos metalicos (50unidades)</t>
  </si>
  <si>
    <t>Alicates para arandelas exterior curvo 175m/m</t>
  </si>
  <si>
    <t>Ref.: G11430000011</t>
  </si>
  <si>
    <t>Alicates para arandelas exterior recto 175m/m</t>
  </si>
  <si>
    <t>Ref.: G11420000010 </t>
  </si>
  <si>
    <t>Alicates para arandelas interior curvo 175m/m</t>
  </si>
  <si>
    <t>Ref.: G11410000011</t>
  </si>
  <si>
    <t>Alicates para arandelas interior recto 175m/m</t>
  </si>
  <si>
    <t>Ref.: G11400000010 </t>
  </si>
  <si>
    <t>Unceta</t>
  </si>
  <si>
    <t>Avisadores luminosos cabinas pintura</t>
  </si>
  <si>
    <t>RODMAN</t>
  </si>
  <si>
    <t>Presupuesto 8001220</t>
  </si>
  <si>
    <t>8 avisadores según presupuesto</t>
  </si>
  <si>
    <t>BFB sensor nivel cola NORDSON</t>
  </si>
  <si>
    <t>Microsonic</t>
  </si>
  <si>
    <t>Microsonic   mic+35/D/TC</t>
  </si>
  <si>
    <t>caja de empalmes de superficie con conos 105/105/55</t>
  </si>
  <si>
    <t>legrand</t>
  </si>
  <si>
    <t>Robots linea valvula proporcional linea smc</t>
  </si>
  <si>
    <t>Valvula reguladora SMC TTV2050</t>
  </si>
  <si>
    <t>mejora  soporte motor pion, montar acoplamiento mecanico</t>
  </si>
  <si>
    <t>presupuesto nº 18034</t>
  </si>
  <si>
    <t>Mecanizar placa de aluminio Pion soporte motor. 210x162x16mm.</t>
  </si>
  <si>
    <t>Kit, Module, Surebead A, 032, Gold</t>
  </si>
  <si>
    <t xml:space="preserve">producto absorbente para derrames </t>
  </si>
  <si>
    <t>SEPISORB</t>
  </si>
  <si>
    <t>SEPISOR UNIVERSAL 15/30</t>
  </si>
  <si>
    <t>Racores de unión para tubo de 4 a tubo de 4</t>
  </si>
  <si>
    <t>Parker/Legris</t>
  </si>
  <si>
    <t>3106 04 00</t>
  </si>
  <si>
    <t>Racores de unión para tubo de 4</t>
  </si>
  <si>
    <t>S38</t>
  </si>
  <si>
    <t>acoplamiento mecanico fanuc.  Tubo interior brazo robot</t>
  </si>
  <si>
    <t>EO-4500-020-002</t>
  </si>
  <si>
    <t>middle drive tube assembly  RJ3</t>
  </si>
  <si>
    <t>aoplamiento mecanico fanuc.  Tubo interior brazo robot</t>
  </si>
  <si>
    <t>EO-4500-020-003</t>
  </si>
  <si>
    <t>inside drive tube assembly  RJ3</t>
  </si>
  <si>
    <t>3106 04 06</t>
  </si>
  <si>
    <t>unión doble desigual, tubo 4 - tubo 6</t>
  </si>
  <si>
    <t>CRITICO</t>
  </si>
  <si>
    <t>BECQUET RS</t>
  </si>
  <si>
    <t>1028321 SERVICE KIT,THERMOSTAT,500F,OOR</t>
  </si>
  <si>
    <t>critico becquet RS</t>
  </si>
  <si>
    <t>1031233 SVCE KIT,DURABLUE,PUMP RTD SENSOR</t>
  </si>
  <si>
    <t>16615 inductive sensor</t>
  </si>
  <si>
    <t>30954 PTF7499-1 connection pin</t>
  </si>
  <si>
    <t xml:space="preserve">189174 ESG-30 Ventosa ESG-30-EU-HE </t>
  </si>
  <si>
    <t>189175 Ventosa ESG-40-BT-HE</t>
  </si>
  <si>
    <t>1053835 SENSOR DE POSICÓ MPS-032TSNP0</t>
  </si>
  <si>
    <t>engrase robots fabrica</t>
  </si>
  <si>
    <t>A98L00400174#  16KG</t>
  </si>
  <si>
    <t>Grease VIGO RE No.0 16kg  R30iA</t>
  </si>
  <si>
    <t>junta acoplamientos mecanico tubo interior brazo robot</t>
  </si>
  <si>
    <t>EO-0833-020-010</t>
  </si>
  <si>
    <t xml:space="preserve">sea1 gasket 110,02x117,06x3,10  </t>
  </si>
  <si>
    <t>LECHOS PIP SENSOR MY COM</t>
  </si>
  <si>
    <t>RAFA</t>
  </si>
  <si>
    <t>Lijadoras</t>
  </si>
  <si>
    <t>ADH611J7</t>
  </si>
  <si>
    <t>Tubo de cola de contacto SUPER 170ML</t>
  </si>
  <si>
    <t>Baterias condensadores 30kv</t>
  </si>
  <si>
    <t xml:space="preserve">MFB44300 </t>
  </si>
  <si>
    <t>Según presupuesto de Tecnical</t>
  </si>
  <si>
    <t>Bombas Graco 3:1</t>
  </si>
  <si>
    <t>VALVE, safety, relief</t>
  </si>
  <si>
    <t>A98L00400233#  20L</t>
  </si>
  <si>
    <t>OIL (BONNOC AX68), CAN 20 L  R30iA</t>
  </si>
  <si>
    <t>3106 04 08</t>
  </si>
  <si>
    <t>unión doble desigual, tubo 4 - tubo 8</t>
  </si>
  <si>
    <t>TERMOSELLADORAS RECAMBIOS</t>
  </si>
  <si>
    <t>Rovebloc</t>
  </si>
  <si>
    <t>Teflon PLF FINO</t>
  </si>
  <si>
    <t>Resistencia 3 x 0,10 10 mts</t>
  </si>
  <si>
    <t>A98L00400230#  0.5KG</t>
  </si>
  <si>
    <t>Grease HARMONIC 4B/No.2  R30iA</t>
  </si>
  <si>
    <t>3106 06 08</t>
  </si>
  <si>
    <t>unión doble desigual, tubo 6 - tubo 8</t>
  </si>
  <si>
    <t>Curativo (CRITICOS)</t>
  </si>
  <si>
    <t>Reparacion IPC RV2</t>
  </si>
  <si>
    <t>MOTOR BiS 0,5/6000</t>
  </si>
  <si>
    <t>Termometro bimetalico orientable horno secado</t>
  </si>
  <si>
    <t>wika</t>
  </si>
  <si>
    <t>Termometro orientable 0-120º horno secado</t>
  </si>
  <si>
    <t>Turbinas bol</t>
  </si>
  <si>
    <t>Tornillo CHC - M3 x 10 inoxidable</t>
  </si>
  <si>
    <t>3106 06 10</t>
  </si>
  <si>
    <t>unión doble desigual, tubo 6 - tubo 10</t>
  </si>
  <si>
    <t>Pico fluido TE40</t>
  </si>
  <si>
    <t>Bajo cabezal</t>
  </si>
  <si>
    <t>Pico de fluido 1.4 mm</t>
  </si>
  <si>
    <t xml:space="preserve">AGMDPRO-29X-K5 O RING EXTREME  </t>
  </si>
  <si>
    <t xml:space="preserve">AGMDPRO-301-12-K FLUID NEEDLE   </t>
  </si>
  <si>
    <t>Agujas 1,2 y 1,4</t>
  </si>
  <si>
    <r>
      <t xml:space="preserve">Kit de reparación de membranas   </t>
    </r>
    <r>
      <rPr>
        <sz val="10"/>
        <color rgb="FFFF0000"/>
        <rFont val="Calibri"/>
        <family val="2"/>
      </rPr>
      <t>MA00024217</t>
    </r>
  </si>
  <si>
    <r>
      <t xml:space="preserve">Kit de reparación de la válvula de aire    </t>
    </r>
    <r>
      <rPr>
        <sz val="10"/>
        <color rgb="FFFF0000"/>
        <rFont val="Calibri"/>
        <family val="2"/>
      </rPr>
      <t>MA00024222</t>
    </r>
  </si>
  <si>
    <r>
      <t xml:space="preserve">Kit de reparación de la junta del cilindro    </t>
    </r>
    <r>
      <rPr>
        <sz val="10"/>
        <color rgb="FFFF0000"/>
        <rFont val="Calibri"/>
        <family val="2"/>
      </rPr>
      <t>MA00024236</t>
    </r>
  </si>
  <si>
    <t>Guide ball</t>
  </si>
  <si>
    <t>Shaft, piston</t>
  </si>
  <si>
    <t>Shaft, diaphragm</t>
  </si>
  <si>
    <t>Embolo carro gasket</t>
  </si>
  <si>
    <t>630-AA</t>
  </si>
  <si>
    <t>111920 GRASA</t>
  </si>
  <si>
    <t>ruedas carros linea</t>
  </si>
  <si>
    <t>Stock critico</t>
  </si>
  <si>
    <t>Nanovalvula Bol  Sames</t>
  </si>
  <si>
    <t>Nanovalvula Bol Sames</t>
  </si>
  <si>
    <t>Robots elestroestáticos cascada</t>
  </si>
  <si>
    <t>Perifericas Custode</t>
  </si>
  <si>
    <t>OJ5148</t>
  </si>
  <si>
    <t>Sistema de reflexión directa; PNP; Conector</t>
  </si>
  <si>
    <t>Racores de unión para tubo de 8 a tubo de 8</t>
  </si>
  <si>
    <t>3106 08 00</t>
  </si>
  <si>
    <t>Racores de unión para tubo de 8</t>
  </si>
  <si>
    <t>COVER FLUID</t>
  </si>
  <si>
    <t>Disco duro portatil 4TB</t>
  </si>
  <si>
    <t>RSComponents</t>
  </si>
  <si>
    <t>MAXTOR  HX-D401TDB/GM</t>
  </si>
  <si>
    <t>pieza plastica interior muñeca robots gastadas</t>
  </si>
  <si>
    <t>EO4500010009</t>
  </si>
  <si>
    <t>GUIDE WRIST  RJ3 ( ver presupuesto 268473 SQ  para ver precio transporte )</t>
  </si>
  <si>
    <t>tubo proteccion tubos desalojo robots</t>
  </si>
  <si>
    <t>ROLLO 25 MTS. TUBO POLIURET. 9X12 AZUL</t>
  </si>
  <si>
    <t>Junta tórica perfluorada (No queda ninguna)</t>
  </si>
  <si>
    <t>No queda ninguna</t>
  </si>
  <si>
    <t>3m</t>
  </si>
  <si>
    <t xml:space="preserve">395-254 </t>
  </si>
  <si>
    <t>395-254 Estropajo 3M ECO (12502) verde</t>
  </si>
  <si>
    <t>reparación puerta almacen</t>
  </si>
  <si>
    <t>deflector con su junta para turbina sames</t>
  </si>
  <si>
    <t>deflector con su junta</t>
  </si>
  <si>
    <t>mini sensor deposito agua para tratamiento (purificado)</t>
  </si>
  <si>
    <t>FILSA</t>
  </si>
  <si>
    <t>2510-3/1200</t>
  </si>
  <si>
    <t>INTERRUPTOR MAGNÉTICO TIPO:BC/PVC. LT=1200MM 1 CONTACTO CONMUTADO</t>
  </si>
  <si>
    <t>Consumibles fabrica</t>
  </si>
  <si>
    <t>Puntera hueca de crimpado para cable de 1 m/m rojo</t>
  </si>
  <si>
    <t>RS PRO</t>
  </si>
  <si>
    <t>Puntera hueca de crimpado para cable de 2,5 m/m gris</t>
  </si>
  <si>
    <t>Puntera hueca de crimpado para cable de 4 m/m naranja</t>
  </si>
  <si>
    <t>458-730</t>
  </si>
  <si>
    <t>revision anual robot ABB maquina pion</t>
  </si>
  <si>
    <t>RC_11P</t>
  </si>
  <si>
    <t>Preventive A (1) Robot Pequeño</t>
  </si>
  <si>
    <t>Robots elestroestáticos cascada cambiado en prev. RV1</t>
  </si>
  <si>
    <t>tubo 8x6 fluorado recambio</t>
  </si>
  <si>
    <t>cambio cajas de alta por cajas más grandes</t>
  </si>
  <si>
    <t>ROSE</t>
  </si>
  <si>
    <t>05.121208 8</t>
  </si>
  <si>
    <t>Caja Aluminio Ex</t>
  </si>
  <si>
    <t>Conector jack 3,5 mm para equipo de traccion</t>
  </si>
  <si>
    <t>395-1131</t>
  </si>
  <si>
    <t>Maza de nylon</t>
  </si>
  <si>
    <t>847-8224</t>
  </si>
  <si>
    <t>Maza de Nylon</t>
  </si>
  <si>
    <t>Recambio caudalimetros COLOR</t>
  </si>
  <si>
    <t>VSE</t>
  </si>
  <si>
    <t>MVHO011F33
ref:hineutra EPI326565</t>
  </si>
  <si>
    <t>KIT DE RECAMBIO PARA CAUDALIMETRO MARCA VSE MODELO: VHM01-2/24S4/3 COMPUESTO POR: REF.: MVHO011F33 JUEGO DE JUNTAS DE VITON 32,99x2,62mm</t>
  </si>
  <si>
    <t>Sedem</t>
  </si>
  <si>
    <t>Reparacion reguladores linea y perifericas</t>
  </si>
  <si>
    <t>G36-2-01</t>
  </si>
  <si>
    <t>Manométro: G36 (Diám. ext. ø37.5, Rosca lado posterior) 2bar</t>
  </si>
  <si>
    <t>Curativo/mejora</t>
  </si>
  <si>
    <t>Tapa lateral para DK AND 35 24 vdc</t>
  </si>
  <si>
    <t>Weidmuller</t>
  </si>
  <si>
    <t>presostato digital smc</t>
  </si>
  <si>
    <t>Armario electrico Depuradora (depuradora parada hasta llegada recambio)</t>
  </si>
  <si>
    <t>IRE AVEL</t>
  </si>
  <si>
    <t>411 (RNPSO-023) 01</t>
  </si>
  <si>
    <t>Relé de nivel con zócalo</t>
  </si>
  <si>
    <t>PIP/BFB/RS</t>
  </si>
  <si>
    <t>Motor giro plasma M1004 DC</t>
  </si>
  <si>
    <t>reparar reductor ipc por viladoms.</t>
  </si>
  <si>
    <t>Número: 50963</t>
  </si>
  <si>
    <t>REPARAR MOTOR REDUCTOR SERVOTAK  SG80-M2-P-10-32-V2 Nº 2041400010002</t>
  </si>
  <si>
    <t>Fluorescentes 58W- color 865</t>
  </si>
  <si>
    <t>Rsamidata</t>
  </si>
  <si>
    <t>63225840 MASTER TL-D SUPER 80 58W/865 1S</t>
  </si>
  <si>
    <t>Reparación comboy</t>
  </si>
  <si>
    <t>comboy</t>
  </si>
  <si>
    <t>ABP</t>
  </si>
  <si>
    <t>contrato</t>
  </si>
  <si>
    <t>contracto anual</t>
  </si>
  <si>
    <t>cable para la aplicación parkert y micro</t>
  </si>
  <si>
    <t>cable apantallado 2 x 1</t>
  </si>
  <si>
    <t>REPARACION FUGA PIPETA CODO BOL SAMES</t>
  </si>
  <si>
    <t>462-8860</t>
  </si>
  <si>
    <t>Henkel 35960, Bajo, Blanco, Adhesivo, Sellado de roscas, Metacrilato, Tubo, 50 ml, Loctite 565</t>
  </si>
  <si>
    <t>ambar</t>
  </si>
  <si>
    <t>chispero quemador pw</t>
  </si>
  <si>
    <t>criticos</t>
  </si>
  <si>
    <t>manometros osmosis altillo rotos.</t>
  </si>
  <si>
    <t>0BBPRECALDACC</t>
  </si>
  <si>
    <t>Manòmetre toma posterior glicerina amb aro 1/4" 0-10 bars</t>
  </si>
  <si>
    <t>Manòmetre toma posterior glicerina amb aro 1/4" 0-25 bars</t>
  </si>
  <si>
    <t>Disco de corte de Óxido de Aluminio, 125mm</t>
  </si>
  <si>
    <t>Norton</t>
  </si>
  <si>
    <t>794-6773</t>
  </si>
  <si>
    <t>Disco de esmerilado de Aluminio de Zirconio, Arena 40, 125mm</t>
  </si>
  <si>
    <t>794-6837</t>
  </si>
  <si>
    <t>Reparación comboy con Gabriel</t>
  </si>
  <si>
    <t>3106 08 10</t>
  </si>
  <si>
    <t>unión doble desigual, tubo 8 - tubo 10</t>
  </si>
  <si>
    <t>valvula de seguridad  custode pierde aire</t>
  </si>
  <si>
    <t>HEE-…D- MIDI 24 C343</t>
  </si>
  <si>
    <t>VALVULA DE SEGURIDAD ENTRADA AIRE</t>
  </si>
  <si>
    <t>bol Sames racord doble estanqueidad</t>
  </si>
  <si>
    <t>3106 08 12</t>
  </si>
  <si>
    <t>unión doble desigual, tubo 8 - tubo 12</t>
  </si>
  <si>
    <t>Racores de unión para tubo de 10 a tubo de 10</t>
  </si>
  <si>
    <t>3106 10 00</t>
  </si>
  <si>
    <t>Racores de unión para tubo de 10</t>
  </si>
  <si>
    <t>Juego de brocas sds plus</t>
  </si>
  <si>
    <t>Dewalt</t>
  </si>
  <si>
    <t>678-3039</t>
  </si>
  <si>
    <t>manometro diferencial para ver estado filtros RTO</t>
  </si>
  <si>
    <t>2000-0/500PA</t>
  </si>
  <si>
    <t>MANÓMETRO DIFERENCIAL MODELO 2000 CON rango de medida de 0 a 500 Pa; rosca lateral de 1/8”NPT-H</t>
  </si>
  <si>
    <t>Martillo percutor Bosch GBH 2-20D</t>
  </si>
  <si>
    <t>Bosch</t>
  </si>
  <si>
    <t>874-9980</t>
  </si>
  <si>
    <t>Nordson BFB</t>
  </si>
  <si>
    <t>Saturnb Precision Nozzle, Diametro 1mm</t>
  </si>
  <si>
    <t>portalamparas fluorescentes para sala pintura</t>
  </si>
  <si>
    <t>BJB</t>
  </si>
  <si>
    <t>CMA 1865</t>
  </si>
  <si>
    <t>portalamparas pastillas G13 para sala pintura</t>
  </si>
  <si>
    <t>recambios GRACO regulador P10-RM</t>
  </si>
  <si>
    <t>15A179</t>
  </si>
  <si>
    <t>Membrana para regulador sala mezclas P10-RM  233-758</t>
  </si>
  <si>
    <t>Transformador 400/24v 100VA Cuadro bombas osmosis</t>
  </si>
  <si>
    <t>Polylux</t>
  </si>
  <si>
    <t>PC 100</t>
  </si>
  <si>
    <t>caja distribucion red modbus (pantalla micros nok)</t>
  </si>
  <si>
    <t>TSXSCA62</t>
  </si>
  <si>
    <t>CAJA DE DISTRIBUCION DE 2 TOMAS modbus</t>
  </si>
  <si>
    <t>3106 10 12</t>
  </si>
  <si>
    <t>unión doble desigual, tubo 10 - tubo 12</t>
  </si>
  <si>
    <t>3106 12 00</t>
  </si>
  <si>
    <t>unión doble igual, tubo 12</t>
  </si>
  <si>
    <t>termostato termo electrico  vestuario mujeres</t>
  </si>
  <si>
    <t>fagor</t>
  </si>
  <si>
    <t xml:space="preserve"> fagor 283310 CAV M-200</t>
  </si>
  <si>
    <t>termostato termo electrico fagor vestuario mujeres</t>
  </si>
  <si>
    <t>Ventiladores de recirculación horno polimerizado:</t>
  </si>
  <si>
    <t>MODELO    M2AA180</t>
  </si>
  <si>
    <t>MOTOR ABB 30KW 1500RPM M2AAMLA B3 380/660 IE2 ALUMINIO + del pedido 4500369256</t>
  </si>
  <si>
    <t>stock  almacen</t>
  </si>
  <si>
    <t>Embudo llenado aceite engrase cadena</t>
  </si>
  <si>
    <t>400-1013</t>
  </si>
  <si>
    <t>FILTROS RTO F7 3ª ETAPA</t>
  </si>
  <si>
    <t>MF20K01L MULTIFIL 4V F7 592x592x292</t>
  </si>
  <si>
    <t>reguladores util B10</t>
  </si>
  <si>
    <t>MS4-LRB-1/6 D6</t>
  </si>
  <si>
    <t>regulador presion 1/6 b-1o</t>
  </si>
  <si>
    <t>RTO G4 1ª ETAPA</t>
  </si>
  <si>
    <t>ST06E1V360BSYNTETHICFIL TS G4 595x595x360 6b</t>
  </si>
  <si>
    <t>RTO M5 2ª ETAPA</t>
  </si>
  <si>
    <t>ST06H1P500BSYNTHETICFIL TS M5 592x592x500 6b</t>
  </si>
  <si>
    <t>tornillos autoroscantes</t>
  </si>
  <si>
    <t>546-5828</t>
  </si>
  <si>
    <t>tornillos autoroscantes  1 caja</t>
  </si>
  <si>
    <t>ADITIVOS BALSA</t>
  </si>
  <si>
    <t xml:space="preserve">X89460000    </t>
  </si>
  <si>
    <t>cromogenia</t>
  </si>
  <si>
    <t>3109 06 10</t>
  </si>
  <si>
    <t>racor de entrada codo orientable, tubo 6 rosca R1/8</t>
  </si>
  <si>
    <t>amplificador fibra deteccion estructura soldadura BRANSON J87</t>
  </si>
  <si>
    <t>OBF500</t>
  </si>
  <si>
    <t>Detección estructura util J87 Branson</t>
  </si>
  <si>
    <t>APLICACIÓN ROBOT</t>
  </si>
  <si>
    <t>NANOVANNE 2V TEMOIN ORANGE PER</t>
  </si>
  <si>
    <t>VALVULA POMTAVA  120004404004</t>
  </si>
  <si>
    <t>ARRASTADORES</t>
  </si>
  <si>
    <t>BOL</t>
  </si>
  <si>
    <t>IPC ROBOTS</t>
  </si>
  <si>
    <t>eminfor</t>
  </si>
  <si>
    <t>airtack 1,05 (1050 ) 1050 x 50</t>
  </si>
  <si>
    <t>3109 06 13</t>
  </si>
  <si>
    <t>racor de entrada codo orientable, tubo 6 rosca R1/4</t>
  </si>
  <si>
    <t>microdifusión</t>
  </si>
  <si>
    <t>conectores</t>
  </si>
  <si>
    <t xml:space="preserve">reparación conectores </t>
  </si>
  <si>
    <t>Staübli</t>
  </si>
  <si>
    <t>AGMDPRO -9-K2</t>
  </si>
  <si>
    <t>juntas blancas</t>
  </si>
  <si>
    <t>racor entrada aire para bomba 3:1   233750</t>
  </si>
  <si>
    <t>15A790</t>
  </si>
  <si>
    <t xml:space="preserve">15A010 </t>
  </si>
  <si>
    <t>PLUNGER</t>
  </si>
  <si>
    <t xml:space="preserve">D05331 </t>
  </si>
  <si>
    <t>RUEDAS CARROS LINEA</t>
  </si>
  <si>
    <t>3109 06 17</t>
  </si>
  <si>
    <t>racor de entrada codo orientable, tubo 6 rosca R3/8</t>
  </si>
  <si>
    <t>SMT-8M-A-PS-24V-E-0,3-M8D Sensor de prox.</t>
  </si>
  <si>
    <t>MK5311</t>
  </si>
  <si>
    <t>Detector para cilindros con célula</t>
  </si>
  <si>
    <t>Cablecillo rigido 0,5 según presupuesto</t>
  </si>
  <si>
    <t>PRESUPUESTO NUM. 40415</t>
  </si>
  <si>
    <t>Cablecillo rigido 0,5</t>
  </si>
  <si>
    <t>200 mts</t>
  </si>
  <si>
    <t xml:space="preserve">reponer en kit LOTO </t>
  </si>
  <si>
    <t>rs-amidata</t>
  </si>
  <si>
    <t xml:space="preserve">805-5483 </t>
  </si>
  <si>
    <t>Candado de seguridad</t>
  </si>
  <si>
    <t>CAJA PLEXO 310X240X130 con conos</t>
  </si>
  <si>
    <t>LEG 92196</t>
  </si>
  <si>
    <t>camara para grabacion color</t>
  </si>
  <si>
    <t>DS-2CD2010F-I/4</t>
  </si>
  <si>
    <t>CAMARA BULLET IP 1/3 " CMOS Optica 4 MM ICR IP 66</t>
  </si>
  <si>
    <t>Lacrar tornillos perifericas y robots.</t>
  </si>
  <si>
    <t>462-8999</t>
  </si>
  <si>
    <t>Recubrimiento parqa evitar la manipulación y asegurar fijaciones</t>
  </si>
  <si>
    <t>Averia BRANSON</t>
  </si>
  <si>
    <t>Banda sensor de seguridad puertas soldadura vibración BRANSON</t>
  </si>
  <si>
    <t>GELBAU</t>
  </si>
  <si>
    <t>3100.031DI</t>
  </si>
  <si>
    <t>Borde sensible de seguridad Gelbau de 1750 mm de longitud lineal, resistencia 8K2, salida cable de 10 metros, tapas laterales, corte y pegado</t>
  </si>
  <si>
    <t>Desoldador JBC</t>
  </si>
  <si>
    <t>JBC</t>
  </si>
  <si>
    <t>Electronica Peña</t>
  </si>
  <si>
    <t>Detector centrador BFB</t>
  </si>
  <si>
    <t>Detector Inductivo 8x8x3mm</t>
  </si>
  <si>
    <t>Fluorescentes 14W- color 840</t>
  </si>
  <si>
    <t>Laboratorio</t>
  </si>
  <si>
    <t>Pasta decapante para soldadura electronica</t>
  </si>
  <si>
    <t>Puntas para soldador JBC  R05D</t>
  </si>
  <si>
    <t>R05D</t>
  </si>
  <si>
    <t>Puntas para soldador JBC  R10D</t>
  </si>
  <si>
    <t>R10D</t>
  </si>
  <si>
    <t>Soldador estaño serie lapiz JBC 40</t>
  </si>
  <si>
    <t>JBC 40</t>
  </si>
  <si>
    <t>3109 06 21</t>
  </si>
  <si>
    <t>racor de entrada codo orientable, tubo 6 rosca R1/2</t>
  </si>
  <si>
    <t xml:space="preserve">Juego de brocas </t>
  </si>
  <si>
    <t>678-3045</t>
  </si>
  <si>
    <t>Juego de vasos</t>
  </si>
  <si>
    <t>Kit reparacion juntas</t>
  </si>
  <si>
    <t>218966 C 14A</t>
  </si>
  <si>
    <t>3109 08 13</t>
  </si>
  <si>
    <t>racor de entrada codo orientable, tubo 8 rosca R1/4</t>
  </si>
  <si>
    <t>Filtros agua laton "y"</t>
  </si>
  <si>
    <t>Machon 1" 1/4  a 1"</t>
  </si>
  <si>
    <t>3109 08 17</t>
  </si>
  <si>
    <t>racor de entrada codo orientable, tubo 8 rosca R3/8</t>
  </si>
  <si>
    <t>3109 08 21</t>
  </si>
  <si>
    <t>racor de entrada codo orientable, tubo 8 rosca R1/2</t>
  </si>
  <si>
    <t>3109 10 13</t>
  </si>
  <si>
    <t>racor de entrada codo orientable, tubo 10 rosca R1/4</t>
  </si>
  <si>
    <t>RECAMBIOS VALVULA GRACO</t>
  </si>
  <si>
    <t>Eje valvula. (needle, fluid)</t>
  </si>
  <si>
    <t>consumibres fábrica</t>
  </si>
  <si>
    <t>Reparación fluorescente planta</t>
  </si>
  <si>
    <t>Reparación fluorescentes planta</t>
  </si>
  <si>
    <t>Nordson PIP</t>
  </si>
  <si>
    <t>Junta 11x2 Viton</t>
  </si>
  <si>
    <t>Junta 6x2 Viton</t>
  </si>
  <si>
    <t>Preventivo - Curativo</t>
  </si>
  <si>
    <t>Junta MC20 con PTFE</t>
  </si>
  <si>
    <t>O-Ring  307x4</t>
  </si>
  <si>
    <t>Osmosis Power( Presupuesto COM3666)</t>
  </si>
  <si>
    <t>Presupuesto COM3666</t>
  </si>
  <si>
    <t>Recuperacion agua de rechazo de osmosis</t>
  </si>
  <si>
    <t>3109 10 17</t>
  </si>
  <si>
    <t>racor de entrada codo orientable, tubo 10 rosca R3/8</t>
  </si>
  <si>
    <t>Y enchufe rapido tubo de 6mm</t>
  </si>
  <si>
    <t>3140 06 00</t>
  </si>
  <si>
    <t>Enchufe hembra 380v 16A</t>
  </si>
  <si>
    <t>Merlin Gerin</t>
  </si>
  <si>
    <t xml:space="preserve">498-3735 </t>
  </si>
  <si>
    <t>Conector  Merlin Gerin, 3P+N+E, Recto, Conector hembra 16A</t>
  </si>
  <si>
    <t>Enchufe hembra 380v 32A</t>
  </si>
  <si>
    <t>498-3808</t>
  </si>
  <si>
    <t>Conector  Merlin Gerin, 3P+N+E, Recto, Conector hembra, 32A</t>
  </si>
  <si>
    <t>Enchufe macho 380v 16A</t>
  </si>
  <si>
    <t>498-3634</t>
  </si>
  <si>
    <t>Conector  Merlin Gerin, 3P+N+E, Recto, Conector Macho, 16A</t>
  </si>
  <si>
    <t>Enchufe macho 380v 32A</t>
  </si>
  <si>
    <t>498-3690</t>
  </si>
  <si>
    <t>Conector  Merlin Gerin, 3P+N+E, Recto, Conector Macho, 32A</t>
  </si>
  <si>
    <t>kit reparacion bomba depuradora grande</t>
  </si>
  <si>
    <t>PRESUPUESTO Nº 1 9512</t>
  </si>
  <si>
    <t>KIT REPARACIÓN BOMBA PRINZE FHW 40/10</t>
  </si>
  <si>
    <t>modificar maquina door para deteccion grapas</t>
  </si>
  <si>
    <t>presupuesto nº 10057</t>
  </si>
  <si>
    <t>Topes máquina DOOR X-12K</t>
  </si>
  <si>
    <t>Reparación agitadores BD.</t>
  </si>
  <si>
    <t>Rs PRO</t>
  </si>
  <si>
    <t>209-6643</t>
  </si>
  <si>
    <t>Arandelas Acero Inoxidable Externo, diámetro del eje 14mm, diámetro de la ranura 13.4mm</t>
  </si>
  <si>
    <t>1 (bolsa 50und)</t>
  </si>
  <si>
    <t>667-1181 </t>
  </si>
  <si>
    <t>Rodamiento de bolas SKF, Ranura Profunda, 6202-2RSH/C3</t>
  </si>
  <si>
    <t>Guia carros entrada cabina PRIMER</t>
  </si>
  <si>
    <t>TFC</t>
  </si>
  <si>
    <t>PRESUPUESTO  nº 18/78</t>
  </si>
  <si>
    <t xml:space="preserve">FABRICACION GUIA PARA CARROS  </t>
  </si>
  <si>
    <t>reparacion turbina recirculacion horno secado</t>
  </si>
  <si>
    <t>PRESUPUESTO Nº 1 9 541</t>
  </si>
  <si>
    <t>PRESUPUESTO EN REPARACIÓN MOTOR TURBINA   WEGAS132M-04 DE 7,5 KW A 1450 RPM 380/660V</t>
  </si>
  <si>
    <t>Y enchufe rapido tubo de 8mm</t>
  </si>
  <si>
    <t>Varios fábrica</t>
  </si>
  <si>
    <t>3151 04 00</t>
  </si>
  <si>
    <t>3151  - TAPON HEMBRA CON CONEXION INSTANTANEA</t>
  </si>
  <si>
    <t>3151 06 00</t>
  </si>
  <si>
    <t>3151 08 00</t>
  </si>
  <si>
    <t>3151 10 00</t>
  </si>
  <si>
    <t>Racor recto 1/4" tubo de 8mm</t>
  </si>
  <si>
    <t>3175 08 13</t>
  </si>
  <si>
    <t>racor de entrada recto, tubo 8 rosca R1/4</t>
  </si>
  <si>
    <t>Racor recto 3/8" tubo de 8mm</t>
  </si>
  <si>
    <t>3175 08 17</t>
  </si>
  <si>
    <t>S10</t>
  </si>
  <si>
    <t>3175 08 21</t>
  </si>
  <si>
    <t>racor de entrada recto, tubo 8 rosca R1/2</t>
  </si>
  <si>
    <t>3175 10 13</t>
  </si>
  <si>
    <t>racor de entrada recto, tubo 10 rosca R1/4</t>
  </si>
  <si>
    <t>3175 10 17</t>
  </si>
  <si>
    <t>racor de entrada recto, tubo 10 rosca R3/8</t>
  </si>
  <si>
    <t>3175 10 21</t>
  </si>
  <si>
    <t>racor de entrada recto, tubo 10 rosca R1/2</t>
  </si>
  <si>
    <t>stock almacen/anacondas</t>
  </si>
  <si>
    <t>vaselina liquida isogol 800 AC</t>
  </si>
  <si>
    <t>Isogol 800AC</t>
  </si>
  <si>
    <t>vaselina liquida para aplicaciones en pintura</t>
  </si>
  <si>
    <t>KIT REPARACION JUNTAS     MA00024259</t>
  </si>
  <si>
    <t xml:space="preserve">REPAIR KIT 715 </t>
  </si>
  <si>
    <t>consumibres fabrica</t>
  </si>
  <si>
    <t>bombillas de 60W.</t>
  </si>
  <si>
    <t>Fhilips</t>
  </si>
  <si>
    <t>A60 RC 230V E27</t>
  </si>
  <si>
    <t>bombillas alumbrado perimetral</t>
  </si>
  <si>
    <t>consumibles fabrica</t>
  </si>
  <si>
    <t>bridas unex negras</t>
  </si>
  <si>
    <t>brida unex negra</t>
  </si>
  <si>
    <t>2245-0</t>
  </si>
  <si>
    <t xml:space="preserve">Caja de brocas para metal </t>
  </si>
  <si>
    <t>Juego de brocas para metal, Dewalt, HSS-G, 1 → 13 mm, 29 piezas</t>
  </si>
  <si>
    <t>cubierta rotor pulidoras</t>
  </si>
  <si>
    <t>kawasaki</t>
  </si>
  <si>
    <t>M00-4019</t>
  </si>
  <si>
    <t>cubierta rotor pulidoras kawasaki KPT-430K</t>
  </si>
  <si>
    <t>S19</t>
  </si>
  <si>
    <t>Llave combinada 6 m/m</t>
  </si>
  <si>
    <t>495-3655</t>
  </si>
  <si>
    <t>Herramienta</t>
  </si>
  <si>
    <t>Recambios Sames (juntas turbina)</t>
  </si>
  <si>
    <t>Juntas turbina bol</t>
  </si>
  <si>
    <t>e-mail 15-05</t>
  </si>
  <si>
    <t>Sustitucion herramientas gastadas</t>
  </si>
  <si>
    <t>STD</t>
  </si>
  <si>
    <t>A1 1280</t>
  </si>
  <si>
    <t>Juego de brocas 1-10mm (0,25) 37 piezas</t>
  </si>
  <si>
    <t>Herramientas Luis</t>
  </si>
  <si>
    <t xml:space="preserve">Herramientas </t>
  </si>
  <si>
    <t>Wiha</t>
  </si>
  <si>
    <t>F2 2700</t>
  </si>
  <si>
    <t xml:space="preserve">Juego de llaves allen acodadas hexagonales largas </t>
  </si>
  <si>
    <t>Tajima</t>
  </si>
  <si>
    <t>H3 3440</t>
  </si>
  <si>
    <t>Cutter con tronillos de seguridad</t>
  </si>
  <si>
    <t>Mejora/curativo</t>
  </si>
  <si>
    <t>Ventilador refrigeracion cuadro osmosis</t>
  </si>
  <si>
    <t>826-0913</t>
  </si>
  <si>
    <t>Mejora/Curativo</t>
  </si>
  <si>
    <t>bote de sellante rosca</t>
  </si>
  <si>
    <t>loctite 577 (250ml)</t>
  </si>
  <si>
    <t>514-571</t>
  </si>
  <si>
    <t>sellante de roscas loctite 577</t>
  </si>
  <si>
    <t>Extractor de cojinetes pequeño</t>
  </si>
  <si>
    <t>434-2572</t>
  </si>
  <si>
    <t>S24</t>
  </si>
  <si>
    <t>Curativo/Preventivo</t>
  </si>
  <si>
    <t>Reparacion Bol Sames</t>
  </si>
  <si>
    <t>TETINE 1/4"</t>
  </si>
  <si>
    <t>Reparación Bol</t>
  </si>
  <si>
    <t>Reparación Bol Sames</t>
  </si>
  <si>
    <t>RACCORD 1/4"</t>
  </si>
  <si>
    <t>racord pomtavas</t>
  </si>
  <si>
    <t>3199 04 19</t>
  </si>
  <si>
    <t>Racor orientable curvo 4-M5</t>
  </si>
  <si>
    <t>laminas de filtrO</t>
  </si>
  <si>
    <t>Mascarilla para gases y emanaciones tóxicas 755-A
REF.: XP155000755L</t>
  </si>
  <si>
    <t>XP=155000755L</t>
  </si>
  <si>
    <t xml:space="preserve">presostato diferencial filtros RTO etapa 1,3 y 4 </t>
  </si>
  <si>
    <t>KF30 101</t>
  </si>
  <si>
    <t>PRESOSTAT DIFERENCIAL 30Pa</t>
  </si>
  <si>
    <t>reparar motor con freno puerta automatica salida expediciones a branson. Se aprovecha reductor.</t>
  </si>
  <si>
    <t>PRESUPUESTO Nº 1 9 554</t>
  </si>
  <si>
    <t>PRESUPUESTO EN REPARACIÓN MOTOR REDUCTOR CON FRENO</t>
  </si>
  <si>
    <t>XP160 Para mod. 755 - A1</t>
  </si>
  <si>
    <t>curativo E3</t>
  </si>
  <si>
    <t>cable-conector para valvula CPE maquina test luz de freno E3</t>
  </si>
  <si>
    <t>193 689 KMYZ-9-24-5-LED-PUR-B</t>
  </si>
  <si>
    <t xml:space="preserve">cable con conector para valvula festo CPE </t>
  </si>
  <si>
    <t>revisar</t>
  </si>
  <si>
    <t>espada deposito producto A BFB</t>
  </si>
  <si>
    <t>Juego Llave Hexagonal, RS Pro, 13 piezas, Hexágono, Acero de cromo-vanadio, Plástico</t>
  </si>
  <si>
    <t>RsPRO</t>
  </si>
  <si>
    <t>151-1507</t>
  </si>
  <si>
    <t>racords para PIP y pomtavas</t>
  </si>
  <si>
    <t>Racor orientable curvo para tubo 4-M5</t>
  </si>
  <si>
    <t>racords plastico para PIP y pomtavas</t>
  </si>
  <si>
    <t>Racor orientable curvo para tubo 4-M5 plastico</t>
  </si>
  <si>
    <t>S03</t>
  </si>
  <si>
    <t>racords cambio de tubos ipc por tubo flourado</t>
  </si>
  <si>
    <t>revision servomotor GMG pip</t>
  </si>
  <si>
    <t xml:space="preserve">revision servomotor GMG </t>
  </si>
  <si>
    <t>Juntas pistolas DeVilbiss</t>
  </si>
  <si>
    <t>AGMDPRO-9-K2</t>
  </si>
  <si>
    <t>Pico fluido Devilbiss</t>
  </si>
  <si>
    <t>reparar radiador compresor 3</t>
  </si>
  <si>
    <t>presupuesto nº 9019043</t>
  </si>
  <si>
    <t>REPARACIÓN RADIADOR CON CAMBIO DE PANAL</t>
  </si>
  <si>
    <t>Agitadores BAJA DIFUSÓN</t>
  </si>
  <si>
    <t>627 ZR</t>
  </si>
  <si>
    <t>Rodamiento</t>
  </si>
  <si>
    <t>S22</t>
  </si>
  <si>
    <t>juego de botadoress</t>
  </si>
  <si>
    <t>juego de botadores para taller</t>
  </si>
  <si>
    <t>Lamparas Philips Master PL-S 11W 840 4P (sala mezclas)</t>
  </si>
  <si>
    <t>Lamparas Philips Master PL-S 11W 840 4P</t>
  </si>
  <si>
    <t>Silicagel DRP-14-10B (sala mezclas)</t>
  </si>
  <si>
    <t>Silicagel DRP-14-10B</t>
  </si>
  <si>
    <t>Tubos flurescentes 8w 840 (sala mezclas emergercias)</t>
  </si>
  <si>
    <t>Tubos fluorescentes 8w 840</t>
  </si>
  <si>
    <t>Adaptador pistola para spray</t>
  </si>
  <si>
    <t>678-3130</t>
  </si>
  <si>
    <t>racor de entrada codo orientable, tubo 4 rosca M5</t>
  </si>
  <si>
    <t xml:space="preserve">J3STKL035 </t>
  </si>
  <si>
    <t>Junta tórica perfluorada 3.68X1.78 FFPM (035)</t>
  </si>
  <si>
    <t>Bridas colores variados</t>
  </si>
  <si>
    <t>233-118</t>
  </si>
  <si>
    <t>Bridas colores variados 1 caja</t>
  </si>
  <si>
    <t>Ganchos de resorte para extraer juntas</t>
  </si>
  <si>
    <t>619-200</t>
  </si>
  <si>
    <t>racord m3 para tubo de diametro 3 (fibra plasma)</t>
  </si>
  <si>
    <t>parker</t>
  </si>
  <si>
    <t>3281 03 09</t>
  </si>
  <si>
    <t>Héctor</t>
  </si>
  <si>
    <t>Alicates para arandelas curvo</t>
  </si>
  <si>
    <t>Knipex</t>
  </si>
  <si>
    <t>337-1529</t>
  </si>
  <si>
    <t>Alicates para arandelas recto</t>
  </si>
  <si>
    <t>337-1478</t>
  </si>
  <si>
    <t>estudio eólico para evitar saturacion filtros rto</t>
  </si>
  <si>
    <t>presupuesto 15,4453/18</t>
  </si>
  <si>
    <t>estudio eólico</t>
  </si>
  <si>
    <t>instalacion sistema union compresor almig con sala  mezclas para parar compresores planta el fin de semana</t>
  </si>
  <si>
    <t>nº oferta: 2018/127</t>
  </si>
  <si>
    <t>instalacion aire altillo entre compresores</t>
  </si>
  <si>
    <t>stoc taller</t>
  </si>
  <si>
    <t>producto limpieza cola holmet BFB</t>
  </si>
  <si>
    <t>Th-9161 (Saco 25 Kg)</t>
  </si>
  <si>
    <t>aps</t>
  </si>
  <si>
    <t>EPI Técnico</t>
  </si>
  <si>
    <t>Protector auditivo 3M PELTOR X2A-GA, Cinta para la cabeza, 31dB, Serie X2</t>
  </si>
  <si>
    <t>3M PELTOR</t>
  </si>
  <si>
    <t>778-5212</t>
  </si>
  <si>
    <t>Protector facial RS Pro, Transparente, Policarbonato (visor), polipropileno (protección de frente), Basculante</t>
  </si>
  <si>
    <t>124-8244 </t>
  </si>
  <si>
    <t xml:space="preserve">reparar bomba amacan </t>
  </si>
  <si>
    <t>presupuesto 51184</t>
  </si>
  <si>
    <t>material taller</t>
  </si>
  <si>
    <t>tornillos de inox metrico 8x60</t>
  </si>
  <si>
    <t>Junta Tórica, Nitrilo</t>
  </si>
  <si>
    <t>Jonta Tórica, Viton</t>
  </si>
  <si>
    <t>15A005</t>
  </si>
  <si>
    <t>COJINETE</t>
  </si>
  <si>
    <t>Necesario para terminar bomba</t>
  </si>
  <si>
    <t>MANGUITO, guía de bola</t>
  </si>
  <si>
    <t>C urativo</t>
  </si>
  <si>
    <t>JUNTA,HOMOPOLIMERO DE ACETAL</t>
  </si>
  <si>
    <t>APLICACIÓN ROBOT BOL</t>
  </si>
  <si>
    <t>Captor micrófono ensamblado</t>
  </si>
  <si>
    <t>Ccritico</t>
  </si>
  <si>
    <t>PIEZA MONTADA EN EL ROBOT TEACH DETERIORADA</t>
  </si>
  <si>
    <t>Middle Drive Tube</t>
  </si>
  <si>
    <t>S28</t>
  </si>
  <si>
    <t>correas enfriadora sala de mezclas</t>
  </si>
  <si>
    <t>SPA 882</t>
  </si>
  <si>
    <t>Valvula reguladora SMC ITV2050</t>
  </si>
  <si>
    <t>Tornillos nylon sujeción brazo pistola robots</t>
  </si>
  <si>
    <t>Tornillo CHC M6x40 nylon cargado de fibra de vidrio</t>
  </si>
  <si>
    <t>Consumibleslinea</t>
  </si>
  <si>
    <t>FILTRO HORNO PW</t>
  </si>
  <si>
    <t>FILTRO HORNO RECIRCULACION</t>
  </si>
  <si>
    <t xml:space="preserve">AT 595X595X98 (FILTRO HORNO RECIRCULACION) </t>
  </si>
  <si>
    <t>FILTROS (1ER GRUPOR APORTE)</t>
  </si>
  <si>
    <t>BAG-FIL F-5 595X595X625  (Nueva Ref: M5 592 x 592 x 600 / M )</t>
  </si>
  <si>
    <t>FILTROS (2ON GRUPO DE APORTE)</t>
  </si>
  <si>
    <t>BAG-FIL F-7 595X595X625  (Nueva Ref: F7 592 x 592 x 600 / K )</t>
  </si>
  <si>
    <t>FILTROS (HORNO POLIMERIZADO)</t>
  </si>
  <si>
    <t>BIOCEL II HT 11L1 663 x 663 x 48 E10 c/JUNTA LEA</t>
  </si>
  <si>
    <t>FILTROS CABINA COLOR/ PRIMER/ BARNIZ</t>
  </si>
  <si>
    <t>1788000017 BIOCEL D99C9S2F3 E11 - 1220 x 610 x 47</t>
  </si>
  <si>
    <t>FILTROS SALA MEZCLAS</t>
  </si>
  <si>
    <t>IIDC9 663 x 663 x 48 (SALA MEZCLAS)</t>
  </si>
  <si>
    <t>FILTROS SAS</t>
  </si>
  <si>
    <t xml:space="preserve">IIDC9 663 x 663 x 48 (SAS)  </t>
  </si>
  <si>
    <t>SOPORTE MARCADOR CABLES KMK UV(25x6)</t>
  </si>
  <si>
    <t>phoenix</t>
  </si>
  <si>
    <t>tornillos M2 x 20 inox para bandeax J87</t>
  </si>
  <si>
    <t>912IXXX{</t>
  </si>
  <si>
    <t>TORNILLO DIN-912 M-2X20 INOXIDABLE</t>
  </si>
  <si>
    <t>tuercas M2  inox para bandeax J87</t>
  </si>
  <si>
    <t>934IXXX{</t>
  </si>
  <si>
    <t>TUERCA DIN-934 M-2 INOXIDABLE</t>
  </si>
  <si>
    <t xml:space="preserve"> 2011021 PQL DRIFAST</t>
  </si>
  <si>
    <t>Iluminacion balsa/floyet (según presupuesto)</t>
  </si>
  <si>
    <t>017_40802</t>
  </si>
  <si>
    <t>STOCK CRITICO</t>
  </si>
  <si>
    <t>stock critico</t>
  </si>
  <si>
    <t>Sonda de ionización para horno PW</t>
  </si>
  <si>
    <t>MOTOR Extracción sala de mezclas</t>
  </si>
  <si>
    <t>MOTOR WEQ (EQUIVALENT ABB) 5,5KW 1500RPM M2AA 132M B3 380/660 IE2 ALUMINIO</t>
  </si>
  <si>
    <t>racords laton para PIP y pomtavas</t>
  </si>
  <si>
    <t xml:space="preserve">3699 04 19 </t>
  </si>
  <si>
    <t>Racor orientable curvo para tubo 4-M5 laton</t>
  </si>
  <si>
    <t>candados de seguridad pequeños</t>
  </si>
  <si>
    <t>704-0232</t>
  </si>
  <si>
    <t xml:space="preserve">candados para juego de seguridad </t>
  </si>
  <si>
    <t>Filtros Climaveneta sala de mezclas</t>
  </si>
  <si>
    <t>490X390X50 tipo CZ</t>
  </si>
  <si>
    <t>590x490x50 tipo CZ</t>
  </si>
  <si>
    <t>Llave de carraca Stanley, 13 → 19 </t>
  </si>
  <si>
    <t>Stanley</t>
  </si>
  <si>
    <t>381-4414</t>
  </si>
  <si>
    <t>Llave de carraca Stanley, 17 → 24 </t>
  </si>
  <si>
    <t>381-4420</t>
  </si>
  <si>
    <t>Llave de carraca Stanley, 8 → 14 </t>
  </si>
  <si>
    <t>381-4408</t>
  </si>
  <si>
    <t>Volante Hexagonal con esparrago M10x60</t>
  </si>
  <si>
    <t>X2321001060A</t>
  </si>
  <si>
    <t>Volante Hexagonal con esparrago M8x40</t>
  </si>
  <si>
    <t xml:space="preserve"> X2321008040A</t>
  </si>
  <si>
    <t>Gafas de seguridad Metaliks Antiniebla Transparente</t>
  </si>
  <si>
    <t>consumibres taller</t>
  </si>
  <si>
    <t>asiento pulidoras</t>
  </si>
  <si>
    <t>Kawasaki KPT-430K</t>
  </si>
  <si>
    <t>M004014</t>
  </si>
  <si>
    <t>Clavija aerea cetac 3p+TT 32A macho</t>
  </si>
  <si>
    <t>palas de motor neumatico</t>
  </si>
  <si>
    <t>M004018</t>
  </si>
  <si>
    <t>palas de motor neumatico KAWASAKI KPT-430K</t>
  </si>
  <si>
    <t>modificacion branson</t>
  </si>
  <si>
    <t>100 metros de manguera de 3X2,5 RV-K</t>
  </si>
  <si>
    <t>Manguera de 3X2,5 RV-k  100 MTS</t>
  </si>
  <si>
    <t>Realizado</t>
  </si>
  <si>
    <t>pantalla fluorecentes de 2X58 W estancas</t>
  </si>
  <si>
    <t>aceite</t>
  </si>
  <si>
    <t>2011021 PQL DRIFAST</t>
  </si>
  <si>
    <t>MECAPLAST FPD</t>
  </si>
  <si>
    <t>cortador de tubos neumaticos</t>
  </si>
  <si>
    <r>
      <t>Fabricante</t>
    </r>
    <r>
      <rPr>
        <b/>
        <sz val="8.5"/>
        <rFont val="Calibri"/>
        <family val="2"/>
      </rPr>
      <t>RS Pro</t>
    </r>
  </si>
  <si>
    <t>cortador de tubos neumatico</t>
  </si>
  <si>
    <t>Linea</t>
  </si>
  <si>
    <t>MT. CEPILLO STRIP N.8 PP</t>
  </si>
  <si>
    <t>ABINA</t>
  </si>
  <si>
    <t>mirar lista tornilleria</t>
  </si>
  <si>
    <t>tornilleria taller  de pestaña</t>
  </si>
  <si>
    <t>montar bloque  graco C de recambio</t>
  </si>
  <si>
    <t>bloque delantero</t>
  </si>
  <si>
    <t>valvula desnuda</t>
  </si>
  <si>
    <t xml:space="preserve">AGMDPRO-102-TE40 </t>
  </si>
  <si>
    <t>AIRCAP</t>
  </si>
  <si>
    <t>FLUID NEEDLE</t>
  </si>
  <si>
    <t>protector de goma del eje lijadora</t>
  </si>
  <si>
    <t>KOVAX</t>
  </si>
  <si>
    <t>910-3501-37</t>
  </si>
  <si>
    <t>solvan</t>
  </si>
  <si>
    <t>recambios BFB</t>
  </si>
  <si>
    <t>SIL Bidón de gel de sílice BFB</t>
  </si>
  <si>
    <t>114866 PACKING, O-RING</t>
  </si>
  <si>
    <t>192597 COVER CHAMBER, VALVE</t>
  </si>
  <si>
    <t>243152 KIT MEMBRANAS</t>
  </si>
  <si>
    <t>243153 KIT REPARACIO</t>
  </si>
  <si>
    <t>243155 KIT REPARACIO</t>
  </si>
  <si>
    <t xml:space="preserve">15A026 </t>
  </si>
  <si>
    <t>15A026 GUIDE BALL</t>
  </si>
  <si>
    <t>15A043 SHAFT</t>
  </si>
  <si>
    <t>18_MUELLE COMPRESION</t>
  </si>
  <si>
    <t>11_TORNILLO M3 X0,5</t>
  </si>
  <si>
    <t>1_TUERCA RETEN</t>
  </si>
  <si>
    <t>4_PISTON</t>
  </si>
  <si>
    <t>3_RETEN</t>
  </si>
  <si>
    <t>15_TUERCA M8 X 1</t>
  </si>
  <si>
    <t>10_ASIENTO</t>
  </si>
  <si>
    <t>5_ALOJAMIENTO PISTON</t>
  </si>
  <si>
    <t>RODAMIENTO RIGIDO</t>
  </si>
  <si>
    <t xml:space="preserve">3899 04 19 </t>
  </si>
  <si>
    <t xml:space="preserve">racord acodado neumático, Macho M5 x 0,8, Encaje a Presión 4 mm </t>
  </si>
  <si>
    <t>GH-LER-100x45-070-13</t>
  </si>
  <si>
    <t>Tiradores puertas automicas de fabrica</t>
  </si>
  <si>
    <t>Pizzato</t>
  </si>
  <si>
    <t>FD 576</t>
  </si>
  <si>
    <t>juntas bloques  ipc y c</t>
  </si>
  <si>
    <t>hineutra</t>
  </si>
  <si>
    <t>417,771 ORING 8 x 1,5 ( 75 fpm )</t>
  </si>
  <si>
    <t xml:space="preserve">juntas interiores bloques </t>
  </si>
  <si>
    <t xml:space="preserve"> DRP-14-10B</t>
  </si>
  <si>
    <t xml:space="preserve">Silicagel </t>
  </si>
  <si>
    <t>Cerraduras taquillas</t>
  </si>
  <si>
    <t>322-2843</t>
  </si>
  <si>
    <t>Juego cinceles cortafrios</t>
  </si>
  <si>
    <t>494-082</t>
  </si>
  <si>
    <t>rodamientos de pruebas para ruedas carros</t>
  </si>
  <si>
    <t>627-2Z</t>
  </si>
  <si>
    <t>RODAMIENTO RIGIDO BOLAS FAG</t>
  </si>
  <si>
    <t>Cepillos limpiatubos de laton 14mm</t>
  </si>
  <si>
    <t>E77620000014</t>
  </si>
  <si>
    <t>Cepillos limpiatubos de laton 4mm</t>
  </si>
  <si>
    <t>E77620000004</t>
  </si>
  <si>
    <t>Cepillos limpiatubos de laton 8mm</t>
  </si>
  <si>
    <t>E77620000008</t>
  </si>
  <si>
    <t>detecttor inductivo perifericas bandeau /j87</t>
  </si>
  <si>
    <t>DW-AD-513-M8</t>
  </si>
  <si>
    <t>Detector Inductivo de Proximidad</t>
  </si>
  <si>
    <t>Rejiband 60x60 para instalacion Brandson</t>
  </si>
  <si>
    <t>PEMSA</t>
  </si>
  <si>
    <t>Rejiband 60x60 para instalacion Brandson 3 MTS</t>
  </si>
  <si>
    <t>Protección circuito neumático valvulas pintura (problemas con rb2, antirretorno )</t>
  </si>
  <si>
    <t xml:space="preserve">Legris </t>
  </si>
  <si>
    <t>4890 10 10</t>
  </si>
  <si>
    <t>Valvula UNIDIRECCIONAL,HEMBRA-HEMBRA BSP CILINDRICA 1/8</t>
  </si>
  <si>
    <t>valvula antirretorno</t>
  </si>
  <si>
    <t>valvula antirretorno legris</t>
  </si>
  <si>
    <t>Uniones reforzadas para bandeja (Brandson)</t>
  </si>
  <si>
    <t>4890 13 13</t>
  </si>
  <si>
    <t>Valvula UNIDIRECCIONAL,HEMBRA-HEMBRA BSP CILINDRICA 1/4</t>
  </si>
  <si>
    <t>arrastradores carros linea gastados delanteros</t>
  </si>
  <si>
    <t>presupuesto: 18/102</t>
  </si>
  <si>
    <t>ángel</t>
  </si>
  <si>
    <t>S26</t>
  </si>
  <si>
    <t>arrastradores carros linea gastados traseros</t>
  </si>
  <si>
    <t>presupueto:18/104</t>
  </si>
  <si>
    <t>peçes fixació carros posteriors</t>
  </si>
  <si>
    <t xml:space="preserve">asistencia cambio cadena </t>
  </si>
  <si>
    <t>presupuesto: 18/95</t>
  </si>
  <si>
    <t>treballs canvi cadena</t>
  </si>
  <si>
    <t>detecttor inductivo periferica bandeau</t>
  </si>
  <si>
    <t>IE5345</t>
  </si>
  <si>
    <t>limpieza para gotas grupo de aporte aire cabinas</t>
  </si>
  <si>
    <t>presupuesto: XTRC21385</t>
  </si>
  <si>
    <t>Trabajos verano</t>
  </si>
  <si>
    <t>patines grupos de arrastre cadena linea</t>
  </si>
  <si>
    <t>presupuesto: 18/103</t>
  </si>
  <si>
    <t>guiadors cadena</t>
  </si>
  <si>
    <t>según precio del  presupuesto nº 17/200</t>
  </si>
  <si>
    <t>uñas con material tratado para reparacion grupo arrastre cadena linea</t>
  </si>
  <si>
    <t>pasadores de aleta o media caña para los carros linea</t>
  </si>
  <si>
    <t>pasadores de aleta diametro = 3,5, L =60</t>
  </si>
  <si>
    <t>curarivo</t>
  </si>
  <si>
    <t xml:space="preserve">reparacion por climaveneta de maquina climaveneta </t>
  </si>
  <si>
    <t>según presupuesto. Of NOVARES</t>
  </si>
  <si>
    <t>presurizacion circuito 1, localizacion y reparacion de fugas.</t>
  </si>
  <si>
    <t>climaveneta</t>
  </si>
  <si>
    <t>sustitucion de aire acondicionado logistica</t>
  </si>
  <si>
    <t>P-2018-0009</t>
  </si>
  <si>
    <t>Francesc Espín</t>
  </si>
  <si>
    <t>tornillos montaje arrastradores nuevos verano</t>
  </si>
  <si>
    <t>tornillos 8 x 60 exagonales galbanizados</t>
  </si>
  <si>
    <t>Vaso expansion y antiretornos sala compresores</t>
  </si>
  <si>
    <t>Según presupuesto Blautec</t>
  </si>
  <si>
    <t>reparacion soldadura puesto 3 E3</t>
  </si>
  <si>
    <t>informe nº 13531</t>
  </si>
  <si>
    <t>hacer pieza debajo de lata para sacar más cola de la lata</t>
  </si>
  <si>
    <t>albaran nº 18117</t>
  </si>
  <si>
    <t>Modificación bote Dopag BFB prod.A.</t>
  </si>
  <si>
    <t xml:space="preserve">instalacion de guia carros en cabina color </t>
  </si>
  <si>
    <t>albaran nº 18/516</t>
  </si>
  <si>
    <t>TREBALLS ACCES CARRILS A CABINA PINTURA</t>
  </si>
  <si>
    <t>4890 17 17</t>
  </si>
  <si>
    <t>Valvula UNIDIRECCIONAL,HEMBRA-HEMBRA BSP CILINDRICA 3/8</t>
  </si>
  <si>
    <t>tornillos cabeza allen de inox metrico 4X10</t>
  </si>
  <si>
    <t>tornillos cabeza allen inox 4X10</t>
  </si>
  <si>
    <t>stok mantenimiento</t>
  </si>
  <si>
    <t>Boquilla interior plasma PIP/BFB           SAP:MA00041586</t>
  </si>
  <si>
    <t>Cable del alta plasma</t>
  </si>
  <si>
    <t>Cable de alta plasma 4,5m</t>
  </si>
  <si>
    <t>Ceramica plasma PIP/BFB    MA00041680</t>
  </si>
  <si>
    <t xml:space="preserve">ROTACION AIRE CON AISLANTE PTZ7937-1 (CERAMICA) </t>
  </si>
  <si>
    <t>Cristal Plasma PIP/BFB       MA00046041</t>
  </si>
  <si>
    <t>LENTE DE ENFOQUE 184MM Cristal AGU 023 MA00046041</t>
  </si>
  <si>
    <t>Robots pintura bobina valvula parker</t>
  </si>
  <si>
    <t>495900            LCIE 03 ATEX 6451X</t>
  </si>
  <si>
    <t>BOBINA LCIE 03 ATEX 6451X 495900</t>
  </si>
  <si>
    <t>495998             LCIE 03 ATEX 6451X</t>
  </si>
  <si>
    <t>Bobina para válvula Parker anti-explosión /antideflagrante/encapsulada</t>
  </si>
  <si>
    <t>Piñon intermedio muñeca P-50</t>
  </si>
  <si>
    <t>EO-1502-010-003</t>
  </si>
  <si>
    <t>BEVEL GEAR 82,6x25,0 (Ver presupuesto 280540 SQ ,para ver precio portes)</t>
  </si>
  <si>
    <t xml:space="preserve">Piñon intermedio muñeca P-50 </t>
  </si>
  <si>
    <t>EO-1502-010-004</t>
  </si>
  <si>
    <t>BEVEL GEAR 82,6x33,0 (Ver presupuesto 280540 SQ ,para ver precio portes)</t>
  </si>
  <si>
    <t>Turbinas Horno Polimerizado</t>
  </si>
  <si>
    <t>Correa Trapezoidal</t>
  </si>
  <si>
    <t>Conectores Fanuc</t>
  </si>
  <si>
    <t>Wago</t>
  </si>
  <si>
    <t>181-4721</t>
  </si>
  <si>
    <t>MCS-MIDI 5.08mm terminal block plug,12P</t>
  </si>
  <si>
    <t>Facom</t>
  </si>
  <si>
    <t>328-5579</t>
  </si>
  <si>
    <t>Llave ajustable Facom, 155 mm, mango Contorneado, Cromo, mordaza de 20mm</t>
  </si>
  <si>
    <t>Gear Wrench</t>
  </si>
  <si>
    <r>
      <t>913-9337</t>
    </r>
    <r>
      <rPr>
        <sz val="12"/>
        <rFont val="Calibri"/>
        <family val="2"/>
        <scheme val="minor"/>
      </rPr>
      <t> </t>
    </r>
  </si>
  <si>
    <t>Alicates ajustables Gear Wrench 48mm, long. 203 mm</t>
  </si>
  <si>
    <t>Utiles PIP</t>
  </si>
  <si>
    <t>Epic Contact</t>
  </si>
  <si>
    <t>284-6870</t>
  </si>
  <si>
    <t>Kit de conector industrial de potencia Epic Contact H-A</t>
  </si>
  <si>
    <t>Alicates para arandelas interior curvo</t>
  </si>
  <si>
    <t>337-1428</t>
  </si>
  <si>
    <t xml:space="preserve">Alicates para arandelas interior recto </t>
  </si>
  <si>
    <t>337-1377</t>
  </si>
  <si>
    <t>material según presupuesto Blautec (Deposito agitador)</t>
  </si>
  <si>
    <t>COM4299</t>
  </si>
  <si>
    <t>Curativo Laboratorio</t>
  </si>
  <si>
    <t xml:space="preserve">Interruptor de balancin </t>
  </si>
  <si>
    <t>Marquardt</t>
  </si>
  <si>
    <t>823-5071</t>
  </si>
  <si>
    <t>823-5080</t>
  </si>
  <si>
    <t>Herramientas oficina</t>
  </si>
  <si>
    <t xml:space="preserve">Pack rotuladores permanentes </t>
  </si>
  <si>
    <t>EDDING</t>
  </si>
  <si>
    <t>Ref: 149.993</t>
  </si>
  <si>
    <t>Material oficina</t>
  </si>
  <si>
    <t>Material electrico según presupuesto Tecnical</t>
  </si>
  <si>
    <t>Presupuesto 8003943</t>
  </si>
  <si>
    <t>Reparación bombas Husky 716</t>
  </si>
  <si>
    <t>280-385 </t>
  </si>
  <si>
    <t>Barra roscada, RS Pro, Plano, Acero Inoxidable, M5, 1m</t>
  </si>
  <si>
    <t>280-391</t>
  </si>
  <si>
    <t>Barra roscada, RS Pro, Plano, Acero Inoxidable, M6, 1m</t>
  </si>
  <si>
    <t>Air valve repair kit</t>
  </si>
  <si>
    <t>Cable para camaras de color</t>
  </si>
  <si>
    <t>Presupuesto 8003951</t>
  </si>
  <si>
    <t>Selectores con llave</t>
  </si>
  <si>
    <t>Elect5ostock</t>
  </si>
  <si>
    <t>XB4BG33</t>
  </si>
  <si>
    <t>Selector con llave 2 pòsiciones con retorono con camara NO</t>
  </si>
  <si>
    <t>TURBINA MAGNETICA S6 BTM (TIENE QUE ABONARLA BENNET )</t>
  </si>
  <si>
    <t>Conectores RJ45 para camaras color</t>
  </si>
  <si>
    <t>821-2949</t>
  </si>
  <si>
    <t>Display Sala Mezclas</t>
  </si>
  <si>
    <t>SANYO CR12600SE(3V)</t>
  </si>
  <si>
    <t>Pilas " Lithium Battery"</t>
  </si>
  <si>
    <t>sacos para vaciar balsa en verano</t>
  </si>
  <si>
    <t>sacos big bags 90 x90 x 100</t>
  </si>
  <si>
    <t>sanear grupo aporte pintor</t>
  </si>
  <si>
    <t>presupuesto 71-2018</t>
  </si>
  <si>
    <t>pintar y sanear sala grupo aporte</t>
  </si>
  <si>
    <t>tornillos M10 x 60 exagonales galbanizados</t>
  </si>
  <si>
    <t>Bisagras armario electrico PIP (Emka 120º programa 1110)</t>
  </si>
  <si>
    <t>Emka</t>
  </si>
  <si>
    <t>Presupuesto 8004052</t>
  </si>
  <si>
    <t>Bisagras armario electrico PIP según presupuesto (Emka 120º programa 1110)</t>
  </si>
  <si>
    <t>POMTAVA</t>
  </si>
  <si>
    <t xml:space="preserve">VALVULA POMTAVA  </t>
  </si>
  <si>
    <t>SERPENTINES</t>
  </si>
  <si>
    <t>L MT. CEPILLO STRIP N.8 PP</t>
  </si>
  <si>
    <t>PQL CHAIN 220</t>
  </si>
  <si>
    <t>PILA ENCODERS ROBOTS FANUC PLANTA</t>
  </si>
  <si>
    <t>Energizer</t>
  </si>
  <si>
    <t>221-759</t>
  </si>
  <si>
    <t>Pila C Energizer Industrial de Alcalina Estándar Terminal, 1.5V, 8350mAh</t>
  </si>
  <si>
    <t>Mantenimiento robots Fanuc (perifericas)</t>
  </si>
  <si>
    <t>221-765</t>
  </si>
  <si>
    <t>Pila D Energizer Industrial, Alcalina Estándar Terminal, 1.5V, 20500mAh</t>
  </si>
  <si>
    <t>Mantenimiento robots Fanuc (linea y perifericas)</t>
  </si>
  <si>
    <t xml:space="preserve">AGMDPRO-11-1-K </t>
  </si>
  <si>
    <t>INDEX SPRAY HEAD</t>
  </si>
  <si>
    <t xml:space="preserve">AGMDPRO-205-14-K </t>
  </si>
  <si>
    <t>FLUID NOZZE 1,4</t>
  </si>
  <si>
    <t xml:space="preserve">AGMDPRO-301-12-K </t>
  </si>
  <si>
    <t xml:space="preserve">AGMDPRO-405-K </t>
  </si>
  <si>
    <t>SPRING ASSEMBLY KID</t>
  </si>
  <si>
    <t>KIT MEMBRANAS</t>
  </si>
  <si>
    <t>KIT REPARACIO</t>
  </si>
  <si>
    <t xml:space="preserve">116553 1OZ (30ml) </t>
  </si>
  <si>
    <t>HOUSING CENTER</t>
  </si>
  <si>
    <t>COVER AIR, BAND CLAMPED</t>
  </si>
  <si>
    <t>KIT REPARACION VALVULA AIRE</t>
  </si>
  <si>
    <t>VALVULAS GRACO</t>
  </si>
  <si>
    <t>TUERCA RETEN</t>
  </si>
  <si>
    <t>RETEN</t>
  </si>
  <si>
    <t xml:space="preserve">X89460000     </t>
  </si>
  <si>
    <t>Stock</t>
  </si>
  <si>
    <t>electrostock</t>
  </si>
  <si>
    <t>cable azul 1X1 bobina 100m</t>
  </si>
  <si>
    <t>cable negro 1X1 bobina 100m</t>
  </si>
  <si>
    <t>insertos mesa pip</t>
  </si>
  <si>
    <t>albaran 18/594</t>
  </si>
  <si>
    <t>FABRICACIÓ DE 20 CASQUETS SEGONS MOSTRA D'ALUMINI</t>
  </si>
  <si>
    <t>Alb.2018-15</t>
  </si>
  <si>
    <t>Reparación AA CC Pion</t>
  </si>
  <si>
    <t>S29</t>
  </si>
  <si>
    <t>preventivo turbina recirculacion horno polimerizado</t>
  </si>
  <si>
    <t>PRESUPUESTO Nº 1 9 718</t>
  </si>
  <si>
    <t>revision turbina recirculacion horno polimerizado</t>
  </si>
  <si>
    <t>Trabajos verano(periodificado )</t>
  </si>
  <si>
    <t>revision turbina grupo de aporte</t>
  </si>
  <si>
    <t>presupuesto 19719</t>
  </si>
  <si>
    <t>Racor de 90º macho 1/4 a tuerca giratoria de 1/4</t>
  </si>
  <si>
    <t>4C6MK4</t>
  </si>
  <si>
    <t>PAGAR Proforma S38</t>
  </si>
  <si>
    <t>Material caja conexiones amacan PDCA Ramon</t>
  </si>
  <si>
    <t>Presupuesto 017_41149</t>
  </si>
  <si>
    <t>Material reparaciones varias según planin PDCA Ramon</t>
  </si>
  <si>
    <t>Recambio Emergencias sala de mezclas</t>
  </si>
  <si>
    <t>Crouse-hints</t>
  </si>
  <si>
    <t>Presupuesto 8003720</t>
  </si>
  <si>
    <t>Material pupitres cabina pintura.</t>
  </si>
  <si>
    <t>WERMA</t>
  </si>
  <si>
    <t>314-7382</t>
  </si>
  <si>
    <t>Lampara Werma 95584035, transparente, incandescente, BA5d, 24v</t>
  </si>
  <si>
    <t>reparar bomba y motor itur</t>
  </si>
  <si>
    <t>presupuesto 19725</t>
  </si>
  <si>
    <t>REPARAR BOMBA ITUR RW CR80/250V DE 11 KW A 1466</t>
  </si>
  <si>
    <t>detector sandwich abajo bandeau J87 equivalente a siemens</t>
  </si>
  <si>
    <t>PEPPERL FU</t>
  </si>
  <si>
    <t>detector según presupuesto 8004216 (solo referencia  236534 )</t>
  </si>
  <si>
    <t>Distribuidores aire para robots linea pintura</t>
  </si>
  <si>
    <t>AR</t>
  </si>
  <si>
    <t>ECONDSR1/204R1/4</t>
  </si>
  <si>
    <t>Raccord para cartuchos microdifusión</t>
  </si>
  <si>
    <t>Staubli</t>
  </si>
  <si>
    <t>HCB 05.1151/IC/SF/JK</t>
  </si>
  <si>
    <t>Racord staubli para zona micros</t>
  </si>
  <si>
    <t>S40</t>
  </si>
  <si>
    <t>Valvulas para distribuidores aire robots linea pintura</t>
  </si>
  <si>
    <t>NORDAIR</t>
  </si>
  <si>
    <t>6066 ¼</t>
  </si>
  <si>
    <t>Valvulas para distribuidores aire robots linea pintura 1/4</t>
  </si>
  <si>
    <t>Reparar 2ª Bol y curativos en linea</t>
  </si>
  <si>
    <t>Junta torica Bol</t>
  </si>
  <si>
    <t>Tornillo  CHc-  M3 x 10 inoxidable 316</t>
  </si>
  <si>
    <t>X9NVFP066</t>
  </si>
  <si>
    <t>Tornillo F/90 M3 x 8 Nilon</t>
  </si>
  <si>
    <t>X9NVFP118</t>
  </si>
  <si>
    <t>Tornillo F/90 M4 x 10 Nilon con ranura</t>
  </si>
  <si>
    <t>reguladores aire aplicación que pierden aire</t>
  </si>
  <si>
    <t>AR30-03G-A</t>
  </si>
  <si>
    <t>regulador aire</t>
  </si>
  <si>
    <t>Ventosas SMC ZP50BS para maquina REAR</t>
  </si>
  <si>
    <t>ZP 50 BS</t>
  </si>
  <si>
    <t>Ventosas SMC ZP50BS para maquina REAR altillo</t>
  </si>
  <si>
    <t>Baina de aluminio 10-24 protección canula mezcladora.</t>
  </si>
  <si>
    <t>reparacion de roscas metrico 3</t>
  </si>
  <si>
    <t>Recoil</t>
  </si>
  <si>
    <t>291-880</t>
  </si>
  <si>
    <t>reparacion de roscas metrico 4</t>
  </si>
  <si>
    <t>291-896</t>
  </si>
  <si>
    <t>reparacion de roscas metrico 5</t>
  </si>
  <si>
    <t>528-643</t>
  </si>
  <si>
    <t>reparacion de roscas metrico 6</t>
  </si>
  <si>
    <t>528-659</t>
  </si>
  <si>
    <t>reparacion de roscas metrico 8</t>
  </si>
  <si>
    <t>528-665</t>
  </si>
  <si>
    <t>abrazadera sin fin de 11 mm./ 16 mm.</t>
  </si>
  <si>
    <t>HI-GRIP</t>
  </si>
  <si>
    <t>525-183</t>
  </si>
  <si>
    <t>abrazadera sin fin de 13mm. / 20 mm.</t>
  </si>
  <si>
    <t>525-199</t>
  </si>
  <si>
    <t>abrazadera sin fin de 17mm./ 25mm.</t>
  </si>
  <si>
    <t>525-212</t>
  </si>
  <si>
    <t>abrazadera en V para bomba husky</t>
  </si>
  <si>
    <t xml:space="preserve">bote de cola </t>
  </si>
  <si>
    <t>teroson</t>
  </si>
  <si>
    <t>524-6059</t>
  </si>
  <si>
    <t>instalacion de camaras cabina de piuntura</t>
  </si>
  <si>
    <t>tubo de PVC de diametro 20</t>
  </si>
  <si>
    <t>tubo de PVC de diametro 25</t>
  </si>
  <si>
    <t>tubo de PVC de diametro 32</t>
  </si>
  <si>
    <t>caja de abrazaderas de plastico para tubo de 32</t>
  </si>
  <si>
    <t>manguitos de empalme de PVC para tubo de 32</t>
  </si>
  <si>
    <t>Herramientas reparación Bol</t>
  </si>
  <si>
    <t>Herramienta para el desmontaje de la nanoválvula 2 puntos</t>
  </si>
  <si>
    <t>Herramienta desmontaje ruedas de álabes</t>
  </si>
  <si>
    <t>tubo fluorecente de 36W/865</t>
  </si>
  <si>
    <t>Pfilips</t>
  </si>
  <si>
    <t>tubo fluorecente de 58W/865</t>
  </si>
  <si>
    <t>reduccion neumatica de tubo de 6mm a tubo de 4mm</t>
  </si>
  <si>
    <t>619-0840</t>
  </si>
  <si>
    <t>Racor neumático tubo-tubo recto, Legris 3106 04 06, de 4mm a 6mm</t>
  </si>
  <si>
    <t>Mejora Anacondas</t>
  </si>
  <si>
    <t>Modificacion anaconda RB2 verano 2018</t>
  </si>
  <si>
    <t>KFG2E0425-00</t>
  </si>
  <si>
    <t>Racordaje roscado de acero inoxidable 316, Unión pasamuro, tubo 4</t>
  </si>
  <si>
    <t>e-mail 04-09</t>
  </si>
  <si>
    <t>a la espera de material pma….</t>
  </si>
  <si>
    <t>KFG2E0604-00</t>
  </si>
  <si>
    <t>Racordaje roscado de acero inoxidable 316, Unión pasamuro, tubo 6</t>
  </si>
  <si>
    <t>KFG2E0806-00</t>
  </si>
  <si>
    <t>Racordaje roscado de acero inoxidable 316, Unión pasamuroo, tubo 8</t>
  </si>
  <si>
    <t>KFG2E1008-00</t>
  </si>
  <si>
    <t>Racordaje roscado de acero inoxidable 316, Unión pasamuro, tubo 10</t>
  </si>
  <si>
    <t>KQG2E04-00</t>
  </si>
  <si>
    <t>Racordaje de acero inoxidable 316, Unión pasamuro, Tubo 4</t>
  </si>
  <si>
    <t>Abrazaderas para engrase automatico (14m/m)</t>
  </si>
  <si>
    <r>
      <t>300-5581</t>
    </r>
    <r>
      <rPr>
        <sz val="12"/>
        <color rgb="FF333333"/>
        <rFont val="Calibri"/>
        <family val="2"/>
      </rPr>
      <t> </t>
    </r>
  </si>
  <si>
    <t>Abrazaderas para engrase automatico ( 14 m/m)bolsa de 10 unidades</t>
  </si>
  <si>
    <t>1 bolsa</t>
  </si>
  <si>
    <t>Curativo Brandson</t>
  </si>
  <si>
    <t>Cable 30x1 para conector mesa</t>
  </si>
  <si>
    <t>Presupuesto 017_41270</t>
  </si>
  <si>
    <t>Cable 30x1 para conector mesa según presupuesto 10 MTS</t>
  </si>
  <si>
    <t>Curativo util J87</t>
  </si>
  <si>
    <t>cilindro Festo de apertura de oreja util soldadura branson B10</t>
  </si>
  <si>
    <t>ADN-32-20-A-P-A</t>
  </si>
  <si>
    <t>Cilindro neumatico festo ADN-32-20-A-P-A        SAP:MA00041987</t>
  </si>
  <si>
    <t>cilindro Festo de apertura de oreja util soldadura branson J87</t>
  </si>
  <si>
    <t>detectores perifericas util soldadura branson J87</t>
  </si>
  <si>
    <t>Detector posicion cilindros SME-8-S-LED-24</t>
  </si>
  <si>
    <t>reduccion neumatica de tubo de 8mm a tubo de 6mm</t>
  </si>
  <si>
    <t>619-0878</t>
  </si>
  <si>
    <t xml:space="preserve">Racor neumático tubo-tubo recto, Legris 3106 06 08, de 6mm a 8mm </t>
  </si>
  <si>
    <t xml:space="preserve">punteras crimpado cable 0.5 </t>
  </si>
  <si>
    <t>rs</t>
  </si>
  <si>
    <t>458-702 </t>
  </si>
  <si>
    <t xml:space="preserve"> puntera crimpado cable 0.5 mm </t>
  </si>
  <si>
    <t>juanan</t>
  </si>
  <si>
    <t xml:space="preserve">curativo   </t>
  </si>
  <si>
    <t>BOL MAGNETICO 50 EC</t>
  </si>
  <si>
    <t xml:space="preserve">PMS-08-16-125B </t>
  </si>
  <si>
    <t>Slippery spray 520c</t>
  </si>
  <si>
    <t>correas SPA 1207</t>
  </si>
  <si>
    <t>SPA 1207</t>
  </si>
  <si>
    <t>DOSIFICACION BALSA</t>
  </si>
  <si>
    <t xml:space="preserve">X89460000   </t>
  </si>
  <si>
    <t>AGMDPRO-404-K</t>
  </si>
  <si>
    <t>PISTON ASSEMBLY KID</t>
  </si>
  <si>
    <t>Pre-alarma trafo pintura disparo temperatura</t>
  </si>
  <si>
    <t>Trafo pintura</t>
  </si>
  <si>
    <t>Intervencion nocturna alta tensió</t>
  </si>
  <si>
    <t>Electric-Set</t>
  </si>
  <si>
    <t>Reten</t>
  </si>
  <si>
    <t>DIAPHRAGM</t>
  </si>
  <si>
    <t>JUNTA</t>
  </si>
  <si>
    <t>O-RING</t>
  </si>
  <si>
    <t>Cover</t>
  </si>
  <si>
    <t>ASIENTO</t>
  </si>
  <si>
    <t>Falda interior y exterior bol electroestatica</t>
  </si>
  <si>
    <t>conjunto JUPE 50    MA00033100</t>
  </si>
  <si>
    <t>Cable comunicación datos lector codigo de barras</t>
  </si>
  <si>
    <t>COMMSCOPE</t>
  </si>
  <si>
    <t>124-1161</t>
  </si>
  <si>
    <t>Conector macho modular RJ45 COMMSCOPE 6-557963-2, Vías: 10, Cat5, No apantallado, Recto, Montaje de Cable, Macho</t>
  </si>
  <si>
    <t>Cable comunicación datos trazavilidad BFB</t>
  </si>
  <si>
    <t>Paladin</t>
  </si>
  <si>
    <t>443-980</t>
  </si>
  <si>
    <t>Matriz de terminación para crimpado Paladin serie 1300, 8000</t>
  </si>
  <si>
    <t>Bel-Stewart</t>
  </si>
  <si>
    <t>437-222</t>
  </si>
  <si>
    <t>Conector RJ50 Bel-Stewart 940-SP-301010R, 10P10C, Recto, Montaje de Cable, Macho</t>
  </si>
  <si>
    <t>Reparar bien kartcher barras</t>
  </si>
  <si>
    <t>presupuesto COM4472</t>
  </si>
  <si>
    <t>Filtro hidrolimpiadora IPC ref.14</t>
  </si>
  <si>
    <t>presupuesto COM4706</t>
  </si>
  <si>
    <t>Flexo sortida filtre hidronetejadora IPC</t>
  </si>
  <si>
    <t>Tubo para coil Bol Sames</t>
  </si>
  <si>
    <t>Tubo de Teflon D: 4 / 6 Calibre  10 MTS</t>
  </si>
  <si>
    <t>valvula neumatica progresiva SMC</t>
  </si>
  <si>
    <t>asistencia 2 mecanicos cambiar grupo arrastre</t>
  </si>
  <si>
    <t>talferco CLR CADENA</t>
  </si>
  <si>
    <t>CLR CADENA PEDIDOS</t>
  </si>
  <si>
    <t>reduccion neumatica de tubo de 10mm a tubo de 8mm</t>
  </si>
  <si>
    <t>619-0884</t>
  </si>
  <si>
    <t>Racor neumático tubo-tubo recto, Legris 3106 08 10, de 8mm a 10mm</t>
  </si>
  <si>
    <t>Modificación bomba engrase Robots FANUC</t>
  </si>
  <si>
    <t>7170 13 13</t>
  </si>
  <si>
    <t>7170  - REGULADOR EN LINEA DE ALUMINIO, ROSCA HEMBRA METRICA Y CILINDRICA</t>
  </si>
  <si>
    <t>reparar grupo arrastres  uñas?</t>
  </si>
  <si>
    <t xml:space="preserve">reparar grupo arrastres cadena 2 guias carros </t>
  </si>
  <si>
    <t>Alfileres 012X8 con bola lisa</t>
  </si>
  <si>
    <t>Halder</t>
  </si>
  <si>
    <t>Halder Straings Pins 375400312</t>
  </si>
  <si>
    <t>Racor antiretorno 4m/m tubo-tubo  para engrase automatico</t>
  </si>
  <si>
    <t>7996 04 00</t>
  </si>
  <si>
    <t>Racor antiretorno 4m/m tubo-tubo   para engrase automatico</t>
  </si>
  <si>
    <t>actuador servo quemador RA200 horno polimerizado</t>
  </si>
  <si>
    <t>CM300060</t>
  </si>
  <si>
    <t>IC20-30W3T   actuator</t>
  </si>
  <si>
    <t>electrodo encendido quemador RA200hornon polimerizado</t>
  </si>
  <si>
    <t>E_10002242-2</t>
  </si>
  <si>
    <t>Sensor, Flame, Ionization, 0.5 in., NPT, 280.5 mm Length, 3.18 mm Electrode</t>
  </si>
  <si>
    <t>electrodo ionizado quemador RA200 horno polimerizado</t>
  </si>
  <si>
    <t>E_10019728</t>
  </si>
  <si>
    <t>Igniter, M14, Self-Grounding, 70 mm Length, Extended Ceramic</t>
  </si>
  <si>
    <t>electrovalvula quemador RA200 horno polimerizado</t>
  </si>
  <si>
    <t>E_7023</t>
  </si>
  <si>
    <t>ELECTV.DUNGS MVD 215/5 1.1/2''</t>
  </si>
  <si>
    <t>filtro turbina quemador RA200 horno polimerizado</t>
  </si>
  <si>
    <t>E_11132</t>
  </si>
  <si>
    <t>Media, Filter, Foam, 16 in. Diameter, 20</t>
  </si>
  <si>
    <t>S04</t>
  </si>
  <si>
    <t>presostato recambio quemador RA200 horno polimerizado</t>
  </si>
  <si>
    <t>DG 50U-3   Presostato para gas</t>
  </si>
  <si>
    <t xml:space="preserve">Juego llaves allen </t>
  </si>
  <si>
    <t>542-3509</t>
  </si>
  <si>
    <t>Juego Llave Hexagonal, RS Pro, 15 piezas, L, Acero S2</t>
  </si>
  <si>
    <t>pastillas balluff</t>
  </si>
  <si>
    <t>balluff</t>
  </si>
  <si>
    <t>BIS0019       BIS C-128-05/L</t>
  </si>
  <si>
    <t>Pastilla balluff.  BIS0019       BIS C-128-05/L</t>
  </si>
  <si>
    <t>400,05,75</t>
  </si>
  <si>
    <t>400,05,76</t>
  </si>
  <si>
    <t>400,07,37</t>
  </si>
  <si>
    <t>400,07,39</t>
  </si>
  <si>
    <t>501,06,22</t>
  </si>
  <si>
    <t>amortiguador puestos de pulido</t>
  </si>
  <si>
    <t>stabilus</t>
  </si>
  <si>
    <t>876763 0250N</t>
  </si>
  <si>
    <t>amortiguador de gas 876763 0250N 042/13 JK14</t>
  </si>
  <si>
    <t>Recambios pulid.</t>
  </si>
  <si>
    <t>enchufe rapido utiles PIP´s</t>
  </si>
  <si>
    <t>9214 20 19</t>
  </si>
  <si>
    <t>Enchufe rapido neumatico Serie 20, rosca hembra BSPP y métrica M5</t>
  </si>
  <si>
    <t>Reparación MUÑECA ROBOT P50</t>
  </si>
  <si>
    <t>449-9599</t>
  </si>
  <si>
    <t>Llave de filtro de aceite RS Pro 75 → 120 mm</t>
  </si>
  <si>
    <t>Curativo robot linea</t>
  </si>
  <si>
    <t>769-1697</t>
  </si>
  <si>
    <t>Llave de gancho Facom 126A.80, 280 mm, Cromo, Acero al Cromo Vanadio, Capacidad de Mordaza 50 → 80mm</t>
  </si>
  <si>
    <t>variador motor humificadora</t>
  </si>
  <si>
    <t>ATV930D15N4</t>
  </si>
  <si>
    <t>VARIADOR ATV930 IP21 15Kw 400-480V</t>
  </si>
  <si>
    <t>S51</t>
  </si>
  <si>
    <t>cambio bomba itur</t>
  </si>
  <si>
    <t>Número: 51267</t>
  </si>
  <si>
    <t>Clavija aerea cetac 3p+TT 16 A macho</t>
  </si>
  <si>
    <t>goma  para la mesa del taller</t>
  </si>
  <si>
    <t>plancha de goma comun 750 x 1800 x 10 mm</t>
  </si>
  <si>
    <t>harramientas</t>
  </si>
  <si>
    <t>juego de machos de 1/8 de pulgada</t>
  </si>
  <si>
    <t>schumacher</t>
  </si>
  <si>
    <t>A33430001828</t>
  </si>
  <si>
    <t>Recambios robot fanuc</t>
  </si>
  <si>
    <t>A03B-0819-C011</t>
  </si>
  <si>
    <t>AIF01A (Modulo alimentación y comunicación)</t>
  </si>
  <si>
    <t>A03B-0819-C051</t>
  </si>
  <si>
    <t xml:space="preserve">AAD04A (Modulo de 4 entradas analogicas) </t>
  </si>
  <si>
    <t xml:space="preserve">419-0090 </t>
  </si>
  <si>
    <t> 70-059-61/16A</t>
  </si>
  <si>
    <t>fusibles 16A</t>
  </si>
  <si>
    <t>consumible fábrica</t>
  </si>
  <si>
    <t>aditivos humificadora</t>
  </si>
  <si>
    <t/>
  </si>
  <si>
    <t>adivitos balsa</t>
  </si>
  <si>
    <t>Contactor Reactiva</t>
  </si>
  <si>
    <t>Contactor reactiva</t>
  </si>
  <si>
    <t>DEVILBISS</t>
  </si>
  <si>
    <t xml:space="preserve">AGMDPRO-301P-12-14 </t>
  </si>
  <si>
    <t>AGUJA CON PUNTA DE P</t>
  </si>
  <si>
    <t>KIT REPARACION</t>
  </si>
  <si>
    <t>husky</t>
  </si>
  <si>
    <t>rodamientos para probar en las ruedas carros linea</t>
  </si>
  <si>
    <t>fag</t>
  </si>
  <si>
    <t>FAG 6203-2Z-C3</t>
  </si>
  <si>
    <t>rodamientes FAG 6203-2Z-C3</t>
  </si>
  <si>
    <t>soporte bloque graco ipc barniz</t>
  </si>
  <si>
    <t>presupuesto 3720</t>
  </si>
  <si>
    <t>SOPORTE BLOQUE GRACO IPC BARNIZ</t>
  </si>
  <si>
    <t>AGUJA FLUIDO</t>
  </si>
  <si>
    <t>SISTEM CAR, S.L.</t>
  </si>
  <si>
    <t>alargar agitador bañera. + agitador nuevo sala mezclas.</t>
  </si>
  <si>
    <t>albaran 18162</t>
  </si>
  <si>
    <t>Consumibles y HJB</t>
  </si>
  <si>
    <t>IMOPAC</t>
  </si>
  <si>
    <t>ACD-25H-X</t>
  </si>
  <si>
    <t>Espiga enchufe rapido rosca hembra 1/4 (neumatico)</t>
  </si>
  <si>
    <t xml:space="preserve"> Teach Pendant robots linea</t>
  </si>
  <si>
    <t>A290-7202-X931</t>
  </si>
  <si>
    <t>Face Plate Teach Pendant RJ</t>
  </si>
  <si>
    <t>S44</t>
  </si>
  <si>
    <t>A290-7202-X932</t>
  </si>
  <si>
    <t>Cover Bottom RJ</t>
  </si>
  <si>
    <t>A98L-0001-0783#PNE1</t>
  </si>
  <si>
    <t>Key Sheet Paint without Glue RJ2</t>
  </si>
  <si>
    <t>A98L-0001-0785#PNE1</t>
  </si>
  <si>
    <t>Label LED Paint w/o glue RJ2</t>
  </si>
  <si>
    <t>Consumibles y HJB (CAMBIO DE COLA)</t>
  </si>
  <si>
    <t>Multimetro digital para taller</t>
  </si>
  <si>
    <t>Amprobe</t>
  </si>
  <si>
    <t>794-3099 </t>
  </si>
  <si>
    <t>Potenciometros agitadores sala mezclas</t>
  </si>
  <si>
    <t> Vishay</t>
  </si>
  <si>
    <r>
      <t>RS </t>
    </r>
    <r>
      <rPr>
        <sz val="10"/>
        <color rgb="FF333333"/>
        <rFont val="Calibri"/>
        <family val="2"/>
        <scheme val="minor"/>
      </rPr>
      <t>790-4173</t>
    </r>
  </si>
  <si>
    <t>Rele termico climatizador sala disolventes</t>
  </si>
  <si>
    <t>LRD 10</t>
  </si>
  <si>
    <t>Rele termico climatizador sala disolventes LRD 10  de 4-6 A</t>
  </si>
  <si>
    <t>rotulador control dynas ipros validacion HJB</t>
  </si>
  <si>
    <t xml:space="preserve"> presupuesto 18DN0706</t>
  </si>
  <si>
    <t>ver según presupuesto18DN0706( pencil test 48 DYNES /cm2 )</t>
  </si>
  <si>
    <t>Turbina climatizador sala disolventes</t>
  </si>
  <si>
    <t>Soler y Palau</t>
  </si>
  <si>
    <t>Presupuesto 017_41461</t>
  </si>
  <si>
    <t>Mantenimiento robots planta</t>
  </si>
  <si>
    <t>755-9057</t>
  </si>
  <si>
    <t>Fijación de Conducto para Cable RS Pro, Adaptador, Nylon 66, Tamaño Nominal 16mm, PG-9</t>
  </si>
  <si>
    <t>Reclamado 02/10/2018 sin plazo</t>
  </si>
  <si>
    <t>Recambio</t>
  </si>
  <si>
    <t>Boya con flotador inox de 1/2" (Power)</t>
  </si>
  <si>
    <t>AISI-304</t>
  </si>
  <si>
    <t>pistolas aire comprimido</t>
  </si>
  <si>
    <t xml:space="preserve">DG-10S PISTOLA DE SOPLAR </t>
  </si>
  <si>
    <t>Reparacion bol de repuesto</t>
  </si>
  <si>
    <t>Brida de Boquillas</t>
  </si>
  <si>
    <t>Plantillas de letras para pintar 1"  (RTO)</t>
  </si>
  <si>
    <t>AT Brown</t>
  </si>
  <si>
    <t>312-2872</t>
  </si>
  <si>
    <t>Plantillas de letras para pintar 1"</t>
  </si>
  <si>
    <t>Plantillas de numeros para pintar 1"  (RTO)</t>
  </si>
  <si>
    <t>312-2888</t>
  </si>
  <si>
    <t>Validación flameado pieza HJB</t>
  </si>
  <si>
    <t>herramientas reposicion</t>
  </si>
  <si>
    <t>Llave inglesa</t>
  </si>
  <si>
    <t>Gedore</t>
  </si>
  <si>
    <t xml:space="preserve"> 847-7969</t>
  </si>
  <si>
    <t>Llave inglesa DE 2O m/m</t>
  </si>
  <si>
    <t>2247-0</t>
  </si>
  <si>
    <t>100 mts</t>
  </si>
  <si>
    <t>Critico + stock</t>
  </si>
  <si>
    <t>Electrodo quemador Grupo de aporte</t>
  </si>
  <si>
    <t>E 4312</t>
  </si>
  <si>
    <t>Epis Luis</t>
  </si>
  <si>
    <t>815-4168</t>
  </si>
  <si>
    <t>Mascarilla facial, M, tipo Media máscara</t>
  </si>
  <si>
    <t>reparacion climaveneta</t>
  </si>
  <si>
    <t>reparacion dos cargas de gas y dos fugas de gas con montaje latiguillo entre compresores</t>
  </si>
  <si>
    <t>ELM</t>
  </si>
  <si>
    <t>Instal·lació i posta en marxa de una caldera elèctrica per a la E.R.M. de gas UAP-2</t>
  </si>
  <si>
    <t>Instal·lació i posta en marxa de una caldera elèctrica per a la E.R.M. de gas UAP-2 (E-MAIL  25/09 10:20)</t>
  </si>
  <si>
    <t>Arco de sierra</t>
  </si>
  <si>
    <t>537-603</t>
  </si>
  <si>
    <t>Sierra de arco RS Pro con mango Presofundido, hoja de Acero al Carbono de 300 mm, 24 Dientes por Pulgada</t>
  </si>
  <si>
    <t>Aixia</t>
  </si>
  <si>
    <t>Aixia 2003-E      Equilibrador 0.6 - 1.5 Kg</t>
  </si>
  <si>
    <t>maza de nylon</t>
  </si>
  <si>
    <t>732-549</t>
  </si>
  <si>
    <t>RS Pro, 675g, Redondo, Zinc Chapado en Cromo Mazo, con Superficie Reemplazable</t>
  </si>
  <si>
    <t>bormas de 16  m.m. para guia din ( cuadros electricos )</t>
  </si>
  <si>
    <t xml:space="preserve"> 425-235</t>
  </si>
  <si>
    <t>bormas de 16  m.m. para guia din ( cuadros electricos ) / caja conexiones bomba</t>
  </si>
  <si>
    <t>MF20K01L MULTIFIL 4V F7 592x592x292             </t>
  </si>
  <si>
    <t>tramex cabinas solo alrededor robots 50x55</t>
  </si>
  <si>
    <t>tramex cabinas robots según oferta (mail yolanda 02/10)</t>
  </si>
  <si>
    <t>Relesa</t>
  </si>
  <si>
    <t>turbina robots</t>
  </si>
  <si>
    <t>BALSA</t>
  </si>
  <si>
    <t>Osmosis altillo</t>
  </si>
  <si>
    <t>PORTES</t>
  </si>
  <si>
    <t>AGMDPRO-301P-12-K</t>
  </si>
  <si>
    <t xml:space="preserve">15A031 </t>
  </si>
  <si>
    <t>TUBE AIR VALVE</t>
  </si>
  <si>
    <t xml:space="preserve">15A033 </t>
  </si>
  <si>
    <t>GARRIAGE</t>
  </si>
  <si>
    <t xml:space="preserve">15A042 </t>
  </si>
  <si>
    <t>PISTON SHAFT</t>
  </si>
  <si>
    <t xml:space="preserve">15A043 </t>
  </si>
  <si>
    <t>SHAFT</t>
  </si>
  <si>
    <t>15A482</t>
  </si>
  <si>
    <t xml:space="preserve"> WASHER</t>
  </si>
  <si>
    <t>PREVENTIVO PERIFERICAS</t>
  </si>
  <si>
    <t>PIEZAS PLASMA (FALTAN EN EL PLASMA DE LA RS)</t>
  </si>
  <si>
    <t>PLASMATREAT</t>
  </si>
  <si>
    <t>CARBON BRUSH</t>
  </si>
  <si>
    <t>PREVENTIVO SALA DE MEZCLAS</t>
  </si>
  <si>
    <t>REGULADORES DE AIRE PARA BOMBAS GRACO 3:1</t>
  </si>
  <si>
    <t>21-AR30-F03E-B</t>
  </si>
  <si>
    <t>Regulador y Regulador con función de flujo inverso AR30</t>
  </si>
  <si>
    <t>Proteccion auditiva</t>
  </si>
  <si>
    <t>Howard Leight</t>
  </si>
  <si>
    <t>104-0919</t>
  </si>
  <si>
    <t>Tapones, Desechables, Rosa, amarillo, Espuma de poliuretano, elastómeros termoplásticos, Uncorded, 35dB</t>
  </si>
  <si>
    <t>RTO G4  1ª ETAPA</t>
  </si>
  <si>
    <t>ST06E1V360B</t>
  </si>
  <si>
    <t>ST06E1V360B SYNTETHICFIL TS G4 595x595x36</t>
  </si>
  <si>
    <t>software PLC omron maquina HJB</t>
  </si>
  <si>
    <t>SYSMACSE200D</t>
  </si>
  <si>
    <t>Sysmac Studio Estándar Edition DVD (presupuesto 1190845)</t>
  </si>
  <si>
    <t>SYSMACSE201L</t>
  </si>
  <si>
    <t>Sysmac Studio Estándar Edition 1 licencia  (presupuesto 1190845)</t>
  </si>
  <si>
    <t>Tubos de disolvente cabina pintura robot RB3 / RB4</t>
  </si>
  <si>
    <t>176 2246</t>
  </si>
  <si>
    <t>modificacion tubos de desalojo disovente robot RB3 y RB4</t>
  </si>
  <si>
    <t>Armario Rack datos para camaras de cabina pintura</t>
  </si>
  <si>
    <t>Presupuesto 8005857</t>
  </si>
  <si>
    <t>cadena reparacion grupo arrastre.</t>
  </si>
  <si>
    <t>ZMC</t>
  </si>
  <si>
    <t>500C</t>
  </si>
  <si>
    <t>MTS. CADENA ZMC 500 C (oferta numero 246235 )</t>
  </si>
  <si>
    <t>CLR CADENA</t>
  </si>
  <si>
    <t>conexión cadena reparacion grupo arrastre.</t>
  </si>
  <si>
    <t>500CG</t>
  </si>
  <si>
    <t>CONEXION CADENA 500 C</t>
  </si>
  <si>
    <t>Control de componentes Branson</t>
  </si>
  <si>
    <t>telemecanic</t>
  </si>
  <si>
    <t>XS108B3PAM8</t>
  </si>
  <si>
    <t>DET.PROX.INDUCT.2mm PNP NA M8</t>
  </si>
  <si>
    <t>empalmes neumaticos legris</t>
  </si>
  <si>
    <t>albaran 172057</t>
  </si>
  <si>
    <t>union desigual d-08 d-10</t>
  </si>
  <si>
    <t>reparacion bomba y motor humificadora</t>
  </si>
  <si>
    <t>PRESUPUESTO Nº 1 9 978</t>
  </si>
  <si>
    <t>REPARAR BOMBA EJE LIBRE TIPO FELEZ 65/160 DE 7,5 KW 380/660V Nº 100177A</t>
  </si>
  <si>
    <t>revisar si repetido
ya está entregado</t>
  </si>
  <si>
    <t>Camara de contactos NA</t>
  </si>
  <si>
    <t>ZBE101</t>
  </si>
  <si>
    <t>Camara contacto NA</t>
  </si>
  <si>
    <t>Selectores de 2  posiciones con retorno para rearme armarios</t>
  </si>
  <si>
    <t>XB4BG61</t>
  </si>
  <si>
    <t>Selectores de 2  posiciones con retorno completo</t>
  </si>
  <si>
    <t>aspirador produccion pw</t>
  </si>
  <si>
    <t>presupuesto 14943</t>
  </si>
  <si>
    <t>aspirador LSU 155P</t>
  </si>
  <si>
    <t>soporte de filtros cuadro electricos de 120m.m. X 120m.m.</t>
  </si>
  <si>
    <t>rittal</t>
  </si>
  <si>
    <t>proteciones filtro de entrada aire cuadros electricos maquina 302</t>
  </si>
  <si>
    <t>Clavijas schuko salida lateral 16 A</t>
  </si>
  <si>
    <t>Famatel</t>
  </si>
  <si>
    <t>GIV 1153</t>
  </si>
  <si>
    <t>Regletas de conexión 10mm negra</t>
  </si>
  <si>
    <t>LEG 34272</t>
  </si>
  <si>
    <t>Regletas de conexión 25mm negra</t>
  </si>
  <si>
    <t>LEG 34274</t>
  </si>
  <si>
    <t>Regletas de conexión 6mm negra</t>
  </si>
  <si>
    <t>LEG 34271</t>
  </si>
  <si>
    <t>Curativo/Mejora</t>
  </si>
  <si>
    <t>Material para reparacion puerta automatica expediciones</t>
  </si>
  <si>
    <t>Presupuesto : 8006121</t>
  </si>
  <si>
    <t>Pack lapices de grafito con goma</t>
  </si>
  <si>
    <t>Pack lapices de grafito con goma (12 unidades)</t>
  </si>
  <si>
    <t>Pilas boton CR2032 (Sensores de temperatura Sala Mezclas)</t>
  </si>
  <si>
    <t>CR 2032</t>
  </si>
  <si>
    <t>Sacapuntas</t>
  </si>
  <si>
    <t>BOQUILLA PISTOLA NOSRDSON PARA BFB/BFB RS MA00041714</t>
  </si>
  <si>
    <t>Valvula recirculación cola BFB/BFB RS</t>
  </si>
  <si>
    <t>1031221 SVCE KIT,DURABLUE,PCV,600PSI</t>
  </si>
  <si>
    <t>Ampliacion del engrase de cadena</t>
  </si>
  <si>
    <t>Intza</t>
  </si>
  <si>
    <t>DN01/0</t>
  </si>
  <si>
    <t>CUERPO CIEGO DOSIFICADOR DN01</t>
  </si>
  <si>
    <t>PN02/A-1/2A-061-0</t>
  </si>
  <si>
    <t>MQL 2SAL/24VCC/SINGENERADOR</t>
  </si>
  <si>
    <t>SB02/C-3/21/L500</t>
  </si>
  <si>
    <t>PROYECTOR ARTICULABLE CON CORTINA</t>
  </si>
  <si>
    <t>TU01/A-3/5000</t>
  </si>
  <si>
    <t>TUBERIA COAXIAL TEFLON 5m</t>
  </si>
  <si>
    <t>Barra techo</t>
  </si>
  <si>
    <t>ZB4BG2</t>
  </si>
  <si>
    <t xml:space="preserve">Selector con llave dos posiciones </t>
  </si>
  <si>
    <t>cilindro maquina tapa golf roto</t>
  </si>
  <si>
    <t xml:space="preserve">Cilindro neumatico festo ADN-12-25-I-P-A      </t>
  </si>
  <si>
    <t>CONSUMIBLES</t>
  </si>
  <si>
    <t>rodamiento pulidoras kawasaki</t>
  </si>
  <si>
    <t>SKF 6201-2Z</t>
  </si>
  <si>
    <t>rodamiento rigido pulidoras</t>
  </si>
  <si>
    <t>union desigual d-06 d-08</t>
  </si>
  <si>
    <t>TAPON ALLEN MACHO CON.INOX 3/8:Para linea pintura robots</t>
  </si>
  <si>
    <t>albarna 216801</t>
  </si>
  <si>
    <t>TAPON ALLEN MACHO CON.3/8 laton</t>
  </si>
  <si>
    <t>fran</t>
  </si>
  <si>
    <t>Selladora de bolsas</t>
  </si>
  <si>
    <t>389 TEFLON PLF FINO  10 MTS</t>
  </si>
  <si>
    <t>deposito membrana 50 L. bombas osmosis altillo</t>
  </si>
  <si>
    <t>ibaiondo</t>
  </si>
  <si>
    <t>articulo 89138</t>
  </si>
  <si>
    <t>deposito membrana 50 L.</t>
  </si>
  <si>
    <t>montar bloque ipc con graco</t>
  </si>
  <si>
    <t>contrato 2018</t>
  </si>
  <si>
    <t>Regletas de conexión 16mm negra</t>
  </si>
  <si>
    <t>LEG 34273</t>
  </si>
  <si>
    <t>Curativo BFB</t>
  </si>
  <si>
    <t>Casquillo roscado sujecion ceramica plasma</t>
  </si>
  <si>
    <t>Casquillo roscado sujecion ceramica plasma AGU003A</t>
  </si>
  <si>
    <t>Cebadores S10</t>
  </si>
  <si>
    <t>Cebadores S10 para fluorescentes fabrica</t>
  </si>
  <si>
    <t>Criticos BFB/PIP</t>
  </si>
  <si>
    <t>Nordson BFB filtros pistola anillo rojo</t>
  </si>
  <si>
    <t>Filter , Saturn , 50 Mesh,Filters Pack 5 Filters</t>
  </si>
  <si>
    <t>Recambio filtro cuba BFB anillo rojo</t>
  </si>
  <si>
    <t>1031235 SVCE KIT,DURABLUE,PUMP RTD SENSOR</t>
  </si>
  <si>
    <t>Slyppery spray 520c</t>
  </si>
  <si>
    <t xml:space="preserve">X89460000 </t>
  </si>
  <si>
    <t>TUERCA M8 X 1</t>
  </si>
  <si>
    <t xml:space="preserve">VALVULA POMTAVA </t>
  </si>
  <si>
    <t xml:space="preserve">AGMDPRO-301P-12-K </t>
  </si>
  <si>
    <t>montar bloque ipc con graco RV1</t>
  </si>
  <si>
    <t>444-4044</t>
  </si>
  <si>
    <t>Tenazas RS PRO, 8 pulg., Fijador</t>
  </si>
  <si>
    <t>Cirticos</t>
  </si>
  <si>
    <t xml:space="preserve">Robots con Bol tarjeta contaje caudal </t>
  </si>
  <si>
    <t>EE-1063-300</t>
  </si>
  <si>
    <t>HIGH SPEED</t>
  </si>
  <si>
    <t>separar presurizacion neumatica de robots</t>
  </si>
  <si>
    <t>presupuesto 10155</t>
  </si>
  <si>
    <t>Modificar tuberia neumatica en cabinas</t>
  </si>
  <si>
    <t>RTO G4 1ª ETAPA QUINCENAL</t>
  </si>
  <si>
    <t>cilindro orejas util J87</t>
  </si>
  <si>
    <t>CIL. COMPACTO ADN-40-100-A-P-A</t>
  </si>
  <si>
    <t>cilndro festo CIL. COMPACTO ADN-40-100-A-P-A</t>
  </si>
  <si>
    <t>Reposicion</t>
  </si>
  <si>
    <t>Juego llaves allen pulgada</t>
  </si>
  <si>
    <r>
      <t> RS </t>
    </r>
    <r>
      <rPr>
        <sz val="10"/>
        <rFont val="Calibri"/>
        <family val="2"/>
        <scheme val="minor"/>
      </rPr>
      <t>146-6500</t>
    </r>
  </si>
  <si>
    <t>847-7962</t>
  </si>
  <si>
    <t>revisar 2 equipos de ACC despachos altillos</t>
  </si>
  <si>
    <t>Soporte cuadradro eje 45MM INA PCJ45</t>
  </si>
  <si>
    <t>montar celula puerta almacen</t>
  </si>
  <si>
    <t>Rs</t>
  </si>
  <si>
    <t>RS 146-6500</t>
  </si>
  <si>
    <t>SIC 1051777 GL6-P4112 PNP</t>
  </si>
  <si>
    <t>WEI9456150500 CONECTOR ACOD.</t>
  </si>
  <si>
    <t>revisar equipo climaveneta</t>
  </si>
  <si>
    <t>Tarjeta micro SD para puerta de logistica</t>
  </si>
  <si>
    <t>Verbatin</t>
  </si>
  <si>
    <r>
      <t> RS </t>
    </r>
    <r>
      <rPr>
        <sz val="10"/>
        <color rgb="FF333333"/>
        <rFont val="Calibri"/>
        <family val="2"/>
        <scheme val="minor"/>
      </rPr>
      <t>877-5557</t>
    </r>
  </si>
  <si>
    <t>tornillos</t>
  </si>
  <si>
    <t>TOR912 M5X70</t>
  </si>
  <si>
    <t>manguera nordson pip</t>
  </si>
  <si>
    <t>modificar bloque pistola primer</t>
  </si>
  <si>
    <t>AGMDPRO-403-K</t>
  </si>
  <si>
    <t>machine adaptor devilbiss AGMDPRO-403-K</t>
  </si>
  <si>
    <t>6203-2RSR-C3 RODAMIENTO RIGIDO RUEDAS BASTIDORES</t>
  </si>
  <si>
    <t>Discos de corte metal 125m/m</t>
  </si>
  <si>
    <t>Dronco</t>
  </si>
  <si>
    <t>AS60V-125PACKPLUS</t>
  </si>
  <si>
    <t>Discos de corte metal 125m/m ( pack 10 unidades)</t>
  </si>
  <si>
    <t>1 Pack</t>
  </si>
  <si>
    <t>reparar humificadora chapas oxidadas</t>
  </si>
  <si>
    <t>Valvulas Festo de util B10</t>
  </si>
  <si>
    <t>Presupuesto 8006580</t>
  </si>
  <si>
    <t>correas impulsion climaveneta</t>
  </si>
  <si>
    <t>SPA 882 0417PP 120170</t>
  </si>
  <si>
    <t>Correa SPA 882</t>
  </si>
  <si>
    <t>piñon de ataque pulidoras</t>
  </si>
  <si>
    <t>M004012</t>
  </si>
  <si>
    <t>Cinta teflon</t>
  </si>
  <si>
    <t>590X590X50 tipo CZ</t>
  </si>
  <si>
    <t>Nordson BFB portafiltros pistola 90º.0,15mm,50mesh filtraje rojo</t>
  </si>
  <si>
    <t>portafiltros pistola 90º.0,15mm,50mesh filtraje rojo</t>
  </si>
  <si>
    <t>Sensor ultrasonido para Nordson BFB</t>
  </si>
  <si>
    <t>mic+35/D/TC</t>
  </si>
  <si>
    <t>Tornillos punta broca hexagonales 25mm</t>
  </si>
  <si>
    <t>546-5862</t>
  </si>
  <si>
    <t>Tornillos punta broca hexagonales</t>
  </si>
  <si>
    <t>1 caja</t>
  </si>
  <si>
    <t>Tornillos punta broca hexagonales 38mm</t>
  </si>
  <si>
    <t>546-5913</t>
  </si>
  <si>
    <t>Tubos fluorescentes FSL 24W (Caseta hidrolimpiadora)</t>
  </si>
  <si>
    <t>PRESUPUESTO 017_42077</t>
  </si>
  <si>
    <t>Tubos fluorescentes FSL 24W 2248642400</t>
  </si>
  <si>
    <t>poner engrase motor turbina RTO abajo</t>
  </si>
  <si>
    <t>Nº Gestión 229026 (4586)</t>
  </si>
  <si>
    <t>Lat 1500mm RL10110203/RL10150203 R7</t>
  </si>
  <si>
    <t>Nº Gestión 229026 (4587)</t>
  </si>
  <si>
    <t>Lat 1200mm RL10110203/RL10150203 R7</t>
  </si>
  <si>
    <t>Nº Gestión 229026 (4588)</t>
  </si>
  <si>
    <t>Lat 2400mm RL10110203/RL10150203 R7</t>
  </si>
  <si>
    <t>Nº Gestión 229026 (RB60020006 )</t>
  </si>
  <si>
    <t>MANGUITO ROSCA INTERIOR 3/8 BSPP</t>
  </si>
  <si>
    <t>Nº Gestión 229026 (RB60180202 )</t>
  </si>
  <si>
    <t>UNION M 1/8 BSPP M 1/8 BSPP</t>
  </si>
  <si>
    <t>Nº Gestión 229026 (RB60230002</t>
  </si>
  <si>
    <t>PASATABIQUE CON TUERCA 1/8 BSPP</t>
  </si>
  <si>
    <t>REPARACION BOMBAS GRACO 3:1</t>
  </si>
  <si>
    <t>TORNILLO</t>
  </si>
  <si>
    <t>VALVULA DE SEGURIDAD</t>
  </si>
  <si>
    <t>CLIP, MUELLE EN C</t>
  </si>
  <si>
    <t>KIT REPARACION DE MEMBRANA</t>
  </si>
  <si>
    <t>KIT REPARACION VALVULA DE RETENCION ESFERICA.</t>
  </si>
  <si>
    <t>15A006</t>
  </si>
  <si>
    <t>Bearing aluminium</t>
  </si>
  <si>
    <t>TAPA FLUIDO</t>
  </si>
  <si>
    <t>EJE, PISTON</t>
  </si>
  <si>
    <t>EJE, MEMBRANA</t>
  </si>
  <si>
    <t>PATIN LINEAL HIWIN MGN7HH 1607PR-6000 ( -4 160428 4113 7-4)</t>
  </si>
  <si>
    <t>CAJA DE EMPALME IMPRESORA DESCARGA</t>
  </si>
  <si>
    <t>caja de empalme de pvc de 140X140X79</t>
  </si>
  <si>
    <t xml:space="preserve">CONECTOR RS422 HEMBRA IMPRESORA DESCARGA         </t>
  </si>
  <si>
    <t>conector hembra rs422</t>
  </si>
  <si>
    <t>1 paquete</t>
  </si>
  <si>
    <t xml:space="preserve">CONECTOR RS422 MACHO IMPRESORA DESCARGA </t>
  </si>
  <si>
    <t>conector macho rs422</t>
  </si>
  <si>
    <t xml:space="preserve">Prinze </t>
  </si>
  <si>
    <t>Manometros glicerina 60mm 0/6 bar vertical 1/4 (Osmosis)</t>
  </si>
  <si>
    <t>Manometros glicerina 60mm 0/6 bar vertical 1/4</t>
  </si>
  <si>
    <t>REPARACION MUÑECA  P50</t>
  </si>
  <si>
    <t>Reparacion muñeca robots P 50 Linea</t>
  </si>
  <si>
    <t>Mafasa</t>
  </si>
  <si>
    <t>XM052030200L</t>
  </si>
  <si>
    <t>EXPULSOR TEMPLADO DIN 1530 FORMA D</t>
  </si>
  <si>
    <t>XM052035200L</t>
  </si>
  <si>
    <t>XM052040200L</t>
  </si>
  <si>
    <t xml:space="preserve">bomba cola dopag </t>
  </si>
  <si>
    <t>BOMH</t>
  </si>
  <si>
    <t>BOMBA KF0/4 S10K P0A 0DL2/212</t>
  </si>
  <si>
    <t>S43</t>
  </si>
  <si>
    <t>Interruptor seccionador para Custode Droite</t>
  </si>
  <si>
    <t>Allen Bradley</t>
  </si>
  <si>
    <t>194E-E25-1753</t>
  </si>
  <si>
    <t>194E-E25-1753 INT.SECC.25A 0-1 3P EMP.S/ACCION Allen Bradley</t>
  </si>
  <si>
    <t>Aguja para valvulas GRACO (reparación)</t>
  </si>
  <si>
    <t>detectores perifericas control componentes J87</t>
  </si>
  <si>
    <t>Detector posicion cilindros SME-8M-DS-24V-K-0,3-M8D</t>
  </si>
  <si>
    <t>material para cuadro puerta automaticas fabrica</t>
  </si>
  <si>
    <t>reparacion multiplicador micros</t>
  </si>
  <si>
    <t>oferta nº: 249361</t>
  </si>
  <si>
    <t>reparar VBA43A-F04 consiste en desmontar limpiar y kit de repuesto</t>
  </si>
  <si>
    <t>SUSTITUCION DE TUBOS CON FUGA DE GAS DESPACHO ALTILLO</t>
  </si>
  <si>
    <t>SUSTITUCION DE TUBOS CON FUGA DE GAS DESPACHO ALTILLO s/ albaran 2018-0036</t>
  </si>
  <si>
    <t>Francesc Espin</t>
  </si>
  <si>
    <t>tornillo allen inoxidable M3 X 40 para valvulas GRACO equivale al 108018</t>
  </si>
  <si>
    <t>Inox M3 X 40</t>
  </si>
  <si>
    <t>tornillo allen inoxidable M3 X 40 para valvulas GRACO</t>
  </si>
  <si>
    <t>Cable para instalacion horno laboratorio</t>
  </si>
  <si>
    <t>Presupuesto 017_42173</t>
  </si>
  <si>
    <t>Manguera 5x6 segun presupuesto</t>
  </si>
  <si>
    <t>10mts</t>
  </si>
  <si>
    <t>Contactor compresor 1</t>
  </si>
  <si>
    <t>LC1D40AP7</t>
  </si>
  <si>
    <t>llave combina de 1/4</t>
  </si>
  <si>
    <t>717-8573</t>
  </si>
  <si>
    <t>llave combina de 1/4 para valvulas graco</t>
  </si>
  <si>
    <t>Reparacion sandwich Bandeau</t>
  </si>
  <si>
    <t>Camloc</t>
  </si>
  <si>
    <t>686-941</t>
  </si>
  <si>
    <t>Resorte de gas Camloc Acero, 50 → 400N</t>
  </si>
  <si>
    <t>Llave de dos bocas de 21/23 mm</t>
  </si>
  <si>
    <t>250-4885</t>
  </si>
  <si>
    <t xml:space="preserve">Reparación BOL </t>
  </si>
  <si>
    <t>Tuerca PPH 607</t>
  </si>
  <si>
    <t>Punta D:12</t>
  </si>
  <si>
    <t>detector conmutador de precisión utiles Pion</t>
  </si>
  <si>
    <t>Baumer</t>
  </si>
  <si>
    <t>MY COM H75/80</t>
  </si>
  <si>
    <t>341-430 RS AMIDATA detector conmutador de precisión utiles Pion</t>
  </si>
  <si>
    <t>cambiar pantallas pasillo pintura</t>
  </si>
  <si>
    <t>nº oferta 2018/136</t>
  </si>
  <si>
    <t xml:space="preserve">RTO G4  1ª ETAPA QUINCENAL </t>
  </si>
  <si>
    <t>ST06E1V360BSYNTETHICFIL TS G4 595x595x360 6b </t>
  </si>
  <si>
    <t>RTO M6 2ª ETAPA</t>
  </si>
  <si>
    <t>SY06J1P500B</t>
  </si>
  <si>
    <t>SY06J1P500B SYNTHETICFIL M6 592x592x500 6b</t>
  </si>
  <si>
    <t>Electrovalvula neumatica (Maquina 312 X12K)</t>
  </si>
  <si>
    <t>Presupuesto 249771</t>
  </si>
  <si>
    <t>Electrovalvula neumatica EAV3000-F03-5YZ-Q</t>
  </si>
  <si>
    <t>Guantes desechables t-9 de neopreno verde</t>
  </si>
  <si>
    <t>153-309</t>
  </si>
  <si>
    <t>Guantes desechables t-9 de nitrilo naranja</t>
  </si>
  <si>
    <t>BM Polyco</t>
  </si>
  <si>
    <t>913-9860</t>
  </si>
  <si>
    <t>Llave fija de dos bocas 16/18 mm</t>
  </si>
  <si>
    <t>250-4829</t>
  </si>
  <si>
    <t>Pintura en spray blanco mate</t>
  </si>
  <si>
    <t>173-836</t>
  </si>
  <si>
    <t>Convertidor Rs486 a Rs232 impresoras zebra</t>
  </si>
  <si>
    <t>Roline</t>
  </si>
  <si>
    <t>IC-485SI</t>
  </si>
  <si>
    <t>Convertidor RS486-RS232</t>
  </si>
  <si>
    <t>Reposicion herramienta</t>
  </si>
  <si>
    <t>Macho de roscar, HSS-XS1, M6, 66 mm</t>
  </si>
  <si>
    <t>Dormer</t>
  </si>
  <si>
    <t>528-3862</t>
  </si>
  <si>
    <t>Anacondas</t>
  </si>
  <si>
    <t>Protecciones y piezas anacondas robots aplicación</t>
  </si>
  <si>
    <t>BGG-56</t>
  </si>
  <si>
    <t>Salida recta para tubo de 56</t>
  </si>
  <si>
    <t>BGG-70</t>
  </si>
  <si>
    <t>Salida recta para tubo de 70</t>
  </si>
  <si>
    <t>BSS-56G</t>
  </si>
  <si>
    <t>Arandela protección abrasión para tubo de 56</t>
  </si>
  <si>
    <t>BSV-70G</t>
  </si>
  <si>
    <t>Arandela protección abrasión para tubo de 70</t>
  </si>
  <si>
    <t>BTK-R70</t>
  </si>
  <si>
    <t>Manguito articulado esférico combinado para tubo de 70</t>
  </si>
  <si>
    <r>
      <t>721-3802</t>
    </r>
    <r>
      <rPr>
        <sz val="12"/>
        <color rgb="FF333333"/>
        <rFont val="Arial"/>
        <family val="2"/>
      </rPr>
      <t> </t>
    </r>
  </si>
  <si>
    <t xml:space="preserve">Interruptor de estado sólido SMC D-M9PWSAPC, long. 500mm, Conector M8 3 Pines </t>
  </si>
  <si>
    <t>cambiar los filtros para la cuba desengrase mas restrictivo que el actual</t>
  </si>
  <si>
    <t xml:space="preserve">presupueto leal </t>
  </si>
  <si>
    <t>filtros según muestra para el power. Para un caudal de 165M cubicos hora</t>
  </si>
  <si>
    <t>S52</t>
  </si>
  <si>
    <t>hacer ventanas para poder entrar las teachs a la cabina con la puerta cerrada</t>
  </si>
  <si>
    <t>abrir cuatro ventanas en el aluminio de las cabinas de pintura para los mandos de los robots</t>
  </si>
  <si>
    <t>limpieza periodica tuberias pw  + aditivos</t>
  </si>
  <si>
    <t>puesta a punto puesto de pulido</t>
  </si>
  <si>
    <t>puesta a punto pie de pulido</t>
  </si>
  <si>
    <t>PC protatil Toshiba Portege Z30-C-16P</t>
  </si>
  <si>
    <t>Toshiba</t>
  </si>
  <si>
    <t>4113861-12</t>
  </si>
  <si>
    <t>Pc  para linea pintura</t>
  </si>
  <si>
    <t>Bechtle</t>
  </si>
  <si>
    <t>Power-Wash</t>
  </si>
  <si>
    <t>Boya Acero Inoxidable AISI-304 PN10 1/2"</t>
  </si>
  <si>
    <t>Boya Acero Inoxidable AISI-304 PN10  1/2"   O.T.:5012230      10 / 174</t>
  </si>
  <si>
    <t>fabricar proteccion correas turbina grupo aporte</t>
  </si>
  <si>
    <t>Malla electrosoldada</t>
  </si>
  <si>
    <t>floyet</t>
  </si>
  <si>
    <t>REDUCTOR TF-112-BO PAM-90B5 EJE HUECO 45</t>
  </si>
  <si>
    <t>Modificación máquina soldadura deflectores RS</t>
  </si>
  <si>
    <t>C UJB10 - 15D</t>
  </si>
  <si>
    <t>Cilindro miniatura de montaje universal (Según oferta 249702 )</t>
  </si>
  <si>
    <t>VQC1101N-51</t>
  </si>
  <si>
    <t>electrovalvula 24v 5/2 retorno por muelle para montaje en rack</t>
  </si>
  <si>
    <t>Focos expositor entrada</t>
  </si>
  <si>
    <t>Presupuesto 017_42269</t>
  </si>
  <si>
    <t>Focos expositor entrada según presupuesto</t>
  </si>
  <si>
    <t>Tuerca de apriete para racor tubo 6x8</t>
  </si>
  <si>
    <t>BPL8M-1</t>
  </si>
  <si>
    <t>Hb fuller</t>
  </si>
  <si>
    <t>RS 901-5660</t>
  </si>
  <si>
    <t>tornillo nilon M3X8  para tapa sujecion racords doble estanqueidad</t>
  </si>
  <si>
    <t>abrazadera para boquillas de la humificadora  grupo de aporte</t>
  </si>
  <si>
    <t>Lechler</t>
  </si>
  <si>
    <t>Arrancador bomba desengrase</t>
  </si>
  <si>
    <t>Siemens</t>
  </si>
  <si>
    <t>3RW4028-1BB04</t>
  </si>
  <si>
    <t>arrancador SIRIUS S0 38 A, 18,5 kW/400 V, 40 °C AC 200-480 V, AC/DC 24 V  Rafa</t>
  </si>
  <si>
    <t>boquillas de la humificadora  grupo de aporte</t>
  </si>
  <si>
    <t>críticos</t>
  </si>
  <si>
    <t>recambio BFB/RS</t>
  </si>
  <si>
    <t>junta tórica calderines cola (pequeños) BFB</t>
  </si>
  <si>
    <t>37.50.290</t>
  </si>
  <si>
    <t>alargar latiguillos para subir valvula aire robots.</t>
  </si>
  <si>
    <t>presupuesto 19007</t>
  </si>
  <si>
    <t>intalacion aspiracion papel juntas bandeaux J87</t>
  </si>
  <si>
    <t>EVT317-5DZ-02F-Q</t>
  </si>
  <si>
    <t>ELECTROVALVULA EVT317-5DZ-02F-Q SMC</t>
  </si>
  <si>
    <t>ZH20-X185</t>
  </si>
  <si>
    <t>AMPLIFICADOR DE PRESION SMC ZH20-X185</t>
  </si>
  <si>
    <t>electroválvula averiada quemador Pos. 3 almacén expediciones</t>
  </si>
  <si>
    <t>presupuesto  5083-1 BLC</t>
  </si>
  <si>
    <t>bluer</t>
  </si>
  <si>
    <t>escobillas pulidora electrica Kohlen Komplett L82 F10A</t>
  </si>
  <si>
    <t>Festool</t>
  </si>
  <si>
    <t>S08</t>
  </si>
  <si>
    <t>Junta exterior valvula recirculación Nordson PIP</t>
  </si>
  <si>
    <t>motor gmg pip según caracteristicas variador</t>
  </si>
  <si>
    <t>WITTENSTEIN</t>
  </si>
  <si>
    <t>TPM 010S-091R- 5PO1- 064A- W1</t>
  </si>
  <si>
    <t>MOTOR NUEVO TPM 010S-091R- 5PO1- 064A- W1</t>
  </si>
  <si>
    <t>reparar puerta expediciones urgente</t>
  </si>
  <si>
    <t>factura 19/12517</t>
  </si>
  <si>
    <t>speed door</t>
  </si>
  <si>
    <t>Cajas de empalme con conos 105x105x55</t>
  </si>
  <si>
    <r>
      <t>RS  </t>
    </r>
    <r>
      <rPr>
        <b/>
        <sz val="10"/>
        <rFont val="Calibri"/>
        <family val="2"/>
      </rPr>
      <t>398-8290</t>
    </r>
  </si>
  <si>
    <t>Tomas de datos y enchufes de laboratorio</t>
  </si>
  <si>
    <t>Presupuesto 017_42401</t>
  </si>
  <si>
    <t>Tomas de datos y enchufes laboratorio según presupuesto</t>
  </si>
  <si>
    <t>Cable alta Robots elestroestáticos</t>
  </si>
  <si>
    <t>Detectores inductivos presencia barras Brandson</t>
  </si>
  <si>
    <t>Sick</t>
  </si>
  <si>
    <t>IME08-02BPOZC0S PNP, Sn:2mm, enrasado, NC, conector M12</t>
  </si>
  <si>
    <t>SYL0047879 LUM START LED 1565 MM TWIN+ CANON</t>
  </si>
  <si>
    <t>lista consumibles para mes enero 2019</t>
  </si>
  <si>
    <t>acceso fábrica</t>
  </si>
  <si>
    <t>s/ oferta OI9/18</t>
  </si>
  <si>
    <t>PUERTA BATIENTE CORTAFUEGOS</t>
  </si>
  <si>
    <t>AIFIRE</t>
  </si>
  <si>
    <t>balsa</t>
  </si>
  <si>
    <t>HORAS CAMION MONTAR REDUCTOR BALSA</t>
  </si>
  <si>
    <t>osmosis</t>
  </si>
  <si>
    <t>REPARACION OSMOSIS</t>
  </si>
  <si>
    <t>pulir</t>
  </si>
  <si>
    <t>PUESTA A PUNTO PIE PULIR 2ON PIE</t>
  </si>
  <si>
    <t>C3BPL 2,7/4-1/8</t>
  </si>
  <si>
    <t>C3BPL 4/6-1/4</t>
  </si>
  <si>
    <t xml:space="preserve">CODO, ROSCA MACHO BSPT DE 1/4"PARA TUBO 4/6 </t>
  </si>
  <si>
    <t>C3BPL 4/6-1/8</t>
  </si>
  <si>
    <t>Cambio calderin sala compresores</t>
  </si>
  <si>
    <t>Bolarin</t>
  </si>
  <si>
    <t>cilindro carro control componentes J87</t>
  </si>
  <si>
    <t xml:space="preserve">DZH-32-500-PPV-A </t>
  </si>
  <si>
    <t>DZH-32-500-PPV-A CILINDRO PLANO</t>
  </si>
  <si>
    <t>Cable/conector  M12, 4 contactos, 5m, Hembra util B10</t>
  </si>
  <si>
    <t>612-2257</t>
  </si>
  <si>
    <t xml:space="preserve">Cable conector codo M12 hembra XZCP1241L5 </t>
  </si>
  <si>
    <t>S06</t>
  </si>
  <si>
    <t>686-935</t>
  </si>
  <si>
    <t>Resorte de gas Camloc Acero SWV6050500034, 50 → 400N</t>
  </si>
  <si>
    <t>filtros etapa 1 RTO</t>
  </si>
  <si>
    <t xml:space="preserve">ST06E1V360BSYNTETHICFIL TS G4 595x595x360 6b    </t>
  </si>
  <si>
    <t>Armario metalico para engrase cadena</t>
  </si>
  <si>
    <t>Presupuesto 9100542</t>
  </si>
  <si>
    <t>RAL1R1</t>
  </si>
  <si>
    <t>AVISADOR FLASH XENON 220V ROJO</t>
  </si>
  <si>
    <t>RAL1V1</t>
  </si>
  <si>
    <t>AVISADOR FLASH XENON 220V VERDE</t>
  </si>
  <si>
    <t>Boquilla exterior plasma BFB</t>
  </si>
  <si>
    <t>Boquilla exterior 235924</t>
  </si>
  <si>
    <t xml:space="preserve">CODO, ROSCA MACHO BSPT DE 1/8"PARA TUBO 4/6 </t>
  </si>
  <si>
    <t xml:space="preserve">CODO, ROSCA MACHO BSPT DE 1/4"PARA TUBO 6/8 </t>
  </si>
  <si>
    <t>C3BPL 6/8-1/4</t>
  </si>
  <si>
    <t>PISTOLA SUREBEAD A GUN MODULE BFB/RS/HJB  MA00046042</t>
  </si>
  <si>
    <t>PISTOLA SUREBEAD A GUN MODULE MA00046042</t>
  </si>
  <si>
    <t>cambiar puerta carga B</t>
  </si>
  <si>
    <t>INSTALACION CARTEL-TIMBRE EXP.LOGIS.UAP2 (SOL:MONTSE)</t>
  </si>
  <si>
    <t>INSTALACION CARTEL-TIMBRE EXP.LOGIS.UAP2 (SOL:MONTSE HOLGADO)</t>
  </si>
  <si>
    <t>montar filtro cuba 2 pw</t>
  </si>
  <si>
    <t>Sonda de ionización y encendido para cuba desengrase PW</t>
  </si>
  <si>
    <t>866-0672</t>
  </si>
  <si>
    <t>pantallas fluorescentes estandar fabrica TCW060 2XTL-D58W HF FR</t>
  </si>
  <si>
    <t xml:space="preserve"> PHI 89425399</t>
  </si>
  <si>
    <t>pie de pulir de recambio. Ya está montado en fabrica</t>
  </si>
  <si>
    <t>pie de pulir de recambio con sistema nuevo.</t>
  </si>
  <si>
    <t>T.IBARRA</t>
  </si>
  <si>
    <t>reordenar y montar enchufes en mesa descarga</t>
  </si>
  <si>
    <t>montar cepillos limpieza carros antes del pw</t>
  </si>
  <si>
    <t>revision cadena linea pintura</t>
  </si>
  <si>
    <t>contrato 2019</t>
  </si>
  <si>
    <t>COFRET KAEDRA 3 FILA 54 MOD.610x448x160</t>
  </si>
  <si>
    <t>Armario electrico para zona Karcher/Limpieza de bastidores</t>
  </si>
  <si>
    <t>materila lista consumibles febrero</t>
  </si>
  <si>
    <t>reparar urgente de hitecsa sala fifo por elm</t>
  </si>
  <si>
    <t>albaran 48536</t>
  </si>
  <si>
    <t>elm</t>
  </si>
  <si>
    <t>bomba volumetrica induss</t>
  </si>
  <si>
    <t>BOMBA 6CC PARA CATALIZADOR</t>
  </si>
  <si>
    <t>Instalacion bombas dosificadoras altillo osmosis</t>
  </si>
  <si>
    <t>Presupuesto 017_42601</t>
  </si>
  <si>
    <t>Cablecillo 2,5 mm según presupuesto</t>
  </si>
  <si>
    <t>interflon food lube g220</t>
  </si>
  <si>
    <t>interflon</t>
  </si>
  <si>
    <t xml:space="preserve">aceite engrase cadena automatico </t>
  </si>
  <si>
    <t>alargar pala flojet para sacar lodos</t>
  </si>
  <si>
    <t>hacer cata en zona soportes robots barniz para estudio soportacion nuevo robot</t>
  </si>
  <si>
    <t>2019/21</t>
  </si>
  <si>
    <t>rueda carros amarillos basura plasticos</t>
  </si>
  <si>
    <t>rue20958</t>
  </si>
  <si>
    <t>rueda alex 2-0958</t>
  </si>
  <si>
    <t xml:space="preserve">S08 </t>
  </si>
  <si>
    <t>termostato seguridad alta quemador grupo aporte</t>
  </si>
  <si>
    <t xml:space="preserve">Termostato c/caja JUMO 0..120ºC Doble escala ºC / ºF   1,5 m; 1/2"; D 8x400mm                              </t>
  </si>
  <si>
    <t>Turbinas bol robots aplicación</t>
  </si>
  <si>
    <t>PORTAIMAN ESTATORICO</t>
  </si>
  <si>
    <t>cadena flojet</t>
  </si>
  <si>
    <t>diferencia horas extras suimaq revision almig</t>
  </si>
  <si>
    <t>reparacion bomba desengrase</t>
  </si>
  <si>
    <t>s/ oferta 20291</t>
  </si>
  <si>
    <t>trabajos varios bartroli dias. 6,7 y 11/2/2019</t>
  </si>
  <si>
    <t>Grasa para cadena Floyet</t>
  </si>
  <si>
    <t>PQL CAL M2/S</t>
  </si>
  <si>
    <t>PQL CAL M2/S (Grasa cálcica) 10 litros</t>
  </si>
  <si>
    <t>informe técnico sopotacion robots barniz</t>
  </si>
  <si>
    <t xml:space="preserve">  presupueto 19030</t>
  </si>
  <si>
    <t>informe técnico soportacion robots barniz</t>
  </si>
  <si>
    <t>Limpieza tunel lavado+ depuradora</t>
  </si>
  <si>
    <t>Limpieza tunel lavado+ depuradora extra diciembre</t>
  </si>
  <si>
    <t>Junta torica deflector</t>
  </si>
  <si>
    <t>Reparación Teach robots Fanuc</t>
  </si>
  <si>
    <t>A290-7202-X910</t>
  </si>
  <si>
    <t>BELT</t>
  </si>
  <si>
    <t>BACK COVER</t>
  </si>
  <si>
    <t>A290-7202-X955</t>
  </si>
  <si>
    <t>RUBBER COVER</t>
  </si>
  <si>
    <t>A290-7202-X956</t>
  </si>
  <si>
    <t>TAPE</t>
  </si>
  <si>
    <t>913-9851 </t>
  </si>
  <si>
    <t>Guantes de nitrilo, 100 guantes, Naranja Talla M</t>
  </si>
  <si>
    <t>Epìs</t>
  </si>
  <si>
    <t>Reparación mangueras Micros (cabina bases)</t>
  </si>
  <si>
    <t>Intertraco</t>
  </si>
  <si>
    <t>RL10150404</t>
  </si>
  <si>
    <t>CODO 90 1/4BSPP T.1/4-FB91B040 (Según Oferta 254105)</t>
  </si>
  <si>
    <t>15 + 1(ya servido de muestra)</t>
  </si>
  <si>
    <t>RL10150604</t>
  </si>
  <si>
    <t>CODO 90 3/8 BSPP T.1/4-FB91B040 (Según Oferta 254105)</t>
  </si>
  <si>
    <t>reparar compresores atlas copco</t>
  </si>
  <si>
    <t>Sutituir Kit stop oil en ambos compresores y cable maniobra 35mm</t>
  </si>
  <si>
    <t>Guantes desechables T-9 de nitrilo naranja</t>
  </si>
  <si>
    <t>2 cajas</t>
  </si>
  <si>
    <t>Guantes limpieza taller</t>
  </si>
  <si>
    <t>Mapa Spontex</t>
  </si>
  <si>
    <t>475-811 </t>
  </si>
  <si>
    <t>Guantes Mapa Spontex 420399, 20 guantes, Talla 9</t>
  </si>
  <si>
    <t>laminas de filtro</t>
  </si>
  <si>
    <t>Laminas de filtro de 1200x1000   Lote 16545</t>
  </si>
  <si>
    <t>1ER ETAPA RTO</t>
  </si>
  <si>
    <t>ST06E1V360B SYNTETHICFIL TS G4 595x595x360 6b</t>
  </si>
  <si>
    <t>ESTUCTURA SACOS</t>
  </si>
  <si>
    <t>SACOS HIDALGO</t>
  </si>
  <si>
    <t>180LH48 CADENA TRANSPORTADORA M56 FIJO 80X24X15-4X30</t>
  </si>
  <si>
    <t>S</t>
  </si>
  <si>
    <t>reparacion tarjeta memoria cpu robots linea</t>
  </si>
  <si>
    <t>PCB FROM 16MB / SRAM 3MB</t>
  </si>
  <si>
    <t>PRODUCTOS BALSA</t>
  </si>
  <si>
    <t>KLUTHE IBERICA</t>
  </si>
  <si>
    <t>BOMBA</t>
  </si>
  <si>
    <t>15A008 AMORTIGUADOR</t>
  </si>
  <si>
    <t xml:space="preserve">COMPRESOR Nº3 </t>
  </si>
  <si>
    <t>PRESUPUESTO CONTACTOR COMPRESOR Nº 3</t>
  </si>
  <si>
    <t>SY06J1P600B SYNTHETICFIL M6 592x592x600</t>
  </si>
  <si>
    <t>AGITADORES+ CASQUILLOS + ACOPLAMIENTO</t>
  </si>
  <si>
    <t>AGMDPRO-205-14-K FLUID NOZZE 1,4</t>
  </si>
  <si>
    <t>AGMDPRO-301P-12-K FLUID NEEDLE</t>
  </si>
  <si>
    <t>AGMDPRO 102-C3C-K AIRCAP</t>
  </si>
  <si>
    <t>2ON ETAPA RTO</t>
  </si>
  <si>
    <t>ALMACEN</t>
  </si>
  <si>
    <t>2273-0 BRIDAS  NEGRO 7,6X376</t>
  </si>
  <si>
    <t>ESTRUCTURA</t>
  </si>
  <si>
    <t>MONTAR FOCOS EN DESCARGA LINEA</t>
  </si>
  <si>
    <t>reparar lavaojos sala recuperacion disolvente.+ TERMOELECTRICO+ LAVABO</t>
  </si>
  <si>
    <t>MF20K21L MULTIFIL 4 V F7 592x592x292</t>
  </si>
  <si>
    <t>Gafas seguridad antisalpicaduras</t>
  </si>
  <si>
    <t>177-2747</t>
  </si>
  <si>
    <t>linea</t>
  </si>
  <si>
    <t>SOPORTE CON RODAMIENTO INA encoder linea</t>
  </si>
  <si>
    <t>ruedas para carro</t>
  </si>
  <si>
    <t>reten para ruedas carros de prueba.</t>
  </si>
  <si>
    <t>RAL1V1 AVISADOR FLASH XENON 220V VERDE</t>
  </si>
  <si>
    <t>MICRODIFUCION</t>
  </si>
  <si>
    <t>BODY P-HC-4808-1 DEVILBISS</t>
  </si>
  <si>
    <t>PERIFERICAS</t>
  </si>
  <si>
    <t>s/ oferta 20322</t>
  </si>
  <si>
    <t>REPARACION BOMBA DOPAG BFB</t>
  </si>
  <si>
    <t>PIP/BFB</t>
  </si>
  <si>
    <t>LENTE ENFOQUE CRISTAL PLASMA 10839</t>
  </si>
  <si>
    <t>SUSTITUIR PURGAS FILTROS (UAP2)</t>
  </si>
  <si>
    <t>SUIMAQ</t>
  </si>
  <si>
    <t>RECORTAR DOS BANCADAS DE SOPORTES DE MICROS DE PINTURA</t>
  </si>
  <si>
    <t>bolarin</t>
  </si>
  <si>
    <t>777-621</t>
  </si>
  <si>
    <t>Latiguillo de cable de serie Roline 11.01.6218-50, Longitud 1,8m, DB9 macho a DB9 hembra</t>
  </si>
  <si>
    <t>bascula de recambio BFB</t>
  </si>
  <si>
    <t>scell sensor</t>
  </si>
  <si>
    <t>DFWXP</t>
  </si>
  <si>
    <t>Visor de peso LCD caja ABS IP65</t>
  </si>
  <si>
    <t>TS6</t>
  </si>
  <si>
    <t>Plataforma monocélula 230x330x93 6kg</t>
  </si>
  <si>
    <t>ZH20-X185 AMPLIFICADOR DE PRESION SMC ZH20-X185</t>
  </si>
  <si>
    <t>EVT317-5DZ-02F-Q ELECTROVALVULA EVT317-5DZ-02F-Q SMC</t>
  </si>
  <si>
    <t>SUMINISTRO DE VALVULA SEGURIDAD 2" A 11bars</t>
  </si>
  <si>
    <t>periferica PION error del proveedor</t>
  </si>
  <si>
    <t>MYCOM E75/80 DET.POSICIÓ</t>
  </si>
  <si>
    <t>variador arrastre cadena</t>
  </si>
  <si>
    <t>sew</t>
  </si>
  <si>
    <t>presupuesto 9101413</t>
  </si>
  <si>
    <t>MOVIDRIVE MDX61B0005-5A3-4-0T, con todos los complementos del presupuesto 9101413</t>
  </si>
  <si>
    <t>clr cambio cadena</t>
  </si>
  <si>
    <t>instalacion electrica barras (1)</t>
  </si>
  <si>
    <t>normalizar instalacion electrica taller barras(1)</t>
  </si>
  <si>
    <t>instalacion electrica barras (2)</t>
  </si>
  <si>
    <t>normalizar instalacion electrica taller barras(2)</t>
  </si>
  <si>
    <t>reparacion bomba humificadora</t>
  </si>
  <si>
    <t>s/ oferta 19978</t>
  </si>
  <si>
    <t>conector cable contador caudalimetro</t>
  </si>
  <si>
    <t>290-6540</t>
  </si>
  <si>
    <t>Conector serie E Hembra Acodado M12</t>
  </si>
  <si>
    <t>epi</t>
  </si>
  <si>
    <t>mascara epi Fran</t>
  </si>
  <si>
    <t xml:space="preserve">815-4168 </t>
  </si>
  <si>
    <t>C3BPL 6/8-1/8</t>
  </si>
  <si>
    <t>C3BPL 6/8-3/8</t>
  </si>
  <si>
    <t xml:space="preserve">CODO, ROSCA MACHO BSPT DE 3/8"PARA TUBO 6/8 </t>
  </si>
  <si>
    <t>C3BPL 8/10-1/4</t>
  </si>
  <si>
    <t>CODO, ROSCA MACHO BSPT DE 1/4"PARA TUBO 8/10</t>
  </si>
  <si>
    <t>C3BPL 8/10-3/8</t>
  </si>
  <si>
    <t>C3BPL10/12-3/8</t>
  </si>
  <si>
    <t>CODO TUBO 10 ROSCA MACHO R3/8</t>
  </si>
  <si>
    <t>Racor codo 6/8 (Linea Robots)</t>
  </si>
  <si>
    <t>C3BPL6/8-1/4"</t>
  </si>
  <si>
    <t>C3BPL6/8-1/8</t>
  </si>
  <si>
    <t>CODO, ROSCA MACHO BSPT 1/8 para tubo de 6x8</t>
  </si>
  <si>
    <t>C3BPL6/8-1/8"</t>
  </si>
  <si>
    <t>CD-25X</t>
  </si>
  <si>
    <t>Enchufe rapido rosca hembra 1/4 (neumatico)</t>
  </si>
  <si>
    <r>
      <t xml:space="preserve">Consumibles y HJB </t>
    </r>
    <r>
      <rPr>
        <sz val="10"/>
        <color rgb="FFFF0000"/>
        <rFont val="Calibri"/>
        <family val="2"/>
      </rPr>
      <t>(CAMBIO DE COLA B, SOLO QUEDA UNO)</t>
    </r>
  </si>
  <si>
    <t>S20</t>
  </si>
  <si>
    <t>Consumibles y HJB (CAMBIO DE COLA B, SOLO QUEDA dos)</t>
  </si>
  <si>
    <t>casquillo guia DIN 172 CORTO, DIAMETRO 10, L1=12 (BARRA TECHO)</t>
  </si>
  <si>
    <t>INMACISA</t>
  </si>
  <si>
    <t>DIN172C1000 
CASQUILLO REF:172L-10</t>
  </si>
  <si>
    <t>casquillo guia DIN 172 CORTO, DIAMETRO 10, L1=12 (BARRA TECHO) 
 CASQUILLO REF:172L-10</t>
  </si>
  <si>
    <t>ROBOTS FLAMEADO</t>
  </si>
  <si>
    <t>TEKNO</t>
  </si>
  <si>
    <t>EN 853 WP 105 BAR 1520 PSI TEKNO ISN 3/4" DN 19</t>
  </si>
  <si>
    <t>R1AT3/4 C/20511-12-12 A/LADOS L-7600 MM</t>
  </si>
  <si>
    <t>Manguera gas, robots flameado</t>
  </si>
  <si>
    <t>EPI136368</t>
  </si>
  <si>
    <t>EPI136368 JUNTA TORICA 7.65X1.78 EPDM</t>
  </si>
  <si>
    <t>Juntas toricas holder linea pintura</t>
  </si>
  <si>
    <t>EPI242016</t>
  </si>
  <si>
    <t>JUNTA TORICA 39.69X3.53 ENCASULADA  PTFE/FPM REF:EP304170K10 según presupuesto</t>
  </si>
  <si>
    <t>juntas toricas para holder</t>
  </si>
  <si>
    <t>JUNTA TORICA 39.69X3.53 ENCASULADA  PTFE/FPM</t>
  </si>
  <si>
    <t>Agujerear chibillas rotas</t>
  </si>
  <si>
    <t>Instalar tela cristal puerta enrollable UAP2-UAP3</t>
  </si>
  <si>
    <t>Saturn Precision Nozzle, Diametro 1mm</t>
  </si>
  <si>
    <t>Cable manguera 2x1 apantallado (Parker y Micro)</t>
  </si>
  <si>
    <t>Cable manguera 2x1 apantallado (Parker y Micro) 100 MTS</t>
  </si>
  <si>
    <t>CONSUMIBLE</t>
  </si>
  <si>
    <t>FILTRO PARA PISTOLA NOSRDSON PARA BFB/BFB RS COLOR ROJO PACK DE 5 UNIDADES</t>
  </si>
  <si>
    <t>BOSTIK</t>
  </si>
  <si>
    <t>Advanced Proser</t>
  </si>
  <si>
    <t>Sensor ultrasonico para Nordson BFB</t>
  </si>
  <si>
    <t xml:space="preserve">Manguera cola nordson BFB / BFB RS </t>
  </si>
  <si>
    <r>
      <t xml:space="preserve">MANGUERA COLA HOSE BLUE SERIES 5/16X10 FT,240v </t>
    </r>
    <r>
      <rPr>
        <sz val="8"/>
        <color rgb="FFFF0000"/>
        <rFont val="Arial"/>
        <family val="2"/>
      </rPr>
      <t>MA00041663</t>
    </r>
  </si>
  <si>
    <t>ESTRUCTURA SACOS</t>
  </si>
  <si>
    <t>epics</t>
  </si>
  <si>
    <t>Recambios filtros mascaras</t>
  </si>
  <si>
    <t>Grasa Térmica, 5W/m·K</t>
  </si>
  <si>
    <t>707-4736</t>
  </si>
  <si>
    <t>juntas vasos filtro sala mezclas</t>
  </si>
  <si>
    <t>EPI293985</t>
  </si>
  <si>
    <t>JUNTA TORICA 91.44X5.33 ENCAPSULADA</t>
  </si>
  <si>
    <t>Anillo reulador devilvis</t>
  </si>
  <si>
    <t>HGB-68</t>
  </si>
  <si>
    <t>Anillo regulador devilbiss</t>
  </si>
  <si>
    <t>Juego brocas</t>
  </si>
  <si>
    <t>145-7956</t>
  </si>
  <si>
    <t>Juego destornilladores</t>
  </si>
  <si>
    <t>150-3917</t>
  </si>
  <si>
    <t>Epi</t>
  </si>
  <si>
    <t>Manguito serraje hasta hombro</t>
  </si>
  <si>
    <t>AMSMANH</t>
  </si>
  <si>
    <t>Mascara soldadura epi Fran</t>
  </si>
  <si>
    <t>1654010D</t>
  </si>
  <si>
    <t>Piston  regulador devilbiss</t>
  </si>
  <si>
    <t>HGB-56</t>
  </si>
  <si>
    <t>Piston regulador devilbiss</t>
  </si>
  <si>
    <t>Plasma BFB   SAP:MA00041586</t>
  </si>
  <si>
    <t>Varios usos</t>
  </si>
  <si>
    <t>EPI47666</t>
  </si>
  <si>
    <t>EPI47667</t>
  </si>
  <si>
    <t>Consumible</t>
  </si>
  <si>
    <t>A43 13X1090 Li</t>
  </si>
  <si>
    <t>EPI47671</t>
  </si>
  <si>
    <t>Nivel magnetico inclinometro</t>
  </si>
  <si>
    <t xml:space="preserve">175-6604 </t>
  </si>
  <si>
    <t>Nivel magnetico</t>
  </si>
  <si>
    <t>recambio J87</t>
  </si>
  <si>
    <t>Cilindro control espuma control componentes J87</t>
  </si>
  <si>
    <t>Cilindro FESTO DFM-12-50-B-P-A-GF-AJ</t>
  </si>
  <si>
    <t>Cilindro subida/bajada control componentes J87</t>
  </si>
  <si>
    <t>CP96SDB80-100</t>
  </si>
  <si>
    <t>Cilindro SMC</t>
  </si>
  <si>
    <t>Recambio RTO</t>
  </si>
  <si>
    <t>Detectores inductivos valvulas</t>
  </si>
  <si>
    <t>Presupuesto 9102197</t>
  </si>
  <si>
    <t>Mascarillas desechables</t>
  </si>
  <si>
    <t>918-5826</t>
  </si>
  <si>
    <t>Relé de seguridad PILZ 750104 seguridad rotación BFB</t>
  </si>
  <si>
    <t>PILZ</t>
  </si>
  <si>
    <t>Valvula actuacion cilindro carro control componentes J87</t>
  </si>
  <si>
    <t>VQC2401N-51</t>
  </si>
  <si>
    <t>Electroválvula de 5 vías - SMC VQC2401N-51</t>
  </si>
  <si>
    <t>Valvula actuacion cilindros control componentes J87</t>
  </si>
  <si>
    <t>VQC2301N-51</t>
  </si>
  <si>
    <t>Electroválvula de 5 vías - SMC VQC2301N-51</t>
  </si>
  <si>
    <t>consumibles mes</t>
  </si>
  <si>
    <t>equipo nordson de recambio para bfb, rs y hjb</t>
  </si>
  <si>
    <t>MELTER,ALTABLUE 4,240V,2 H/G,35KG/HR</t>
  </si>
  <si>
    <t>S17</t>
  </si>
  <si>
    <t>Mantas protectoras</t>
  </si>
  <si>
    <t>Mantas protectoras 1420x2000   550ºC</t>
  </si>
  <si>
    <t>SERM8</t>
  </si>
  <si>
    <t>Material instalacion ventiladores carga</t>
  </si>
  <si>
    <t>Presupuesto 017_43037</t>
  </si>
  <si>
    <t>Brida para detector posicion cilindros control componentes J87</t>
  </si>
  <si>
    <t>Brida Festo para detector cilindro</t>
  </si>
  <si>
    <t>Preventivo Robots linea y perifericas</t>
  </si>
  <si>
    <t>Engrase robots fabrica</t>
  </si>
  <si>
    <t>Juego accesorios Dremel</t>
  </si>
  <si>
    <t>Dremel</t>
  </si>
  <si>
    <t>Presupuesto 1900713</t>
  </si>
  <si>
    <t>Preventivo Robots Linea</t>
  </si>
  <si>
    <t>Recambio junta tapa motores 1 y 2</t>
  </si>
  <si>
    <t>EO-4500-100-006</t>
  </si>
  <si>
    <t>TURRET COVER GASKET RJ3</t>
  </si>
  <si>
    <t>Recambio junta tapa motores 3,4,5 y 6</t>
  </si>
  <si>
    <t>EO-4500-030-014</t>
  </si>
  <si>
    <t>FRP COVER GASKET RJ3</t>
  </si>
  <si>
    <t xml:space="preserve">Reparacion sandwich abajo bandeau J87 </t>
  </si>
  <si>
    <t>721-3802</t>
  </si>
  <si>
    <t>Interruptor de estado sólido SMC D-M9PWSAPC, long. 500mm, Conector M8 3 Pines</t>
  </si>
  <si>
    <t>304615-0073</t>
  </si>
  <si>
    <t>Sensor inductivo NBB2-8GS16-E2</t>
  </si>
  <si>
    <t>Vaina de aluminio 10-24 protección canula mezcladora.</t>
  </si>
  <si>
    <t xml:space="preserve">Cable apantallado 3+ tierrax0,75 </t>
  </si>
  <si>
    <t>Electrostock</t>
  </si>
  <si>
    <t>cable apantallado</t>
  </si>
  <si>
    <t>Cable apantallado para analogica transductor de presion</t>
  </si>
  <si>
    <t>50m</t>
  </si>
  <si>
    <t>Recambio BOL</t>
  </si>
  <si>
    <t>Inyector  D:1,8mm</t>
  </si>
  <si>
    <t>Boquilla 1/4"</t>
  </si>
  <si>
    <t>Racor 1/4"</t>
  </si>
  <si>
    <t>Bases portafusibles para Reactiva</t>
  </si>
  <si>
    <t>Presupuesto 9102543</t>
  </si>
  <si>
    <t>Junta 23,52 X 1,78 para bomba pomtava 3cc</t>
  </si>
  <si>
    <t xml:space="preserve">O-RING 23.52 x 1.78 </t>
  </si>
  <si>
    <t>montar embudo deposito barniz mate catalizador</t>
  </si>
  <si>
    <t>presupuesto 19089</t>
  </si>
  <si>
    <t>montar embudo deposito barniz mate</t>
  </si>
  <si>
    <t>montar embudo en deposito mate barniz</t>
  </si>
  <si>
    <t xml:space="preserve">presupuesto 11085 </t>
  </si>
  <si>
    <t>Presurización catalizador:</t>
  </si>
  <si>
    <t>Raccord hembra para cartuchos microdifusion</t>
  </si>
  <si>
    <t>HCB 05.7755/IC</t>
  </si>
  <si>
    <t xml:space="preserve">Racord Staubli para micros </t>
  </si>
  <si>
    <t>Retén de PTFE para bomba pomtava 3CC</t>
  </si>
  <si>
    <t>JOINT A LEVRE PTFE LIPPENDICHTUNG PTFE LIP SEAL PTFE</t>
  </si>
  <si>
    <t>Ventiladores para armario reactiva</t>
  </si>
  <si>
    <t>Rittal</t>
  </si>
  <si>
    <t>Presupuesto 9102537</t>
  </si>
  <si>
    <t>S16</t>
  </si>
  <si>
    <t>Iluminacion pulido</t>
  </si>
  <si>
    <t>Pantallas fluorescentes Sylvania Starwaterprof  2X58W</t>
  </si>
  <si>
    <t>PC 258 EB code: 0045821</t>
  </si>
  <si>
    <t>Escuadra</t>
  </si>
  <si>
    <t>304-8437</t>
  </si>
  <si>
    <t>escuadra         609 150X100MM</t>
  </si>
  <si>
    <t>Tuercas autoblocante M4</t>
  </si>
  <si>
    <t>524-304</t>
  </si>
  <si>
    <t>Tuercas autoblocante M5</t>
  </si>
  <si>
    <t>524-310</t>
  </si>
  <si>
    <t>Tuercas autoblocante M6</t>
  </si>
  <si>
    <t>524-326</t>
  </si>
  <si>
    <t>Tuercas autoblocante M8</t>
  </si>
  <si>
    <t>530-393</t>
  </si>
  <si>
    <t>Base aerea schuko hembra</t>
  </si>
  <si>
    <t>RoHS  ABL</t>
  </si>
  <si>
    <t>Base aerea schuko hembra 16A</t>
  </si>
  <si>
    <t>CONJUNTO RACORD DOBLE ESTANQUEIDAD 4/6-D8 RECAMBIO BOL MA00028973</t>
  </si>
  <si>
    <t>Agitador trifasico para deposito 500 litros pw</t>
  </si>
  <si>
    <t>0BBDOSDAMBB</t>
  </si>
  <si>
    <t>Agitador trifàsic per un dipòsit de 500l
DAG1100/ 1/3 CV 940 rpm 230/400 PP</t>
  </si>
  <si>
    <t>0225335RG.9 GUANTES PIEL BLANCOS T/9</t>
  </si>
  <si>
    <t>A.T.Protección</t>
  </si>
  <si>
    <t>0225335RG.8 GUANTES PIEL BLANCOS T/8</t>
  </si>
  <si>
    <t>Montaje gomas y cepillos en Power.</t>
  </si>
  <si>
    <t>304-4687</t>
  </si>
  <si>
    <t>Tornillo Allen, Acero Inoxidable, Botón de huella Allen, M8 x 30mm</t>
  </si>
  <si>
    <t>797-6389 </t>
  </si>
  <si>
    <t>Arandela plana, Plano Acero Inoxidable, 1.6mm de grosor, M8 (Form A), A4 316</t>
  </si>
  <si>
    <t>GUARDA PROTECCION METALICO AMARILLO+ diferencia precio</t>
  </si>
  <si>
    <t>Reparación taladro batería DeWALT</t>
  </si>
  <si>
    <t>DeWALT</t>
  </si>
  <si>
    <t>707-2838</t>
  </si>
  <si>
    <t>Portabrocas Dewalt, Sin Llave, 13mm</t>
  </si>
  <si>
    <t>2235-0 BRIDAS NEGRO  3,6X199</t>
  </si>
  <si>
    <t>mejora taller</t>
  </si>
  <si>
    <t>caja para estanterias de polipropileno 400X117X90</t>
  </si>
  <si>
    <t>kaiser+kraft</t>
  </si>
  <si>
    <t>986 863-FN</t>
  </si>
  <si>
    <t>caja para estanterias de polipropileno 400X117X90(PACK DE 16 CUBETAS)</t>
  </si>
  <si>
    <t>caja para estanterias de polipropileno 400X234X140</t>
  </si>
  <si>
    <t>986 865-FN</t>
  </si>
  <si>
    <t>caja para estanterias de polipropileno 400X234X140(PACK DE 6 CUBETAS)</t>
  </si>
  <si>
    <t>cepillo circular alambre,casquillo roscado</t>
  </si>
  <si>
    <t>LESSMANN</t>
  </si>
  <si>
    <t>304761MG</t>
  </si>
  <si>
    <t>cepillo taza,alambre ondulado</t>
  </si>
  <si>
    <t>reparacion bomba presion agua general fabrica</t>
  </si>
  <si>
    <t>presupuesto nº 20508</t>
  </si>
  <si>
    <t>REPARAR BOMBA DE PIE CALPEDA MXV 40- 805/A de 2,2  kw a 2900 rpm 230/400V Nº 0911389046</t>
  </si>
  <si>
    <t>Reparación cilindro PIP (CP96SDB40-550)</t>
  </si>
  <si>
    <t>CS95-40</t>
  </si>
  <si>
    <t>Juego de juntas (vástago simple). Diámetro [mm] 40.</t>
  </si>
  <si>
    <t>Separador transversal para caja de polipropileno 400X117X90</t>
  </si>
  <si>
    <t>986 872-FN</t>
  </si>
  <si>
    <t>separador para cubetas 400X117X90(PACK DE 10 separadores)</t>
  </si>
  <si>
    <t>Separador transversal para caja de polipropileno 400X234X140</t>
  </si>
  <si>
    <t>986 874-FN</t>
  </si>
  <si>
    <t>separador para cubetas 400X234X140 (PACK DE 10 separadores)</t>
  </si>
  <si>
    <t>Tubo de 30x30(4 mm espesor)</t>
  </si>
  <si>
    <t>Bisbal</t>
  </si>
  <si>
    <t>mejora banco de trabajo  6 mts</t>
  </si>
  <si>
    <t>subministros Bisbal</t>
  </si>
  <si>
    <t>Tubo de 40x40(4 mm espesor)</t>
  </si>
  <si>
    <t>mejora banco de trabajo 24 mts</t>
  </si>
  <si>
    <t>tubo redondo 16mm de diametro (2mm espesor)</t>
  </si>
  <si>
    <t>2 barras</t>
  </si>
  <si>
    <t>tubo redondo 24mm de diametro (2mm espesor)</t>
  </si>
  <si>
    <t>chapa de 2 metros x 1 metro cuadrado(2mm espesor)</t>
  </si>
  <si>
    <t>tubo cuadrado 16x16(2mm espesor)</t>
  </si>
  <si>
    <t>tubo cuadrado 20x20(2mm espesor)</t>
  </si>
  <si>
    <t>tubo cuadrado 25x25(2mm espesor)</t>
  </si>
  <si>
    <t>3 barras</t>
  </si>
  <si>
    <t>tubo cuadrado 30x30(2mm espesor)</t>
  </si>
  <si>
    <t>tubo cuadrado 35x35(2mm espesor)</t>
  </si>
  <si>
    <t>tubo cuadrado 40x40(2mm espesor)</t>
  </si>
  <si>
    <t>SY06J1P500B SYNTHETICFIL M6 592x592x500</t>
  </si>
  <si>
    <t>CAMBIAR FLEXO LAVABO HOMBRES</t>
  </si>
  <si>
    <t>860PPV030NLL  L MT. CEPILLO STRIP N.8 PP</t>
  </si>
  <si>
    <t>6203-C-2Z-C3 RODAMIENTOS</t>
  </si>
  <si>
    <t>9620013 BE 258-2 2X58W 220-240V 50-60HZ</t>
  </si>
  <si>
    <t>M.TORS S/ MUESTRA</t>
  </si>
  <si>
    <t>8Z933M08X020 TORNILLO CAB.EX. D933</t>
  </si>
  <si>
    <t>A2912M08X060 TORNILLO CAB.EX. D933</t>
  </si>
  <si>
    <t>8P471-6 ANILLO SEEGER EXTERIOR E-16</t>
  </si>
  <si>
    <t>ITV2050-33F3BN3 TRANSDUCTOR ELECTRONEUMA</t>
  </si>
  <si>
    <t>PORTES URGENTES AMBERES</t>
  </si>
  <si>
    <t>CS95-40 JUEGO JUNTAS C95 D.40 SMC</t>
  </si>
  <si>
    <t>SOPORTE ALUMINIO MAQUINA ULTRASONIDO</t>
  </si>
  <si>
    <t>REPARAR CONJUNTO TRACCION ENCODER</t>
  </si>
  <si>
    <t>ZBZ1605 GUARDA PROTECCION METALICO AMARI</t>
  </si>
  <si>
    <t>ZBZ1605 GUARDA DIFER. PREU S/4500429424</t>
  </si>
  <si>
    <t>SCHA9R81440 INT.DIF.IDD 4P 40A 30M A CLA</t>
  </si>
  <si>
    <t>bomba volumetrica induss 6cc con engrasadores</t>
  </si>
  <si>
    <t>PRESUPUESTO PRE201711071</t>
  </si>
  <si>
    <t>bomba 6 cc</t>
  </si>
  <si>
    <t>brocha para pintar</t>
  </si>
  <si>
    <t>Cepillos</t>
  </si>
  <si>
    <t>16659B</t>
  </si>
  <si>
    <t>M. PERFIL TIPO H8 at.50mm Alum. Bruto (Según oferta 258933)</t>
  </si>
  <si>
    <t>30 metros</t>
  </si>
  <si>
    <t>Goma</t>
  </si>
  <si>
    <t>10000X120X3-SBR-65SHA</t>
  </si>
  <si>
    <t>TIRA GOMA NEGRA SBR 65SHA R608 10000x120x3 mm. (Según oferta 258971)</t>
  </si>
  <si>
    <t>coapsys</t>
  </si>
  <si>
    <t>pintura,esmalte exteriores antioxidante gris(3 latas d 4 kilos cada una)</t>
  </si>
  <si>
    <t>Estropajo de limpieza ecológico verde</t>
  </si>
  <si>
    <t>395-254</t>
  </si>
  <si>
    <t>Estropajo de limpieza ecológico verde rollo de 3m</t>
  </si>
  <si>
    <t xml:space="preserve">Mejoras </t>
  </si>
  <si>
    <t>Rejiband 60x35 (Instalaciones perifericas)</t>
  </si>
  <si>
    <t>Pemsa</t>
  </si>
  <si>
    <t>ref. 60231060</t>
  </si>
  <si>
    <t>Limpieza y desengrase ruedas carros y otros</t>
  </si>
  <si>
    <t>PQL VIRREY (Desengrasante soluble biodegradable)</t>
  </si>
  <si>
    <t>2011114 PQL DRIFAST</t>
  </si>
  <si>
    <t>reparar bomba triton 3:1</t>
  </si>
  <si>
    <t>sitec</t>
  </si>
  <si>
    <t>REPARACION BOMBA TRITON 1030HP REF. 233751 - SERIE Nº A05A (numero bomba 23 )</t>
  </si>
  <si>
    <t>Sitec</t>
  </si>
  <si>
    <t>Tuercas M 10</t>
  </si>
  <si>
    <t>Varilla roscada zincada normal M 10</t>
  </si>
  <si>
    <t>Varilla roscada zincada normal M 3</t>
  </si>
  <si>
    <t>Varilla roscada zincada normal M 4</t>
  </si>
  <si>
    <t>Varilla roscada zincada normal M 5</t>
  </si>
  <si>
    <t>Varilla roscada zincada normal M 6</t>
  </si>
  <si>
    <t>Varilla roscada zincada normal M 8</t>
  </si>
  <si>
    <t>cambio tubo agua alimentacion agua humificadora roto</t>
  </si>
  <si>
    <t>oferta 2019/63</t>
  </si>
  <si>
    <t>cambio tuberias osmosis UAP2</t>
  </si>
  <si>
    <t>convertidor branson 40khz (averia puesto 4 E3 )</t>
  </si>
  <si>
    <t>101-135-067</t>
  </si>
  <si>
    <t>Convertidor modelo CR 40 S transductor piezoeléctrico para la conversión de energía eléctrica en oscilaciones mecánicas</t>
  </si>
  <si>
    <t>coste diagnostico con sacar gas de equipo frio sala frio</t>
  </si>
  <si>
    <t>albaran AL-2019-0014</t>
  </si>
  <si>
    <t>coste diagnostico reparacion equipo frio sala frio.</t>
  </si>
  <si>
    <t>Francesc</t>
  </si>
  <si>
    <t>fabricar escuadra soporte pieza util vibracion J87 con cartelas</t>
  </si>
  <si>
    <t>oferta 3991</t>
  </si>
  <si>
    <t>SOPORTE ALUMINIO MAQ.ULTRASONIDOS CON CARTELAS</t>
  </si>
  <si>
    <t>intervencion de Pere para reparar soldadura US maq. 303</t>
  </si>
  <si>
    <t>informe trabajo 13869</t>
  </si>
  <si>
    <t>reparar equipo frio sala frio. Cambiar compresor</t>
  </si>
  <si>
    <t>reparacion equipo frio sala frio</t>
  </si>
  <si>
    <t>sontrodo 4 derecho maq. 303</t>
  </si>
  <si>
    <t>00005-1</t>
  </si>
  <si>
    <t>Sonotrodo igual a BN412543</t>
  </si>
  <si>
    <t>torniquete de embolo(sargentos)</t>
  </si>
  <si>
    <t>Urko</t>
  </si>
  <si>
    <t>papel y jabon para el taller</t>
  </si>
  <si>
    <t>Reparación ruedas carros linea pintura.</t>
  </si>
  <si>
    <t>Tuercas autoblocantes M8 Acero Inox.</t>
  </si>
  <si>
    <t xml:space="preserve">soporte par detec para doblar deteccion en barniz </t>
  </si>
  <si>
    <t>Soporte celula comboy.</t>
  </si>
  <si>
    <t>Technics</t>
  </si>
  <si>
    <t>134-0439 </t>
  </si>
  <si>
    <t>Bolso para herramientas Technics, Poliéster, Cierre de Cremallera, 350mm x 50mm x 310mm</t>
  </si>
  <si>
    <t>SAM</t>
  </si>
  <si>
    <t>135-7457</t>
  </si>
  <si>
    <t>Juego de extractores de tornillos SAM 761-C-5Z, 5 piezas</t>
  </si>
  <si>
    <t>DORMER</t>
  </si>
  <si>
    <t>241-4041</t>
  </si>
  <si>
    <t>Juego de 3 piezas Dormer M3 HSS Macho de roscar cónico; macho de roscar de acabado y macho de roscar inferior</t>
  </si>
  <si>
    <t>han llegado SYNTHERICIL M5</t>
  </si>
  <si>
    <t>aire acondicionado oficina logistica</t>
  </si>
  <si>
    <t xml:space="preserve">fibra óptica detección estructura util j87 </t>
  </si>
  <si>
    <t>E20633</t>
  </si>
  <si>
    <t>Fibra optica M6X0,75</t>
  </si>
  <si>
    <t>Accesorios Inox para bomba  Floyet</t>
  </si>
  <si>
    <t>Presupuesto COM191149</t>
  </si>
  <si>
    <t>desmontar aire acondicionado laboratorio</t>
  </si>
  <si>
    <t>presupuesto nº P-2019-0004</t>
  </si>
  <si>
    <t>utiles dremel taller</t>
  </si>
  <si>
    <t>DREMEL</t>
  </si>
  <si>
    <t>TUERCA Y PINZA SET DE BOQUILLAS 0,8/1,6/2,4/3,2mm.</t>
  </si>
  <si>
    <t>Mevirsa</t>
  </si>
  <si>
    <t>rodamiento giro plasma BFB</t>
  </si>
  <si>
    <t>6006 rsr</t>
  </si>
  <si>
    <t>rodamiento de bolas para giro plasma BFB</t>
  </si>
  <si>
    <t>2ª chapa que se monta en horno por la junta abierta</t>
  </si>
  <si>
    <t>Cortar y doblar chapa galvanizada: 985x200x100 mm.</t>
  </si>
  <si>
    <t>pruebas liaño en robots pintura con pico de 0,8 mm</t>
  </si>
  <si>
    <t>AGMDPRO-102-C3C-K</t>
  </si>
  <si>
    <t>CABEZAL DE AIRE AGMDPRO-102-C3C-K</t>
  </si>
  <si>
    <t>AGMDPRO-205-085-K</t>
  </si>
  <si>
    <t>PICO DE FLUIDO AGMDPRO-205-085-K</t>
  </si>
  <si>
    <t>AGMDPRO-301P-085-10-K</t>
  </si>
  <si>
    <t>AGUJA DE FLUIDO ESTÁNDAR CON PUNTA AGMDPRO-301P-085-10-K</t>
  </si>
  <si>
    <t>Recambio junta tapa brazo J2</t>
  </si>
  <si>
    <t>EO-4500-060-003</t>
  </si>
  <si>
    <t>INNER ARM COVER GASKET RJ3</t>
  </si>
  <si>
    <t>Spray sellante juntas</t>
  </si>
  <si>
    <t>HDWMO000003630O</t>
  </si>
  <si>
    <t>PERMATEX HI-TACK PART</t>
  </si>
  <si>
    <t>tramex suelo estructura lodos balsa 1º pedido</t>
  </si>
  <si>
    <t>tramex suelo estructura lodos balsa 2º pedido</t>
  </si>
  <si>
    <t>Llave de carraca para vasos de 1/4</t>
  </si>
  <si>
    <t>912-5404</t>
  </si>
  <si>
    <t>herramienta taller</t>
  </si>
  <si>
    <t>critico RS, BFB</t>
  </si>
  <si>
    <t>JUNTA TÓRICA; nitrilo</t>
  </si>
  <si>
    <t>JUNTA TÓRICA; Viton</t>
  </si>
  <si>
    <t>TUBO, válvula de aire</t>
  </si>
  <si>
    <t>Vaso de 10mm hexagonal para llave 1/4</t>
  </si>
  <si>
    <t>830-4016</t>
  </si>
  <si>
    <t>A05B-2308-D005</t>
  </si>
  <si>
    <t>Cable E-stop RJ3I</t>
  </si>
  <si>
    <t>Conectores Microdifusion.</t>
  </si>
  <si>
    <t xml:space="preserve">Quick Disconnect Assy (fluid) 240156        </t>
  </si>
  <si>
    <t>loctite universal</t>
  </si>
  <si>
    <t>Varios</t>
  </si>
  <si>
    <t>Rs-Pro</t>
  </si>
  <si>
    <t>700-4535</t>
  </si>
  <si>
    <t>Tubos termorretráctiles RS PRO, Poliolefina, Negro, relación de contracción: 3:1, diámetro 6mm, Longitud 7m</t>
  </si>
  <si>
    <t>Armarios robots Linea (montado en el robot Teach)</t>
  </si>
  <si>
    <t>CABLE FOR MEMORY CARD i SERIES</t>
  </si>
  <si>
    <t>cambiar vallas almacen expediciones al sacar maquina hjb</t>
  </si>
  <si>
    <t>cambiar vallas almacen expediciones.</t>
  </si>
  <si>
    <t>cambiar valvula termostatica en compresor atlas 3</t>
  </si>
  <si>
    <t>presupuesto 900903</t>
  </si>
  <si>
    <t>Sustituir kit termóstatica Atlas copco GA75 nº API601472</t>
  </si>
  <si>
    <t>FILTROS RTO M5 2ª ETAPA</t>
  </si>
  <si>
    <t>SY08H1Z535W M5</t>
  </si>
  <si>
    <t>Llave combinada 10 m/m</t>
  </si>
  <si>
    <t>495-3447</t>
  </si>
  <si>
    <t>Selector 3 posiciones fijo</t>
  </si>
  <si>
    <t>XB4BJ33</t>
  </si>
  <si>
    <t>Selector 3 posiciones fijo s/ presupuesto 9103968</t>
  </si>
  <si>
    <t>srock almacen</t>
  </si>
  <si>
    <t>tarjeta entradas/salidas nordson bfb, rs y hjb</t>
  </si>
  <si>
    <t>KIT,I/O EXPANSION CARD</t>
  </si>
  <si>
    <t>Modulo comunicación formacion tecnical</t>
  </si>
  <si>
    <t>presupuesto 9103753</t>
  </si>
  <si>
    <t>MOD.SIMATIC IOT2040,2x 10/100 MBIT/S ETH + todo material oferta formacion</t>
  </si>
  <si>
    <t>Stock Criticos</t>
  </si>
  <si>
    <t>DW-AD-503-C8</t>
  </si>
  <si>
    <t>cinta aislante</t>
  </si>
  <si>
    <t>Advance Tapes</t>
  </si>
  <si>
    <t>511-4312</t>
  </si>
  <si>
    <t>JUNTAS BOL SAMES</t>
  </si>
  <si>
    <t>JUNTA TORICA PERFLUORADA</t>
  </si>
  <si>
    <t>stok almacen</t>
  </si>
  <si>
    <t>tarjeta entradas/salidas bascula bfb/rs y hjb</t>
  </si>
  <si>
    <t>ascell</t>
  </si>
  <si>
    <t>DFIO</t>
  </si>
  <si>
    <t>Módulo para DFW 2IN/2OUT</t>
  </si>
  <si>
    <t>S25</t>
  </si>
  <si>
    <t>tarjeta salida analogica bascula bfb/rs y hjb</t>
  </si>
  <si>
    <t>DAC160-1</t>
  </si>
  <si>
    <t>Placa salida analógica interna para DFW</t>
  </si>
  <si>
    <t xml:space="preserve">EPI </t>
  </si>
  <si>
    <t>LOCTITE 243</t>
  </si>
  <si>
    <t>Sellador de rosca Henkel 18936 Azul, Botella 50 ml, cura 2 h.</t>
  </si>
  <si>
    <t>trabajos paro tecnico verano 2019. vaciar balsa</t>
  </si>
  <si>
    <t>vaciar balsa verano 2019</t>
  </si>
  <si>
    <t>Aillador KFD2-EX2.W (Par detec transporte linea)</t>
  </si>
  <si>
    <t>Aillador KFD2-EX2.W</t>
  </si>
  <si>
    <t>Detector inductivo NJ15+U1+N (Par detec transporte linea)</t>
  </si>
  <si>
    <t xml:space="preserve">Detector inductivo NJ15+U1+N </t>
  </si>
  <si>
    <t>Fluorescentes 58w 865</t>
  </si>
  <si>
    <t>Manguera 3x1,5 negra</t>
  </si>
  <si>
    <t>Manguera 3x1,5</t>
  </si>
  <si>
    <t>cascada cambiada de robot RB2</t>
  </si>
  <si>
    <t>Base de superficie schuko (PL-MBL SUP 2P+T TOR GRIS)</t>
  </si>
  <si>
    <t>LEG 69733</t>
  </si>
  <si>
    <t>Base de superficie schuko</t>
  </si>
  <si>
    <t>Generador de vacío AR para puestos de pulido</t>
  </si>
  <si>
    <t>EVK3BAQ</t>
  </si>
  <si>
    <t>LOCTITE 271</t>
  </si>
  <si>
    <t>787-7387</t>
  </si>
  <si>
    <t>Sellador de rosca Loctıte 271 Rojo, Botella 250 ml, cura 15 min</t>
  </si>
  <si>
    <t>Muñeca P50 (se monta una de las reparadas. La que se saca no se puede reparar)</t>
  </si>
  <si>
    <t>EO-3505-010-000</t>
  </si>
  <si>
    <t>Wrist Assembly</t>
  </si>
  <si>
    <t>Pilas alcalinas BLISTER LR14 para baterias robots PACK 2 unidades</t>
  </si>
  <si>
    <t>presupuesto 1901184</t>
  </si>
  <si>
    <t>Pivote recambio para llave gancho 15-35 llave sonotrodos</t>
  </si>
  <si>
    <t>Pivote recambio para llave gancho 15-35  llave sonotrodos</t>
  </si>
  <si>
    <t>Bases portafusibles para baterias reactiva</t>
  </si>
  <si>
    <t>Caja con interruptor para Floyet</t>
  </si>
  <si>
    <t>Presupuesto 9104389</t>
  </si>
  <si>
    <t>Caja con interruptor para Floyet (según presupuesto)</t>
  </si>
  <si>
    <t>Climatizador zona carga</t>
  </si>
  <si>
    <t>Comprobador y tester DTENPRO</t>
  </si>
  <si>
    <t>REF.: D77172121000</t>
  </si>
  <si>
    <t xml:space="preserve">caja interruptor general motor </t>
  </si>
  <si>
    <t>presupuesto 9104389</t>
  </si>
  <si>
    <t>material interruptor general motor flojet</t>
  </si>
  <si>
    <t>Arandela para sujecion utiles PIP</t>
  </si>
  <si>
    <t>797-6254</t>
  </si>
  <si>
    <t>Arandela A2 DIN 9021 M10 Bolsa de 100 unidades</t>
  </si>
  <si>
    <t>Herramientas Ruben</t>
  </si>
  <si>
    <t>Presupuesto 1901235</t>
  </si>
  <si>
    <t xml:space="preserve">reparar fuga agua pw </t>
  </si>
  <si>
    <t>Soldar poros cabina desengrase.</t>
  </si>
  <si>
    <t>pilas 6F22 9V</t>
  </si>
  <si>
    <t xml:space="preserve">841-7002 </t>
  </si>
  <si>
    <t>HERRAMIENTA</t>
  </si>
  <si>
    <t>200110 AGUJA L.21 MM</t>
  </si>
  <si>
    <t>Herramientas Taller</t>
  </si>
  <si>
    <t>Metal Works</t>
  </si>
  <si>
    <t>MWBSM19/ 748221900</t>
  </si>
  <si>
    <t>Juego de brocas helicoidales SPEEDMASTER</t>
  </si>
  <si>
    <t>Ruben</t>
  </si>
  <si>
    <t>Aslak</t>
  </si>
  <si>
    <t>MALETÍN HERRAM. ELECTRIC VDE68 PCS BTK68VA BTK68VA</t>
  </si>
  <si>
    <t>kit reparacion agitadores</t>
  </si>
  <si>
    <t>Gast</t>
  </si>
  <si>
    <t>207335 2 EA</t>
  </si>
  <si>
    <t>Kit C190412297</t>
  </si>
  <si>
    <t>Prueba Pulido Aceite lubrificacion para aire comprimido</t>
  </si>
  <si>
    <t>Aceite ofsw-32</t>
  </si>
  <si>
    <t>Aceite para unidad de mantenimiento</t>
  </si>
  <si>
    <t>1 ud</t>
  </si>
  <si>
    <t xml:space="preserve">Tecnical </t>
  </si>
  <si>
    <t>Prueba pulido Unidad de mantenimiento aire comprimido</t>
  </si>
  <si>
    <t>MSB6 - 1/2:  C3J1M1 WP</t>
  </si>
  <si>
    <t>Unidad de mantenimiento Festo aire comprimido puesto pulido</t>
  </si>
  <si>
    <t>tijeras corte chapa recta/derecha (Bidones HJB)</t>
  </si>
  <si>
    <t>tijeras corte chapa (Bidones HJB)</t>
  </si>
  <si>
    <t>Inox M3 X 35</t>
  </si>
  <si>
    <t>tornillo allen inoxidable M3 X 35 para valvulas GRACO</t>
  </si>
  <si>
    <t>FRAN</t>
  </si>
  <si>
    <t>Alimentador para bascula PIP</t>
  </si>
  <si>
    <t>Electronic</t>
  </si>
  <si>
    <t>Adaptador jack alim 5,5x2.1H a 5,5x2.5M</t>
  </si>
  <si>
    <t>Alimentador 220v / 12V 2000mA ADPV26</t>
  </si>
  <si>
    <t>Arandela seiger interior 1300-40mm-PK100 din472</t>
  </si>
  <si>
    <t>reparacion turbina soplador 4 salida pw.</t>
  </si>
  <si>
    <t>presupuesto 20692</t>
  </si>
  <si>
    <t>REPARAR MOTOR TURBINA SODECA CAM-752-2T-10 de 7,5 kw a 2915 rpm 220/380V Nº 150318432</t>
  </si>
  <si>
    <t>Tornillos M-8 Din A2 Allen x 60 inoxidables (ruedas bastidores)</t>
  </si>
  <si>
    <t>Tornillos M-8 Din A2 Allen x 60 inoxidables</t>
  </si>
  <si>
    <t>Tuerca antiblocante M-8 Inox (ruedas bastidores)</t>
  </si>
  <si>
    <t>Tuerca antiblocante M-8 Inox</t>
  </si>
  <si>
    <t>cambiar todas las ruedas linea en 6 meses.</t>
  </si>
  <si>
    <t>6203-C-2Z-C3</t>
  </si>
  <si>
    <t>RODAMIENTO RÍGIDO BOLAS 1 HIL 17X40X12</t>
  </si>
  <si>
    <t>GH-LER-100X45-070-13</t>
  </si>
  <si>
    <t>SOPORTE RUEDA GIRAT. AGUJERO PASANTE</t>
  </si>
  <si>
    <t>flourescente atex para sala mezclas</t>
  </si>
  <si>
    <t>BARTEC</t>
  </si>
  <si>
    <t>A7-5011-131240XX EVSN 258 Linear lighting fix. for fluorescent 395064 1,00 NET 210,00  tube 2x58W</t>
  </si>
  <si>
    <t>videograbacion cabinas con 12 tb</t>
  </si>
  <si>
    <r>
      <t xml:space="preserve">presupueto nº </t>
    </r>
    <r>
      <rPr>
        <b/>
        <sz val="10"/>
        <color rgb="FF000000"/>
        <rFont val="Calibri"/>
        <family val="2"/>
      </rPr>
      <t>1194879</t>
    </r>
  </si>
  <si>
    <t>VIDEOGRABADOR DS 7616NI 16 CANALES   CON CAPACIDAD DE MEMORIA 12 TB</t>
  </si>
  <si>
    <t>videograbacion cabinas con 12 tb 2 camaras 2mb</t>
  </si>
  <si>
    <t>CAMARA BULLET EXTERIOR 2 MP  CONEXION IP</t>
  </si>
  <si>
    <t>Menbranas reguladores</t>
  </si>
  <si>
    <t>Bridas Unex 2,5x101 en U61X</t>
  </si>
  <si>
    <t>Bridas Unex 3,6x199 en U61X</t>
  </si>
  <si>
    <t>Bridas Unex 3,6x279 en U61X</t>
  </si>
  <si>
    <t>S30</t>
  </si>
  <si>
    <t>Bridas Unex 4,8x287 en U61X</t>
  </si>
  <si>
    <t>Bridas Unex 7,6x376 en U61X</t>
  </si>
  <si>
    <t>MEMBRANAS REGULADORES HGB-424</t>
  </si>
  <si>
    <t>menbranas reguladores</t>
  </si>
  <si>
    <t>Curativo y stock</t>
  </si>
  <si>
    <t>Escobillas pulidora electrica Rupes</t>
  </si>
  <si>
    <t>Rupes</t>
  </si>
  <si>
    <t>47.105-D</t>
  </si>
  <si>
    <t>BLISTER WITH 10 PC. BRUSHES BA215</t>
  </si>
  <si>
    <t>EPI47673</t>
  </si>
  <si>
    <t>consumible taller</t>
  </si>
  <si>
    <t>JABON DESENGRASANTE 3L (PREVASTAR)</t>
  </si>
  <si>
    <t>EPI538636</t>
  </si>
  <si>
    <t>jabón manos</t>
  </si>
  <si>
    <t>EPI538636 JABON DESENGRASE</t>
  </si>
  <si>
    <t>Espigas 1/2"M + metalbuna (Mangueras Linea)</t>
  </si>
  <si>
    <t>Espigas 1/2" M+ metalbuna (Mangueras Linea)</t>
  </si>
  <si>
    <t>papel manos</t>
  </si>
  <si>
    <t>F176/AQ12443-R BOBINA PAPEL</t>
  </si>
  <si>
    <t>F3BPL 10/12-3/8</t>
  </si>
  <si>
    <t>turbina recambio quemaodor horno polimerizado</t>
  </si>
  <si>
    <t>presupuesto 9105263</t>
  </si>
  <si>
    <t>VENTILADOR CENT.MP CMP-820-2T MOT.IE2</t>
  </si>
  <si>
    <t>Foso desagües P.W.</t>
  </si>
  <si>
    <t>CALPEDA</t>
  </si>
  <si>
    <t>0BBSUBESPA</t>
  </si>
  <si>
    <t>0BBSUBESPA B BOMBA SUMERGIDA CALPEDA GQSM 50 13</t>
  </si>
  <si>
    <t>Arandela seiger interior 150mm</t>
  </si>
  <si>
    <t xml:space="preserve">8P471-16 </t>
  </si>
  <si>
    <t>Anillo seeger exterior E-16</t>
  </si>
  <si>
    <t>ANAConda rb2 Y RP2</t>
  </si>
  <si>
    <t>F3BPL 2,7/4-1/8</t>
  </si>
  <si>
    <t>F3BPL 4/6-1/4</t>
  </si>
  <si>
    <t>F3BPL 4/6-1/8</t>
  </si>
  <si>
    <t xml:space="preserve">RACOR DE ENTRADA RECTO, ROSCA MACHO BSPT DE 1/8"PARA TUBO 4/6 </t>
  </si>
  <si>
    <t>Electrovalvula SMC frenado turbina robots pintura</t>
  </si>
  <si>
    <t>presupuesto Abina 265548</t>
  </si>
  <si>
    <t>Electrovalvula SMC SYJ714M-5DO-Q EV00014172</t>
  </si>
  <si>
    <t>pila recargable de 9 v para laboratorio Tatiana</t>
  </si>
  <si>
    <t>199-646</t>
  </si>
  <si>
    <t>pila recargable de 9 v</t>
  </si>
  <si>
    <t>recambios aspirador agua cubas pw LSU 155P</t>
  </si>
  <si>
    <t>presupuesto 21401</t>
  </si>
  <si>
    <t>recambios aspirador LSU 155P</t>
  </si>
  <si>
    <t xml:space="preserve">RACOR DE ENTRADA RECTO, ROSCA MACHO BSPT DE 1/4"PARA TUBO 6/8 </t>
  </si>
  <si>
    <t>F3BPL 6/8-1/4</t>
  </si>
  <si>
    <t>F3BPL 6/8-1/8</t>
  </si>
  <si>
    <t>estudio suelo soportacion robots barniz y color</t>
  </si>
  <si>
    <t>2019/130</t>
  </si>
  <si>
    <t>TREBALL EMPRAT PER ELS M HONORARIS DE ENGINYERIA</t>
  </si>
  <si>
    <t>RACOR DE ENTRADA RECTO, ROSCA MACHO BSPT DE 1/8"PARA TUBO 6/8</t>
  </si>
  <si>
    <t>F3BPL 6/8-1-4</t>
  </si>
  <si>
    <t>F3BPL 6/8-3/8</t>
  </si>
  <si>
    <t>F3BPL 8/10-1/4</t>
  </si>
  <si>
    <t>critico stock</t>
  </si>
  <si>
    <t>E4312</t>
  </si>
  <si>
    <t xml:space="preserve">Electrodo ionizador </t>
  </si>
  <si>
    <t>nivel para osmosis altillo y cambiar el nivel de depuradora que falla por el tipo de sonda</t>
  </si>
  <si>
    <t>DISIBEINT</t>
  </si>
  <si>
    <t>NRI 1 1/2 3E</t>
  </si>
  <si>
    <t>sonda nivel disibeint NRI 3E (SONDA RESIST.1"1/2 PVC ROJO 3 ELTDO.PROT)</t>
  </si>
  <si>
    <t>PNSA 230 100</t>
  </si>
  <si>
    <t>Relé control de nivel para sonda NRI 3E disibeint (RELE NIVEL LIQ.TIPO GRAL.230VCA 1 INV.)</t>
  </si>
  <si>
    <t>doble conmutado oficina logistica</t>
  </si>
  <si>
    <t>guia lineal carros lineales bandeau para modificacion mascara custode</t>
  </si>
  <si>
    <t>MGNR070200H (presupuesto 265836)</t>
  </si>
  <si>
    <t>GUIA LINEAL MGNR07 L= 200 MM Precisión H M/INOX</t>
  </si>
  <si>
    <t>presupuesto 11166</t>
  </si>
  <si>
    <t>turbina quemador horno secado  ANX-TURB-0027A</t>
  </si>
  <si>
    <t>recibido</t>
  </si>
  <si>
    <t>control ph depuradora</t>
  </si>
  <si>
    <t>BL981411-1</t>
  </si>
  <si>
    <t>Minicontrolador pH, 115/230V</t>
  </si>
  <si>
    <t>Fuente alimentacion para alimentar plc y pantalla cuadro obra</t>
  </si>
  <si>
    <t>6EP1332-4BA00</t>
  </si>
  <si>
    <t>FTE.ALIM.ENT.AC 120/230V SAL.DC 24V/3A</t>
  </si>
  <si>
    <t>iluminacion con focos led de zona osmosis altillo</t>
  </si>
  <si>
    <t>presupuesto 2019/93</t>
  </si>
  <si>
    <t>instalacion 4 focos zona osmosis altillo</t>
  </si>
  <si>
    <t>Macho mano perfil rosca completa M-5</t>
  </si>
  <si>
    <t>Izar</t>
  </si>
  <si>
    <t>ref 3023  HSS 46265</t>
  </si>
  <si>
    <t>pantalla flourescente para sala kartcher</t>
  </si>
  <si>
    <t>PDE 469937</t>
  </si>
  <si>
    <t>BERLIN ECO LED GR 2X1500MM 1EXT S/POLAR</t>
  </si>
  <si>
    <t>sensor humedad y temperatura grupo de aporte</t>
  </si>
  <si>
    <t>Desin instruments</t>
  </si>
  <si>
    <t>DMM-4000/HR</t>
  </si>
  <si>
    <t>Transmisor de humedad y Temperatura - Alim. 85...265 Vac/Vca</t>
  </si>
  <si>
    <t>Bomba GMG  PIP/ BFB</t>
  </si>
  <si>
    <t>Herramientas Francesc</t>
  </si>
  <si>
    <t>Herramientas trabajo Francesc</t>
  </si>
  <si>
    <t>bomba impulsion agua osmosis altillo para pw</t>
  </si>
  <si>
    <t>presupuesto 2 0 806</t>
  </si>
  <si>
    <t>lista consumibles para mes de septiembre</t>
  </si>
  <si>
    <t>lista consumiblespara mes de septiembre</t>
  </si>
  <si>
    <t>lista consumibles</t>
  </si>
  <si>
    <t>reparacion clima sala de frio linea</t>
  </si>
  <si>
    <t>albaran AL-2019-0026</t>
  </si>
  <si>
    <t>reparacio Càmera de fred UAP2.</t>
  </si>
  <si>
    <t>llave cruzeta (fran e David)</t>
  </si>
  <si>
    <t>Llave de cruzeta</t>
  </si>
  <si>
    <t>revision con tecnical lerida para problema LENZE pip</t>
  </si>
  <si>
    <t>albaran 902110868</t>
  </si>
  <si>
    <t>revision inicial de la instalacion y equipo lenze</t>
  </si>
  <si>
    <t>Arandela seiger interior I-15mm</t>
  </si>
  <si>
    <t>Anillo seger exterior E-16</t>
  </si>
  <si>
    <t>Tuercas autoblocante M8(ruedas linia)</t>
  </si>
  <si>
    <t>bombin taquillas</t>
  </si>
  <si>
    <t>Brandson termografia</t>
  </si>
  <si>
    <t>Presupuesto 9105937</t>
  </si>
  <si>
    <t>Recambios según presupuesto Brandson</t>
  </si>
  <si>
    <t>cpu de recambio cuadro obra</t>
  </si>
  <si>
    <t>presupuesto 9105461</t>
  </si>
  <si>
    <t>cpu compacta 1512C + modulos recambio cuadro general linea</t>
  </si>
  <si>
    <t>Kit reparación válvula de retención</t>
  </si>
  <si>
    <t>cambiar 5+2 focos del patio</t>
  </si>
  <si>
    <t>oferta: 2019/96</t>
  </si>
  <si>
    <t>cambiar 5+2 focos patio</t>
  </si>
  <si>
    <t>cambiar canaleta tubos disolvente pasillo sala mezclas</t>
  </si>
  <si>
    <t>oferta: 11184</t>
  </si>
  <si>
    <t>DISCO PARA PULIDADORA ELECTRICA  PT-STF-D150-M14</t>
  </si>
  <si>
    <t>FESTOOL</t>
  </si>
  <si>
    <t xml:space="preserve">RACOR DE ENTRADA RECTO, ROSCA MACHO BSPT DE 1/4"PARA TUBO 8/10 </t>
  </si>
  <si>
    <t xml:space="preserve">RACOR DE ENTRADA RECTO SEMIRAPIDO, ROSCA MACHO BSPT DE 1/8"PARA TUBO 8/10 </t>
  </si>
  <si>
    <t>F3BPL 8/10-1/8</t>
  </si>
  <si>
    <t>Cable acero para utiles dimensional del PIP</t>
  </si>
  <si>
    <t>Gripple</t>
  </si>
  <si>
    <t>491-5041</t>
  </si>
  <si>
    <t>Cable metálico de sistema en suspensión RS PRO, long. 2m, Plano, Acero Inoxidable, diám. 1.5mm</t>
  </si>
  <si>
    <t>Kit manguera con accesorios 25 mts (Clima Trane)</t>
  </si>
  <si>
    <t>ºº</t>
  </si>
  <si>
    <t>llave carraca reversible 1/4" (Jordi-Fran)</t>
  </si>
  <si>
    <t>codigo 3300158</t>
  </si>
  <si>
    <t>reposicion</t>
  </si>
  <si>
    <t>vaso de 7 mm hexagonal para llave 1/4</t>
  </si>
  <si>
    <t>codigo 3300069</t>
  </si>
  <si>
    <t>VENTILADOR TARJETA SERVO   MA00041274</t>
  </si>
  <si>
    <t>A90L-0001-0510</t>
  </si>
  <si>
    <t>Fan for drive unit</t>
  </si>
  <si>
    <t>Electrovalvula  neumatica (Maquina E3)</t>
  </si>
  <si>
    <t>PEV-1/4-B-OD</t>
  </si>
  <si>
    <t>F3BPL 8/10-3/8</t>
  </si>
  <si>
    <t xml:space="preserve">RACOR DE ENTRADA RECTO, ROSCA MACHO BSPT DE 3/8"PARA TUBO 8/10 </t>
  </si>
  <si>
    <t>Linternas led de trabajo</t>
  </si>
  <si>
    <t>Presupuesto 1901617</t>
  </si>
  <si>
    <t>variador motor humificadora de recambio</t>
  </si>
  <si>
    <t>Herramientas para filtros RTO</t>
  </si>
  <si>
    <t>Presupuesto 1901644</t>
  </si>
  <si>
    <r>
      <t xml:space="preserve">Mezclador producto robots </t>
    </r>
    <r>
      <rPr>
        <sz val="10"/>
        <color rgb="FFFF0000"/>
        <rFont val="Calibri"/>
        <family val="2"/>
      </rPr>
      <t>(Solo quedan 4)</t>
    </r>
  </si>
  <si>
    <t>MODIFICACION SISTEMA DE PRESURIZADO CALDERINES BFB/RS</t>
  </si>
  <si>
    <t>AF30-F02-X2140</t>
  </si>
  <si>
    <t>AIR FILTER</t>
  </si>
  <si>
    <t>AF40-F02-X2140</t>
  </si>
  <si>
    <t>FILTRO DE AIRE, 5 µM, ROSCA GAS 1/4</t>
  </si>
  <si>
    <t>C4SF-X401</t>
  </si>
  <si>
    <t>VASO RECAMBIO C4SF-X401</t>
  </si>
  <si>
    <t>EVNB104A-F8A</t>
  </si>
  <si>
    <t>VALV DE PROCESO DE 2 VIAS ROSCA GAS 1/4</t>
  </si>
  <si>
    <t>SY08H1Z535W SYNTHETICFIL M5 592x592x535 8b</t>
  </si>
  <si>
    <t>Racor tubo 6x8 rosca 1/4"</t>
  </si>
  <si>
    <t>F3BPL6/8-1/4</t>
  </si>
  <si>
    <t>Racor 6/8 (Linea Robots)</t>
  </si>
  <si>
    <t>F3BPL6/8-1/4"</t>
  </si>
  <si>
    <t>Racor tubo 6x8 rosca 1/8"</t>
  </si>
  <si>
    <t>F3BPL6/8-1/8</t>
  </si>
  <si>
    <t>LIMPIEZA CLAVAGUERA 23-09-19 URGENCIA</t>
  </si>
  <si>
    <t>Tomas.J</t>
  </si>
  <si>
    <t>Llave vaso de 40 y adaptador 1/2" (Bombas sala mezclas)</t>
  </si>
  <si>
    <t>Presupuesto 1901684</t>
  </si>
  <si>
    <t>Válvula Graco</t>
  </si>
  <si>
    <t>Tornillo troquelado</t>
  </si>
  <si>
    <t>Cesc</t>
  </si>
  <si>
    <t>Asiento tolva Delrin</t>
  </si>
  <si>
    <t>Kit reparación válvula</t>
  </si>
  <si>
    <t>134-0427</t>
  </si>
  <si>
    <t>CLIP FIJACION FH15-ICA6DT (102-210 DT) (Par detec linea)</t>
  </si>
  <si>
    <t>Presupuesto 1901695</t>
  </si>
  <si>
    <t>Flexometro de reposicion Easylock 5 mts. c/freno</t>
  </si>
  <si>
    <t>Linterna de mano recargables Led 6500K</t>
  </si>
  <si>
    <t>Presupuesto 1901753</t>
  </si>
  <si>
    <t>149-993</t>
  </si>
  <si>
    <t>Simatic WinCC para scada instalacion</t>
  </si>
  <si>
    <t>presupuesto 9106304 
Ref: 6AV2102-0AA05-0AH5
Ref: 6AV2104-0BA05-0AH0</t>
  </si>
  <si>
    <t>SIMATIC WinCC Advanced V15.1 + SIMATIC WinCC Runtime Advanced 128 PowerTags V15.1</t>
  </si>
  <si>
    <t>intervención reparar tuberia desaigua</t>
  </si>
  <si>
    <t>BARRA ENGRANAJE CILINDRICO M-2 Z13 L=110</t>
  </si>
  <si>
    <t>ENGR-Z-13-M-2/110</t>
  </si>
  <si>
    <t>ENGRANAJES D. RECTO</t>
  </si>
  <si>
    <t>134-0427 </t>
  </si>
  <si>
    <t>detector columnas Branson</t>
  </si>
  <si>
    <t>sick</t>
  </si>
  <si>
    <t xml:space="preserve">Detector columna IME08-02BPOZT0S Sensor Inductivo cilíndrico M8 </t>
  </si>
  <si>
    <t>lista consumibles para el mes de octubre</t>
  </si>
  <si>
    <t>Oficina</t>
  </si>
  <si>
    <t>Llaveros para etiquetar llaves</t>
  </si>
  <si>
    <t>Rottner Comsafe</t>
  </si>
  <si>
    <t>775-7728</t>
  </si>
  <si>
    <t>Etiquetas de plástico para llaves Rottner pack de 200 llaveros</t>
  </si>
  <si>
    <t>SYNTHERICIL M5</t>
  </si>
  <si>
    <t>F3BPL6/8-1/8"</t>
  </si>
  <si>
    <t>833-5941</t>
  </si>
  <si>
    <t>Destornilladores</t>
  </si>
  <si>
    <t>material reparacion tubo union depositos depuradora</t>
  </si>
  <si>
    <t>fig</t>
  </si>
  <si>
    <t>FIG PORTABRIDA PVC D50</t>
  </si>
  <si>
    <t>FIG REDUCCION CONICA PVC 63-50-20</t>
  </si>
  <si>
    <t>Captador caudalimetro linea</t>
  </si>
  <si>
    <t>sedem</t>
  </si>
  <si>
    <t>BVS 05 atex E 121 x
VILI-1S10 /EX</t>
  </si>
  <si>
    <t>Captador caudalimetro</t>
  </si>
  <si>
    <t>ruedas para carros</t>
  </si>
  <si>
    <t>RsPro</t>
  </si>
  <si>
    <t>171-8309</t>
  </si>
  <si>
    <t>Llenado automatico balsa,valvula neumatica</t>
  </si>
  <si>
    <t>FIG280INOX1/2</t>
  </si>
  <si>
    <t>MACHON INOX.1/2</t>
  </si>
  <si>
    <t>FIG341INOX1/2</t>
  </si>
  <si>
    <t>ENLACE INOX.M-H 1/2</t>
  </si>
  <si>
    <t>conector frontal tarjeta plc cuadro obra para lectura encoder robots linea</t>
  </si>
  <si>
    <t>6ES7592-1AM00-0XB0</t>
  </si>
  <si>
    <t>ENCHUFE FRONTAL BORNE TORN.40P MOD.35mm</t>
  </si>
  <si>
    <t>Llave combinada 8 m/m</t>
  </si>
  <si>
    <r>
      <rPr>
        <sz val="10"/>
        <color rgb="FF333333"/>
        <rFont val="Calibri"/>
        <family val="2"/>
        <scheme val="minor"/>
      </rPr>
      <t>188-3835 </t>
    </r>
  </si>
  <si>
    <t>FLUID NEEDLE punta de nylon</t>
  </si>
  <si>
    <t>tarjeta plc cuadro obra para lectura encoder robots linea</t>
  </si>
  <si>
    <t>6ES7551-1AB00-0AB0</t>
  </si>
  <si>
    <t>MOD.SIMATIC S7-1500 TM RS422 SSI 2ED 2SD</t>
  </si>
  <si>
    <t>A2912M08x060</t>
  </si>
  <si>
    <t>Vaso de carraca 13 m/m de accionador 1/4</t>
  </si>
  <si>
    <t>830-4022</t>
  </si>
  <si>
    <t>ELECTRODO ANTORCHA FLAMEADO</t>
  </si>
  <si>
    <t>SOM4 276697</t>
  </si>
  <si>
    <t>Ø3mm IGNITER CUP SUPPORT  Ø4mm</t>
  </si>
  <si>
    <t>Ø3mm IGNITER M10x1 Ø4mm</t>
  </si>
  <si>
    <t>Kit manguera con accesorios 25 mts (Floyet)</t>
  </si>
  <si>
    <t>Ventosas diametro 32 con 2,5 fuelles metrico 4</t>
  </si>
  <si>
    <t>schmalc</t>
  </si>
  <si>
    <t>FSG 32 HT1-60</t>
  </si>
  <si>
    <t>Ventosas puesto pulido</t>
  </si>
  <si>
    <t>junta botes presurizados graco sala mezclas</t>
  </si>
  <si>
    <t>GASKET; Santoprene COVER, Tank; sst</t>
  </si>
  <si>
    <t>reparación bomba Dopag</t>
  </si>
  <si>
    <t>ANILLO SEEGER INTERIOR I-28</t>
  </si>
  <si>
    <t>Visor nivel aceite engrase automatico</t>
  </si>
  <si>
    <t>HACLG2</t>
  </si>
  <si>
    <t>INDICADOR NIVEL S/TERMOMETRO M-12 L-127MM</t>
  </si>
  <si>
    <t>Visor nivel para depositos presurizados</t>
  </si>
  <si>
    <t>bomba 1 depuradora y sello mecanico</t>
  </si>
  <si>
    <t xml:space="preserve"> presupuesto 2 0 850</t>
  </si>
  <si>
    <t>BOMBA PRAT FHW- 40/10T III 220/380V + 
SELLO MECÁNICO 25mm W/W/EPDM</t>
  </si>
  <si>
    <t>Interruptores magneticos (Montacargas/Retractiladora)</t>
  </si>
  <si>
    <t>RIMS01</t>
  </si>
  <si>
    <t>Llave de carraca manual 17/24"</t>
  </si>
  <si>
    <t>381-4420 </t>
  </si>
  <si>
    <t>Sustitucion motor turbina quemador cuba desengrase</t>
  </si>
  <si>
    <t>MOTOR ABB 3 KW 3000 RPM B3 M2AA100LB 220/380V IE2 (MOTOR ALUMINIO )</t>
  </si>
  <si>
    <t>Herramineta</t>
  </si>
  <si>
    <t>Llave allen juego</t>
  </si>
  <si>
    <t>RSpro</t>
  </si>
  <si>
    <t>Llaves allen con bola</t>
  </si>
  <si>
    <t xml:space="preserve">sacar fuera del taller limpieza disolventes </t>
  </si>
  <si>
    <t>presupuesto 11065</t>
  </si>
  <si>
    <t>mejora taller, sacar disolvente</t>
  </si>
  <si>
    <t>Válvula proporcional SMC linea</t>
  </si>
  <si>
    <t>Armario rack y accesorios (Camaras videograbacion Primer)</t>
  </si>
  <si>
    <t>Presupuesto 9106098</t>
  </si>
  <si>
    <t>HBPL 2,7/4</t>
  </si>
  <si>
    <t>HBPL 4/6</t>
  </si>
  <si>
    <t>uñas nuevas más.</t>
  </si>
  <si>
    <t>1462 JUEGO BROCAS HSSCO 1-13 0,5MM 25 PCS</t>
  </si>
  <si>
    <t>Arco de sierra (Taller)</t>
  </si>
  <si>
    <t>144-7823</t>
  </si>
  <si>
    <t>Hojas de sierra 300 m/m</t>
  </si>
  <si>
    <t>755-4185 </t>
  </si>
  <si>
    <t>Hojas de sierra 300 m/m (caja de 10 unidades)</t>
  </si>
  <si>
    <t>Juego de destornilladores de precision</t>
  </si>
  <si>
    <t>668-5736</t>
  </si>
  <si>
    <t>Prensaestopas M20</t>
  </si>
  <si>
    <t>Prensaestopas M20 + tuerca</t>
  </si>
  <si>
    <t>cartuchos silicona polimero H-75 blanco (RTO)</t>
  </si>
  <si>
    <t>detector de nivel cola nordson BFB, hjb……</t>
  </si>
  <si>
    <t>406427  y 404805 (oferta 21656485</t>
  </si>
  <si>
    <t xml:space="preserve">amplificador sonda 230 vac.  Detector de nivel </t>
  </si>
  <si>
    <t>S13</t>
  </si>
  <si>
    <t>HJB sensor nivel cola Nordson</t>
  </si>
  <si>
    <t>Maquina control componentes y soldadura B10</t>
  </si>
  <si>
    <t>AMS-0001-M08</t>
  </si>
  <si>
    <t>Accesorio mecanico para destector inductivo M5</t>
  </si>
  <si>
    <t>Base aerea 63A 3P+N+TT 380-415V IP67 (Pruebas Karcher)</t>
  </si>
  <si>
    <t>Manguera afumex class 1000v RZ1-K AS 5G 16MM (Pruebas Karcher)</t>
  </si>
  <si>
    <t>PIR 20193682</t>
  </si>
  <si>
    <t>50mts</t>
  </si>
  <si>
    <t>Plenum Humidificadora frio  (Techo sala compresores)</t>
  </si>
  <si>
    <t>Presupuesto 9107127</t>
  </si>
  <si>
    <t>Plenum AGP-2,4salidas+adaptador conductos</t>
  </si>
  <si>
    <t>recambio PIP/BFB/HJB</t>
  </si>
  <si>
    <t xml:space="preserve">                                                                                                                                                                          23896 EMV-hose incl. fittings 4m
22243 anti-kink, with spring at the plasma jet
and protective sleeve
</t>
  </si>
  <si>
    <t>Bala 25kgs. de trapos color casero (Taller)</t>
  </si>
  <si>
    <t>Presupuesto 1901916</t>
  </si>
  <si>
    <t>Bala 25kgs. de trapos color casero</t>
  </si>
  <si>
    <t>Sumodrive 510C 2x1 600V</t>
  </si>
  <si>
    <t>Manguera 2x1 apantallado Sumodrive 510C(Parker y Micro) 100 MTS</t>
  </si>
  <si>
    <t>100mts</t>
  </si>
  <si>
    <t>Cajas aislantes con gel incorporado (RTO)</t>
  </si>
  <si>
    <t>Raytech</t>
  </si>
  <si>
    <t>BAR</t>
  </si>
  <si>
    <t>complementaria cpu cuadro obra</t>
  </si>
  <si>
    <t>Cámara de control del color en Bandeau J87</t>
  </si>
  <si>
    <t>KEYENCE</t>
  </si>
  <si>
    <t>OP-87460</t>
  </si>
  <si>
    <t>Adaptador de montaje sensor Keyence IV-500CA</t>
  </si>
  <si>
    <t>Lupa de mano</t>
  </si>
  <si>
    <t>136-8095</t>
  </si>
  <si>
    <t>polea para instalar segundo encoder en linea robots</t>
  </si>
  <si>
    <t>presupuesto: 269770</t>
  </si>
  <si>
    <t>POLEA DENTADA 72-XL-037 / POLEA DENTADA 12-XL-037</t>
  </si>
  <si>
    <t>reparacion bomba prat desengrase</t>
  </si>
  <si>
    <t>presupuesto: 2 0 846</t>
  </si>
  <si>
    <t>REPARAR BOMBA PRAT P80- 160D de 11 kw a 3000 rpm 380/660V</t>
  </si>
  <si>
    <t>Cebador philips S10</t>
  </si>
  <si>
    <t>Philips S10 4-65w</t>
  </si>
  <si>
    <t>Fluorescentes 36w</t>
  </si>
  <si>
    <t>Philips master TL-D Super 80</t>
  </si>
  <si>
    <t>Philips master TL-D Super 80 36w7865</t>
  </si>
  <si>
    <t>Lampara linestra 230v 60w C038  (Armario electrico linea pintura)</t>
  </si>
  <si>
    <t>OSRAM</t>
  </si>
  <si>
    <t>Lampara linestra 230v 60w C038 (Armario electrico linea pintura)</t>
  </si>
  <si>
    <t>lista consumibles para el mes de noviembre</t>
  </si>
  <si>
    <t>Cable unipolar 16 m/m Afumex (Cuadro Reactiva)</t>
  </si>
  <si>
    <t>Punteras para cable 16 m/m (Cuadro Reactiva)</t>
  </si>
  <si>
    <t>Terminales con agujero de 6m/m para cable 16 m/m (Cuadro Reactiva)</t>
  </si>
  <si>
    <t>Material electrico para sanear (RTO y REACTIVA)</t>
  </si>
  <si>
    <t>Presupuesto 017_44186</t>
  </si>
  <si>
    <t>Cinta aislante de PVC, RS PRO 236602, Negro, 38mm x 20m, grosor 0.13mm</t>
  </si>
  <si>
    <t>Pvc flexible para desagues Aires Acondicionados Oficina</t>
  </si>
  <si>
    <t>PL6020</t>
  </si>
  <si>
    <t>MTS. TUBERIA FLEXIBLE 16X20</t>
  </si>
  <si>
    <t>CARRO</t>
  </si>
  <si>
    <t>TAPA, Interior cilindro</t>
  </si>
  <si>
    <t>spit-rock(Anclaje metálico) M6,55mm de largo</t>
  </si>
  <si>
    <t>Rawl Fixings</t>
  </si>
  <si>
    <t>154-2496</t>
  </si>
  <si>
    <t>Material para cambiar caja datos y tomas (Pilot Gap1)</t>
  </si>
  <si>
    <t xml:space="preserve">Presupuesto 017_44207
</t>
  </si>
  <si>
    <t xml:space="preserve">consumibles </t>
  </si>
  <si>
    <t>Pilas boton cr2032 (Sensores de temperatura Sala Mezclas)</t>
  </si>
  <si>
    <t>Presupuesto 017_44208</t>
  </si>
  <si>
    <t>curativo PIP</t>
  </si>
  <si>
    <t>acople elastico motor - bomba recirculación PIP (la de fundir cola)</t>
  </si>
  <si>
    <t>251235 (según oferta 13-11)</t>
  </si>
  <si>
    <t>Manschette 56SR power grip</t>
  </si>
  <si>
    <t>HBPL 6/8</t>
  </si>
  <si>
    <t>Union igual-igual de latón niquelado para tubo de 6/8</t>
  </si>
  <si>
    <t>para pistolas manuales pintura</t>
  </si>
  <si>
    <t>HBPL 8/10</t>
  </si>
  <si>
    <t>Racor union 6/8 (Linea Robots)</t>
  </si>
  <si>
    <t>HBPL6/8</t>
  </si>
  <si>
    <t>hacer las ultimas modificaciones del nuevo bloque pistola que se monta en RP1</t>
  </si>
  <si>
    <t>presupuesto: 19228</t>
  </si>
  <si>
    <t>Mecanizar bloque pistola de primer nuevo</t>
  </si>
  <si>
    <t>material de las boquillas pw por cambiar todas</t>
  </si>
  <si>
    <t>presupuesto: COM192702</t>
  </si>
  <si>
    <t>ABRAZADERA 1 CLIP TB. 11/4" 20 MM</t>
  </si>
  <si>
    <t>TUERCA R 11/4 PPH</t>
  </si>
  <si>
    <t>PULV. DE BOL 60º PLASTICO</t>
  </si>
  <si>
    <t>recambios HJB</t>
  </si>
  <si>
    <t>Brida para protector coarrugado diam 23 para anaconda robot encolado</t>
  </si>
  <si>
    <t>BSH-R23</t>
  </si>
  <si>
    <t>Brida para protector coarrugado diam 29 para anaconda robot encolado</t>
  </si>
  <si>
    <t>BSH-R29</t>
  </si>
  <si>
    <t>Conector interio hembra Staf 14-sti robot encolado HJBref:09700142614</t>
  </si>
  <si>
    <t>547-1968</t>
  </si>
  <si>
    <t>Conector industrial de potencia Staf, 14 pines, Montaje en Panel, 50 V, 10A</t>
  </si>
  <si>
    <t>Conector interio macho Staf 14-fe robot encolado HJBref:09700142811</t>
  </si>
  <si>
    <t>363-8692</t>
  </si>
  <si>
    <t>STAF SKT 14-WAY SCREW</t>
  </si>
  <si>
    <t>Conector para coarrugado diam 23 para anaconda robot encolado</t>
  </si>
  <si>
    <t>BVND-M323GT</t>
  </si>
  <si>
    <t>Conector para coarrugado diam 29 para anaconda robot encolado</t>
  </si>
  <si>
    <t>BVND-M329GT</t>
  </si>
  <si>
    <t>Conector para tres tubos diam 29 para anaconda robot encolado</t>
  </si>
  <si>
    <t>BVYD-292323GT</t>
  </si>
  <si>
    <t>Fotocelula puerta de lona CARLO GAVAZZI Photoline PMP12RG</t>
  </si>
  <si>
    <t>carlo gavazzi</t>
  </si>
  <si>
    <t>presupuesto 9107480</t>
  </si>
  <si>
    <t>Fotocelula espejo carlo gavazzi PMP12GR 1311</t>
  </si>
  <si>
    <t>Harting anaconda robot descarga HJB ref:19200161440</t>
  </si>
  <si>
    <t>841-1988</t>
  </si>
  <si>
    <t>Harting anaconda robot encolado HJB ref:19200161440</t>
  </si>
  <si>
    <t>Harting anaconda robot encolado HJB ref:19200101440</t>
  </si>
  <si>
    <t>489-3216</t>
  </si>
  <si>
    <t>Conector de alimentación Han A, tamaño 10 A, IP65</t>
  </si>
  <si>
    <t>Tubo protector coarrugado diam 23 anaconda robot encolado</t>
  </si>
  <si>
    <t>PMA XR90G-23BR</t>
  </si>
  <si>
    <t>Tubo protector coarrugado diam 29 anaconda robot encolado</t>
  </si>
  <si>
    <t>5m</t>
  </si>
  <si>
    <t>PMA XR90G-29BR</t>
  </si>
  <si>
    <t>Preventivos robots Fanuc P50</t>
  </si>
  <si>
    <t>702-3283</t>
  </si>
  <si>
    <t>Kit de prensaestopas Legrand 0 968 21 + 0 968 31, Gris, PG9, diám. 4 → 8mm</t>
  </si>
  <si>
    <t>cambiar 3 de los proyectores del patio interior.</t>
  </si>
  <si>
    <t>cambio 3 proyectores patio interior</t>
  </si>
  <si>
    <t>fabricacion y montaje soporte 2º encoder linea</t>
  </si>
  <si>
    <t>presupuesto: 4288</t>
  </si>
  <si>
    <t>soporte para encoder conjunto traccion y montaje</t>
  </si>
  <si>
    <t>SISTEMAS DOPAG BFB/RS</t>
  </si>
  <si>
    <t>AF42P-050AS</t>
  </si>
  <si>
    <t>AF42P-050AS MONTAJE DE FIJACION</t>
  </si>
  <si>
    <t>Control nivel Humificadora</t>
  </si>
  <si>
    <t>S3B - Base 11 polos, montaje rail o tornillo</t>
  </si>
  <si>
    <t>RITTAL</t>
  </si>
  <si>
    <t>ARM.COMP.AE L C/PM 200x300x155 RAL7035</t>
  </si>
  <si>
    <t>NS 1E</t>
  </si>
  <si>
    <t>SONDA RESIST.PP GRIS 1 ELECTRODO</t>
  </si>
  <si>
    <t xml:space="preserve">RELE NIVEL LIQ.TIPO GRAL.230VCA 1 INV. </t>
  </si>
  <si>
    <t>Sonda de nivel mas corta para deposito pequeño colas DOPAG</t>
  </si>
  <si>
    <t xml:space="preserve">DESIN   </t>
  </si>
  <si>
    <t xml:space="preserve">Nivel capacitivo L-E5N, R1"G.Conexión 2 hilos, 4..20 mA, Sonda PTFE LT=435 mm </t>
  </si>
  <si>
    <t>tubo de 12x10 para desalojo (prueba tubo fluoresina )</t>
  </si>
  <si>
    <t>TH1210N-20</t>
  </si>
  <si>
    <t>TUBO FLUORESINA D.12X10</t>
  </si>
  <si>
    <t>Gafa graduada +2 diopt.</t>
  </si>
  <si>
    <t>PEG 119020</t>
  </si>
  <si>
    <t>variador lenze servo motor gmg</t>
  </si>
  <si>
    <t>lenze</t>
  </si>
  <si>
    <t>9300 servo PLC tecnologia ( posi-cam )
Tipo EVS9322-ET</t>
  </si>
  <si>
    <t>cambiar chapa pasamuros  en alto RV2 y cambiar puerta primer rota</t>
  </si>
  <si>
    <t>presupuesto  26/10/2019</t>
  </si>
  <si>
    <t>trabajos varios en aluminio linea de pintura</t>
  </si>
  <si>
    <t>Leal</t>
  </si>
  <si>
    <t>cambio servo compuertas plenum cabina color</t>
  </si>
  <si>
    <t>presupuesto: O.T. 17362/19</t>
  </si>
  <si>
    <t>compuerta de aporte en cabina color</t>
  </si>
  <si>
    <t>COPIAS ROBOTS PLANTA (MODIFICACION RB3/RB4)</t>
  </si>
  <si>
    <t>Transcend</t>
  </si>
  <si>
    <t>124-9673 </t>
  </si>
  <si>
    <t>Tarjeta de Memoria Flash Transcend CompactFlash, 256 MB Sí CF220I SLC</t>
  </si>
  <si>
    <t>144-3590</t>
  </si>
  <si>
    <t>Lector de tarjetas Transcend TS0MCF2PC , Interno, PCMCIA Tipo II, PCMCIA Tipo III para Compact Flash Type I</t>
  </si>
  <si>
    <t>S48</t>
  </si>
  <si>
    <t>sonda conductividad cuba desengrase</t>
  </si>
  <si>
    <t>ECDICPT/1 (0-5MS)</t>
  </si>
  <si>
    <t>Sonda de conductividad ECDICPT/1 (0-5MS)</t>
  </si>
  <si>
    <t>UNION DOBLE IGUAL PARA TUBO 10/12</t>
  </si>
  <si>
    <t>HPBL10/12</t>
  </si>
  <si>
    <t>UNION DOBLE IGUAL PARA TUBO 4/6</t>
  </si>
  <si>
    <t>HPBL4/6</t>
  </si>
  <si>
    <t>Manguera cola HJB hose 5/16 X3 HIGHT FLEX, blue series</t>
  </si>
  <si>
    <t>reparacion pulidoras taller</t>
  </si>
  <si>
    <t>Kovax</t>
  </si>
  <si>
    <t>M00-4005</t>
  </si>
  <si>
    <t>Pulidora 450P-L   anillo seger cierre corona</t>
  </si>
  <si>
    <t>M00-4006</t>
  </si>
  <si>
    <t>Pulidora 450P-L  corona de transmision</t>
  </si>
  <si>
    <t>M00-4009</t>
  </si>
  <si>
    <t>Pulidora 450P-L  chaveta eje transmision 3x3x10</t>
  </si>
  <si>
    <t>M00-4016</t>
  </si>
  <si>
    <t>Pulidora 450P-L   distanciador eje</t>
  </si>
  <si>
    <t>M00-4021</t>
  </si>
  <si>
    <t>Pulidora 450P-L   pasador abierto 2,5X15</t>
  </si>
  <si>
    <t>faltan 3</t>
  </si>
  <si>
    <t>M00-4032</t>
  </si>
  <si>
    <t>Pulidora 450P-L  silenciador</t>
  </si>
  <si>
    <t>M00-4033</t>
  </si>
  <si>
    <t>Pulidora 450P-L  cierre silenciador</t>
  </si>
  <si>
    <t>9103501-1</t>
  </si>
  <si>
    <t>Pulidora KT-501 piñon</t>
  </si>
  <si>
    <t>9103501-12</t>
  </si>
  <si>
    <t>Pulidora KT-501 chaveta corona7eje transmision</t>
  </si>
  <si>
    <t>9103501-2</t>
  </si>
  <si>
    <t>Pulidora KT-501  corona de transmision</t>
  </si>
  <si>
    <t>9103501-34</t>
  </si>
  <si>
    <t>Pulidora KT-501 brida sujeccion guardapolvo</t>
  </si>
  <si>
    <t>9103501-44</t>
  </si>
  <si>
    <t>Pulidora KT-501  velcro base pulidora</t>
  </si>
  <si>
    <t>tubo cambio anaconda rv2</t>
  </si>
  <si>
    <t>TQ0425-20</t>
  </si>
  <si>
    <t>ROLLO 20 MTS. TUBO POLIMERO FLUORADO FLEXIBLE 2 CAPAS D.4</t>
  </si>
  <si>
    <t>TQ0604-20</t>
  </si>
  <si>
    <t>ROLLO 20 MTS. TUBO POLIMERO FLUORADO FLEXIBLE 2 CAPAS D.6</t>
  </si>
  <si>
    <t>TQ0806-20</t>
  </si>
  <si>
    <t>ROLLO 20 MTS. TUBO POLIMERO FLUORADO FLEXIBLE 2 CAPAS D.8</t>
  </si>
  <si>
    <t xml:space="preserve">recambios </t>
  </si>
  <si>
    <t>Fluxometro lavabos vestuarios</t>
  </si>
  <si>
    <t>Presto</t>
  </si>
  <si>
    <t>Presto 1000M con llave</t>
  </si>
  <si>
    <t>Fluxometro lavabos vestuarios 3/4"</t>
  </si>
  <si>
    <t>estructura</t>
  </si>
  <si>
    <t>cambio de todas las pantallas que estan mal en sala mezclas.</t>
  </si>
  <si>
    <t>2019/142</t>
  </si>
  <si>
    <t>cambio pantallas sala mezclas</t>
  </si>
  <si>
    <t>heramienta</t>
  </si>
  <si>
    <t>PROYECTOR LED CON BATERIA WSL20LI 20W.</t>
  </si>
  <si>
    <t>rack recambio para plc linea premium</t>
  </si>
  <si>
    <t>TSXRKY12EX</t>
  </si>
  <si>
    <t>Premium,Rack 12 Pos,Extend</t>
  </si>
  <si>
    <t>sensor de indicacion de nivel producto cuba desengrase pw</t>
  </si>
  <si>
    <t>Sensor de nivel de llenado FS (Con escala de volumen
Para bidones de 60/200 lt)</t>
  </si>
  <si>
    <t>videograbacion cabinas (camaras bullet exterior 2 MP IP)</t>
  </si>
  <si>
    <t>Hikvision</t>
  </si>
  <si>
    <t>DS2CD1023G0-1-2.8</t>
  </si>
  <si>
    <t>8P472-40</t>
  </si>
  <si>
    <t>A2985M08</t>
  </si>
  <si>
    <t>Tuerca autoblocante M-8 Inox</t>
  </si>
  <si>
    <t>cable electrico 14 hilos para anaconda robot encolado HJB</t>
  </si>
  <si>
    <t>LAPP</t>
  </si>
  <si>
    <t>Cable para robótica OLFLEX ROBOT 900 P 14G 0,75</t>
  </si>
  <si>
    <t>20m</t>
  </si>
  <si>
    <t>codo neumatico para tubo de 4 mm X 1/8 de rosca</t>
  </si>
  <si>
    <t>codo neumatico de 4 mm X 1/8 de rosca</t>
  </si>
  <si>
    <t>codo neumatico para tubo de 4 mm X M5 de rosca</t>
  </si>
  <si>
    <t>codo neumatico de 4 mm X M5 de rosca</t>
  </si>
  <si>
    <t>cambiar focos patio zona bfb</t>
  </si>
  <si>
    <t>2019/143</t>
  </si>
  <si>
    <t>canvi projectors pati interior uap2</t>
  </si>
  <si>
    <t>centrador piel maquina con modificacion de refuerzo para sustituir el roto al caerse al suelo</t>
  </si>
  <si>
    <t>coretec</t>
  </si>
  <si>
    <t>A17331-117-00-OR</t>
  </si>
  <si>
    <t>TOOL INDEXING SKIN Centrador pieza por operario en carga (con modificacion de refuerzo )</t>
  </si>
  <si>
    <t>Coretec</t>
  </si>
  <si>
    <t>lista consumibles para el mes de diciembre</t>
  </si>
  <si>
    <t>arandela de resorte plasma PIP/BFB/RS/HJB</t>
  </si>
  <si>
    <t>Spring washer</t>
  </si>
  <si>
    <t>AVISADOR LED INTERMITENTE AL-L 230VCA ROJO (Cabinas pintura)</t>
  </si>
  <si>
    <t>RALLR0</t>
  </si>
  <si>
    <t>AVISADOR LED INTERMITENTE AL-L 230VCA VERDE (Cabinas pintura)</t>
  </si>
  <si>
    <t>RALLV0</t>
  </si>
  <si>
    <t>Boquilla interior plasma BFB/PIP/RS/HJB           SAP:MA00041586</t>
  </si>
  <si>
    <t>espaciador  arandela plasma PIP/BFB/RS/HJB</t>
  </si>
  <si>
    <t>jet body  spacer</t>
  </si>
  <si>
    <t>Lupa de banco 311708</t>
  </si>
  <si>
    <t>Presupuesto 9108016</t>
  </si>
  <si>
    <t>Lupa de banco referencia 311708</t>
  </si>
  <si>
    <t>Motor giro plasma PIP/BFB/RS/HJB</t>
  </si>
  <si>
    <t>Pantallas estancas IP67 (Lavado bastidores)</t>
  </si>
  <si>
    <t>Presupuesto 9106316</t>
  </si>
  <si>
    <t xml:space="preserve">placa aluminio sujeción  plasma HJB salida manguera lateral 90º      </t>
  </si>
  <si>
    <t>assembly plate</t>
  </si>
  <si>
    <t>silicagel sala mezclas</t>
  </si>
  <si>
    <t>DRP-14-10B</t>
  </si>
  <si>
    <t>silicagel</t>
  </si>
  <si>
    <t>valvula graco</t>
  </si>
  <si>
    <t>reten</t>
  </si>
  <si>
    <t>Cierrapuerta 65kg peso maximo</t>
  </si>
  <si>
    <t>734-8823</t>
  </si>
  <si>
    <t>h. taller</t>
  </si>
  <si>
    <t>Crimpadora terminales aislados para taller</t>
  </si>
  <si>
    <t>125-1964</t>
  </si>
  <si>
    <t>Crimpadora terminales aislados</t>
  </si>
  <si>
    <t>UNION DOBLE IGUAL PARA TUBO 6/8</t>
  </si>
  <si>
    <t>HPBL6/8</t>
  </si>
  <si>
    <t>candados de seguridad con combinacion</t>
  </si>
  <si>
    <t>Abus</t>
  </si>
  <si>
    <t>cambiar lona puerta automatica salida L3PS</t>
  </si>
  <si>
    <t>107211/1</t>
  </si>
  <si>
    <t>LONA DE PRPG DE HUECO 3000 X 3200 CON DOS MIRILLAS A 1500mm DEL SUELO / FALDON AMARILLO Y NEGRO/ COLOR BLANCA</t>
  </si>
  <si>
    <t>ai</t>
  </si>
  <si>
    <t>Canaleta 30x20m/m (Pasillo Supervisor)</t>
  </si>
  <si>
    <t>16mts</t>
  </si>
  <si>
    <t>CAJA DE BORNES KL L 150x150x120 RAL7035 (Oferta Nº 9108109)</t>
  </si>
  <si>
    <t>recambio HJB</t>
  </si>
  <si>
    <t>cuerpo base del conjunto mezclador colas SCA</t>
  </si>
  <si>
    <t>SCA</t>
  </si>
  <si>
    <t>80667.000523</t>
  </si>
  <si>
    <t>Material housing</t>
  </si>
  <si>
    <t>ganchos para utiles de pulido</t>
  </si>
  <si>
    <t>utiles ganchos de pulir</t>
  </si>
  <si>
    <t>instalacion alimentacion electrica de los cuadros para proyecto CP4</t>
  </si>
  <si>
    <t>2019/146</t>
  </si>
  <si>
    <t>instalacion cableado a cuadros robots pintura</t>
  </si>
  <si>
    <t>Juego de juntas nuevo mezclador SCA MVS-2C_Y</t>
  </si>
  <si>
    <t>80319.000348</t>
  </si>
  <si>
    <t>Juego de juntas PN_MVS_XXXX conjunto plano X dentro bloque valvula distribuidora</t>
  </si>
  <si>
    <t>80319.000627</t>
  </si>
  <si>
    <t>Juego de juntas MAT_MVS_XXXX conjunto plano Y dentro bloque material housing</t>
  </si>
  <si>
    <t>MONTAJE DE FIJACION (Oferta Nº 270600)</t>
  </si>
  <si>
    <t>Placa de adaptación </t>
  </si>
  <si>
    <t>placa de sucesión para barriles de cola</t>
  </si>
  <si>
    <t>Placa de sucesión_280_64_K_O_PTFE_X</t>
  </si>
  <si>
    <t>portacanulas HJB</t>
  </si>
  <si>
    <t>Casquillo_D21xD14x254</t>
  </si>
  <si>
    <t>tuerca sujeción portacanulas HJB</t>
  </si>
  <si>
    <t>Tuerca de racor M30x1,5</t>
  </si>
  <si>
    <t>Bombilla 2,5v E10 (Lupa Herramienta)</t>
  </si>
  <si>
    <t>Orbitec</t>
  </si>
  <si>
    <t>171-1739 </t>
  </si>
  <si>
    <t>recambio</t>
  </si>
  <si>
    <t>filtros equipo frio sala mezclas TRANE</t>
  </si>
  <si>
    <t>QFM2424X02H</t>
  </si>
  <si>
    <t>QUEBRAFIL MET 592x592x48</t>
  </si>
  <si>
    <t>Pilas de boton SR54 (Lupa herramienta)</t>
  </si>
  <si>
    <t>Varta</t>
  </si>
  <si>
    <t>188-2121</t>
  </si>
  <si>
    <t>RUEDA DE ALÁBES</t>
  </si>
  <si>
    <t>PORTAIMÁN ESTATÓRICO</t>
  </si>
  <si>
    <t>DEFLECTOR CON SU JUNTA</t>
  </si>
  <si>
    <t xml:space="preserve">tornillos allen galvanizado M5x20 </t>
  </si>
  <si>
    <t>Tubos 18w luz negra (HJB)</t>
  </si>
  <si>
    <t>Phillips</t>
  </si>
  <si>
    <t>Presupuesto 9108304</t>
  </si>
  <si>
    <t>QFM2412X02H</t>
  </si>
  <si>
    <t>QUEBRAFIL MET 592x287x48</t>
  </si>
  <si>
    <t>Pantalla fluorescente estanca 2x18w (vestuarios hombres)</t>
  </si>
  <si>
    <t>REPARAR BOMBA CALPEDA NM 80/16 BE de 15 kw a 3000 rpm 380/660V Nº 0909273957</t>
  </si>
  <si>
    <t>Reles maniobra (Quemador cuba desengrase Power)</t>
  </si>
  <si>
    <t>RXM4AB2P7TQ (9108470 oferta)</t>
  </si>
  <si>
    <t>recambios acoplamiento transmision encoder linea</t>
  </si>
  <si>
    <t>Continental</t>
  </si>
  <si>
    <t>A121018 260XL</t>
  </si>
  <si>
    <t>correa dentada 260XL</t>
  </si>
  <si>
    <t>FLCTEY15-XL</t>
  </si>
  <si>
    <t>Rodamiento ina FLCTEY15-XL</t>
  </si>
  <si>
    <t>NBK</t>
  </si>
  <si>
    <t>MST-25-8-8</t>
  </si>
  <si>
    <t>Acoplameinto elastico</t>
  </si>
  <si>
    <t>Cable conexión motor giro y detector rotación plama SAP:MA00041179</t>
  </si>
  <si>
    <t>cable motor plasma  SERVO LK-INX 4G2.5 + (2x1) REF: 7072405</t>
  </si>
  <si>
    <t>cable de alta tensión para robots perifericas con plasma</t>
  </si>
  <si>
    <t>cable 4,5m de alta tensión SAP: MA00041660</t>
  </si>
  <si>
    <t>Cintas sujeccion carga (Montacargas)</t>
  </si>
  <si>
    <t>Presupost 1902296</t>
  </si>
  <si>
    <t>Fibra óptica detección llama para plasma PIP/BFB/RS/HJB</t>
  </si>
  <si>
    <t>cable fibra optica f1x1 de 4,5m</t>
  </si>
  <si>
    <t>tubo anaconda plasma de recambio HJB</t>
  </si>
  <si>
    <t>125-2161</t>
  </si>
  <si>
    <t>Juego de destornilladores Stanley, 6 piezas, Precisión</t>
  </si>
  <si>
    <t>188-4008</t>
  </si>
  <si>
    <t>Llave Fija de dos bocas, Facom, 8 mm, 10 mm, 12 mm, 14 mm, 16 mm, 18 mm, 21 mm, 22 mmx9 mm, 11 mm, 13 mm, 15 mm, 17 mm,</t>
  </si>
  <si>
    <t>191-4042</t>
  </si>
  <si>
    <t>Llave ajustable Facom, 155 mm, mordaza de 20mm</t>
  </si>
  <si>
    <t>499-2357</t>
  </si>
  <si>
    <t>Destornillador para tuercas 10mm</t>
  </si>
  <si>
    <t>772-4393</t>
  </si>
  <si>
    <t>Juego de destornilladores Gedore, 7 piezas, VDE</t>
  </si>
  <si>
    <t>mejora BFB RS</t>
  </si>
  <si>
    <t>base  hembra de conexión utillaje harting con staubli</t>
  </si>
  <si>
    <t>staubli</t>
  </si>
  <si>
    <t>Carcasa aerea con enchufes hembra según oferta nº1196921</t>
  </si>
  <si>
    <t>base  macho de conexión utillaje harting con staubli</t>
  </si>
  <si>
    <t>Base baja con macho de acoplamiento según oferta nº1196921</t>
  </si>
  <si>
    <t>1602 Broca escalonada 6x30</t>
  </si>
  <si>
    <t xml:space="preserve"> 19-02</t>
  </si>
  <si>
    <t>3100 ESTUCHE MACHOS DIN 371 M3-M12 REF.3100</t>
  </si>
  <si>
    <t>Bote de cola de impacto 340g</t>
  </si>
  <si>
    <t>Cartucho 300cc Poliflex Blanco (Power Humedades)</t>
  </si>
  <si>
    <t>JGO. LLAVES ALLEN LARGA P.BOLA 1,5 A 10MM</t>
  </si>
  <si>
    <t>Manguito enchufable diam 25 para linea encoder</t>
  </si>
  <si>
    <t>Manguito enchufable diam 25</t>
  </si>
  <si>
    <t>Rejiband 60x60 para instalacion encoder linea</t>
  </si>
  <si>
    <t xml:space="preserve">Rejiband 60x60 </t>
  </si>
  <si>
    <t>tacos fisher 6m/m SX</t>
  </si>
  <si>
    <t>Tornillo autoperforante hex 5,5 x 25 linea encoder</t>
  </si>
  <si>
    <t>546-5884</t>
  </si>
  <si>
    <t xml:space="preserve">Tornillo autoperforante hex 5,5 x 25 </t>
  </si>
  <si>
    <t>Tornillo rosca madera zincado 4,5 x 50</t>
  </si>
  <si>
    <t>tornillos autoroscantes 5,5x38 DIN7504N PH3</t>
  </si>
  <si>
    <t>1 Caja</t>
  </si>
  <si>
    <t>Tubo metalico diam 32 enchufable para linea encoder</t>
  </si>
  <si>
    <t>Tubo metalico diam 32 enchufable</t>
  </si>
  <si>
    <t>UNION DOBLE IGUAL PARA TUBO 8/10</t>
  </si>
  <si>
    <t>913-9851</t>
  </si>
  <si>
    <t>Guantes desechables T-8 de nitrilo naranja</t>
  </si>
  <si>
    <t>Tornillos autoroscantes 4,5x25 mm</t>
  </si>
  <si>
    <t>Macho roscar M3</t>
  </si>
  <si>
    <t>Macho roscar M4</t>
  </si>
  <si>
    <t>152-299</t>
  </si>
  <si>
    <t>Macho roscar M5</t>
  </si>
  <si>
    <t>152-384</t>
  </si>
  <si>
    <t>Macho roscar M6</t>
  </si>
  <si>
    <t>152-536</t>
  </si>
  <si>
    <t>Muelle de compresión valvula distribuidora del mezclador</t>
  </si>
  <si>
    <t>0350.0075</t>
  </si>
  <si>
    <t>Resorte de compresión_16,00_30,00</t>
  </si>
  <si>
    <t>valvula entrada cola dosificador</t>
  </si>
  <si>
    <t>7273.009</t>
  </si>
  <si>
    <t>base para modulos conectores macho  conexionado  plasma oferta 100718</t>
  </si>
  <si>
    <t>Wieland</t>
  </si>
  <si>
    <t>78.010.1053</t>
  </si>
  <si>
    <t>marco para tamaño modulo 10 para tres modulos de conexionado FLE MRS 10</t>
  </si>
  <si>
    <t>cable electrico 25 hilos de 0,5mm para anaconda robot descarga HJB</t>
  </si>
  <si>
    <t>0028146</t>
  </si>
  <si>
    <t>Cable para robótica OLFLEX ROBOT 900 P 25G 0,5 presupuesto 100877</t>
  </si>
  <si>
    <t>Capota tipo harting conexionado anaconda robot descarga</t>
  </si>
  <si>
    <t>19200161440</t>
  </si>
  <si>
    <t>Han A Hood Top Entry LC 2 Pegs M20 presupuesto 100877</t>
  </si>
  <si>
    <t>Capota tipo harting conexionado motor plasma</t>
  </si>
  <si>
    <t>1787550000</t>
  </si>
  <si>
    <t xml:space="preserve"> Capota hdc-10b-tsbu 1m25g</t>
  </si>
  <si>
    <t>Capota tipo harting macho para conexionado cableado plasma oferta 100718</t>
  </si>
  <si>
    <t>70.352.1035.0</t>
  </si>
  <si>
    <t>HOOD BAS GOT GC 10 M20 A0</t>
  </si>
  <si>
    <t>casquillos platos pip</t>
  </si>
  <si>
    <t>Mecanizar casquillos máquina encolar PIP</t>
  </si>
  <si>
    <t>Conector hembra harting conexionado mano robot descarga</t>
  </si>
  <si>
    <t>0970020262201</t>
  </si>
  <si>
    <t>Conector hembra para Harting STAF PLG 20 pines tornillo presupuesto 100877</t>
  </si>
  <si>
    <t>Conector interio macho para 2 conexiones neumaticas tubo de 6 oferta 100718</t>
  </si>
  <si>
    <t>78.914.0253.0</t>
  </si>
  <si>
    <t>Modular insert FLE STP 2 4</t>
  </si>
  <si>
    <t>Conector interior macho  para conexionado cable alta plasma oferta 100718</t>
  </si>
  <si>
    <t>78.013.0253.0</t>
  </si>
  <si>
    <t>WIELAND MODULAR INSERT FLE STC 2 5K   20A</t>
  </si>
  <si>
    <t>Conector interior macho 10 pin para conexionado motor plasma</t>
  </si>
  <si>
    <t>1873550000</t>
  </si>
  <si>
    <t>Conectores, Inserto, Serie HE, Montaje con Cable, Macho, 10 Contactos, Pin</t>
  </si>
  <si>
    <t>Conector interior macho para fibra óptica y 2 pines para cable oferta 100718</t>
  </si>
  <si>
    <t>78.012.8253.0</t>
  </si>
  <si>
    <t>MODULAR INSERT FLE STC 8/2 25  10A 25V</t>
  </si>
  <si>
    <t>Conector macho harting conexionado mano robot descarga</t>
  </si>
  <si>
    <t>0970020281701</t>
  </si>
  <si>
    <t>Conector macho para Harting STAF SKT pines tornillo presupuesto 100877</t>
  </si>
  <si>
    <t>Contacto 1,5 macho oferta 100718</t>
  </si>
  <si>
    <t>05.544.3829.8</t>
  </si>
  <si>
    <t>Contacto 1,5 macho</t>
  </si>
  <si>
    <t>contacto macho 1,5/AWG-16 oferta 100718</t>
  </si>
  <si>
    <t>05.544.4429.8</t>
  </si>
  <si>
    <t>contacto macho 1,5/AWG-16</t>
  </si>
  <si>
    <t>Pin macho para fibra óptica oferta 100718</t>
  </si>
  <si>
    <t>05.5448121.0</t>
  </si>
  <si>
    <t>Pin macho fibra óptica</t>
  </si>
  <si>
    <t>Presnsaestopa M20 para anacondas robots</t>
  </si>
  <si>
    <t>062075</t>
  </si>
  <si>
    <t>PREN.CAP-TOP 1000 M20x1,5mm PA GRIS presupuesto 100877</t>
  </si>
  <si>
    <t>HPBL8/10</t>
  </si>
  <si>
    <t>HWN 2473 50x M10x30 /2473.203</t>
  </si>
  <si>
    <t>Pomo Haldex 2473.203 D,50 M10X30</t>
  </si>
  <si>
    <t>Recambio PIP</t>
  </si>
  <si>
    <t>Nural 28 75ml (Junta universal)</t>
  </si>
  <si>
    <t>Nural</t>
  </si>
  <si>
    <t>Nural 28 75ml</t>
  </si>
  <si>
    <t>Trabajos de mantenimiento</t>
  </si>
  <si>
    <t>1052121</t>
  </si>
  <si>
    <t>PQL DLP 3000</t>
  </si>
  <si>
    <t>1585021</t>
  </si>
  <si>
    <t>SLIPPERY TEFLEX AD Grasa blanca multifuncional EP con PTFE)</t>
  </si>
  <si>
    <t xml:space="preserve">2011114 </t>
  </si>
  <si>
    <t>PQL DRIFAST DESENGRASANTE PREMIUM (Aerosol)</t>
  </si>
  <si>
    <t>Sensor pinza periférica PION presupuesto 100489</t>
  </si>
  <si>
    <t>Sensor de proximidad contacto abierto SME-8M-DS-24V-K0.3-M8D</t>
  </si>
  <si>
    <t>elice para agitador pulmon agua osmotizada pw</t>
  </si>
  <si>
    <t>Hèlix per agitador PP</t>
  </si>
  <si>
    <t>CELLPACK 62 AUTOVULC. 0.75X19X9,1</t>
  </si>
  <si>
    <t>CEL 752050</t>
  </si>
  <si>
    <t>Clavijas schuko salida lateral con tirador 16 A</t>
  </si>
  <si>
    <t>LEG 50252</t>
  </si>
  <si>
    <t>ALC 10059979</t>
  </si>
  <si>
    <t>Manguera 3x2,5 negra</t>
  </si>
  <si>
    <t>BIC 20303110</t>
  </si>
  <si>
    <t>enchufe rápido neumatico aplicación aire a depositos cola</t>
  </si>
  <si>
    <t>IMOPAC CD-25-X</t>
  </si>
  <si>
    <t>CONEXION ROSCA HEMBRA 1/4 PULGADAS ACERO INOXIDABLE</t>
  </si>
  <si>
    <t>enchufe rápido neumatico aplicación aire a depositos cola HJB</t>
  </si>
  <si>
    <t>CONEXION ROSCA HEMBRA 1/4 PULGADAS ACERO INOXIDABLE(IMPCD25XH1/4 ENCHUFE X H1/4 (INOX.)</t>
  </si>
  <si>
    <t>cable prolongador con conector para detector  M8 3 pines</t>
  </si>
  <si>
    <t>telemecanique</t>
  </si>
  <si>
    <t>XZC P0566L5</t>
  </si>
  <si>
    <t>cable prolongador con conector para detector  M8 3 pines 5m</t>
  </si>
  <si>
    <t>reparacion turbina soplador 4 salida pw. Bomba B</t>
  </si>
  <si>
    <t>turbina completa soplado pw pequeña.</t>
  </si>
  <si>
    <t>turbina completa soplado pw pequeña. (transporte urgente )</t>
  </si>
  <si>
    <t>Manguito 1/4</t>
  </si>
  <si>
    <t>IMP14H14H</t>
  </si>
  <si>
    <t>IMPTACO18</t>
  </si>
  <si>
    <t>TAPON ALLEN CONICO M1/8</t>
  </si>
  <si>
    <t>JBPL4/6</t>
  </si>
  <si>
    <t xml:space="preserve"> TE IGUAL tubos 4x6</t>
  </si>
  <si>
    <t>Curativo util B10</t>
  </si>
  <si>
    <t>Reparación bombas triton</t>
  </si>
  <si>
    <t>117022</t>
  </si>
  <si>
    <t>CLIP, muelle en c</t>
  </si>
  <si>
    <t>aceite lubrificador unidad mantenimiento</t>
  </si>
  <si>
    <t xml:space="preserve">        Festo</t>
  </si>
  <si>
    <t>152811</t>
  </si>
  <si>
    <t>special oil OFSW-32  152811</t>
  </si>
  <si>
    <t>Aspirador Power (Accesorio de drenaje)</t>
  </si>
  <si>
    <t>Viper</t>
  </si>
  <si>
    <t>VA80923</t>
  </si>
  <si>
    <t>Eje diafragma Husky</t>
  </si>
  <si>
    <t>192601</t>
  </si>
  <si>
    <t>JBPL6/8</t>
  </si>
  <si>
    <t xml:space="preserve"> TE IGUAL tubos 6x8</t>
  </si>
  <si>
    <t>valvula neumatica joucomatic selección pistola joroba robot</t>
  </si>
  <si>
    <t>joucomatic</t>
  </si>
  <si>
    <t>JOU52100077  5/2 G1/4</t>
  </si>
  <si>
    <t>valvula neumatica joucomatic 5/2 G1/4</t>
  </si>
  <si>
    <t>junta bomba humificadora</t>
  </si>
  <si>
    <t>JUN2690DN65</t>
  </si>
  <si>
    <t>JUNTA KLINGER 2.1/2</t>
  </si>
  <si>
    <t>kit de juntas reparacion bomba volumetrica dopag</t>
  </si>
  <si>
    <t>KIT JUNTAS BOMBA KF</t>
  </si>
  <si>
    <t>KIT JUNTAS BOMBA KF según presupuesto solo juntas.</t>
  </si>
  <si>
    <t>IPC PRIMER Y BARNIZ, pedir a viladoms si aceptacion reparacion reductor</t>
  </si>
  <si>
    <t xml:space="preserve">Klueber </t>
  </si>
  <si>
    <t>Klueber GH6-150</t>
  </si>
  <si>
    <t>Aceite para reductores IPC's  20 lts</t>
  </si>
  <si>
    <t>engrasador bomba balsa Ref: LAGD 125/WA2</t>
  </si>
  <si>
    <t>LAGD 125/WA2</t>
  </si>
  <si>
    <t>engrasador bomba balsa</t>
  </si>
  <si>
    <t>LATIGUILLO BFB E/S DEPOSITO GRANDE ROSCA 1/2"     MA00041688</t>
  </si>
  <si>
    <t xml:space="preserve">LATIGUILLO INOX. TEFLON 2 MTS TL TL 1/2 </t>
  </si>
  <si>
    <t xml:space="preserve">LATIGUILLO BFB ENTRADA Y SALIDA DEPOSITO GRANDE ROSCA 1/2" </t>
  </si>
  <si>
    <t>bicono para pulverizadores engrase automatico</t>
  </si>
  <si>
    <t>LEG01240400</t>
  </si>
  <si>
    <t>ANILLO UNIVERSAL D04</t>
  </si>
  <si>
    <t>tubo poliamida legris 12x10. catalizador a ipc desde sala mezclas</t>
  </si>
  <si>
    <t>LEG1025P1200</t>
  </si>
  <si>
    <t>TUBO POLIAMIDA D-10X12 BLANCO 25 MTS. Oferta 25821</t>
  </si>
  <si>
    <t>tubo poliamida legris 12x10. para desalojos barniz y color</t>
  </si>
  <si>
    <t xml:space="preserve">TUBO POLIAMIDA D-10X12 BLANCO 25 MTS. </t>
  </si>
  <si>
    <t>Tapon acero:NPT.Husky</t>
  </si>
  <si>
    <t>102726</t>
  </si>
  <si>
    <t>CAJA TUBO POLIAMIDA D-10X12 BLANCO 25 MTS.</t>
  </si>
  <si>
    <t xml:space="preserve">TUBO POLIAMIDA D-10X12 BLANCO 100 MTS. </t>
  </si>
  <si>
    <t>Tornillo fresado torx,cabeza troncoconica.Husky</t>
  </si>
  <si>
    <t>113341</t>
  </si>
  <si>
    <t xml:space="preserve">tubo poliamida legris 12x10. </t>
  </si>
  <si>
    <t>LEG1025U0403</t>
  </si>
  <si>
    <t>TUS, Tubo de poliuretano flexible, Sistema métrico 4mm, Rojo, 20m</t>
  </si>
  <si>
    <t>LEG1025U0404</t>
  </si>
  <si>
    <t>TUS, Tubo de poliuretano flexible, Sistema métrico 4mm, Azul, 20m</t>
  </si>
  <si>
    <t>caudalimetro suministro agua balsa</t>
  </si>
  <si>
    <t>CABALIMETRE 1/2"</t>
  </si>
  <si>
    <t>reparacion goteras fifo, zona extraccion aire cabinas, cuarto ratas</t>
  </si>
  <si>
    <t>REPARACIO DE
M PUNTS DE LA COBERTA DE UPA2 segons visita</t>
  </si>
  <si>
    <t>Fabrica</t>
  </si>
  <si>
    <t xml:space="preserve"> Cable 5G x 2.5 alimentación agitador osmosis power </t>
  </si>
  <si>
    <t>Electro-stock</t>
  </si>
  <si>
    <t>Cable 5G x 2.5 alimentación agitador osmosis power</t>
  </si>
  <si>
    <t>50 metros</t>
  </si>
  <si>
    <t>alargar sopladores de tobera larga.</t>
  </si>
  <si>
    <t>alargar sopladores de tobera larga</t>
  </si>
  <si>
    <t>COREPRO LEDSPOT 5-65W GU10 830 36D (luz recepcion Jose Carlos)</t>
  </si>
  <si>
    <t>presupuesto 017_44671</t>
  </si>
  <si>
    <t>MASTER PL-C 13W/840/2P 1CT/5X10BOX(luz recepcion Jose Carlos)</t>
  </si>
  <si>
    <t xml:space="preserve">Mejora </t>
  </si>
  <si>
    <t>Marcado capilares valvulas cambio de color</t>
  </si>
  <si>
    <t>HellermannTyton</t>
  </si>
  <si>
    <t>906-4696</t>
  </si>
  <si>
    <t>Marcador de cable HellermannTyton, Negro sobre Amarillo, Deslizante, Paquete de 250, Longitud 4mm, 1.7 → 3.6mm,</t>
  </si>
  <si>
    <t>periodificado</t>
  </si>
  <si>
    <t>Pantallas estancas IP67 (Lavado bastidores)+ tasa de reciclaje 1,80</t>
  </si>
  <si>
    <t> 0047585</t>
  </si>
  <si>
    <t>5 cajas</t>
  </si>
  <si>
    <t>asistencia revision cadena linea</t>
  </si>
  <si>
    <t>20/234</t>
  </si>
  <si>
    <t>BVND-M203GT</t>
  </si>
  <si>
    <t>Conector M20 para coarrugado diam 23 para anaconda robot encolado</t>
  </si>
  <si>
    <t>railes cadena linea</t>
  </si>
  <si>
    <t>taller</t>
  </si>
  <si>
    <t>Adhesivo Terokal 2444 340gramos para escalones linea</t>
  </si>
  <si>
    <t xml:space="preserve">           RS</t>
  </si>
  <si>
    <t>506-725</t>
  </si>
  <si>
    <t>engrasador automático para dosificador Perma Classic 120</t>
  </si>
  <si>
    <t>Perma</t>
  </si>
  <si>
    <t>80505100005</t>
  </si>
  <si>
    <t>unidad de lubricación con gas classic 120</t>
  </si>
  <si>
    <t>Recambio HJB</t>
  </si>
  <si>
    <t>men punta 1/4 corta allen 6mm util de control mensa</t>
  </si>
  <si>
    <t>PILA DE SEGURIDAD plc shneider</t>
  </si>
  <si>
    <t>presupueto 100838 
ref: TSXPLP01</t>
  </si>
  <si>
    <t>tubo neumatico 6 diametro exteriol azul</t>
  </si>
  <si>
    <t>LEG1025U0604</t>
  </si>
  <si>
    <t>tubo neumatico azul 4X6  25 mts</t>
  </si>
  <si>
    <t xml:space="preserve">tubo de aire </t>
  </si>
  <si>
    <t xml:space="preserve">LEG1025U1204 </t>
  </si>
  <si>
    <t>LEG1025U1204 TUBO POLIURETANO D-8X12 AZUL .25 MTS</t>
  </si>
  <si>
    <t>reparacion puerte barras</t>
  </si>
  <si>
    <t>Recambio BFB/RS</t>
  </si>
  <si>
    <t>Acoplamiento guardex poliamida bomba de engranajes colas A y B  DOPAG</t>
  </si>
  <si>
    <t>Gummi</t>
  </si>
  <si>
    <t>M-14</t>
  </si>
  <si>
    <t>Acoplamiento junta dentada tipo M-14 poliamida Guardex-Gummi</t>
  </si>
  <si>
    <t>Lonas blancas 200x100 para tapar fondo camaras linea</t>
  </si>
  <si>
    <t>Presupuesto 8973</t>
  </si>
  <si>
    <t>Retolmania</t>
  </si>
  <si>
    <t>Mod. BFB RS</t>
  </si>
  <si>
    <t>Problema en la toma pistola plasma</t>
  </si>
  <si>
    <t>MKB20-20LNZ</t>
  </si>
  <si>
    <t>CILINDRO GIRATORIO (Nº Oferta: 302776)</t>
  </si>
  <si>
    <t>Reparar turbina sopladores pequeños pw</t>
  </si>
  <si>
    <t>PRESUPUESTO Nº 2 1 236</t>
  </si>
  <si>
    <t>REPARAR MOTOR TURBINA SODECA CAM-545-2T- 4 de 3 kw a 2855 rpm 220/380V</t>
  </si>
  <si>
    <t>carcasa RJ45</t>
  </si>
  <si>
    <t>171-950</t>
  </si>
  <si>
    <t>conectores RJ45 ethernet</t>
  </si>
  <si>
    <t>331-6386</t>
  </si>
  <si>
    <t>tacos spit-rock metrico 10 por 100 mm</t>
  </si>
  <si>
    <t>tacos spit-rock metrico 8 por 80 mm</t>
  </si>
  <si>
    <t>Base aerea triple schuko</t>
  </si>
  <si>
    <t>reparar reductor ipc robots</t>
  </si>
  <si>
    <t>2 1 243</t>
  </si>
  <si>
    <t>REPARAR REDUCTOR TIPO SUMER NR80-35-6 D22 V2 Nº 34731</t>
  </si>
  <si>
    <t>reparacion sumidero sala mezclas.</t>
  </si>
  <si>
    <t>Mod. PIP</t>
  </si>
  <si>
    <t>Cambio layout puesto descarga. (OFERTA 2003,452)</t>
  </si>
  <si>
    <t>Item</t>
  </si>
  <si>
    <t xml:space="preserve">0.0.000.40 </t>
  </si>
  <si>
    <t>MEC. TALL (F) PLACA (X PEÇA)</t>
  </si>
  <si>
    <t>Sinerges</t>
  </si>
  <si>
    <t>MEJORA PIP</t>
  </si>
  <si>
    <t xml:space="preserve">0.0.026.30 </t>
  </si>
  <si>
    <t>MEC. TALL (A) PETIT</t>
  </si>
  <si>
    <t xml:space="preserve">0.0.364.071 </t>
  </si>
  <si>
    <t>FEMELLA 8 ST M6 (10und)</t>
  </si>
  <si>
    <t xml:space="preserve">0.0.436.88 </t>
  </si>
  <si>
    <t>JUNTA 8 4-6mm NEGRE (metro)</t>
  </si>
  <si>
    <t xml:space="preserve">0.0.452.80 </t>
  </si>
  <si>
    <t>PERFIL 8 40 X 40 L 3,000.0</t>
  </si>
  <si>
    <t>0.0.452.811</t>
  </si>
  <si>
    <t>PERFIL 8 40 X 40 L 1,680.0</t>
  </si>
  <si>
    <t>PERFIL 8 40 X 40 L 880.0</t>
  </si>
  <si>
    <t xml:space="preserve">0.0.492.07 </t>
  </si>
  <si>
    <t xml:space="preserve">PL.PET-G INCOLOR 4 MM (1.633 X 828) </t>
  </si>
  <si>
    <t xml:space="preserve">0.0.626.06 </t>
  </si>
  <si>
    <t>FEMELLA CAP MARTELL. 8 M6</t>
  </si>
  <si>
    <t>0.0.666.35</t>
  </si>
  <si>
    <t>PLATINA 8 40</t>
  </si>
  <si>
    <t xml:space="preserve">0.0.680.96 </t>
  </si>
  <si>
    <t>KIT UNIO 8 2-5MM A/CAR.AV.M8 &amp;</t>
  </si>
  <si>
    <t>Base 4 tomas+int.cable 2m</t>
  </si>
  <si>
    <t>Coma</t>
  </si>
  <si>
    <t>fabricacion casquillos pip con tratamiento</t>
  </si>
  <si>
    <t>presupuesto 11246</t>
  </si>
  <si>
    <t>Mecanizar casquillos y agujerear y roscar</t>
  </si>
  <si>
    <t>placa de delrin negro 15x300x300 mm para bloques pistolas</t>
  </si>
  <si>
    <t>Suministrar placa de delríng negro</t>
  </si>
  <si>
    <t>Cambio layout puesto descarga. (OFERTA 101227)</t>
  </si>
  <si>
    <t>CERVI</t>
  </si>
  <si>
    <t>CERVIFLEX VV-F 300/500V 12G0.75 mm2</t>
  </si>
  <si>
    <t>V</t>
  </si>
  <si>
    <t>Cable DeviceNet F PVC 2 x AWG24 + 2 x AWG22</t>
  </si>
  <si>
    <t>fabricar  bloque pistola primer 2</t>
  </si>
  <si>
    <t>Cable cambio rápido mano robot BFB-RS (Oferta 101372)</t>
  </si>
  <si>
    <t>Han M23 HBM back M3</t>
  </si>
  <si>
    <t>Han M23 hood angled 7-12mm</t>
  </si>
  <si>
    <t>Han M23 19 Male-solder (termination)</t>
  </si>
  <si>
    <t>Han M23 19 Female-solder (termination)</t>
  </si>
  <si>
    <t>Zimmer</t>
  </si>
  <si>
    <t>WER3000FSI19-09</t>
  </si>
  <si>
    <t>Modulo de transmision de energia</t>
  </si>
  <si>
    <t>WER3000LSI19-09</t>
  </si>
  <si>
    <t>Gast Group</t>
  </si>
  <si>
    <t>1AM-NCC-12</t>
  </si>
  <si>
    <t>instalacion de la actualizacion / ampliacion y licencia fisica en usb de ifix en pc backup y pc linea.</t>
  </si>
  <si>
    <t>PV20/13021</t>
  </si>
  <si>
    <t>[SERVICIOS] Migración proyecto iFIX v5.5 a v6.1</t>
  </si>
  <si>
    <t>Opertek</t>
  </si>
  <si>
    <t>recambio B78</t>
  </si>
  <si>
    <t>Detector inductivo cambio de utillaje barra de techo B78</t>
  </si>
  <si>
    <t>IE 5344</t>
  </si>
  <si>
    <t>detector inductivo IFM IEBC003BASKG</t>
  </si>
  <si>
    <t>registrar datos maquina en base de datos red</t>
  </si>
  <si>
    <t>Comunicación PC con PLC OMRON NJ3 a través de protocolo FINS</t>
  </si>
  <si>
    <t>reparar bomba depuradora</t>
  </si>
  <si>
    <t>PRESUPUESTO Nº 2 1 253</t>
  </si>
  <si>
    <t>REPARAR BOMBA TIPO: PRAT FHW 40/10 de 0,75 kw a 1410 rpm 220/380V Nº 42297</t>
  </si>
  <si>
    <t>reparar compresor 3 por fuga aceite a red</t>
  </si>
  <si>
    <t>Presupuesto reparación compresor GA75 API601472</t>
  </si>
  <si>
    <t>Sensor láser barra de techo B78</t>
  </si>
  <si>
    <t>sensopart</t>
  </si>
  <si>
    <t>FT-25-RLH-PS-M4</t>
  </si>
  <si>
    <t>Sensor laser sensopart</t>
  </si>
  <si>
    <t>Sensor láser detección espumas en barra de techo B78</t>
  </si>
  <si>
    <t>Keyence</t>
  </si>
  <si>
    <t>LR-ZB250CP</t>
  </si>
  <si>
    <t>Sensor láser CMOS con amplificador integradoSerie LR-Z</t>
  </si>
  <si>
    <t>MANAMEPU75</t>
  </si>
  <si>
    <t>MANGUERA AIRMETAL-PU D75</t>
  </si>
  <si>
    <t>MANPVC7X9</t>
  </si>
  <si>
    <t>MANGUERA PVC D-7X9</t>
  </si>
  <si>
    <t>MAP</t>
  </si>
  <si>
    <t>PIN FIJACION 03106-12</t>
  </si>
  <si>
    <t>PIN FIJACION 03106-122</t>
  </si>
  <si>
    <t>Lonas blancas para carros y jorobas robots linea</t>
  </si>
  <si>
    <t>Presupuesto 9092</t>
  </si>
  <si>
    <t>PIP/BFB/HJB</t>
  </si>
  <si>
    <t>Escobilla carbono  pequeña</t>
  </si>
  <si>
    <t>Kit recambio agitador sala mezclas</t>
  </si>
  <si>
    <t>KK4612</t>
  </si>
  <si>
    <t>Mejora BFB</t>
  </si>
  <si>
    <t>Deposito lubricacion bomba engranajes cola Blanca BFB</t>
  </si>
  <si>
    <t>sistema de lubricacion para ZPDA</t>
  </si>
  <si>
    <t>Kit de recambio para bomba engranajes cola BFB/BFB RS</t>
  </si>
  <si>
    <t>KRACHT KF0/4</t>
  </si>
  <si>
    <t>KRA.L004417</t>
  </si>
  <si>
    <t>KIT BOMBA KRA.P0147230018</t>
  </si>
  <si>
    <t>relés maniobra cambio pistola primer.</t>
  </si>
  <si>
    <t>RELE INDUST.24VDC 4C 5A PULS.+IND.</t>
  </si>
  <si>
    <t>Bolso para herramientas</t>
  </si>
  <si>
    <t>Código RS 788-7211</t>
  </si>
  <si>
    <t>Cerramiento altillo robot teach</t>
  </si>
  <si>
    <t>llave de paso lavaojos</t>
  </si>
  <si>
    <t>e-mail 03-07</t>
  </si>
  <si>
    <t>montar suelo altillo robot teach</t>
  </si>
  <si>
    <t>reparar bomba agua red de fabrica (montada en sala compresores )</t>
  </si>
  <si>
    <t>2 1 297</t>
  </si>
  <si>
    <t>REPARAR BOMBA DE PIE CALPEDA MVX-B 40-805/A de 2,2 kw a 2900 rpm 230/400V Nº 0911389046</t>
  </si>
  <si>
    <t>Cable cambio rápido mano robot BFB-RS (Oferta 101812)</t>
  </si>
  <si>
    <t>Leoni</t>
  </si>
  <si>
    <t>OFE20-0301</t>
  </si>
  <si>
    <t>LEONI 04X4X0.5+3X1 CABLE ROBOTICO F07012-00-19</t>
  </si>
  <si>
    <t>reparacion del sumidero de sala mezclas.</t>
  </si>
  <si>
    <t>2020/41</t>
  </si>
  <si>
    <t>REPARACIO DEL M SUMIDERO DE LA SALA DE MEZCLAS DE UAP-2.</t>
  </si>
  <si>
    <t>Periodificado</t>
  </si>
  <si>
    <t>filtros SALA MEZCLAS</t>
  </si>
  <si>
    <t>FAT66MHTD</t>
  </si>
  <si>
    <t>FAT-600/HT H10 660X660X40</t>
  </si>
  <si>
    <t>Sai estabilizador (PC+Monitor Supervisor)</t>
  </si>
  <si>
    <t>Salicru</t>
  </si>
  <si>
    <t>Presupuesto 101908</t>
  </si>
  <si>
    <t>instalacion pantallas dentro filtros rto</t>
  </si>
  <si>
    <t>2020/37</t>
  </si>
  <si>
    <t>Valvula apertura agujas pistola cola SCA</t>
  </si>
  <si>
    <t>SYJ3140-5WOZ-X107-Q</t>
  </si>
  <si>
    <t>Electroválvula neumatica solenoide 5/4</t>
  </si>
  <si>
    <t>recambios sello mecánico válvula mezcladora dopag</t>
  </si>
  <si>
    <t>Llave dinamometrica</t>
  </si>
  <si>
    <t>264-2189</t>
  </si>
  <si>
    <t>Llave dinamométrica Stanley, 3/8 plg, acci, 10 → 80Nm</t>
  </si>
  <si>
    <t>manetas para sujecion utiles pip</t>
  </si>
  <si>
    <t>MAP247300203</t>
  </si>
  <si>
    <t xml:space="preserve">MAP247300203 POMO DIN 6335 D-50 M10X30          </t>
  </si>
  <si>
    <t>amortiguadores sujecion pantallas cabinas</t>
  </si>
  <si>
    <t>MUEGN</t>
  </si>
  <si>
    <t>RESORTE GAS 08 510 200 + 11101010</t>
  </si>
  <si>
    <t>Curativo BFB RS</t>
  </si>
  <si>
    <t>Bobinas electrovalvulas 24v DC</t>
  </si>
  <si>
    <t>NEUMF 5</t>
  </si>
  <si>
    <t>latiguillo hidraulico branson</t>
  </si>
  <si>
    <t>Oferta 25660</t>
  </si>
  <si>
    <t>2SN DN12 16S L-670 MM</t>
  </si>
  <si>
    <t>Arandela seiger exterior E-16mm (ruedas bastidores)</t>
  </si>
  <si>
    <t>Arandela seiger interior 1300-40mm (ruedas bastidores)</t>
  </si>
  <si>
    <t>Saco de trapos blancos 25kgs.(taller)</t>
  </si>
  <si>
    <t>Saco de trapos blancos 25kgs.</t>
  </si>
  <si>
    <t>Epis técnicos</t>
  </si>
  <si>
    <t>Zapatos para acceso cabinas talla 42</t>
  </si>
  <si>
    <t>Upower</t>
  </si>
  <si>
    <t>pantallas fluorescentes estandar fabrica TCW060 2XTL-D58W HF FR (ILUMINACION POWER)</t>
  </si>
  <si>
    <t>Paletinas radiador nº18 (Limpieza baterias Lento)</t>
  </si>
  <si>
    <t>Corretges grupo frio (Sala Fifo)</t>
  </si>
  <si>
    <t>Habillage HJB (Cable fibra palpador estructura)</t>
  </si>
  <si>
    <t>810-3040 </t>
  </si>
  <si>
    <t>Cable Panasonic, de inserción, 1m, Macho, para Serie PM-65 y DP-100</t>
  </si>
  <si>
    <t>Perifericas varias</t>
  </si>
  <si>
    <t>186-3078 </t>
  </si>
  <si>
    <t>Conector Macho Recta Montaje Aéreo 4 pines, contactos Macho 4P</t>
  </si>
  <si>
    <t>186-3083</t>
  </si>
  <si>
    <t>Conector Recta Montaje Aéreo 4 pines, contactos Hembra 4P</t>
  </si>
  <si>
    <t>Codo de entrada de agua (Humidificadora Compresores)</t>
  </si>
  <si>
    <t>Ref.  SP2039</t>
  </si>
  <si>
    <t>Herramienta taller</t>
  </si>
  <si>
    <t>Llave inglesa 15" ( Nº R0380015)</t>
  </si>
  <si>
    <t>Manometros piruleta 60m/m 0-15 Bar 1/4 (Sala mezclas)</t>
  </si>
  <si>
    <t>Juego sacajuntas</t>
  </si>
  <si>
    <t>619-200 </t>
  </si>
  <si>
    <t>Juntas pistola DEVILBISS AGMDPRO-29X-K5</t>
  </si>
  <si>
    <t>Detector inductivo (BFB Centrador piel)</t>
  </si>
  <si>
    <t>DW-AD-503C8</t>
  </si>
  <si>
    <t>Electrovalvula de seguridad (Custode droite)</t>
  </si>
  <si>
    <t>188-3827</t>
  </si>
  <si>
    <t>Llave abierta de terminación doble, Facom, 10 x 11 mm</t>
  </si>
  <si>
    <t>188-3881</t>
  </si>
  <si>
    <t>Llave Fija de dos bocas, Facom, 3.2 mm, 4 mm, 6 mm, 8 mm, 10 mm, 12 mm, 14 mm, 16 mm, 18 mmx5 mm, 5.5 mm, 7 mm, 9 mm,</t>
  </si>
  <si>
    <t>188-4022</t>
  </si>
  <si>
    <t>Llave hexagonal, Facom Métrico 2.5mm Hexagonal, Acero Inoxidable</t>
  </si>
  <si>
    <t>Teng Tools</t>
  </si>
  <si>
    <t>198-1939</t>
  </si>
  <si>
    <t>Vaso Teng Tools, accionador 6,35 mm, vaso 10.0mm, Longitud 25 mm</t>
  </si>
  <si>
    <t>250-4740</t>
  </si>
  <si>
    <t>Llave abierta de terminación doble, Facom, 12 x 13 mm</t>
  </si>
  <si>
    <t>755-4096 </t>
  </si>
  <si>
    <t>Vaso Facom, 1/4 in, Cuadrado, Longitud 150 mm</t>
  </si>
  <si>
    <t>telas filtro prensa</t>
  </si>
  <si>
    <t>oferta nº NOV200520</t>
  </si>
  <si>
    <t>Tela doble filtro prensa</t>
  </si>
  <si>
    <t>Tela simple filtro prensa</t>
  </si>
  <si>
    <t>2SNDN8 10L L-660 MM</t>
  </si>
  <si>
    <t>2SN DN12 16S L-610 MM</t>
  </si>
  <si>
    <t>Preventivo/Curativo</t>
  </si>
  <si>
    <t>Reguladores HGB-509</t>
  </si>
  <si>
    <t>HGB 13H</t>
  </si>
  <si>
    <t>Muelle para diafragma del regulador mecánico HGB-509</t>
  </si>
  <si>
    <t>cierre de nylon para salida de valvula para guiado aguja</t>
  </si>
  <si>
    <t>0320.0056</t>
  </si>
  <si>
    <t>Casquillo deslizante</t>
  </si>
  <si>
    <t>Empaquetadura juntas aguja para valvula AK401</t>
  </si>
  <si>
    <t>0654.0036</t>
  </si>
  <si>
    <t>Gasket holder AK400</t>
  </si>
  <si>
    <t>guia para aguja para valvula  AK401</t>
  </si>
  <si>
    <t>0320.0057</t>
  </si>
  <si>
    <t>Guide bush 3,1</t>
  </si>
  <si>
    <t xml:space="preserve">Juego de juntas para valvula AK401 de entrada cola a dosificador </t>
  </si>
  <si>
    <t>0319.0409</t>
  </si>
  <si>
    <t>Sealing set MAT_AKx4xx sealing variant B</t>
  </si>
  <si>
    <t>0319.0477</t>
  </si>
  <si>
    <t>Sealing set PN_AKx4xx sealing variant B</t>
  </si>
  <si>
    <t>0319.0483</t>
  </si>
  <si>
    <t>Seal kit Cpl_AKx4xx sealing variant B</t>
  </si>
  <si>
    <t>Junta 12X2  para cierre entre housing con brida para valvula AK401</t>
  </si>
  <si>
    <t>0301.0006</t>
  </si>
  <si>
    <t>O ring 12,00X2,00_VI_75SH</t>
  </si>
  <si>
    <t>Junta 28X1 cierre tapa valvula mezcladora</t>
  </si>
  <si>
    <t>0301.0199</t>
  </si>
  <si>
    <t>Anillo tórico 28,00X1,00_VI_75SH</t>
  </si>
  <si>
    <t>Junta 7,5X2  para interior cilindro cierre con embolo para valvula AK401</t>
  </si>
  <si>
    <t>0301.0265</t>
  </si>
  <si>
    <t>O ring 7,50X2,00_VI_80SH</t>
  </si>
  <si>
    <t>Junta 7,6X1,8  para interior cilindro cierre con embolo para valvula mezcladora</t>
  </si>
  <si>
    <t>0301.0002</t>
  </si>
  <si>
    <t>Anillo tórico 7,60X1,80_VI_75SH</t>
  </si>
  <si>
    <t>Junta 9X1,5 para sujecion bloque valvulas mezcladoras</t>
  </si>
  <si>
    <t>0301.0140</t>
  </si>
  <si>
    <t>Anillo tórico 9,00X1,5_VI_75SH</t>
  </si>
  <si>
    <t>Junta negra para sellado embolo en cilindro valvula mezcladora</t>
  </si>
  <si>
    <t>80312.0000006</t>
  </si>
  <si>
    <t>Anillo obturador</t>
  </si>
  <si>
    <t>Juntas para placa adaptacion agujas valvula mezcladora</t>
  </si>
  <si>
    <t>0301.0183</t>
  </si>
  <si>
    <t>Bague O 6,00X1,50_VI_75SH</t>
  </si>
  <si>
    <t>pequeña junta negra de diametro de la aguja valvula mezcladora</t>
  </si>
  <si>
    <t>0311.5003</t>
  </si>
  <si>
    <t>Collarin_I_3,00</t>
  </si>
  <si>
    <t>averia custode D</t>
  </si>
  <si>
    <t>Cilindro sujeción pieza</t>
  </si>
  <si>
    <t>cilindro Festo ADN-20-40-I-P-A</t>
  </si>
  <si>
    <t>Averia Custode D</t>
  </si>
  <si>
    <t>recambios PIP</t>
  </si>
  <si>
    <t xml:space="preserve">conector potencia bomba GMG cola </t>
  </si>
  <si>
    <t>218-961</t>
  </si>
  <si>
    <t>Conector serie EPIC Circular Recta Montaje Aéreo 6 pines, contactos Hembra Nº ref. fabric. 76123000</t>
  </si>
  <si>
    <t>recambio PIP</t>
  </si>
  <si>
    <t xml:space="preserve">Alargos de 2 mts. con 4 tomas schuko + interruptor </t>
  </si>
  <si>
    <t xml:space="preserve">Alargos de 2 mts. con 4 tomas schuko+ interruptor </t>
  </si>
  <si>
    <t>lonas  40x40x30 (Jorobas robots)</t>
  </si>
  <si>
    <t>Según en presupuesto 9092</t>
  </si>
  <si>
    <t>pc para escada linea cuadro obra</t>
  </si>
  <si>
    <t>presupuesto: 103221</t>
  </si>
  <si>
    <t>SIMATIC IPC377E (Basicpanel PC)</t>
  </si>
  <si>
    <t>muelles para carros linea</t>
  </si>
  <si>
    <t>Oferta 27126</t>
  </si>
  <si>
    <t>MUELLE ABIERTO SEGUN MUESTRA D-22X30 CARA PLANA</t>
  </si>
  <si>
    <t>calderin  pulmon aire comprimido caducado</t>
  </si>
  <si>
    <t>Oferta 27811</t>
  </si>
  <si>
    <t>CALDERIN 900LTS VERTICAL</t>
  </si>
  <si>
    <t xml:space="preserve">reparacion equipo clima sala frio </t>
  </si>
  <si>
    <t>Número d'albarà: 
AL-2020-0007</t>
  </si>
  <si>
    <t>Reparació instal·lació frigorífica
equip 1 ("esquera") càmara fred
UAP-2. diferents visites.</t>
  </si>
  <si>
    <t>silenciadores neumaticos para stock</t>
  </si>
  <si>
    <t>silenciador neumatico 1/4</t>
  </si>
  <si>
    <t>silenciador neumatico 1/8</t>
  </si>
  <si>
    <t>silenciador neumatico 3/4</t>
  </si>
  <si>
    <t>Ventiladores para cuarto Alta Tension</t>
  </si>
  <si>
    <t>Ref. 722313600</t>
  </si>
  <si>
    <t>alicates de corte codigo 487-094</t>
  </si>
  <si>
    <t>487-094</t>
  </si>
  <si>
    <t>Bolsa porta herramientas codigo 788-7223</t>
  </si>
  <si>
    <t>788-7223</t>
  </si>
  <si>
    <t>inkema reparacion puertas automaticas pendientes</t>
  </si>
  <si>
    <t>Jeringa para llenado aceite (Compresor Almig)</t>
  </si>
  <si>
    <t>768-2328</t>
  </si>
  <si>
    <t>Llave inglesa 10' codigo 541-6595</t>
  </si>
  <si>
    <t>Llave inglesa 10'</t>
  </si>
  <si>
    <t>montar pantallas flourescentes en rto</t>
  </si>
  <si>
    <t>reparacion turbina aire olores horno polimerizado</t>
  </si>
  <si>
    <t>PRESUPUESTO Nº 2 1 515</t>
  </si>
  <si>
    <t>TURBINA EXTRACCIÓN HUMOS HORNO POLIMERIZADO</t>
  </si>
  <si>
    <t>Clavija aerea cetac 3p+N+TT 16 A macho</t>
  </si>
  <si>
    <t>Clavija aerea cetac 3p+N+TT 32A macho</t>
  </si>
  <si>
    <t>reparacion fuga aceite motor compresor almig lento</t>
  </si>
  <si>
    <t>presupuesto nº 920840</t>
  </si>
  <si>
    <t>REPARACION COMPRESOR ALMIG LENTO (Nº DE SERIE: F1615350).</t>
  </si>
  <si>
    <t>CMA 1473.290</t>
  </si>
  <si>
    <t>recambio BFB RS</t>
  </si>
  <si>
    <t>conector electrico para pines macho</t>
  </si>
  <si>
    <t>334087</t>
  </si>
  <si>
    <t>CT-NET-E/S-21</t>
  </si>
  <si>
    <t>Recanbio BFB RS</t>
  </si>
  <si>
    <t>material para conector electrico</t>
  </si>
  <si>
    <t>334091</t>
  </si>
  <si>
    <t>CT-NET-Z</t>
  </si>
  <si>
    <t>334093</t>
  </si>
  <si>
    <t>CT-NET-MU</t>
  </si>
  <si>
    <t>pines hembras para conexión electrica harting BFB RS</t>
  </si>
  <si>
    <t>330148</t>
  </si>
  <si>
    <t xml:space="preserve">Contacts for data transfer in BUS-System CT-NET-BP1ET/0,25-0,75 AU </t>
  </si>
  <si>
    <t xml:space="preserve">pines machos para conexión electrica harting BFB RS. </t>
  </si>
  <si>
    <t>330548</t>
  </si>
  <si>
    <t>Contacts for data transfer in BUS-System CT-NET-SP1/0,25-0,75 AU</t>
  </si>
  <si>
    <t>Mejora neumatica robots</t>
  </si>
  <si>
    <t>material neumatico</t>
  </si>
  <si>
    <t>oferta 29139</t>
  </si>
  <si>
    <t>Según oferta</t>
  </si>
  <si>
    <t>manguera aspiracion temperatura RTO</t>
  </si>
  <si>
    <t>oferta 30762</t>
  </si>
  <si>
    <t>MANGUERA TEMPERATURA D140</t>
  </si>
  <si>
    <t>1031222 SVCE KIT,DURABLUE,PCV,1100PSI</t>
  </si>
  <si>
    <t>pico fluido pruebas cp4 liaño</t>
  </si>
  <si>
    <t>AGMDPRO-205-10-K</t>
  </si>
  <si>
    <t>AGMDPRO 205-10K FLUID NOZZE 1</t>
  </si>
  <si>
    <t>AGMDPRO-301P-085-10-K FLUID NEEDLE</t>
  </si>
  <si>
    <t>Embolo aluminio para actuación aguja valvula mezcladora</t>
  </si>
  <si>
    <t>0620.0045</t>
  </si>
  <si>
    <t>Embolo</t>
  </si>
  <si>
    <t>cuerpo de valvula mezcladora</t>
  </si>
  <si>
    <t>0619.0320</t>
  </si>
  <si>
    <t>Cilindro</t>
  </si>
  <si>
    <t>modificar campana flameado para pintar nuevo becquet</t>
  </si>
  <si>
    <t>Número: 12053</t>
  </si>
  <si>
    <t>Modificación campanas flameado UAP-2:</t>
  </si>
  <si>
    <t>Pieza aluminio conexión electrovalvula a valvula mezcladora</t>
  </si>
  <si>
    <t>0616.0117</t>
  </si>
  <si>
    <t>Conexión bloque</t>
  </si>
  <si>
    <t>Tubo gewiss 20mm (Sala nueva disolvente)</t>
  </si>
  <si>
    <t>12mts</t>
  </si>
  <si>
    <t>Tubo gewiss 25mm (Sala nueva disolvente)</t>
  </si>
  <si>
    <t>Botoneras cabinas linea y pasillo.</t>
  </si>
  <si>
    <t>Schneider electric</t>
  </si>
  <si>
    <t>179-9496</t>
  </si>
  <si>
    <t>Seta emergencia Schneider Electric ZB5AT844, 30mm, Push-pull, IK03, IP66, IP67, IP69, IP69K, Rojo, Redondo, Harmony XB5</t>
  </si>
  <si>
    <t>314-980 </t>
  </si>
  <si>
    <t>Carcasa de botón pulsador Schneider Electric IP66, IP67, IP69, IP69K, 2 aberturas, diám. 22mm</t>
  </si>
  <si>
    <t>330-8420</t>
  </si>
  <si>
    <t>Carcasa de botón pulsador Schneider Electric IP66, IP67, IP69, IP69K, 2 aberturas, diám. 22mm 106 x 68 53 mm</t>
  </si>
  <si>
    <t>331-0574 </t>
  </si>
  <si>
    <t>Bloque de contactos Schneider Electric ZENL1111, 1 NA, terminal Roscado</t>
  </si>
  <si>
    <t>342-2920</t>
  </si>
  <si>
    <t>Protector Sensor Schneider Electric ZBP0, serie Harmony XB, para uso con XB4 Series, XB5 Series</t>
  </si>
  <si>
    <t>426-2808</t>
  </si>
  <si>
    <t>Cabeza seta de emergencia Schneider Electric ZB5AS844, Acción de Disparo, IP66, IP67, IP69, IP69K</t>
  </si>
  <si>
    <t>609-3143</t>
  </si>
  <si>
    <t>Collar Schneider Electric ZB5AZ009, serie Harmony XB5, para uso con XB5 Series (Bolsa 10 und.)</t>
  </si>
  <si>
    <t>correas SPA 1207 (Recirculacion horno polimerizado)</t>
  </si>
  <si>
    <t>regulacion eólica varias veces por problemas con las trampillas entrada aire cabina color</t>
  </si>
  <si>
    <t>OT. 17.911 / 20</t>
  </si>
  <si>
    <t>coste economico estudio eólico   OT. 17.911 / 20</t>
  </si>
  <si>
    <t>reparacion aire acondicionado sala rto</t>
  </si>
  <si>
    <t>manometro diferencial para ver estado filtros CABINAS</t>
  </si>
  <si>
    <t>Recambio iwata</t>
  </si>
  <si>
    <t>membrana exterior bomba iwata (peidido 94931621)</t>
  </si>
  <si>
    <t>iwata</t>
  </si>
  <si>
    <t>membrana exterior bomba iwata (pedido 94931621)</t>
  </si>
  <si>
    <t>recambio iwata</t>
  </si>
  <si>
    <t>reparacion turbinas extraccion aire cabinas</t>
  </si>
  <si>
    <t>proyecto 178740</t>
  </si>
  <si>
    <t>reparacion turbina extraccion aire cabinas.</t>
  </si>
  <si>
    <t>junta de teflon para deposito nordson</t>
  </si>
  <si>
    <t>Oferta 31494</t>
  </si>
  <si>
    <t>- ESP - 285 X 351 X 3 PTFE</t>
  </si>
  <si>
    <t>Hilo teflon</t>
  </si>
  <si>
    <t>Juego de puntas destornillador  (taladro bateria)</t>
  </si>
  <si>
    <t>468-3570 </t>
  </si>
  <si>
    <t>Juego llaves allen</t>
  </si>
  <si>
    <t>542-3509 </t>
  </si>
  <si>
    <t>Linternas de inspeccion para taller (reposicion)</t>
  </si>
  <si>
    <t>182-098</t>
  </si>
  <si>
    <t>Magnetizador destornilladores</t>
  </si>
  <si>
    <t>663-207 </t>
  </si>
  <si>
    <t xml:space="preserve">Rollos cinta teflon ancho 12mm grosor 0,2mm </t>
  </si>
  <si>
    <t>filtros pedidos para cambiarlos urgentes en flameado y desengrase por la visita de Cristophe.</t>
  </si>
  <si>
    <t>filtros cabina flameado y desengrase</t>
  </si>
  <si>
    <t>regulacion eólica Luis de sistemcar despues de que la temperatura se suba en sas barniz</t>
  </si>
  <si>
    <t>OT. 17.970 / 20</t>
  </si>
  <si>
    <t>ESTUDIO EÓLICO 20.06.20</t>
  </si>
  <si>
    <t>Juntas encapsuladas basos filtros sala mezclas</t>
  </si>
  <si>
    <t>oferta: 24806</t>
  </si>
  <si>
    <t>JUNTA TORICA 91.44X5.33 ENCAPSULADA  FPM/PTFE</t>
  </si>
  <si>
    <t>tubo cambio anacondas verano 2020</t>
  </si>
  <si>
    <t>añadir otra cortina de aclarado en pw</t>
  </si>
  <si>
    <t>OFERTA Nº INS200181/20</t>
  </si>
  <si>
    <t>muntatge d’ampliació de dues línies en PVC de broquetes de pulverització d’aigua tractada per netega de peces</t>
  </si>
  <si>
    <t>auditoria calidad aire comprimido aplicación compresor lento</t>
  </si>
  <si>
    <t>Presupuesto Nº: 1200290</t>
  </si>
  <si>
    <t>Referencia 4047494. Auditoria de calidad el aire comprimido</t>
  </si>
  <si>
    <t>Equipos Nordson</t>
  </si>
  <si>
    <t>729107</t>
  </si>
  <si>
    <t>GEAR PUMP SN0773</t>
  </si>
  <si>
    <t>Equipos Nordson HJB, BFB y RS</t>
  </si>
  <si>
    <t>KIT, SERVICE, PCV, 1100 PSI, DURA_ALTA_DRUM</t>
  </si>
  <si>
    <t>Ratón ordenador Logitech Compacto inalambrico</t>
  </si>
  <si>
    <t>125-4261</t>
  </si>
  <si>
    <t>Ratón ordenador Logitech Compacto 3 Botones Inalámbrico Gris Óptico USB</t>
  </si>
  <si>
    <t>correas motor impulsion grupo de aporte</t>
  </si>
  <si>
    <t>Optibelt Spc 5600 Lw</t>
  </si>
  <si>
    <t>correa  Optibelt Spc 5600 Lw</t>
  </si>
  <si>
    <t>latiguillo branson para recambio.</t>
  </si>
  <si>
    <t>PKR2SC1/2 C/21513-08-26 A/LADOS L-1500MM</t>
  </si>
  <si>
    <t>tramex para flotjet</t>
  </si>
  <si>
    <t>Entramat (tramex ) 2000 x 1000 mm (porte incluido 25  euros)</t>
  </si>
  <si>
    <t>fabricacion de las palometas para los botes de filtros sala mezclas</t>
  </si>
  <si>
    <t>Mecanizar cierres de los botes de precinto.</t>
  </si>
  <si>
    <t>curativo/REALIZADO</t>
  </si>
  <si>
    <t>Válvula vacío puesto pulido num 10</t>
  </si>
  <si>
    <t>PKRP2LAX311VV</t>
  </si>
  <si>
    <t>Válvula 3/2 1/8" PALANCA -PALANCA XTREME</t>
  </si>
  <si>
    <t>cambiar la ubicación del clima hjb (no incluido soporte )</t>
  </si>
  <si>
    <t>BIS0019   BIS C-128-05/L</t>
  </si>
  <si>
    <t>reparacion clima hjb</t>
  </si>
  <si>
    <t>KFG2L0604-00</t>
  </si>
  <si>
    <t>Codo tubo-tubo: KFG2L (tubo 6-4)</t>
  </si>
  <si>
    <t>KFG2L0806-00</t>
  </si>
  <si>
    <t>Codo tubo-tubo: KFG2L (tubo 8-6)</t>
  </si>
  <si>
    <t>KFG2L1008-00</t>
  </si>
  <si>
    <t>Codo tubo-tubo: KFG2L (tubo 10-8)</t>
  </si>
  <si>
    <t>KFG2L1008-04</t>
  </si>
  <si>
    <t>Codo macho rosca 1/2: KFG2L (tubo 10-8)</t>
  </si>
  <si>
    <t>KFG2L1210-03</t>
  </si>
  <si>
    <t>Codo macho rosca 3/8: KFG2L (tubo 10-8)</t>
  </si>
  <si>
    <t xml:space="preserve">Válvula vacío puesto pulido </t>
  </si>
  <si>
    <t>racord giratorio recto cilindrico, rosca macho 1/4 tubo 6mm</t>
  </si>
  <si>
    <t>PRA-DTCYL-06G14</t>
  </si>
  <si>
    <t>racord giratorio recto rosca macho 1/4 tubo 6mm</t>
  </si>
  <si>
    <t>material vario para reparar tubo roto union depositos depuradora</t>
  </si>
  <si>
    <t>presupuesto 28183</t>
  </si>
  <si>
    <t>VALVULA BOLA PVC DN20 ENCOLAR MAN TUBO PVC D-20 PN-16 VAL CODO PVC 90º D-20 ENCOLAR RAI ADAPTADOR BRIDA</t>
  </si>
  <si>
    <t>Racor semirapido hembra 1/8 para tubo de 8 mm inox. (Linea pintura)</t>
  </si>
  <si>
    <t>Presupuesto 35856</t>
  </si>
  <si>
    <t>Juntas metal-buna de 1" (Bombas sala mezclas)</t>
  </si>
  <si>
    <t>Presupuesto 35873</t>
  </si>
  <si>
    <t>Codo hembra semirapido 1/4 D8 (Pistolas Robots)</t>
  </si>
  <si>
    <t>Presupuesto 35909</t>
  </si>
  <si>
    <t>(filtros sala mezclas)CODO D12 M1/2 LATON NIQ.</t>
  </si>
  <si>
    <t>PRESUPUESTO 41053</t>
  </si>
  <si>
    <t>CODO D12 M1/2 LATON NIQ.</t>
  </si>
  <si>
    <t>(filtros sala mezclas)MACHON RED.INOX.1-1/2</t>
  </si>
  <si>
    <t>MACHON RED.INOX.1-1/2</t>
  </si>
  <si>
    <t>(filtros sala mezclas)VALVULA BOLA MINI 1/2</t>
  </si>
  <si>
    <t>VALVULA BOLA MINI 1/2</t>
  </si>
  <si>
    <t>tubo para flameado más flexibles</t>
  </si>
  <si>
    <t>presupuesto 43776</t>
  </si>
  <si>
    <t>FLEXIBLE COARRUGADO INOX MF1 MF1 L- 4MTS</t>
  </si>
  <si>
    <t>urgente se espera pago pro_forma 29.04
06/05/2024 PAGADO</t>
  </si>
  <si>
    <t>unir los depositos acumuladores de osmosis</t>
  </si>
  <si>
    <t>presupuesto nº 24823</t>
  </si>
  <si>
    <t>material vario unir los depositos acumuladores de osmosis</t>
  </si>
  <si>
    <t>material reparacion fuga agua osmosis pw</t>
  </si>
  <si>
    <t>presupuesto:   26755</t>
  </si>
  <si>
    <t>material reparacion fuga agua osmosis pw según presupuesto  26755</t>
  </si>
  <si>
    <t>manguera para hacer las juntas del plato seguidor 50l sca</t>
  </si>
  <si>
    <t>presupuesto:  43331</t>
  </si>
  <si>
    <t>MANGUERA GOLD SNAKE D25X34 ( 40 metros de rollo)</t>
  </si>
  <si>
    <t>pedir proforma S20// Recepcionada S22 28.05</t>
  </si>
  <si>
    <t>material para inertizar tubos producto barniz (Obra Durr)</t>
  </si>
  <si>
    <t>presupuesto: 36592</t>
  </si>
  <si>
    <t>material para inertizar tubos producto barniz.</t>
  </si>
  <si>
    <t>Kit de lubricación patines mesas HHN</t>
  </si>
  <si>
    <t>SINADRIVES</t>
  </si>
  <si>
    <t>presupuesto: 70186 S-SOIL010</t>
  </si>
  <si>
    <t>Kit de lubricación patines mesas HHN de SINADRIVES</t>
  </si>
  <si>
    <t>rotametro caudal agua pw</t>
  </si>
  <si>
    <t>tecfluid</t>
  </si>
  <si>
    <t>PT-11/PVC</t>
  </si>
  <si>
    <t>ROTAMETRO 100-1000L/H</t>
  </si>
  <si>
    <t xml:space="preserve">Power-wash   </t>
  </si>
  <si>
    <t>Tecfluid</t>
  </si>
  <si>
    <t>Rotámetro 3/4"      1000 l/h          Mod. PT-11/PVC</t>
  </si>
  <si>
    <t>Escalera estensible triple 6 mts.</t>
  </si>
  <si>
    <t>Presupuesto  2001815</t>
  </si>
  <si>
    <t>Escalera estensible triple 6 mts</t>
  </si>
  <si>
    <t>179-7177 </t>
  </si>
  <si>
    <t>Bridas para cables RS PRO, Negro, long. 5m, anch. 16 mm Cinta</t>
  </si>
  <si>
    <t>Schneider Electric</t>
  </si>
  <si>
    <t>254-6362 </t>
  </si>
  <si>
    <t>Puntera hueca de crimpado Schneider Electric, Serie DZ5CE, Aislado, Pin de 8.2mm, Amarillo 26AWG 0.25mm² (Caja de 100)</t>
  </si>
  <si>
    <t>254-6384</t>
  </si>
  <si>
    <t>Puntera hueca de crimpado Schneider Electric, Serie DZ5CE, Aislado, Pin de 8.2mm, Blanco 22AWG 0.5mm² (Caja de 100)</t>
  </si>
  <si>
    <t>254-6407</t>
  </si>
  <si>
    <t>Puntera hueca de crimpado Schneider Electric, Serie DZ5CE, Aislado, Pin de 8.2mm, Azul 20AWG 0.75mm² (Caja de 100)</t>
  </si>
  <si>
    <t>524-5977 </t>
  </si>
  <si>
    <t>Adhesivo de contacto Teroson TEROKAL 2444 175 g Tubo Beige Adhesivo Líquido</t>
  </si>
  <si>
    <t>Bote de cola de impacto 500g</t>
  </si>
  <si>
    <t>cambiar grifo taller mantenimiento</t>
  </si>
  <si>
    <t>Correas SPB 4310 LW (Extraccion linea)</t>
  </si>
  <si>
    <t>SPB 4310 LW</t>
  </si>
  <si>
    <t>Comprobador de LAN RJ45</t>
  </si>
  <si>
    <t>194-5912</t>
  </si>
  <si>
    <t>Correas SPZ 1700 (Clima Carga)</t>
  </si>
  <si>
    <t>SPZ 1700</t>
  </si>
  <si>
    <t xml:space="preserve">Head Gasket </t>
  </si>
  <si>
    <t>Recambios criticos</t>
  </si>
  <si>
    <t>Sensor NC utiles PiP MA00041537 MY COM E75/80 MA00041537</t>
  </si>
  <si>
    <t>Sensor NC utiles PiP MA00041537 MY COM E75/80</t>
  </si>
  <si>
    <t>27.06.121</t>
  </si>
  <si>
    <t>e-mail 10-09</t>
  </si>
  <si>
    <t>Subrayador fluorescente</t>
  </si>
  <si>
    <r>
      <t> RS </t>
    </r>
    <r>
      <rPr>
        <b/>
        <sz val="10"/>
        <color rgb="FF333333"/>
        <rFont val="Calibri"/>
        <family val="2"/>
        <scheme val="minor"/>
      </rPr>
      <t>874-9671</t>
    </r>
  </si>
  <si>
    <t>arrandelas sujecion ejes ruedas bastidores</t>
  </si>
  <si>
    <t>krone</t>
  </si>
  <si>
    <t>referencia : 47116RVS</t>
  </si>
  <si>
    <t xml:space="preserve"> circlip SO16 External</t>
  </si>
  <si>
    <t>Boligrafo,portaminas y lapiz optico (Pantallas tactiles)</t>
  </si>
  <si>
    <t>Ref: 5.945.281</t>
  </si>
  <si>
    <t>Cinta correctora</t>
  </si>
  <si>
    <t>Tombow</t>
  </si>
  <si>
    <t>Ref: 118.894</t>
  </si>
  <si>
    <t>Pack rotuladores fluorescentes</t>
  </si>
  <si>
    <t>Stabilo bosch</t>
  </si>
  <si>
    <t>Ref: 9.931.371</t>
  </si>
  <si>
    <t>1 pack</t>
  </si>
  <si>
    <t>VENTILADOR DE TECHO RFP018 (Cuadros CGBT)</t>
  </si>
  <si>
    <t>STEGO</t>
  </si>
  <si>
    <t>01861.0-00</t>
  </si>
  <si>
    <t>VENTILADOR DE TECHO RFP018 AC 230V 500m³/h 1 FAN</t>
  </si>
  <si>
    <t>Filtro de salida Standard EF118 - 250 X 250 mm (Cuadros CGBT)</t>
  </si>
  <si>
    <t>11803.0-00</t>
  </si>
  <si>
    <t>TERMOST.PEQ.COMPACTO KTS 011 NO 0/+60ºC (Cuadros CGBT)</t>
  </si>
  <si>
    <t>01141.0-00</t>
  </si>
  <si>
    <t xml:space="preserve">Backup robots Linea (RP1 y RB1)  </t>
  </si>
  <si>
    <t>Wurth Elektronik</t>
  </si>
  <si>
    <t>260-6593 </t>
  </si>
  <si>
    <t>Núcleo Plano Partido Wurth Elektronik se puede abrir, Aplicación: Supresión RFI, 13 x 45 x 28.5mm</t>
  </si>
  <si>
    <t>Curativo HJB</t>
  </si>
  <si>
    <t>rodamiento maquinas de pulir Kovas</t>
  </si>
  <si>
    <t>rodamiento 6201Z</t>
  </si>
  <si>
    <t>REPARACION BOMBAS HUSKY 716</t>
  </si>
  <si>
    <t>PASADOR CARRO (PIN CARRIAGE)</t>
  </si>
  <si>
    <t>S3BPL4/6-1/4</t>
  </si>
  <si>
    <t>TE, ROSCA MACHO CENTRAL BSPT 1/4 para tubo de 4x6</t>
  </si>
  <si>
    <t>S3BPL4/6-1/8</t>
  </si>
  <si>
    <t>TE, ROSCA MACHO CENTRAL BSPT 1/8 para tubo de 4x6</t>
  </si>
  <si>
    <t>Brida para cables ,acero galvanizado 12mmx10m</t>
  </si>
  <si>
    <t> 377-322 </t>
  </si>
  <si>
    <t>Jarra de medicion 2litros(Osmosis altillo)</t>
  </si>
  <si>
    <t> 703-1105 </t>
  </si>
  <si>
    <t>Linterna frontal recargable</t>
  </si>
  <si>
    <t>192-1697 </t>
  </si>
  <si>
    <t>Lupa de mano iluminada</t>
  </si>
  <si>
    <t> 123-0924 </t>
  </si>
  <si>
    <t>Lupa para soldar placas</t>
  </si>
  <si>
    <t> 146-5497 </t>
  </si>
  <si>
    <t>espaciador para valvula entrada dosificador</t>
  </si>
  <si>
    <t>0617.0067</t>
  </si>
  <si>
    <t>Spacer</t>
  </si>
  <si>
    <t>Junta para plato del bidón de cola</t>
  </si>
  <si>
    <t>0301.0135</t>
  </si>
  <si>
    <t>Anillo tórico 235 X 20_VI_70SH</t>
  </si>
  <si>
    <t>Máscara para respirar, L, Gris, tipo Media máscara</t>
  </si>
  <si>
    <t>815-4177 </t>
  </si>
  <si>
    <t>cambio split sala Dojo.</t>
  </si>
  <si>
    <t>presupuesto: P-2020-0020</t>
  </si>
  <si>
    <t>Electrovalvula neumatica 24vdc(Bombas disolvente SAS)</t>
  </si>
  <si>
    <t>Oferta 314554</t>
  </si>
  <si>
    <t>bomba agua humectadora sala compresores</t>
  </si>
  <si>
    <t>vas3800sp2127</t>
  </si>
  <si>
    <t>bamba de agua evaporativo super pump fasco (sp2127 )(sp2380)</t>
  </si>
  <si>
    <t>limpieza circuito circulating</t>
  </si>
  <si>
    <t>NOV230720</t>
  </si>
  <si>
    <t>Decapado de circuito de pintura</t>
  </si>
  <si>
    <t>cp4</t>
  </si>
  <si>
    <t>Protección cable plasma HJB</t>
  </si>
  <si>
    <t>491-5063 </t>
  </si>
  <si>
    <t>Kit de fijación de bucle de sistema de suspensión de cables metálicos Gripple HF02-5M 11 a 45 kg Acero Galvanizado x 5m</t>
  </si>
  <si>
    <t>montar conectores staubli como maquina hhn</t>
  </si>
  <si>
    <t>iberfluid</t>
  </si>
  <si>
    <t>reparacion bomba dosificadora productos kluthe</t>
  </si>
  <si>
    <t>NOV270720</t>
  </si>
  <si>
    <t>Cuerpo de bomba K PVD 4x6</t>
  </si>
  <si>
    <t>Membrana PTFE cabezal PCS</t>
  </si>
  <si>
    <t>display para control servo aire descarga eólica</t>
  </si>
  <si>
    <t>DIS48 Plus</t>
  </si>
  <si>
    <t>Controlador-indicador universal Doble display (2x4 dígitos DIS48 Plus 1,00 NET 110,00 grandes blancos). Panel 48x48.</t>
  </si>
  <si>
    <t>reparacion equipo frio hjb</t>
  </si>
  <si>
    <t>albaran AL-2020-0009</t>
  </si>
  <si>
    <t>revision anual quemadores eclipse aplicación</t>
  </si>
  <si>
    <t>presupuesto: 20.251_v1</t>
  </si>
  <si>
    <t>Mantenimiento quemador TJ_PDV015398</t>
  </si>
  <si>
    <t>revision quemadores ambar (pw)</t>
  </si>
  <si>
    <t>oferta nº o-5044</t>
  </si>
  <si>
    <t>cambiar rejas ventilacion flameado</t>
  </si>
  <si>
    <t>12080</t>
  </si>
  <si>
    <t>Reja de ventilación flameado:</t>
  </si>
  <si>
    <t>desagüe humificadora GA que desagüe al patio</t>
  </si>
  <si>
    <t xml:space="preserve"> OFERTA Nº INS200244/20</t>
  </si>
  <si>
    <t>modificació de conducció de la tuberia de desaigua de l’humidificador</t>
  </si>
  <si>
    <t>reparacion clima sala DOJO</t>
  </si>
  <si>
    <t>UAP2. OFICINA PRODUCCIÓ LÍNIA PINTURA</t>
  </si>
  <si>
    <t>enerpac cilindro hidraulico filtros prensa SCR106PGH</t>
  </si>
  <si>
    <t>907-6523</t>
  </si>
  <si>
    <t>Material para tener recambio bloque parte baja del dosificador</t>
  </si>
  <si>
    <t>0603.0383</t>
  </si>
  <si>
    <t>Tubo material dosificador</t>
  </si>
  <si>
    <t>Recambios HJB</t>
  </si>
  <si>
    <t>0605.0202</t>
  </si>
  <si>
    <t>Brida dosificador</t>
  </si>
  <si>
    <t>juntas mantenimiento bomba trasbase hjb</t>
  </si>
  <si>
    <t>0319.0576</t>
  </si>
  <si>
    <t>Juego juntas CPL_DEV (oferta numero:  2008237 )</t>
  </si>
  <si>
    <t>0520.0402</t>
  </si>
  <si>
    <t>Juego Herramientas de montaje (oferta numero:  2008237 )</t>
  </si>
  <si>
    <t>80319.000152</t>
  </si>
  <si>
    <t>Juego de juntas MAT_UP1xxx</t>
  </si>
  <si>
    <t>Manometros piruleta 60m/m 0-10 Bar 1/4 (Sala mezclas)</t>
  </si>
  <si>
    <t>Wika</t>
  </si>
  <si>
    <t>Presupuesto 315605</t>
  </si>
  <si>
    <t>Manometros piruleta Wika 213.53.063/0..10 G1/4B-U</t>
  </si>
  <si>
    <t>transporte sca (oferta numero:  2008237 )</t>
  </si>
  <si>
    <t>Lechos Custode</t>
  </si>
  <si>
    <t>OJ5126</t>
  </si>
  <si>
    <t>Sistema réflex; luz roja; modo luz / oscuridad; (programable); PNP; 2 m; IP 67; M8 Conector</t>
  </si>
  <si>
    <t>racords tres piezas para bloques C graco.</t>
  </si>
  <si>
    <t>SAL30200202</t>
  </si>
  <si>
    <t>UNION M-M 1/8 BSP</t>
  </si>
  <si>
    <t>Bombillas halogenas (Focos Puertas Hornos)</t>
  </si>
  <si>
    <t>705-9589</t>
  </si>
  <si>
    <t>Cabezal valvula Dopag (BFB/BFB RS)</t>
  </si>
  <si>
    <t>401.05.75</t>
  </si>
  <si>
    <t>Cabezal valvula Dopag (BFB/BFB RS)Dopag-nr 103432</t>
  </si>
  <si>
    <t>Caja empalmes Harting Norson (BFB/BFB RS/HJB)</t>
  </si>
  <si>
    <t>Referencia 1514510</t>
  </si>
  <si>
    <t>CAJA DE BORNES KL L 150x150x80 RAL7035</t>
  </si>
  <si>
    <t>Mejora HJB</t>
  </si>
  <si>
    <t>Conpensador de nivel para ventosas toma pieza R3</t>
  </si>
  <si>
    <t>Gimatic</t>
  </si>
  <si>
    <t>VSR2025</t>
  </si>
  <si>
    <t>Compensador de nivel con rotacion, con el cuerpo liso</t>
  </si>
  <si>
    <t>Material Harting Nordson (BFB/BFB RS/HJB)</t>
  </si>
  <si>
    <t>Presupuesto 0106053</t>
  </si>
  <si>
    <t>Brocas metal HSSE 5%Co (1-3-3,5-4-4,5-9)</t>
  </si>
  <si>
    <t>IZAR</t>
  </si>
  <si>
    <t>Brocas metal HSSE 5%Co (1-3-3,5-4-4,5-9 mm) 1 de cada medida descrita</t>
  </si>
  <si>
    <t>408-9552 </t>
  </si>
  <si>
    <t>Cinta aislante de PVC, Advance Tapes AT77, Negro, 19mm x 33m, grosor 0.19mm</t>
  </si>
  <si>
    <t>494-405 </t>
  </si>
  <si>
    <t>Cinta aislante de PVC, Advance Tapes AT7, Negro, 38mm x 20m, grosor 0.13mm</t>
  </si>
  <si>
    <t>Presostato bombas agua osmosis (Cuarto compresores)</t>
  </si>
  <si>
    <t>Presupuesto 106169</t>
  </si>
  <si>
    <t>Presostato bombas agua osmosis (Cuarto compresores)XMLA010A2S11</t>
  </si>
  <si>
    <t>Selector giratorio (Prensa HJB)</t>
  </si>
  <si>
    <t>ZB4BD4</t>
  </si>
  <si>
    <t>Selector giratorio schneider ZB4BD4</t>
  </si>
  <si>
    <t> 847-2961 </t>
  </si>
  <si>
    <t>Cortacable RS PRO 145,0 mm, mordaza de 32.0mm, 2.0mm de capacidad de corte</t>
  </si>
  <si>
    <t>Llaves de cruz RS PRO, Zinc Presofundido</t>
  </si>
  <si>
    <t>CK</t>
  </si>
  <si>
    <t>910-7175 </t>
  </si>
  <si>
    <t>Alicates de corte CK 135,0 mm</t>
  </si>
  <si>
    <t>aire acondicionado sala limpieza equipos</t>
  </si>
  <si>
    <t>P-2020-0023</t>
  </si>
  <si>
    <t>alquiler bomba balsa</t>
  </si>
  <si>
    <t>albaran 55061</t>
  </si>
  <si>
    <t>alquiler equipo Edi de kluthe para pruebas agua sin conductividad</t>
  </si>
  <si>
    <t>alquiler equipo EDI una semana más</t>
  </si>
  <si>
    <t>cableado lectuara temperatura y humedad</t>
  </si>
  <si>
    <t>Mecaizar abrazadero portafiltros sala mezclas</t>
  </si>
  <si>
    <t>Mecaizar abrazadero portafiltros</t>
  </si>
  <si>
    <t>Mecanizar pinzas de agarre sacos de cola hjb y bfb</t>
  </si>
  <si>
    <t>Mecanizar pinzas de agarre sacos de cola</t>
  </si>
  <si>
    <t>Marcado capilares y cableado</t>
  </si>
  <si>
    <t>DYMO</t>
  </si>
  <si>
    <t>Cinta Dymo D1 - 12 mm - texto negro/fondo transparente</t>
  </si>
  <si>
    <t>Cinta Dymo D1 - 12 mm - poliéster - texto rojo/fondo blanco</t>
  </si>
  <si>
    <t>Cinta Dymo D1 - 12 mm - poliéster - texto blanco/fondo transparente</t>
  </si>
  <si>
    <t>Juego de extractores de tornillos</t>
  </si>
  <si>
    <t>Rs pro</t>
  </si>
  <si>
    <t>460-9516</t>
  </si>
  <si>
    <t>racord 3 piezas para bloques c graco.</t>
  </si>
  <si>
    <t xml:space="preserve">modulos siemens y sensore humedad para leer temperatura y humedad linea </t>
  </si>
  <si>
    <t>modulos siemens y sensores temperatura humedad cabinas</t>
  </si>
  <si>
    <t>anexo presupuesto mantenimiento trabajos verano 2020</t>
  </si>
  <si>
    <t>ANEXO PRESUPUESTO 21526</t>
  </si>
  <si>
    <t>ANEXO DE PRESUPUESTO 21641</t>
  </si>
  <si>
    <t>Adaptador entrada valvula AK401 a dosificador</t>
  </si>
  <si>
    <t>0627.1004</t>
  </si>
  <si>
    <t>Adaptador</t>
  </si>
  <si>
    <t>Aguja para valvula mezcladora y para valvuka AK401</t>
  </si>
  <si>
    <t>0658.0080</t>
  </si>
  <si>
    <t>Bulón de valvula D=3X82,6</t>
  </si>
  <si>
    <t>Anillo escalonado valvula AK401</t>
  </si>
  <si>
    <t>0305.0011</t>
  </si>
  <si>
    <t>Step ring compl._I_3,00</t>
  </si>
  <si>
    <t>0320.0055</t>
  </si>
  <si>
    <t>Junta del kit de juntas 80319.000348 para valvula mezcladora</t>
  </si>
  <si>
    <t>0301.0084</t>
  </si>
  <si>
    <t>Anillo tórico 9,50X1,60_VI_75SH</t>
  </si>
  <si>
    <t>Junta interior cilindro  valvula mezcladora AK401</t>
  </si>
  <si>
    <t>o-ring 7,50X2,00_VI_80SH</t>
  </si>
  <si>
    <t>recambios sello mecánico válvula mezcladora Dopag</t>
  </si>
  <si>
    <t>O-ring viton</t>
  </si>
  <si>
    <t>Soporte de obturacion del kit de juntas 80319.000627</t>
  </si>
  <si>
    <t>0654.0097</t>
  </si>
  <si>
    <t>Soporte de obturación</t>
  </si>
  <si>
    <t>Soporte de obturacion para valvula mezcladora</t>
  </si>
  <si>
    <t>0654.0043</t>
  </si>
  <si>
    <t>Soporte de obturación AK4XX</t>
  </si>
  <si>
    <t>Tapon para bloque de valvulas mezcladoras</t>
  </si>
  <si>
    <t>0701.0231</t>
  </si>
  <si>
    <t>Tapón roscado G1/8</t>
  </si>
  <si>
    <t>0702.0727</t>
  </si>
  <si>
    <t>Tapón roscado M8</t>
  </si>
  <si>
    <t xml:space="preserve">SAL30601212 </t>
  </si>
  <si>
    <t>SUPLEMENTO M-H 3/4</t>
  </si>
  <si>
    <t>ADAPTADOR MF-TL 1/8 BSP</t>
  </si>
  <si>
    <t>SAL32100202</t>
  </si>
  <si>
    <t>Preventivo equipo nordson</t>
  </si>
  <si>
    <t>kit reparación para bombas GMG Equipos Nordson</t>
  </si>
  <si>
    <t>7136920</t>
  </si>
  <si>
    <t>Kit reparación bomba GMG</t>
  </si>
  <si>
    <t>Filtros equipos Nordson (1031235)(4002651906 SA19E)</t>
  </si>
  <si>
    <t>Caja de punteras huecas variadas (Taller)</t>
  </si>
  <si>
    <t>228-0321</t>
  </si>
  <si>
    <t>Caja de punteras huecas variadas</t>
  </si>
  <si>
    <t>calibrado equipo medicion humedad linea</t>
  </si>
  <si>
    <t>CALIBRCALIBRACIO 1DMM4REPARA DMM-4000</t>
  </si>
  <si>
    <t>Crimpadora de punteras huecas (Taller)</t>
  </si>
  <si>
    <t>886-3155</t>
  </si>
  <si>
    <t>curativo BFB</t>
  </si>
  <si>
    <t>SAP: MA00041686</t>
  </si>
  <si>
    <t>Latiguillo BFB salida bomba volumetrica</t>
  </si>
  <si>
    <t>Limpieza material y valvuleria linea pintura</t>
  </si>
  <si>
    <t>JAZ</t>
  </si>
  <si>
    <t>MLB 4520</t>
  </si>
  <si>
    <t>Cepillos manuales de nylon</t>
  </si>
  <si>
    <t xml:space="preserve">2 cajas </t>
  </si>
  <si>
    <t xml:space="preserve">Turbinas bol robots aplicación </t>
  </si>
  <si>
    <t>Cablecillo 0,75 mm rojo,azul,negro</t>
  </si>
  <si>
    <t>Cablecillo 0,75 mm rojo,azul,negro (1 rollo de cada color)</t>
  </si>
  <si>
    <t>3 rollos</t>
  </si>
  <si>
    <t>Cablecillo 1 mm azul,rojo</t>
  </si>
  <si>
    <t>Cablecillo 1 mm azul,rojo (1 rollo de cada color)</t>
  </si>
  <si>
    <t>2 rollos</t>
  </si>
  <si>
    <t>Cablecillo 2,5 mm TT</t>
  </si>
  <si>
    <t>Cablecillo 2,5 TT</t>
  </si>
  <si>
    <t>1 rollo</t>
  </si>
  <si>
    <t>Cablecillo 6 mm TT (Sala mezclas)</t>
  </si>
  <si>
    <t>Material preventivos y taller</t>
  </si>
  <si>
    <t>547-4226</t>
  </si>
  <si>
    <t>Botella flexible RS PRO Translúcido 60ml</t>
  </si>
  <si>
    <t>548-0962</t>
  </si>
  <si>
    <t>Botella flexible RS PRO Translúcido 110ml</t>
  </si>
  <si>
    <t>Punteras huecas para doble cable (0,75/1/1,5 y 2,5 mm)</t>
  </si>
  <si>
    <t>Punteras huecas para doble cable (0,75/1/1,5 y 2,5 mm) 1 paquete de cada medida</t>
  </si>
  <si>
    <t>4 paquetes</t>
  </si>
  <si>
    <t>Regletas de conexión (4/6/10/16 y 25 mm)</t>
  </si>
  <si>
    <t>Regletas de conexión (4/6/10/16 y 25 mm) 1 paquete de cada medida</t>
  </si>
  <si>
    <t>reparacion tarjeta plasma jhb</t>
  </si>
  <si>
    <t>Repair of WRS1111 SN: PT011513 - Ref.: C20-11644</t>
  </si>
  <si>
    <t>PERIODIFICADO2020</t>
  </si>
  <si>
    <t>2 1 900</t>
  </si>
  <si>
    <t>REPARAR REDUCTOR TIPO: SERVOTAK SG-80  M2-P-10-35-V2 Nº 204140001002</t>
  </si>
  <si>
    <t>SAP: MA00041687</t>
  </si>
  <si>
    <t>Latiguillo BFB union deposito pequeño a bomba de trasvase</t>
  </si>
  <si>
    <t>445-1531</t>
  </si>
  <si>
    <t>Cable de control YY Lapp 0028405, 5 nucleos, funda de PVC, Serie UNITRONIC LiYY (Carrete de 100m)</t>
  </si>
  <si>
    <t>Accesorios bombas Graco</t>
  </si>
  <si>
    <t>Presupuesto
 COM202091</t>
  </si>
  <si>
    <t>Accesorios bombas Graco (5 unidades de cada)</t>
  </si>
  <si>
    <t>fabricacion casquillos palancas X12K</t>
  </si>
  <si>
    <t>Tornear y roscar casquillos 18x7x4.1 mm.</t>
  </si>
  <si>
    <t>fabricacion de pieza modificada de giro bastidor</t>
  </si>
  <si>
    <t>Mecanizarar pieza giro bastidor delríng negro.</t>
  </si>
  <si>
    <t>harting para sustituirlo en los robots 2 y 3 de hjb</t>
  </si>
  <si>
    <t>Han 16A-STI-S</t>
  </si>
  <si>
    <t>Han 16A-BU-S</t>
  </si>
  <si>
    <t>Perifericas varias (amortiguación recorrido cilindros)</t>
  </si>
  <si>
    <t>ACE</t>
  </si>
  <si>
    <t>366-3272</t>
  </si>
  <si>
    <t>Amortiguador ACE, MC 150 MH2</t>
  </si>
  <si>
    <t>reparacion bomba amacan</t>
  </si>
  <si>
    <t>REPARAR BOMBA SUMERGIBLE AMACAN KSB-800</t>
  </si>
  <si>
    <t>reparacion eje bomba gmg pip</t>
  </si>
  <si>
    <t>REPARAR EJE BOMBA</t>
  </si>
  <si>
    <t>sobrecoste revision quemadores eclipse</t>
  </si>
  <si>
    <t>vaso pw roto</t>
  </si>
  <si>
    <t>Vaso NFIL + Junta tapa</t>
  </si>
  <si>
    <t>776-9731</t>
  </si>
  <si>
    <t>Hoja ajustable de punta plana Stanley STHT2-11818</t>
  </si>
  <si>
    <t>latiguillo dopag BFB INOX.TEFLON 2MTS TL 3/4</t>
  </si>
  <si>
    <t>BLOQUEADO POR PROVEEDOR POR PAGO 20.02</t>
  </si>
  <si>
    <t>SAP: MA00041688</t>
  </si>
  <si>
    <t>Latiguillo BFB entrada y salida depòsito grande</t>
  </si>
  <si>
    <t xml:space="preserve">SSD.NX210EYPR6000 </t>
  </si>
  <si>
    <t>SERVOMOTOR ALIMENTACIÓN COLA DOPAG A Y B</t>
  </si>
  <si>
    <t>latiguillo cambio sistema llenado cola dopag producto A</t>
  </si>
  <si>
    <t>TEFON LISO 1/2 C/20511-08-08 L-1 MT</t>
  </si>
  <si>
    <t>latiguillo union depositos cola dopag producto A</t>
  </si>
  <si>
    <t>TOR91010010500</t>
  </si>
  <si>
    <t>TOR91010010500 JUNTA TORICA 105X4 NBR</t>
  </si>
  <si>
    <t>amortiguadores sandwich bandeau j87 enicont</t>
  </si>
  <si>
    <t>Varilift</t>
  </si>
  <si>
    <t>V06BAB0400</t>
  </si>
  <si>
    <t>06200400 RESORTE 200-400-6-15 ROTULA M6</t>
  </si>
  <si>
    <t>VALVULA BOLA 3/4 LATON C/ ACTUADOR SIMPLE EFECTO</t>
  </si>
  <si>
    <t>valvula cambio sistema llenado cola dopag producto A</t>
  </si>
  <si>
    <t>valvula neumatica control nivel disolvente sala mezclas</t>
  </si>
  <si>
    <t>VALIB85DN15SE</t>
  </si>
  <si>
    <t>VALVULA BOLA INOX 1/2 +ACT.SE ATB0</t>
  </si>
  <si>
    <t>valvula neumatica para llenado balsa.</t>
  </si>
  <si>
    <t>VALIB95DN15DE</t>
  </si>
  <si>
    <t>VALVULA BOLA INOX 1/2 3 PZAS +ACT.DE</t>
  </si>
  <si>
    <t>VALPVCDN20E</t>
  </si>
  <si>
    <t>VALVULA BOLA PVC DN20 ENCOLAR</t>
  </si>
  <si>
    <t>Recambio HHN</t>
  </si>
  <si>
    <t>Reposicion recambios ventosas cambiadas de la mano R3</t>
  </si>
  <si>
    <t>VSA 26NBR G1 4F</t>
  </si>
  <si>
    <t>Ventosas manos robots y puesto de carga</t>
  </si>
  <si>
    <t>reclamar con pedido 29/11/2023//Reclamado 30.11</t>
  </si>
  <si>
    <t>ventosas pequeñas extremos mano R2</t>
  </si>
  <si>
    <t>VSA20NBRIMM6C</t>
  </si>
  <si>
    <t>VSA20NBRIMM6C VACUUM COVAL</t>
  </si>
  <si>
    <t>ventosas mano R2 HHN</t>
  </si>
  <si>
    <t>coval</t>
  </si>
  <si>
    <t>VSA26NR</t>
  </si>
  <si>
    <t>ventosa 1,5 fuelles serie VSA diametro 26mm caucho natural</t>
  </si>
  <si>
    <t>VSA26SIT5</t>
  </si>
  <si>
    <t>ventosa 1,5 fuelles serie VSA diametro 26mm silicona</t>
  </si>
  <si>
    <t>Angel</t>
  </si>
  <si>
    <t xml:space="preserve"> recambio BFB/HJB</t>
  </si>
  <si>
    <t>Ventosas BFB y HJB</t>
  </si>
  <si>
    <t>Ventosa diam.26 SITON      SAP:MA00041697</t>
  </si>
  <si>
    <t>VSA33NR</t>
  </si>
  <si>
    <t>ventosa 1,5 fuelles serie VSA diametro 33mm caucho natural</t>
  </si>
  <si>
    <t>VSA33SIT5</t>
  </si>
  <si>
    <t>ventosa 1,5 fuelles serie VSA diametro 33mm silicona</t>
  </si>
  <si>
    <t>Ventosas prensa superior HHN</t>
  </si>
  <si>
    <t>VSA43NBRIM14</t>
  </si>
  <si>
    <t>VSA43NBRIM14 VACUUM COVAL</t>
  </si>
  <si>
    <t>recambio BFB</t>
  </si>
  <si>
    <t>Ventosa diametro 43 para maquina BFB</t>
  </si>
  <si>
    <t>Ventosa diametro 43</t>
  </si>
  <si>
    <t>Recambio BFB</t>
  </si>
  <si>
    <t>Racor pasamuros 6/8 (Primer) PARA DESALOJOS</t>
  </si>
  <si>
    <t>WBPL6/8</t>
  </si>
  <si>
    <t>Racor pasamuros 6/8 (Primer)</t>
  </si>
  <si>
    <t>Falta por entregar verificado con Lluis S46</t>
  </si>
  <si>
    <t xml:space="preserve">Consumibles </t>
  </si>
  <si>
    <t>Limpiador de contactos PQL (Spray 400ml)</t>
  </si>
  <si>
    <t> 2015021</t>
  </si>
  <si>
    <t>Pantallas tubo led 2x1500 (RTO)</t>
  </si>
  <si>
    <t>CELER BA08020190628</t>
  </si>
  <si>
    <t>soporte pistolas linea (adaptador fanuc)</t>
  </si>
  <si>
    <t>447-017-300-001-01</t>
  </si>
  <si>
    <t>adaptador fanuc 447-017-300-001-01</t>
  </si>
  <si>
    <t>soporte pistolas linea (base bloque)</t>
  </si>
  <si>
    <t>447-017-300-001-05</t>
  </si>
  <si>
    <t>base bloque 447-017-300-001-05</t>
  </si>
  <si>
    <t>soporte pistolas linea (base centrador)</t>
  </si>
  <si>
    <t>447-017-300-001-06</t>
  </si>
  <si>
    <t>base centrador 447-017-300-001-06</t>
  </si>
  <si>
    <t>soporte pistolas linea (centrador)</t>
  </si>
  <si>
    <t>447-017-300-001-07</t>
  </si>
  <si>
    <t>centrador 447-017-300-001-07</t>
  </si>
  <si>
    <t>soporte pistolas linea (guia lateral)</t>
  </si>
  <si>
    <t>447-017-300-001-08</t>
  </si>
  <si>
    <t>guia lateral 447-017-300-001-08</t>
  </si>
  <si>
    <t>soporte pistolas linea (lateral izquierdo)</t>
  </si>
  <si>
    <t>447-017-300-001-03</t>
  </si>
  <si>
    <t>lateral izquierdo 447-017-300-001-03</t>
  </si>
  <si>
    <t>soporte pistolas linea (montaje del conjunto)</t>
  </si>
  <si>
    <t>447-017-300-001-00</t>
  </si>
  <si>
    <t>montaje del conjunto</t>
  </si>
  <si>
    <t>soporte pistolas linea (soporte inferior)</t>
  </si>
  <si>
    <t>447-017-300-001-04</t>
  </si>
  <si>
    <t>soporte inferior 447-017-300-001-04</t>
  </si>
  <si>
    <t>soporte pistolas linea (soporte lateral derecho)</t>
  </si>
  <si>
    <t>447-017-300-001-02</t>
  </si>
  <si>
    <t>soporte lateral derecho  447-017-300-001-02</t>
  </si>
  <si>
    <t>Tubos led 1500 6500k (RTO) luz fria</t>
  </si>
  <si>
    <t>Tubos led 1500 6500k (RTO)</t>
  </si>
  <si>
    <t>Cristal plasma PIP/BFB/RS/HJB MA00046041</t>
  </si>
  <si>
    <t>Junta verde 65X5 interior para placa sucesión</t>
  </si>
  <si>
    <t>0301.0080</t>
  </si>
  <si>
    <t>Anillo tórico 63X5 _VI_75SH para placa de sucesión</t>
  </si>
  <si>
    <t>Detector rotación plasma MA00041654</t>
  </si>
  <si>
    <t>IZ5052</t>
  </si>
  <si>
    <t>Detector rotación plasma</t>
  </si>
  <si>
    <t>Presupuesto 2002947</t>
  </si>
  <si>
    <t>TUERCA EX. D934 SAE 1/4 C.8 PAV</t>
  </si>
  <si>
    <t>fabricacion pieza giro bastidor</t>
  </si>
  <si>
    <t>Tornillo  M6x40 nylon exagonal cargado de fibra de vidrio</t>
  </si>
  <si>
    <t>cambiar tubos neumaticos lijadoras pulidoras</t>
  </si>
  <si>
    <t>tubo neumatico en espiral</t>
  </si>
  <si>
    <t>VALVULA MARIPOSA 3"</t>
  </si>
  <si>
    <t>incremento intervencion preventivo sabado.</t>
  </si>
  <si>
    <t>instalacion valvula vaciado deposito osmosis pw</t>
  </si>
  <si>
    <t xml:space="preserve">OFERTA INS200352/20 </t>
  </si>
  <si>
    <t>instal·lació de sortida 1” de buidatge per dipòsit d’aigua osmotitzada</t>
  </si>
  <si>
    <t>modificacion cp4 para dejar limpio el circuito despues de cada aplicación</t>
  </si>
  <si>
    <t>modificacion programa plc mezcladoras sabado</t>
  </si>
  <si>
    <t>Flexo 3/4" de 1,5 m longitud total INOX Recto</t>
  </si>
  <si>
    <t>Flexo 3/4" de 1,5 m longitud total INOX Acodado</t>
  </si>
  <si>
    <t>Flexo 3/8" de 1,5 m longitud total INOX Recto</t>
  </si>
  <si>
    <t>Flexo 3/8" de 1,5 m longitud total INOX Acodado</t>
  </si>
  <si>
    <t>reparacin motor puerta logistica</t>
  </si>
  <si>
    <t xml:space="preserve"> reparción del motor freno tipo: MARTINENA MSB 71/2 B14 de 0,55 kw a 2750 rpm 220/380V  Nº 1301-107263</t>
  </si>
  <si>
    <t>reparacion variador lenze pip</t>
  </si>
  <si>
    <t>REP. VARIADOR EVS932-ET SN: 13432212EVS9322</t>
  </si>
  <si>
    <t>PERIFERICA BRANSON</t>
  </si>
  <si>
    <t>LATIGUILLO + CODO ORIENTABLE</t>
  </si>
  <si>
    <t>reparacion compresor 1 sala compresores.</t>
  </si>
  <si>
    <t>REPARACION COMPRESOR ATLAS COPCO GA30 (Nº DE SERIE: AII369889)</t>
  </si>
  <si>
    <t>tubo fluorado diametro 4 estrerior</t>
  </si>
  <si>
    <t>latiguillo salida bomba volumetrica bfb MA00041685</t>
  </si>
  <si>
    <t> TL TL 3/8 RECTA INOX TEFLON L-300MM</t>
  </si>
  <si>
    <t>material presurizar bote trasvase cola dopag</t>
  </si>
  <si>
    <t>Organizar material preventivos FANUC</t>
  </si>
  <si>
    <t>Raaco</t>
  </si>
  <si>
    <t>513-171</t>
  </si>
  <si>
    <t>Caja de compartimentos Raaco de 11 compartimentos Gris de PC, PP, 55mm x 241mm x 225mm</t>
  </si>
  <si>
    <t>513-238</t>
  </si>
  <si>
    <t>Caja de compartimentos Raaco de 9 compartimentos Azul de PC, PP, 55mm x 241mm x 225mm</t>
  </si>
  <si>
    <t>Ball Seat para montar bloque de recambio</t>
  </si>
  <si>
    <t>180596 10_ASIENTO</t>
  </si>
  <si>
    <t>Brocas metal HSSE 5%Co (4,5-5 Y 8,5 mm)</t>
  </si>
  <si>
    <t>Brocas metal HSSE 5%Co (4,5-5 y 8,5 mm) 1 de cada medida descrita</t>
  </si>
  <si>
    <t>Kit de reparación válvulas Graco para montar bloque de recambio</t>
  </si>
  <si>
    <t>218966 KIT REPARACION JUNTAS</t>
  </si>
  <si>
    <t>RECAMBIOS VALVULA GRACO para montar bloque de recambio</t>
  </si>
  <si>
    <t>Adapter valve</t>
  </si>
  <si>
    <t>Manguito Prolongador 1/4 macho-Hembra 25mm largo</t>
  </si>
  <si>
    <t>Ganchos de resortes para juntas</t>
  </si>
  <si>
    <t>anaconda rb4 Y RP2</t>
  </si>
  <si>
    <t xml:space="preserve">cable apanatllado  2*1 mm </t>
  </si>
  <si>
    <t>reja para mejora la ventilacion del cuarto transformadores</t>
  </si>
  <si>
    <t xml:space="preserve">reja ventilacion cuarto transformadores </t>
  </si>
  <si>
    <t>Manguito Prolongador 1/4 macho-Hembra 43mm largo</t>
  </si>
  <si>
    <t>juntas internas de la muñecas robots linea para cambiarlas todas.</t>
  </si>
  <si>
    <t>JUNTA MUÑECA ROBOT P50 CON MUELLE INOX 104X111X4.5</t>
  </si>
  <si>
    <t>JUNTA MUÑECA ROBOT P50 CON MUELLE INOX 78X86X4.5</t>
  </si>
  <si>
    <t>agitación bomba itur</t>
  </si>
  <si>
    <t>Material agitación bomba itur</t>
  </si>
  <si>
    <t xml:space="preserve">stock </t>
  </si>
  <si>
    <t>latiguillo inox.teflon 115 milimetros hembra - hembra 1/2</t>
  </si>
  <si>
    <t>latiguillo union depositos cola dopag producto A - B</t>
  </si>
  <si>
    <t>Base pie (Bomba Husky 716)</t>
  </si>
  <si>
    <t>Placa diafragma (Bomba Husky 716)</t>
  </si>
  <si>
    <t>reparar lava ojos de churrera</t>
  </si>
  <si>
    <t>presupost renta ulls</t>
  </si>
  <si>
    <t>Tornillos (Bomba Husky 716)</t>
  </si>
  <si>
    <t>monometros para cabeza micky taller</t>
  </si>
  <si>
    <t>Manometro 50 mm diametro 0-10 bares entrada lateral 1/4 gas</t>
  </si>
  <si>
    <t>Baterias condensadores 30kv (Reactiva)</t>
  </si>
  <si>
    <t>mejora colector retornos disolventes sala disolventes (presupuesto pedido por Macarro)</t>
  </si>
  <si>
    <t>SUMINISTRO Y SUSTITUCION DE COLECTOR DE RETORNOS DE DISOLVENTES CON TUBO DE ACERO INOX.</t>
  </si>
  <si>
    <t>probar recuperar datos variador rto</t>
  </si>
  <si>
    <t>probar motor con convertidor ABB ACQ 550</t>
  </si>
  <si>
    <t>180542 15_TUERCA M8 X 1</t>
  </si>
  <si>
    <t>neezle flluid</t>
  </si>
  <si>
    <t>harting robots hjb</t>
  </si>
  <si>
    <t>HARTING Han 16A-HBM-SL</t>
  </si>
  <si>
    <t xml:space="preserve">Han E 24 Pos. M Insert Screw </t>
  </si>
  <si>
    <t>HARTING Han E 24 Pos. F Insert Screw</t>
  </si>
  <si>
    <t>HARTING Han HvE Base Surface LC 2 Levers 2 Entri</t>
  </si>
  <si>
    <t>HARTING Han 10HvE-gg-M32</t>
  </si>
  <si>
    <t>Juego llaves fijas para tuercas abocinadas</t>
  </si>
  <si>
    <t>480-6824</t>
  </si>
  <si>
    <t>Remaches/ojales para lonas (Lonas Robots Pintura)</t>
  </si>
  <si>
    <t>160-3335</t>
  </si>
  <si>
    <t>Remaches para lonas (Robots Pintura) Bolsa de 100 unidades</t>
  </si>
  <si>
    <t>1 Bolsa</t>
  </si>
  <si>
    <t>Alicates de perforacion para ojales (Lonas Robots Pintura)</t>
  </si>
  <si>
    <t>445-8841</t>
  </si>
  <si>
    <t>Alicates de perforacion para ojales (Robots Pintura)</t>
  </si>
  <si>
    <t>modulo 16 entradas digitales para controlar los aires de la linea con presostatos.</t>
  </si>
  <si>
    <t>6ES7193-6BP00-0BA0</t>
  </si>
  <si>
    <t>UNIDAD BASE BU15-P16+A0+2B P/ET 200SP</t>
  </si>
  <si>
    <t>6ES7131-6BH01-0BA0</t>
  </si>
  <si>
    <t>MOD.E.DIGITALES SIMATIC ET 200SP,DI</t>
  </si>
  <si>
    <t>Armarios sistema neumatico línea.</t>
  </si>
  <si>
    <t>Machones hidraulicos reducidos de 1" a 1/2"</t>
  </si>
  <si>
    <t>diferencia aire acondicionado sala limpieza equipos</t>
  </si>
  <si>
    <t>P-2020-0030</t>
  </si>
  <si>
    <t>reparacion compresor GA30 STOP OIL, CHECK VALVE, TERMOSTATICA</t>
  </si>
  <si>
    <t>REPARACION COMPRESOR ATLAS COPCO GA30</t>
  </si>
  <si>
    <t>interfono linea</t>
  </si>
  <si>
    <t>Motor recambio turbinas extraccion cabinas</t>
  </si>
  <si>
    <t>presupuesto: 20874</t>
  </si>
  <si>
    <t>MOTOR RECAMBIO TURBINAS EXTRACCION CABINAS
motor abb 55 kw 1500 rpm b3 M3AA250SMA 380/660V IEC (MOTOR ALUMINIO )</t>
  </si>
  <si>
    <t>Tornillos nylon sujeción Bol robot</t>
  </si>
  <si>
    <t xml:space="preserve">X9NVCB192 </t>
  </si>
  <si>
    <t>Tornillo C M5 x 50 nilon</t>
  </si>
  <si>
    <t>Consumibles linea</t>
  </si>
  <si>
    <t>Tornillo F/90 M4x10 nilon con ranura</t>
  </si>
  <si>
    <t>Guardacabos para tensores de cable de acero (HJB)</t>
  </si>
  <si>
    <t>Presupuesto 2003324</t>
  </si>
  <si>
    <t>Guardacabos para tensores de cable de acero (Varias medidas)</t>
  </si>
  <si>
    <t>reparar motor subida agua lodos a flojet</t>
  </si>
  <si>
    <t>presupuesto 21775</t>
  </si>
  <si>
    <t>reparar bomba eje libre varisco de 2,2 kw</t>
  </si>
  <si>
    <t>cuarativo</t>
  </si>
  <si>
    <t>presupuesto 21236</t>
  </si>
  <si>
    <t>reparar motor turbina sodeca cam 545-2t-4 de 3kw a 2855rpm 220/380</t>
  </si>
  <si>
    <t>sensor nivel bote recuperacion disolvente para RV1</t>
  </si>
  <si>
    <t>Endress+Hauser</t>
  </si>
  <si>
    <t>FMI51-K1AGDJB2A1B</t>
  </si>
  <si>
    <t>Liquicap M FMI51</t>
  </si>
  <si>
    <t>interruptor de vacio aspiración pieza descarga BFB</t>
  </si>
  <si>
    <t>FESTO 379329 VADMI-...-LS</t>
  </si>
  <si>
    <t>Coquilla para tubos de cola (BFB-HJB)</t>
  </si>
  <si>
    <t>Presupuesto 97396</t>
  </si>
  <si>
    <t>Coquilla para tubos de cola (BFB-HJB) según presupuesto</t>
  </si>
  <si>
    <t>desmontar bomba 1,00 416,80 416,80 membranas tipo TRITON 1030 HP</t>
  </si>
  <si>
    <t>Puerta Branson</t>
  </si>
  <si>
    <t>Renold</t>
  </si>
  <si>
    <t>175-3112</t>
  </si>
  <si>
    <t>Eslabón de cadena de rodillos Renold Acero, tipo de cadena 08B-1</t>
  </si>
  <si>
    <t>2 (bolsas de 5)</t>
  </si>
  <si>
    <t>PRESUPUESTO Nº 2 2 087</t>
  </si>
  <si>
    <t xml:space="preserve">REPARAR REDUCTOR TIPO: NR80-35-CD22L V2-P12-4C </t>
  </si>
  <si>
    <t>PREVOST</t>
  </si>
  <si>
    <t>135-8842</t>
  </si>
  <si>
    <t>Pistola de soplado PREVOST 27102 MTLP, Female BSP 1/4plg, 10bar</t>
  </si>
  <si>
    <t>CEJIN</t>
  </si>
  <si>
    <t>665-9712</t>
  </si>
  <si>
    <t>Pistola neumática de soplado CEJN 11 208 0200, 1/4plg, 16bar</t>
  </si>
  <si>
    <t>Cabezal/palanca para final de carrera puerta brandson</t>
  </si>
  <si>
    <t>ZCKE05</t>
  </si>
  <si>
    <t>Cabeza para Interruptor de posición</t>
  </si>
  <si>
    <t>Final de carrera puerta brandson</t>
  </si>
  <si>
    <t>ZCKJ1</t>
  </si>
  <si>
    <t>Interruptor de posición</t>
  </si>
  <si>
    <t>contador agua osmotizada, agua humificadora y agua pw</t>
  </si>
  <si>
    <t>CO41117</t>
  </si>
  <si>
    <t>CONTADOR AGUA FRÍA DN25 (1") CON RACORES (20405)</t>
  </si>
  <si>
    <t>Portaetiquetas para tubos Robots linea WKM 8/30(LINEA)</t>
  </si>
  <si>
    <t>WEIDMULLER</t>
  </si>
  <si>
    <t>WKM 8/30</t>
  </si>
  <si>
    <t>Tensores para cadena puerta (Branson)LUSTHHZ06</t>
  </si>
  <si>
    <t>Presupuesto 2003460</t>
  </si>
  <si>
    <t>Tensores para cadena puerta (Branson) 6 unidades</t>
  </si>
  <si>
    <t>emisor de impulsos para contador agua osmotizada, agua humificadora y agua pw</t>
  </si>
  <si>
    <t>CO41076</t>
  </si>
  <si>
    <t>MÓDULO INDUCTIVO CONFIGURABLE EMISOR IMPULSOS IWM PL3</t>
  </si>
  <si>
    <t>88.160 MURAL Sonda de humedad y tempera  linea</t>
  </si>
  <si>
    <t>88.160 conducto Sonda de humedad y tempera</t>
  </si>
  <si>
    <t>Alicates de bomba de agua (Pico loro)</t>
  </si>
  <si>
    <t>136-6033</t>
  </si>
  <si>
    <t>Material para terminar sala nueva con mesa de limpieza (Taller)</t>
  </si>
  <si>
    <t>Presupuesto 1210082</t>
  </si>
  <si>
    <t>21SS00035</t>
  </si>
  <si>
    <t>mantenimiento preventivo y correctivo</t>
  </si>
  <si>
    <t>PERIODIFICADO 2021</t>
  </si>
  <si>
    <t>Nanovalvulas Bol</t>
  </si>
  <si>
    <t>fabricar chapa conductos aire para climatizador alquiler tst</t>
  </si>
  <si>
    <t xml:space="preserve">chapa conductos alquiler climatizador tst </t>
  </si>
  <si>
    <t>Caladora y amoladora taller</t>
  </si>
  <si>
    <t>Presupuesto 2100041</t>
  </si>
  <si>
    <t>Reposicion taller</t>
  </si>
  <si>
    <r>
      <t>Herramienta</t>
    </r>
    <r>
      <rPr>
        <sz val="10"/>
        <color theme="1"/>
        <rFont val="Calibri"/>
        <family val="2"/>
      </rPr>
      <t>s</t>
    </r>
  </si>
  <si>
    <t>Destornillador buscapolos</t>
  </si>
  <si>
    <t>451-8971</t>
  </si>
  <si>
    <t>Motor reductor conveyor linea pintura</t>
  </si>
  <si>
    <t>presupuesto 2 2 118</t>
  </si>
  <si>
    <t>MOTORREDUCTOR PAREJA CÓNICA SEW K77 R37 DRN80MK4/EK8T.
MOTOR EQUIVALENTE A: K77 R37 DRS71M4/ES7R (validado si equivalente )</t>
  </si>
  <si>
    <t>raparacion bomba desengrase pw</t>
  </si>
  <si>
    <t>presupuesto 22120</t>
  </si>
  <si>
    <t>BOMBA DESENGRASE POWER *
REPARAR BOMBA PRAT P80-160D de 15 CV A 2900 RPM</t>
  </si>
  <si>
    <t>impermeabilizar techo filtros rto y osmosis</t>
  </si>
  <si>
    <t>2021/17</t>
  </si>
  <si>
    <t>pintar suelo taller</t>
  </si>
  <si>
    <t>02 -2021</t>
  </si>
  <si>
    <t>pintar suelo y pared taller</t>
  </si>
  <si>
    <t>Santi Pintor</t>
  </si>
  <si>
    <t>papel de manos</t>
  </si>
  <si>
    <t>"Tes"conexión rapida neumatica pàra tubo de 6mm</t>
  </si>
  <si>
    <t>BOQUILLA PISTOLA NORDSON PARA BFB/BFB RS MA00041714</t>
  </si>
  <si>
    <t>Bolsa herramientas</t>
  </si>
  <si>
    <t>herramientas david</t>
  </si>
  <si>
    <t>244-6751</t>
  </si>
  <si>
    <t>Desbarbadora</t>
  </si>
  <si>
    <t>herramientas diego</t>
  </si>
  <si>
    <t>125-0944</t>
  </si>
  <si>
    <t>Martillo</t>
  </si>
  <si>
    <t>132-0968</t>
  </si>
  <si>
    <t>Navaja</t>
  </si>
  <si>
    <t>182-442</t>
  </si>
  <si>
    <t xml:space="preserve">Tijeras corte </t>
  </si>
  <si>
    <t>253-015</t>
  </si>
  <si>
    <t>256-868</t>
  </si>
  <si>
    <t xml:space="preserve">Juego carraca </t>
  </si>
  <si>
    <t>480-6802</t>
  </si>
  <si>
    <t>Juego alicates seller</t>
  </si>
  <si>
    <t>487-258</t>
  </si>
  <si>
    <t>Juego llaves planas</t>
  </si>
  <si>
    <t>541-6573</t>
  </si>
  <si>
    <t>llave inglesa pequeña</t>
  </si>
  <si>
    <t>llave inglesa grande</t>
  </si>
  <si>
    <t>Ganzuas</t>
  </si>
  <si>
    <t>Juego vasos carraca</t>
  </si>
  <si>
    <t>668-5770€</t>
  </si>
  <si>
    <t>Llaves Tork</t>
  </si>
  <si>
    <t>847-3734</t>
  </si>
  <si>
    <t>Juego Alicates</t>
  </si>
  <si>
    <t>848-7613</t>
  </si>
  <si>
    <t>Cinta metrica</t>
  </si>
  <si>
    <t>Protección para cables de A.T.y otros en robots linea</t>
  </si>
  <si>
    <t>408-277</t>
  </si>
  <si>
    <t>Manguito para cable RS PRO, Negro, 10mm, Tereftalato de Polietileno (PET)</t>
  </si>
  <si>
    <t>4 (cajas de 10m)</t>
  </si>
  <si>
    <t>transductor presion agua circuito cerrado clima sala mezclas TRANE</t>
  </si>
  <si>
    <t>TPR-14/STD/V-1/2"G</t>
  </si>
  <si>
    <t>rango: 0...6 bar Transmisor Presion Relativa 0/10V</t>
  </si>
  <si>
    <t>banco taller con tornillo</t>
  </si>
  <si>
    <t>presupuesto 955</t>
  </si>
  <si>
    <t>banco taller con tornillo matador 120</t>
  </si>
  <si>
    <t>reposicion racords cajones taller</t>
  </si>
  <si>
    <t>IMPCO14H CODO H1/4</t>
  </si>
  <si>
    <t>Paletas para agitador GAST 1 AM</t>
  </si>
  <si>
    <t>GAST</t>
  </si>
  <si>
    <t>Refencia 162244</t>
  </si>
  <si>
    <t>tramex cabina primer completa con malla 50 x 55 mm</t>
  </si>
  <si>
    <t>REJILLA ELECTROSOLDADA MALLA 50x55 ENTRE EJES, PLETINA PORTANTE 30x3, SEPARADOR
CUADRADO DE 5 ENTREGIRADO, ACABADO NEGRO
Ofertamos cantidades según plano 43865, correspondiente a CABINA Nº3</t>
  </si>
  <si>
    <t>relesa</t>
  </si>
  <si>
    <t>Muñeca robot  Fanuc P50  (se cambia en rp2)</t>
  </si>
  <si>
    <t>estanterias para almacen encima robot teach</t>
  </si>
  <si>
    <t>presupuesto 1107</t>
  </si>
  <si>
    <t>estanterias almacen 2100 x 1200 x 400</t>
  </si>
  <si>
    <t>INT.FLOT.AGUAS LIMPIAS LIQUIDOS 5m (Osmosis Power)</t>
  </si>
  <si>
    <t>Disibeint</t>
  </si>
  <si>
    <t>INME ECO 5</t>
  </si>
  <si>
    <t>Material para regulador digital compuertas Grupo de Aporte y Depuradora</t>
  </si>
  <si>
    <t>Presupuesto 1210458</t>
  </si>
  <si>
    <t>cabezal de la bomba de Aditivo 67 (regulador de pH del foso).</t>
  </si>
  <si>
    <t>oferta: NOV220121</t>
  </si>
  <si>
    <t>CUERPO BOMBA K PP EPDM 4X6</t>
  </si>
  <si>
    <t xml:space="preserve">IMPCO14M CODO M1/4 </t>
  </si>
  <si>
    <t>Reparación robots Fanuc</t>
  </si>
  <si>
    <t>514-0068</t>
  </si>
  <si>
    <t>Destornillador dinamométrico Facom de 2 → 10Nm, tamaño 1/4 plg, Juego de destornilladores dinamométricos</t>
  </si>
  <si>
    <t>Herramientas robots Fanuc</t>
  </si>
  <si>
    <t>JUEGO REMACHADORA DE OJETES CON SACABOCADOS Y OJETES (ROBOTS LINEA)</t>
  </si>
  <si>
    <t>Referencia: 170894</t>
  </si>
  <si>
    <t>JUEGO REMACHADORA DE OJETES CON SACABOCADOS Y OJETES EN BLISTER HR de HR</t>
  </si>
  <si>
    <t>Detector centrador BFB/HJB WF30-40B410 sensor herradura</t>
  </si>
  <si>
    <t>WF30-40B410</t>
  </si>
  <si>
    <t>Codo 2" inox- Macho/Hembra(Bomba Floyet)</t>
  </si>
  <si>
    <t>Codo 2" inox - Macho/Hembra(Bomba Floyet)</t>
  </si>
  <si>
    <t>Correas SPZ 1162 (Extraccion salas Fifo y Disolventes)</t>
  </si>
  <si>
    <t>Ventilador cuadro electrico (Cuadro Siemens Linea)</t>
  </si>
  <si>
    <t>Presupuesto 1210806</t>
  </si>
  <si>
    <t>intervencion por fallo comunicación rb3 y telemecanique 06/01/2021</t>
  </si>
  <si>
    <t>INTERVENCIÓN 06/01/21 COMUNICACIÓN DOSIFICADORAS</t>
  </si>
  <si>
    <t>intervencion por fallo comunicación rb3 y telemecanique 07/01/2021</t>
  </si>
  <si>
    <t>INTERVENCIÓN 07/01/21 COMUNICACIÓN DOSIFICADORAS</t>
  </si>
  <si>
    <t>Diferencial 4P 40A 300mA (Alumbrado Cabinas Pintura)</t>
  </si>
  <si>
    <t>A9R84440</t>
  </si>
  <si>
    <t>Recambio agitadores</t>
  </si>
  <si>
    <t>489-3705</t>
  </si>
  <si>
    <t>Acoplamiento de garras, Lenze Acoplamiento para mordaza recta, Mordaza ref. 13024168</t>
  </si>
  <si>
    <t>Silica gel azul</t>
  </si>
  <si>
    <t>Pantallas led 2x 56w (Iluminacion taller)</t>
  </si>
  <si>
    <t>Presupuesto 1211005</t>
  </si>
  <si>
    <t>Cambio carbon activo osmosis altillo</t>
  </si>
  <si>
    <t>Canvi Carbó Actiu i Manteniment Capçal</t>
  </si>
  <si>
    <t>cambio membranas osmosis altillo</t>
  </si>
  <si>
    <t>Canvi membranes Osmosi humectadora</t>
  </si>
  <si>
    <t>pomo apertura puerta reja HJB</t>
  </si>
  <si>
    <t>schmersal</t>
  </si>
  <si>
    <t>Salida puerta  accionada con una mano SchmersalAZ/AZM 200-B30-RTAG2P1</t>
  </si>
  <si>
    <t>reparacion conducto entrada aire a rueda ceolita RTO</t>
  </si>
  <si>
    <t>REPARACIÓN CONDUCTO RTO</t>
  </si>
  <si>
    <t>Luminoso fijo ambar (Telefonos Carga/Descarga)</t>
  </si>
  <si>
    <t>RAL3A1</t>
  </si>
  <si>
    <t>realizado/falta 1</t>
  </si>
  <si>
    <t>Genebre</t>
  </si>
  <si>
    <t>2040 02</t>
  </si>
  <si>
    <t>V. ESF. INOX 3-VIAS "L" 1/4"</t>
  </si>
  <si>
    <t>realizado/ recibido</t>
  </si>
  <si>
    <t>Zumbador regulable (Telefonos Carga/Descarga)</t>
  </si>
  <si>
    <t>RZD1A1</t>
  </si>
  <si>
    <t>realizado /recibido</t>
  </si>
  <si>
    <t>Bloque salida frontal (bloque valvulas Graco)</t>
  </si>
  <si>
    <t xml:space="preserve">IMPT14H T HEMBRA 1/4 </t>
  </si>
  <si>
    <t>Control cola Dopag BFB</t>
  </si>
  <si>
    <t>Presostato digital SMC</t>
  </si>
  <si>
    <t>ZS-38-A3</t>
  </si>
  <si>
    <t>Soporte tipo C para presostato ISE30A-01-P-L</t>
  </si>
  <si>
    <t>Tubo LG-PA DN7</t>
  </si>
  <si>
    <t>Tubo LG-PA DN10</t>
  </si>
  <si>
    <t>IMPT14ML T MACHO-HEMBRA 1/4 M.LATERAL</t>
  </si>
  <si>
    <t>anillo sapa de presión mangueras micros   codigo RS 436-409</t>
  </si>
  <si>
    <t>436-409</t>
  </si>
  <si>
    <t>anillo sapa de presión mangueras micros   codigo 3 bolsas 25u</t>
  </si>
  <si>
    <t>Manguera 3x1,5 negra (Instalacion Secador Lento)</t>
  </si>
  <si>
    <t>Manguera 3x2,5 negra (Instalacion Secador Lento)</t>
  </si>
  <si>
    <t>Manguera 4x1,5 negra (Instalacion Secador Lento)</t>
  </si>
  <si>
    <t>Manguera 4x1,5 negra</t>
  </si>
  <si>
    <t xml:space="preserve">IMP14H14H MANGUITO 1/4 </t>
  </si>
  <si>
    <t>Cambiar  fluxores WC Presto</t>
  </si>
  <si>
    <t>cambiar conducto extraccion aire cabina color roto en altillo</t>
  </si>
  <si>
    <t>Sustitución de tramo de conducto averiado de extracción de la cabina de color.</t>
  </si>
  <si>
    <t>Copia de llaves</t>
  </si>
  <si>
    <t>copia llaves altillo</t>
  </si>
  <si>
    <t>HJB</t>
  </si>
  <si>
    <t>Punta atornillador torx T6 para desmontar vacuostato</t>
  </si>
  <si>
    <t>619-676</t>
  </si>
  <si>
    <t>Punta de atornillar RS PRO, Acero al Cromo Vanadio, Torx, T6</t>
  </si>
  <si>
    <t>averia HJB</t>
  </si>
  <si>
    <t>Punta atornillador torx T7 para desmontar vacuostato</t>
  </si>
  <si>
    <t>619-682</t>
  </si>
  <si>
    <t>Punta de atornillar RS PRO, Acero al Cromo Vanadio, Torx, T7</t>
  </si>
  <si>
    <t>Sellar poros</t>
  </si>
  <si>
    <t>Sellar poros de linea</t>
  </si>
  <si>
    <t>Tornear casquillos de bronce,cambiar, pie de pulido</t>
  </si>
  <si>
    <t>Tornear casquillos de bronce,cambiar--pie de pulido</t>
  </si>
  <si>
    <t>Tubo quimicos para sala mezclas</t>
  </si>
  <si>
    <t>Varios cables POWERFLEX instalacion secador</t>
  </si>
  <si>
    <t>Cadena + piñones</t>
  </si>
  <si>
    <t>Colocar cerraduras en puerta de acceso trabajadores- comedor UAP2</t>
  </si>
  <si>
    <t>Recambio CP4</t>
  </si>
  <si>
    <t>Bombilla soldadura para maquina infrastake CP4</t>
  </si>
  <si>
    <t>250-429</t>
  </si>
  <si>
    <t>Bombilla de cápsula halógena, 12 V, 100 W, Casquillo GY6.35, 50h</t>
  </si>
  <si>
    <t>Balastro electronico (Iluminacion fabrica)</t>
  </si>
  <si>
    <t>IMP38H38H MANGUITO H3/8</t>
  </si>
  <si>
    <t xml:space="preserve">IMP12H12H MANGUITO H1/2 </t>
  </si>
  <si>
    <t>BFB/RS (filtros manipuladores perifericas varias)</t>
  </si>
  <si>
    <t>AC20D-F02CE-S-1-B</t>
  </si>
  <si>
    <t>Unidad FRL</t>
  </si>
  <si>
    <t>ZFC53-B</t>
  </si>
  <si>
    <t>Filtro de aire en línea tubo de 4mm</t>
  </si>
  <si>
    <t>Cartucho filtrante</t>
  </si>
  <si>
    <t>ZFC54-B</t>
  </si>
  <si>
    <t>Filtro de aire en línea tubo de 6mm</t>
  </si>
  <si>
    <t>kit de reparación reguladores nuevos CP4 IPC RB3 y RB4</t>
  </si>
  <si>
    <t>Kit de reparación reguladores serie H modelo 214706 IPC RB3 y RB4</t>
  </si>
  <si>
    <t>membranas reguladores nuevos CP4 IPC RB3 y RB4</t>
  </si>
  <si>
    <t>membranas reguladores serie H modelo 214706 IPC RB3 y RB4</t>
  </si>
  <si>
    <t>Tornillos Galvanizados Cabeza allen avellanados M4X10mm</t>
  </si>
  <si>
    <t>50unid</t>
  </si>
  <si>
    <t>Tornillos Galvanizados Cabeza allen avellanados M5X10mm</t>
  </si>
  <si>
    <t>Tornillos Galvanizados Cabeza allen avellanados M5X16mm</t>
  </si>
  <si>
    <t>Tornillos INOX Cabeza allen M4X10mm</t>
  </si>
  <si>
    <t>Tornillos INOX Cabeza allen M4X16mm</t>
  </si>
  <si>
    <t>Tornillos INOX Cabeza allen M5X12mm</t>
  </si>
  <si>
    <t>Tornillos INOX Cabeza allen M5X16mm</t>
  </si>
  <si>
    <t>Tornillos INOX Cabeza allen M5X20mm</t>
  </si>
  <si>
    <t>Tornillos INOX Cabeza allen M6X16mm</t>
  </si>
  <si>
    <t>Tornillos INOX Cabeza allen M6X20mm</t>
  </si>
  <si>
    <t>Tornillos INOX Cabeza allen M6X25mm</t>
  </si>
  <si>
    <t>Tornillos INOX Cabeza allen M6X30mm</t>
  </si>
  <si>
    <t>Tornillos INOX Cabeza allen M6X40mm</t>
  </si>
  <si>
    <t>Curativo + recambios</t>
  </si>
  <si>
    <r>
      <t xml:space="preserve">Robots de Flameado M-16iL (Oferta Nº 210224J55RO) </t>
    </r>
    <r>
      <rPr>
        <sz val="10"/>
        <color rgb="FFFF0000"/>
        <rFont val="Calibri"/>
        <family val="2"/>
      </rPr>
      <t xml:space="preserve">(Prioridad 1) </t>
    </r>
  </si>
  <si>
    <t>A97L-0218-0228#135</t>
  </si>
  <si>
    <t>Reductor J2</t>
  </si>
  <si>
    <r>
      <t xml:space="preserve">Robots de Flameado M-16iL (Oferta Nº 210224J55RO) </t>
    </r>
    <r>
      <rPr>
        <sz val="10"/>
        <color rgb="FFFF0000"/>
        <rFont val="Calibri"/>
        <family val="2"/>
      </rPr>
      <t>(Prioridad 2)</t>
    </r>
  </si>
  <si>
    <t>A290-7212-T402</t>
  </si>
  <si>
    <t>Reductor J4</t>
  </si>
  <si>
    <t>Arandelas metalbuna 1" (Bombas sala mezclas/Flameado)</t>
  </si>
  <si>
    <r>
      <t xml:space="preserve">Robots de Flameado M-16iL (Oferta Nº 210224J55RO) </t>
    </r>
    <r>
      <rPr>
        <sz val="10"/>
        <color rgb="FFFF0000"/>
        <rFont val="Calibri"/>
        <family val="2"/>
      </rPr>
      <t>(Prioridad 4)</t>
    </r>
  </si>
  <si>
    <t>A05B-1208-H001</t>
  </si>
  <si>
    <t>Wrist Flange</t>
  </si>
  <si>
    <t>Magnetotermico 2 polos 2A (Bombas Osmosis altillo)</t>
  </si>
  <si>
    <t>aceite reductor flojet</t>
  </si>
  <si>
    <t>ACEITE OMALA 320 (para reductor TRAMEC)</t>
  </si>
  <si>
    <t>HJB (filtros línea aspiracion manipuladores)</t>
  </si>
  <si>
    <t>175-9948</t>
  </si>
  <si>
    <t>Filtro para Aspiradoras SMC ZFC75-B ZFC, 5μm</t>
  </si>
  <si>
    <t>Montar encoder en motor de recambio J2 (P-50) "Ya cambiado"</t>
  </si>
  <si>
    <t>A860­2010­T341</t>
  </si>
  <si>
    <t>PULSECODER AiAR128</t>
  </si>
  <si>
    <t>Unidades mécanicas Fanuc</t>
  </si>
  <si>
    <t>A98L­0040­0174#16KG</t>
  </si>
  <si>
    <t>Grease VIGO RE No.0 16kg</t>
  </si>
  <si>
    <t>bastidor para reparar el portafiltros rto de galbanizado</t>
  </si>
  <si>
    <t>BA242403A</t>
  </si>
  <si>
    <t>BASTIDOR MET 610x610x80</t>
  </si>
  <si>
    <t>bastidor para reparar el portafiltros rto de inox</t>
  </si>
  <si>
    <t>BAI304242403A</t>
  </si>
  <si>
    <t>BASTIDOR INOX 304 610x610x80</t>
  </si>
  <si>
    <t>PRESUPUESTO Nº 2 2 384</t>
  </si>
  <si>
    <t>REPARAR REDUCTOR TIPO: SZ MERSA NR80 35G-D22</t>
  </si>
  <si>
    <t>Cable alta robots plasma y arranque antorcha robots flameado</t>
  </si>
  <si>
    <t>sumcab</t>
  </si>
  <si>
    <t>SIL-MAT 1,5mm² (6,7mmØ) (10kV) amarillo R-100 mts</t>
  </si>
  <si>
    <t>reparar estructura filtros etapa 2 RTO</t>
  </si>
  <si>
    <t>Colocar puntales reforzados en el interior</t>
  </si>
  <si>
    <t>Trabajos de mantenimiento y limpieza bloques linea.</t>
  </si>
  <si>
    <t>Cable datos  categoria 6 + conectores(Neumatica Altillo)</t>
  </si>
  <si>
    <t>Presupuesto 1212308</t>
  </si>
  <si>
    <t>Reles para finales carrera (Valvula automatica Altillo)</t>
  </si>
  <si>
    <t>Presupuesto 1212309</t>
  </si>
  <si>
    <t>Reles para finales carrera (Valvula automatica altillo)</t>
  </si>
  <si>
    <t>Preventivos linéa y producción</t>
  </si>
  <si>
    <t>900000803-E</t>
  </si>
  <si>
    <t>Herramienta extracción copela magnética</t>
  </si>
  <si>
    <t>Botes de limpieza robots linea</t>
  </si>
  <si>
    <t>VPA542-1-03FA</t>
  </si>
  <si>
    <t>Válvula de accionamiento neumático 3 vias</t>
  </si>
  <si>
    <t>Actuador Joventa DMN1.2N (Aire Taller)</t>
  </si>
  <si>
    <t>Presupuesto 1212532</t>
  </si>
  <si>
    <t>Actuador Joventa (Aire Taller)</t>
  </si>
  <si>
    <t>bomba dosificadora hb35 cuagulante depuradora.</t>
  </si>
  <si>
    <t>BOMBA DOSIFICACIÓN VCO</t>
  </si>
  <si>
    <t>valvula retencion para bombas aditivos kluthe</t>
  </si>
  <si>
    <t>FILTRO INOX+VALVULA 16x22LPV</t>
  </si>
  <si>
    <t>ADAPTADOR FPP</t>
  </si>
  <si>
    <t>Reparación turbinas</t>
  </si>
  <si>
    <t>188-3390</t>
  </si>
  <si>
    <t>Papel abrasivo RS PRO de Carburo de Silicio, grano Muy Fino de P1200, de 280mm x 230mm, paquete de 25</t>
  </si>
  <si>
    <t>188-3425</t>
  </si>
  <si>
    <t>Papel abrasivo RS PRO de Carburo de Silicio, grano Muy Fino de P1000, de 280mm x 230mm, paquete de 25</t>
  </si>
  <si>
    <t>188-3427</t>
  </si>
  <si>
    <t>Papel abrasivo RS PRO de Carburo de Silicio, grano Muy Fino de P1500, de 280mm x 230mm, paquete de 25</t>
  </si>
  <si>
    <t>188-3428</t>
  </si>
  <si>
    <t>Papel abrasivo RS PRO de Carburo de Silicio, grano Muy Fino de P2000, de 280mm x 230mm, paquete de 25</t>
  </si>
  <si>
    <t>Reparaciones varias</t>
  </si>
  <si>
    <t>407-795</t>
  </si>
  <si>
    <t>Tubos termorretráctiles 3M, Poliolefina, Negro, relación de contracción: 3:1, diámetro 18mm, Longitud 5m</t>
  </si>
  <si>
    <t>407-802</t>
  </si>
  <si>
    <t>Tubos termorretráctiles 3M, Poliolefina, Negro, relación de contracción: 3:1, diámetro 24mm, Longitud 5m</t>
  </si>
  <si>
    <t>407-808</t>
  </si>
  <si>
    <t>Tubos termorretráctiles 3M, Poliolefina, Negro, relación de contracción: 3:1, diámetro 9mm, Longitud 7m</t>
  </si>
  <si>
    <t>407-818</t>
  </si>
  <si>
    <t>Tubos termorretráctiles 3M, Poliolefina, Negro, relación de contracción: 3:1, diámetro 3mm, Longitud 10m</t>
  </si>
  <si>
    <t>spit-rock M10</t>
  </si>
  <si>
    <t>RawlPlug</t>
  </si>
  <si>
    <t>154-2550</t>
  </si>
  <si>
    <t>Anclaje metálico RawlPlug RBL2-M10/25W Acero M10, diámetro del orificio 16mm 90mm de largo</t>
  </si>
  <si>
    <t>spit-rock M6</t>
  </si>
  <si>
    <t>154-2544</t>
  </si>
  <si>
    <t>Anclaje metálico RawlPlug RBL2-M06/40W Acero M6, diámetro del orificio 12mm 85mm de largo</t>
  </si>
  <si>
    <t>spit-rock M8</t>
  </si>
  <si>
    <t>Anclaje metálico RawlPlug RBL2-M08/25W Acero M8, diámetro del orificio 14mm 80mm de largo</t>
  </si>
  <si>
    <t>Filtros 1ª etapa Grupo de Aporte M5 592x592x600 / M</t>
  </si>
  <si>
    <t>M5 592x592x600 / M</t>
  </si>
  <si>
    <t xml:space="preserve">Reparaciones varias robots y bol </t>
  </si>
  <si>
    <t>136-9848</t>
  </si>
  <si>
    <t>Pinza, RS PRO, Antimagnético, Acero inoxidable 7A.SA.B</t>
  </si>
  <si>
    <t>136-9860</t>
  </si>
  <si>
    <t>Juego de pinzas, RS PRO, Acero Inoxidable.</t>
  </si>
  <si>
    <t>activacion de tornillo gris para engrasador automático Perma Classic 120</t>
  </si>
  <si>
    <t>80505.100010</t>
  </si>
  <si>
    <t>Activacion de tornillo gris para engrasador automático Perma Classic 120</t>
  </si>
  <si>
    <t>aceite engrase reductor motor humificadora</t>
  </si>
  <si>
    <t>GARRAFA 5 LITROS ACEITE SINTETICO GARRAFA 5 LITROS ACEITE SINTETICO HIDRASIL</t>
  </si>
  <si>
    <t>Magnetotermico 2 polos 6A (Almacen/Sala limpieza nueva)</t>
  </si>
  <si>
    <t>curtivo</t>
  </si>
  <si>
    <t>reparacion fallo presion alta en ps201. este fallo sale junto con velocidad de la ceolita.</t>
  </si>
  <si>
    <t>AD 01 - Día de Asistencia Técnica tecam por el problema de presion alta PS201</t>
  </si>
  <si>
    <t>Tecam</t>
  </si>
  <si>
    <t xml:space="preserve">IMP18M18HL44 PROLONGADOR M1/8 H1/8 L44 </t>
  </si>
  <si>
    <t>IMP18M18M MACHON 1/8</t>
  </si>
  <si>
    <t>La que tengo salta el bloqueo.</t>
  </si>
  <si>
    <t>158-5445</t>
  </si>
  <si>
    <t>Alicates de bomba de agua Knipex, long. Total 180mm</t>
  </si>
  <si>
    <t>215-4866</t>
  </si>
  <si>
    <t>DeWALT, Acero de Alta Velocidad, de 19 piezas de 1mm → 10mm</t>
  </si>
  <si>
    <t>tapar bote recuperacion disolvente rv2</t>
  </si>
  <si>
    <t>presupuesto 12029</t>
  </si>
  <si>
    <t>Tapa bombas de disolvente y deposito recuperacion disolvente</t>
  </si>
  <si>
    <t>Tubo pvc flexible de 50 mm diametro (Depuradora/Filtros )</t>
  </si>
  <si>
    <t>Tubo pvc flexible de 50 mm diametro (Depuradora/Filtros Prensa)</t>
  </si>
  <si>
    <t>10 mts</t>
  </si>
  <si>
    <t>AUT.MINI.ACTI 9 IC40F 1PN C 6A (Cuadro alumbrado cabinas)</t>
  </si>
  <si>
    <t>A9P53606</t>
  </si>
  <si>
    <t>Soluciones de calibracion  125 ml Sonda Crison (Conductividad)</t>
  </si>
  <si>
    <t>Presupuesto COM210681</t>
  </si>
  <si>
    <t>Tornilleria autoroscante (Instalacion contadores altillo)</t>
  </si>
  <si>
    <t>Presupuesto: OFV21 254</t>
  </si>
  <si>
    <t>Cuba de limpieza micros</t>
  </si>
  <si>
    <t>H-22-SW</t>
  </si>
  <si>
    <t xml:space="preserve">Interruptor basculante con enclavamiento Negro (9305) </t>
  </si>
  <si>
    <t>SV-3-M5</t>
  </si>
  <si>
    <t>Válvula de 3/2 vías, normalmente cerrada</t>
  </si>
  <si>
    <t>Recambio/Curativo</t>
  </si>
  <si>
    <t>Valvulas reguladoras (Sala de Mezclas)</t>
  </si>
  <si>
    <t>Presupuesto 338358</t>
  </si>
  <si>
    <t>DIEGO</t>
  </si>
  <si>
    <t>IMP14M14M MACHON 1/4</t>
  </si>
  <si>
    <t>Consumibles básicos</t>
  </si>
  <si>
    <t>Cinta de teflón RS PRO de color Blanco, 12mm x 5m, grosor 0.2mm, máx. temp. +260°C</t>
  </si>
  <si>
    <t>Cierre de nylon para salida de valvula para guiado aguja de 3mm altura</t>
  </si>
  <si>
    <t>Cierre de nylon para salida de valvula para guiado aguja de 4mm altura</t>
  </si>
  <si>
    <t>Junta verde pequeña 3,0x1,20 para unión bloque válvula neumática a bloque cilindro aguja</t>
  </si>
  <si>
    <t>0301,0178</t>
  </si>
  <si>
    <t>Anillo tórico 3,00x1,20_VI_75SH</t>
  </si>
  <si>
    <t xml:space="preserve">IMPC38M14H REDUCCION M3/8 H1/4 </t>
  </si>
  <si>
    <t xml:space="preserve">IMPC12M14H REDUCCION M1/2 H1/4 </t>
  </si>
  <si>
    <t>Recambios HJB y otros</t>
  </si>
  <si>
    <t>Silenciador para válvulas mezclador y otros</t>
  </si>
  <si>
    <t>AN05-M5</t>
  </si>
  <si>
    <t>Silenciador Rosca macho M5 (Cuerpo de resina)</t>
  </si>
  <si>
    <t>bomba dosificadora  floculante depuradora.</t>
  </si>
  <si>
    <t>cambiar poleas transmision hitecsa zona almacen pinturas</t>
  </si>
  <si>
    <t>presupuesto: 006170</t>
  </si>
  <si>
    <t>SUSTITUCIÓN DE POLEAS DE TRANSMISIÓN EN UNIDAD HITECSA, ZONA ALMACEN PINTURAS</t>
  </si>
  <si>
    <t>rack de recambio plc schneider nuevo linea</t>
  </si>
  <si>
    <t>BMEXBP1200</t>
  </si>
  <si>
    <t>PLACA BASE DE 12 RANURAS (8 ETHERNET + X-BUS/ 4 X-BUS)</t>
  </si>
  <si>
    <t>fuente alimentacion plc schneider nuevo linea</t>
  </si>
  <si>
    <t>BMXCPS3500</t>
  </si>
  <si>
    <t>MÓDULO M340 FIJO ANTERIOR 100/240V CA 36W</t>
  </si>
  <si>
    <t>Pieza final cierre aguja valvula AK401 entrada dosificador</t>
  </si>
  <si>
    <t>0606.1002</t>
  </si>
  <si>
    <t>Flange</t>
  </si>
  <si>
    <t>IMP14M38H RACOR M1/4 H3/8</t>
  </si>
  <si>
    <t>Discos de corte D 125 mm de 1 mm para amoladora taller</t>
  </si>
  <si>
    <t>Sierras para madera para caladora taller</t>
  </si>
  <si>
    <t>e-mail 03-05</t>
  </si>
  <si>
    <t>IMP18M38H UNION M1/8 H3/8</t>
  </si>
  <si>
    <t>actualizar firmware en tarjeta profibus shneider para comunicar con vipa despues de un arranque</t>
  </si>
  <si>
    <t>actualizar firmware para tarjeta profibus shneider para comunicar con vipa</t>
  </si>
  <si>
    <t>extractor sala comedor fabrica roto (montado en techo sala botiquin )</t>
  </si>
  <si>
    <t>CAJA VENTILACIÓN ESTANCA CAB-315 RE 1280rpm</t>
  </si>
  <si>
    <t>Robots aplicación pintura</t>
  </si>
  <si>
    <t>Herramientas técnicos</t>
  </si>
  <si>
    <t>Cortatubo para tubos de plástico (Preventivos Línea)</t>
  </si>
  <si>
    <t>176-0977</t>
  </si>
  <si>
    <t>Cortatubo para tubos de plástico (caja de 10 unds.)</t>
  </si>
  <si>
    <t>1 (x 10 und.)</t>
  </si>
  <si>
    <t>Lamparas Philips PL-S 2P 9W 600 lumen</t>
  </si>
  <si>
    <t>PL-S 2P 9W 600 lumen</t>
  </si>
  <si>
    <t xml:space="preserve">Lamparas Philips </t>
  </si>
  <si>
    <t>Tornillos nylon sujeción bol a brazo robots (RV1 con cuatro tornillos por no tener)</t>
  </si>
  <si>
    <t>Kit de recambio para bomba engranajes cola BFB/BFB RS/HHN</t>
  </si>
  <si>
    <t>Preventivo y reparación valvulas Graco</t>
  </si>
  <si>
    <t>Tornillo , troquelado, cabeza troncocónica; M2x 0,5mm</t>
  </si>
  <si>
    <t>revision transportador linea</t>
  </si>
  <si>
    <t>revision transportador</t>
  </si>
  <si>
    <t>Manutechnik</t>
  </si>
  <si>
    <t>CONTRATO</t>
  </si>
  <si>
    <t>contador volumetrico por pulsos burkert atex zona 2 para consumo disolvente limpieza linea recuperado</t>
  </si>
  <si>
    <t>presupuesto: 1213788</t>
  </si>
  <si>
    <t>contador volumetrico por pulsos burkert atex zona 2</t>
  </si>
  <si>
    <t>Cepillo conico ondulado (Limpieza botes de cola HJB/BFB</t>
  </si>
  <si>
    <t>Osborn</t>
  </si>
  <si>
    <t>Tazas de alambre ondulado (Limpieza botes de cola HJB/BFB)</t>
  </si>
  <si>
    <t>Tazas de alambre trenzado (Limpieza botes de cola HJB/BFB)</t>
  </si>
  <si>
    <t>Juntas de plato bomba de trasbase para depósito 50l</t>
  </si>
  <si>
    <t>0313.1012</t>
  </si>
  <si>
    <t>Anillo frontante FPL 355</t>
  </si>
  <si>
    <t>Lampara linestra 230v led 7,5w 2 conectores 500mm  (Armario electrico linea pintura)</t>
  </si>
  <si>
    <t>Prilux</t>
  </si>
  <si>
    <t>Lampara linestra 230v led 7,5w 2 conectores 500mm (Armario electrico linea pintura)</t>
  </si>
  <si>
    <t>Bombillas led 10w E27 (Iluminacion exterior fabrica)</t>
  </si>
  <si>
    <t>MAQUINA NORDSON HJB</t>
  </si>
  <si>
    <t>filtros cabinas linea para asegurar si alguno se rompe en cambio robots barniz</t>
  </si>
  <si>
    <t>LF1048240D</t>
  </si>
  <si>
    <t>LAMINARFIL H10 1220x610x44</t>
  </si>
  <si>
    <t>Jasun</t>
  </si>
  <si>
    <t>stock taller (periodificado)</t>
  </si>
  <si>
    <t>material vario instalacion control depuradora y contadores agua osmosis</t>
  </si>
  <si>
    <t>albaran 102218937</t>
  </si>
  <si>
    <t>caja empalmes y material albaran 102218937</t>
  </si>
  <si>
    <t>peine giro bastidores modificado</t>
  </si>
  <si>
    <t>presupuesto: 13094</t>
  </si>
  <si>
    <t>Suministrar peine de giro barras modificado</t>
  </si>
  <si>
    <t>cepillos bote limpieza exterior bol</t>
  </si>
  <si>
    <t>Presupuesto # SQ10098</t>
  </si>
  <si>
    <t>CP Circular int ST5 DIAM. 150-90 PA 0,4 azul</t>
  </si>
  <si>
    <t>enderezar y y reforzar curvas sas barniz</t>
  </si>
  <si>
    <t>Enderezar y reforzar curva carril vagonetas (28-05-21</t>
  </si>
  <si>
    <t>filtros 2ª etapa grupo de aporte</t>
  </si>
  <si>
    <t>filtros 2ª etapa grupo aporte</t>
  </si>
  <si>
    <t>Presupuesto COM211062  porta filtros malla bfb (rs) bfb</t>
  </si>
  <si>
    <t>Presupuesto COM211062</t>
  </si>
  <si>
    <t>Porta filtros malla cubas bfb y bfb (rs)</t>
  </si>
  <si>
    <t>ESCALERA SVELT TFL7 TELESCOPICA (Cabinas pintura)</t>
  </si>
  <si>
    <t>Svelt</t>
  </si>
  <si>
    <t>TFL7</t>
  </si>
  <si>
    <t>ESCALERA SVELT TFL7 TELESCOPICA</t>
  </si>
  <si>
    <t>KARCHER K4 REF:EHL1000XK4FC (Limpieza Flotjet)</t>
  </si>
  <si>
    <t>Karcher</t>
  </si>
  <si>
    <t xml:space="preserve">KARCHER K4 REF:EHL1000XK4FC </t>
  </si>
  <si>
    <t>Bases aereas schuko y ventilador (Taller/Reactiva)</t>
  </si>
  <si>
    <t>Presupuesto 1214829</t>
  </si>
  <si>
    <t>junta viton adaptador manguera cola cola PIP</t>
  </si>
  <si>
    <t>o-ring 18X2 Viton</t>
  </si>
  <si>
    <t>muelle para valvula seguridad recirculación cola PIP</t>
  </si>
  <si>
    <t>compression spring 2x7,5X37</t>
  </si>
  <si>
    <t>interruptor crepuscular luces del patio.</t>
  </si>
  <si>
    <t>OB178012</t>
  </si>
  <si>
    <t>INTERRUPTOR ALUMBRADO PÚBLICO ASTRO NOVA CITY 230v</t>
  </si>
  <si>
    <t>Portafiltros Osmosis Altillo</t>
  </si>
  <si>
    <t>Presupuesto COM211113</t>
  </si>
  <si>
    <t xml:space="preserve">IMPRCM0801 CODO SEMIRAPIDO D08 M1/8 </t>
  </si>
  <si>
    <t>Reloj de 40 mm diametros 10 bar 1/8 salida inferior</t>
  </si>
  <si>
    <t>Referencia 111.10.040</t>
  </si>
  <si>
    <t>Reloj de 40 mm diametros 10 bar 1/8 salida posterior</t>
  </si>
  <si>
    <t>Referencia 111.12.040</t>
  </si>
  <si>
    <t>cambiar tipo de acoplamiento a soportacion encoder 2 linea</t>
  </si>
  <si>
    <t>CAMBIAR ACOPLAMIENTO A SISTEMA ENCODER ROBOT</t>
  </si>
  <si>
    <t>Correa estraccion horno pilimerizado</t>
  </si>
  <si>
    <t>SPZ 1087 Ld</t>
  </si>
  <si>
    <t>Correa Trapezoidal SPZ 1087 Ld</t>
  </si>
  <si>
    <t xml:space="preserve">Temporizador </t>
  </si>
  <si>
    <t>RE17RMMU</t>
  </si>
  <si>
    <t>Temporizador disolvente para limpiar cabinas de color</t>
  </si>
  <si>
    <t>reparar motor agitador primer atex</t>
  </si>
  <si>
    <t>REPARAR AGITADOR CEMP 0722 CESI-61 ATEX102 DE 0,18 kW A 1.430 RPM 230/400V Nº 70053309Y07</t>
  </si>
  <si>
    <t>sonda ph para depurodora</t>
  </si>
  <si>
    <t>SONDA DE pH PARA VMS PO</t>
  </si>
  <si>
    <t>apoyo a rafa para tapar poro en cabina color por fuga agua.</t>
  </si>
  <si>
    <t>Tapar poro en cabina pintura RB-2.</t>
  </si>
  <si>
    <t xml:space="preserve">tarjeta  de entradas NPN </t>
  </si>
  <si>
    <t>6ES7131-6BF61-0AA0</t>
  </si>
  <si>
    <t>Tarjeta de 8 entradas</t>
  </si>
  <si>
    <t>Rodamientos 6202 2Z (Agitadores y Motores varios)</t>
  </si>
  <si>
    <t>6202 2Z</t>
  </si>
  <si>
    <t>Macho mano perfil rosca completa M-4</t>
  </si>
  <si>
    <t>ref 3023  HSS 46264</t>
  </si>
  <si>
    <t>Electrovalvulas agua a 24v (Humidificadora sala compresores y varios)</t>
  </si>
  <si>
    <t>Presupuesto COM211433</t>
  </si>
  <si>
    <t>Modulo de 8 salidas digitales para PLC OMRON HJB</t>
  </si>
  <si>
    <t>NX-OD4256</t>
  </si>
  <si>
    <t xml:space="preserve">Nanovalvulas para montar la segunda bol de recambio   </t>
  </si>
  <si>
    <t xml:space="preserve"> MA00024190 nanovanne 2v temoin orange  </t>
  </si>
  <si>
    <t>Cadena y accesorios (Obra Durr ) (Escalera nueva y Nitrogeno)</t>
  </si>
  <si>
    <t>Oferta: OFV21 1.245</t>
  </si>
  <si>
    <t>Cadena y accesorios (Obra Durr )</t>
  </si>
  <si>
    <t>Filtros carton (Humidificadora sala compresores)</t>
  </si>
  <si>
    <t>Referencia 381300F255</t>
  </si>
  <si>
    <t>Filtros carton  (Juego de 4 unidades) (Humidificadora sala compresores)</t>
  </si>
  <si>
    <t>IMPRCM1204 CODO SEMIRAPIDO D12 M1/2</t>
  </si>
  <si>
    <t>cepillos cabinas pedidos a coapsys para saber plazo de entrega.</t>
  </si>
  <si>
    <t>cepillos cabinas</t>
  </si>
  <si>
    <t>Custode (cilindro bloqueo pieza)</t>
  </si>
  <si>
    <t>ADN-20-40-I-P-A</t>
  </si>
  <si>
    <t>Cilindro compacto</t>
  </si>
  <si>
    <t>junta viton adaptador filtro nordson bfb</t>
  </si>
  <si>
    <t>oferta: 22126022
940261</t>
  </si>
  <si>
    <t>JUNTA TORICA VITON 1-1/4 X 1-</t>
  </si>
  <si>
    <t xml:space="preserve">pieza adaptador filtro nordson bfb </t>
  </si>
  <si>
    <t>oferta: 22126022
1021912</t>
  </si>
  <si>
    <t>ADAPTER,FILTER,SCREW IN</t>
  </si>
  <si>
    <t xml:space="preserve">IMPRT0808 TE SEMIRAPIDO D8/6 </t>
  </si>
  <si>
    <t>Lonas para cubrir material recuperado (Obra Barniz)</t>
  </si>
  <si>
    <t>Tramex de 30/30 x 2,5 diametro 1000x1000 + portes (Cabina Barniz)</t>
  </si>
  <si>
    <t>Tramex de 30/30 x 2,5 diametro 1000x1000+ portes (Cabina Barniz)</t>
  </si>
  <si>
    <t>reparar eje transmision cadena maquina pion</t>
  </si>
  <si>
    <t>presupuesto 210800</t>
  </si>
  <si>
    <t>REPARAR EJE REDUCTOR CADENA PION</t>
  </si>
  <si>
    <t>Conector profibus</t>
  </si>
  <si>
    <t>6ES7972-0BA12-0XA0</t>
  </si>
  <si>
    <t>Repetidor profibus</t>
  </si>
  <si>
    <t>6ES7972-0AA02-0XA0</t>
  </si>
  <si>
    <t>bomba sumergible pw</t>
  </si>
  <si>
    <t>bomba sumergible PRAT VXM 15/35 MONOFASICA 1 CV</t>
  </si>
  <si>
    <t>desembozar tuberia pw a deposito depuradora</t>
  </si>
  <si>
    <t xml:space="preserve">cuba desatascos </t>
  </si>
  <si>
    <t>Manguera 4x1 apantallada (Contador disolvente)</t>
  </si>
  <si>
    <t>electrodo encendido quemador RA200 (Horno polimerizado)</t>
  </si>
  <si>
    <t>Electrodo quemador (Grupo de aporte)</t>
  </si>
  <si>
    <t>Electrodo ionizado</t>
  </si>
  <si>
    <t>sensor temperatura pt100 aire comprimido linea</t>
  </si>
  <si>
    <t>MESEL</t>
  </si>
  <si>
    <t>SONDA PT100 AMB UNITAT EXRAIBLE COM MOSTRA</t>
  </si>
  <si>
    <t xml:space="preserve">revision de equipo macsa que tenemos en taller desmontado por no imprimir </t>
  </si>
  <si>
    <t>MANTENIMIENTO PREVENTIVO LASER 2021  (1 MACSA NANO F 6005 x 1 Visita Anual)</t>
  </si>
  <si>
    <t>macsa</t>
  </si>
  <si>
    <t>tramo carril cadena linea extra para estirar cadena.</t>
  </si>
  <si>
    <t>MTI-150</t>
  </si>
  <si>
    <t>TRAMOS CARRIL RECTO L-300</t>
  </si>
  <si>
    <t>Modificacion cambio de cola BFB</t>
  </si>
  <si>
    <t>EVNB102A-F8A</t>
  </si>
  <si>
    <t>Válvula de proceso para regulación de caudal,VNB (Accionamiento neumático),NA</t>
  </si>
  <si>
    <t>AQ240F-06-00</t>
  </si>
  <si>
    <t>Válvulas de escape rápido. PARA TUBO DE 6mm CON SILENCIADOR INCORPARADO</t>
  </si>
  <si>
    <t>AQ240F-06-06</t>
  </si>
  <si>
    <t>Válvulas de escape rápido. PARA TUBO DE 6mm CON ESCAPE PARA TUBO DE 6MM</t>
  </si>
  <si>
    <t>intervencion de manutechniks por problemas de sincronismo</t>
  </si>
  <si>
    <t>intervencion en cadena con problemas de sincronismo</t>
  </si>
  <si>
    <t>reparacion equipo plasma pip de recambio por macsa</t>
  </si>
  <si>
    <t>numero pedido: PS21-04414</t>
  </si>
  <si>
    <t>SI00002949 MACSA NANO F 6005 08462 FI1 005 1112</t>
  </si>
  <si>
    <t>cambiar tramex para agujero de 47 x 50 mm en todo barniz (solo los que faltan )</t>
  </si>
  <si>
    <t>ver mail 07/10/2021 angel</t>
  </si>
  <si>
    <t>Tramex de 990 x 620 mm.
Malla de 47 x 50 mm
Portante 30 x 3 mm
Separadora: Diametro 5mm entr.</t>
  </si>
  <si>
    <t>24 unidades</t>
  </si>
  <si>
    <t xml:space="preserve">LEG31090610 CODO ORIENTABLE D06 M1/8 </t>
  </si>
  <si>
    <t>Murr elektronik</t>
  </si>
  <si>
    <t>Critico + curativo</t>
  </si>
  <si>
    <t xml:space="preserve">vaselina transparente para los preventivos robots barniz. ( </t>
  </si>
  <si>
    <t>CUSTOS F 50 615000240500</t>
  </si>
  <si>
    <t>Agente protectivo</t>
  </si>
  <si>
    <t>Unidad de control (Cinta PIP)</t>
  </si>
  <si>
    <t>LUCA1XBL</t>
  </si>
  <si>
    <t>Unidad de control disyuntor (Cinta PIP)</t>
  </si>
  <si>
    <t>concentrador usb para supervisor</t>
  </si>
  <si>
    <t>138-5530</t>
  </si>
  <si>
    <t>Hub USB StarTech.com, ST4200MINI2, USB 2.0 4 Bus USB USB A</t>
  </si>
  <si>
    <t>decapante (el que no necesita temperatura )</t>
  </si>
  <si>
    <t>470002490508</t>
  </si>
  <si>
    <t>CONTROX 249 DV BIDÓN 2 BOCAS (28 L)</t>
  </si>
  <si>
    <t>soporte revision cadena linea con Bonet</t>
  </si>
  <si>
    <t>21/819</t>
  </si>
  <si>
    <t>trabajos mantenimiento cadena</t>
  </si>
  <si>
    <t>reparacion equipo de frio de sala frio linea</t>
  </si>
  <si>
    <t>P-2021-0016</t>
  </si>
  <si>
    <t>Reparació instalꞏlació frigorífica equip 1</t>
  </si>
  <si>
    <t>BLOQUEADA POR PROVEEDOR POR PAGO</t>
  </si>
  <si>
    <t>Fuente de alimentacion siemens recambio plc 1500 cuadro obra</t>
  </si>
  <si>
    <t>Recambios Plc armario obra</t>
  </si>
  <si>
    <t>boquilla rotacion limpieza bell cleaner</t>
  </si>
  <si>
    <t>DÜRR</t>
  </si>
  <si>
    <t>M09020357</t>
  </si>
  <si>
    <t>NOZZLE\KPL.ROTATION ECOBELL CLEANER D2</t>
  </si>
  <si>
    <r>
      <t xml:space="preserve">Guide ball </t>
    </r>
    <r>
      <rPr>
        <sz val="9"/>
        <color rgb="FFFF0000"/>
        <rFont val="Calibri"/>
        <family val="2"/>
        <scheme val="minor"/>
      </rPr>
      <t>MA00024246</t>
    </r>
  </si>
  <si>
    <t>Tarjeta SD para SCA maquina HJB</t>
  </si>
  <si>
    <t>T.2gb (presupuesto 1219450)</t>
  </si>
  <si>
    <t>Tarjeta memoria SD 2GB INDUST Classe 6</t>
  </si>
  <si>
    <t>junta torica aguja mezcladora</t>
  </si>
  <si>
    <t>400.05.71</t>
  </si>
  <si>
    <t>eje valvula mezcladora</t>
  </si>
  <si>
    <t>400.05.72</t>
  </si>
  <si>
    <t>casquillo valvula mezcladora</t>
  </si>
  <si>
    <t>400.05.79</t>
  </si>
  <si>
    <t>contratuerca eje mezcladora</t>
  </si>
  <si>
    <t>400.05.76</t>
  </si>
  <si>
    <t>Valvula mezcladora DOPAG</t>
  </si>
  <si>
    <t xml:space="preserve">LEG31090613 CODO ORIENTABLE D06 M1/4 </t>
  </si>
  <si>
    <t>salta el diferencial por motor ventilador clavado en tunel de frio descarga</t>
  </si>
  <si>
    <t>SUBMINISTRE I SUBSTITUCIÓ DE MOTOR VENTILADOR</t>
  </si>
  <si>
    <t>DESBLOQUEADO DESDE LUNES 17-01 , PENDIENTE ENTREGA</t>
  </si>
  <si>
    <t>grasa Durr para aplicar en las uniones del eje manual ( muñeca )</t>
  </si>
  <si>
    <r>
      <t> </t>
    </r>
    <r>
      <rPr>
        <sz val="10"/>
        <color rgb="FF000000"/>
        <rFont val="Calibri"/>
        <family val="2"/>
        <scheme val="minor"/>
      </rPr>
      <t>W32020030</t>
    </r>
  </si>
  <si>
    <t>bateria generador de central de incendios</t>
  </si>
  <si>
    <t>FQS75B.0 BATERIA ARRANQUE 12V</t>
  </si>
  <si>
    <t>stok taller</t>
  </si>
  <si>
    <t>caja empalmes 100 x 100 de plastico</t>
  </si>
  <si>
    <t>CJ.PLEXO 105X105X55-SIN ENTRAD</t>
  </si>
  <si>
    <t>juntas belle cleaner tubo de conexión</t>
  </si>
  <si>
    <t>M08030689</t>
  </si>
  <si>
    <t>RECIPIENTE DE LIMPIEZA\ECOBELL CLEANER D ANILLO TORICO\9,5x1,8  70 SHORE FKM PTFE</t>
  </si>
  <si>
    <t>PENDIENTE DE ENTREGA</t>
  </si>
  <si>
    <t>boquilla 1,3mm ecobell3 Durr barniz</t>
  </si>
  <si>
    <t>M09020171</t>
  </si>
  <si>
    <t>BOQUILLA\d1,3 M6x0,75 AUSSENSPÜLUNG VA5</t>
  </si>
  <si>
    <t>cambio pantallas sala mezclas.</t>
  </si>
  <si>
    <t>2021/154</t>
  </si>
  <si>
    <t>cambio pantallas atex zona sala mezclas</t>
  </si>
  <si>
    <t>resistencia calefacción bloque bomba equipo Nordson Altablue</t>
  </si>
  <si>
    <t>NIB NORDSON 1061870 CALEFACTOR 240V 550W .38 X 4.875 P4742</t>
  </si>
  <si>
    <t>valvulas seguridad pierede aire en maquian bandeaux J87</t>
  </si>
  <si>
    <t>AV2000-02-5DZ-Q</t>
  </si>
  <si>
    <t>Valvula seguridad bandeaux J87</t>
  </si>
  <si>
    <t>control caudal clima sala mezclas trane. Avisado en revision anual trane</t>
  </si>
  <si>
    <t>presupuesto: P44034082
CNT0282E</t>
  </si>
  <si>
    <t>FLOW SWITCH - 10 BARS</t>
  </si>
  <si>
    <t>Trane</t>
  </si>
  <si>
    <t>control temperatura clima sala mezclas trane. Avisado en revision anual trane</t>
  </si>
  <si>
    <t>presupuesto: P44034082
SEN0156E</t>
  </si>
  <si>
    <t>HIGH TEMPERATURE SENSOR</t>
  </si>
  <si>
    <t>RTO F9 4ª ETAPA</t>
  </si>
  <si>
    <t>MF20N01L</t>
  </si>
  <si>
    <t>MF20N01L MULTIFIL 4V F9 592x592x292             </t>
  </si>
  <si>
    <t>PERIODIFICACIONES</t>
  </si>
  <si>
    <t>pequeña junta negra de diámetro de la aguja válvula mezcladora</t>
  </si>
  <si>
    <t>herramienta apretar campana barniz Durr de stock taller</t>
  </si>
  <si>
    <t>W02020235</t>
  </si>
  <si>
    <t>Instalation tools/montage GT EC</t>
  </si>
  <si>
    <t>junta torica bell cleaner</t>
  </si>
  <si>
    <t>ANILLO TORICO\9,5x1,8  70 SHORE FKM PTFE</t>
  </si>
  <si>
    <t>junta torica pulverizador ecobell3</t>
  </si>
  <si>
    <t>M08030672</t>
  </si>
  <si>
    <t>o-ring/2,2x1 FKM</t>
  </si>
  <si>
    <t>M08030509</t>
  </si>
  <si>
    <t>o-ring/17x1,5 FKM</t>
  </si>
  <si>
    <t>junta torica valvulas</t>
  </si>
  <si>
    <t>M08030662</t>
  </si>
  <si>
    <t>ANILLO TORICO\15x1,5 70SH FKM PTFE BESCH</t>
  </si>
  <si>
    <t>junta torica Bell Cleaner</t>
  </si>
  <si>
    <t>M08190075</t>
  </si>
  <si>
    <t>JUNTA ESPECIAL\D99 d81,9 EB3 FKM/PTFE</t>
  </si>
  <si>
    <t>recambios bloque pistolas linea</t>
  </si>
  <si>
    <t>Electrodos quemador cuba desengrase PW</t>
  </si>
  <si>
    <t>display regulador para control humedad humificadora linea</t>
  </si>
  <si>
    <t>modificar enchufe agua hidrolimpiadora sala Kartcher para evitar eladas</t>
  </si>
  <si>
    <t>modificar zona hidrolimpiadora</t>
  </si>
  <si>
    <t>anillo de soplado bell cleaner Durr</t>
  </si>
  <si>
    <t>ANILLO TORICO\9,5X1,8 70 SHORE FKM PTFE</t>
  </si>
  <si>
    <t>loctite 222 para mezclador pulverizador Durr</t>
  </si>
  <si>
    <t>loctite 222</t>
  </si>
  <si>
    <t>cambiar flexo gas entrada quemador cuba desengrase pw</t>
  </si>
  <si>
    <t>realizado curativo</t>
  </si>
  <si>
    <t>reparar quemador cuba desengrase pw</t>
  </si>
  <si>
    <t>UTIL DE MONTAJE\ECOBELL CLEANER D/D2 AUS</t>
  </si>
  <si>
    <t>W02020220</t>
  </si>
  <si>
    <t>Stäubli</t>
  </si>
  <si>
    <t>UTIL DE MONTAJE\ECOBELL3 CLEANER INNEN</t>
  </si>
  <si>
    <t>W02020221</t>
  </si>
  <si>
    <t xml:space="preserve">LEG31750810 RACOR RECTO D08 M1/8 </t>
  </si>
  <si>
    <t>LEG31750813 RACOR RECTO D08 M1/4</t>
  </si>
  <si>
    <t xml:space="preserve">LEG31060400 UNION IGUAL D-04 </t>
  </si>
  <si>
    <t>Reparación CAMPANA DE PINTADO\EB3 HX/CX D59 KR</t>
  </si>
  <si>
    <t>M09060045</t>
  </si>
  <si>
    <t>PIEZA FINAL\GT SICHERUNGEINSATZ</t>
  </si>
  <si>
    <t>M08030051</t>
  </si>
  <si>
    <t>ANILLO TORICO\16x1  FKM</t>
  </si>
  <si>
    <t>Recambio habillage</t>
  </si>
  <si>
    <t>Cilindro para clipaje de piezas en periferica HJB HABILLAGE</t>
  </si>
  <si>
    <t>CD85N20-80C-B</t>
  </si>
  <si>
    <t>Cilindro neumatico SMC</t>
  </si>
  <si>
    <t>ANILLO TORICO\25x1 FKM</t>
  </si>
  <si>
    <t>M08030667</t>
  </si>
  <si>
    <t>Junta mezclador van 1 en cada mezclador</t>
  </si>
  <si>
    <t>intalacion enchufes ventiladores descarga</t>
  </si>
  <si>
    <t>sonda ph depuradora</t>
  </si>
  <si>
    <t>vaso para montar mezcladora Durr</t>
  </si>
  <si>
    <t>vaso 1/2 stahl. 52 28</t>
  </si>
  <si>
    <t xml:space="preserve">LEG31060800 UNION IGUAL D-08 </t>
  </si>
  <si>
    <t>Bombilla halogena 12v 100w infrastake consola cp4</t>
  </si>
  <si>
    <t>RS 250-429</t>
  </si>
  <si>
    <t>Bombilla halogena 12v 35w infrastake consola cp4</t>
  </si>
  <si>
    <t>RS 187-6194</t>
  </si>
  <si>
    <t>1051521 PQL DESBLOCK</t>
  </si>
  <si>
    <t>2010521 PQL CLEAN FAST</t>
  </si>
  <si>
    <t>FIG130INOX1/4 TE INOX H-1/4</t>
  </si>
  <si>
    <t>tarjeta entradas analogicas para et200sp (lectura temperatura aire comprimido linea) MODULO ANALOGICO</t>
  </si>
  <si>
    <t>6ES7134-6HD01-0BA1</t>
  </si>
  <si>
    <t>MOD.ELTRON.E.ANALOG.ET 200SP,4 EA X</t>
  </si>
  <si>
    <t>tarjeta entradas analogicas para et200sp (lectura temperatura aire comprimido linea) UNIDAD BASE</t>
  </si>
  <si>
    <t>6ES7193-6BP00-0DA0</t>
  </si>
  <si>
    <t>UNIDAD BASE BU15-P16+A0+2D P/ET 200SP</t>
  </si>
  <si>
    <t>aro de soplado bell cleaner Durr Barniz</t>
  </si>
  <si>
    <t>M35010261</t>
  </si>
  <si>
    <t>RING\D184 d92 s18 M158x2 CLEANER D2</t>
  </si>
  <si>
    <t>Boll Dürr</t>
  </si>
  <si>
    <t>M08030238</t>
  </si>
  <si>
    <t>ANILLO TORICO\4x1,5 80SH FKM GN PTFE-BES</t>
  </si>
  <si>
    <t>M08030342</t>
  </si>
  <si>
    <t>ANILLO TORICO\115x2 EPDM</t>
  </si>
  <si>
    <t>ANILLO TORICO\17x1,5 FKM</t>
  </si>
  <si>
    <t>tubo de poliamida azul 4x6</t>
  </si>
  <si>
    <t>tubo de poliamida azul 6x8</t>
  </si>
  <si>
    <t>tubo de poliamida azul 7x10</t>
  </si>
  <si>
    <t>Flexo para bombas 3:1 de Sala de Mezclas</t>
  </si>
  <si>
    <t>manetas puertas linea</t>
  </si>
  <si>
    <t>REF:MA208084</t>
  </si>
  <si>
    <t>JGO.MANUBRIOS PL.72X45 NEGRA REF:MA208084</t>
  </si>
  <si>
    <t>cerraduras redondas puertas oficinas con llave</t>
  </si>
  <si>
    <t>REF:CE137084</t>
  </si>
  <si>
    <t>CERRAD.NOVA POMOS LLAVE-CONDENA NEGRA 70</t>
  </si>
  <si>
    <t>correa cinta descarga HJB</t>
  </si>
  <si>
    <t>32-T5KNT-4855-E</t>
  </si>
  <si>
    <t>Correa Dentada T5 Ancho=32 Poliuretano</t>
  </si>
  <si>
    <t>Operber</t>
  </si>
  <si>
    <t>Tornillo allen avellanado Galvanizado M 4x10</t>
  </si>
  <si>
    <t>M4x10</t>
  </si>
  <si>
    <t>Tornillo allen avellanado Galvanizado M 4x50</t>
  </si>
  <si>
    <t>M4x50</t>
  </si>
  <si>
    <t>Tornillo allen avellanado Galvanizado M 5x20</t>
  </si>
  <si>
    <t>M5x20</t>
  </si>
  <si>
    <t>Tornillo allen avellanado Galvanizado M 5x25</t>
  </si>
  <si>
    <t>M5x25</t>
  </si>
  <si>
    <t>Tornillo allen avellanado Galvanizado M 5x30</t>
  </si>
  <si>
    <t>M5x30</t>
  </si>
  <si>
    <t>Tornillo allen avellanado Galvanizado M 6x20</t>
  </si>
  <si>
    <t>M6x20</t>
  </si>
  <si>
    <t>Tornillo allen avellanado Galvanizado M 6x30</t>
  </si>
  <si>
    <t>M6x30</t>
  </si>
  <si>
    <t>Tornillo allen galvanizado M 10x25</t>
  </si>
  <si>
    <t>M10x25</t>
  </si>
  <si>
    <t>Tornillo allen galvanizado M 4x10</t>
  </si>
  <si>
    <t>Tornillo allen galvanizado M 4x16</t>
  </si>
  <si>
    <t>M4x16</t>
  </si>
  <si>
    <t>Tornillo allen galvanizado M 4x20</t>
  </si>
  <si>
    <t>M4x20</t>
  </si>
  <si>
    <t>Tornillo allen galvanizado M 4x50</t>
  </si>
  <si>
    <t>Tornillo allen galvanizado M 5x20</t>
  </si>
  <si>
    <t>Tornillo allen galvanizado M 5x50</t>
  </si>
  <si>
    <t>M5x50</t>
  </si>
  <si>
    <t>Tornillo allen inox M 10x25</t>
  </si>
  <si>
    <t>Tornillo allen inox M 4x16</t>
  </si>
  <si>
    <t>Tornillo allen inox M 4x20</t>
  </si>
  <si>
    <t>Tornillo allen inox M 4x25</t>
  </si>
  <si>
    <t>M4x25</t>
  </si>
  <si>
    <t>Tornillo allen inox M 5x60</t>
  </si>
  <si>
    <t>M5x60</t>
  </si>
  <si>
    <t>Tornillo allen inox M 5x70</t>
  </si>
  <si>
    <t>M5x70</t>
  </si>
  <si>
    <t>Tornillo allen inox M 8x16</t>
  </si>
  <si>
    <t>M8x16</t>
  </si>
  <si>
    <t>Tornillo allen inox M 8x20</t>
  </si>
  <si>
    <t>M8x20</t>
  </si>
  <si>
    <t>Tornillo allen inox M 8x25</t>
  </si>
  <si>
    <t>M8x25</t>
  </si>
  <si>
    <t>Tornillo allen inox M 8x40</t>
  </si>
  <si>
    <t>M8x40</t>
  </si>
  <si>
    <t>Tornillo allen inox M 8x70</t>
  </si>
  <si>
    <t>M8x70</t>
  </si>
  <si>
    <t>Tornillo allen pavonado M 3x10</t>
  </si>
  <si>
    <t>M3x10</t>
  </si>
  <si>
    <t>Tornillo allen pavonado M 5x16</t>
  </si>
  <si>
    <t>M5x16</t>
  </si>
  <si>
    <t>Tornillo avellanado inox M3x10</t>
  </si>
  <si>
    <t>Tornillo avellanado inox M3x16</t>
  </si>
  <si>
    <t>M3x16</t>
  </si>
  <si>
    <t>Tornillo avellanado inox M3x40</t>
  </si>
  <si>
    <t>M3x40</t>
  </si>
  <si>
    <t>Tornillo avellanado inox M6x20</t>
  </si>
  <si>
    <t>Tornillo avellanado inox M6x30</t>
  </si>
  <si>
    <t>Tornillo avellanado pavonado M 3x10</t>
  </si>
  <si>
    <t>Tornillo avellanado pavonado M 3x16</t>
  </si>
  <si>
    <t>Tornillo avellanado pavonado M 4x16</t>
  </si>
  <si>
    <t>Tornillo hexagonal galvanizado M 5x16</t>
  </si>
  <si>
    <t>Tornillo hexagonal inox M 10x40</t>
  </si>
  <si>
    <t>M10x40</t>
  </si>
  <si>
    <t>Tornillo hexagonal inox M 16x50</t>
  </si>
  <si>
    <t>M16x50</t>
  </si>
  <si>
    <t>Tornillo hexagonal inox M 16x60</t>
  </si>
  <si>
    <t>M16x60</t>
  </si>
  <si>
    <t>Tornillo hexagonal inox M 4x10</t>
  </si>
  <si>
    <t>Tornillo hexagonal inox M 4x50</t>
  </si>
  <si>
    <t>Tornillo hexagonal inox M 5x16</t>
  </si>
  <si>
    <t>Tornillo hexagonal inox M 6x16</t>
  </si>
  <si>
    <t>M6x16</t>
  </si>
  <si>
    <t>Tornillo hexagonal inox M 6x20</t>
  </si>
  <si>
    <t>Tornillo hexagonal inox M 6x40</t>
  </si>
  <si>
    <t>M6x40</t>
  </si>
  <si>
    <t>Tornillo hexagonal inox M 6x50</t>
  </si>
  <si>
    <t>M6x50</t>
  </si>
  <si>
    <t>Tornillo hexagonal inox M 6x60</t>
  </si>
  <si>
    <t>M6x60</t>
  </si>
  <si>
    <t>Tornillo hexagonal inox M 8x16</t>
  </si>
  <si>
    <t>Tornillo hexagonal inox M 8x25</t>
  </si>
  <si>
    <t>Tornillo hexagonal inox M 8x30</t>
  </si>
  <si>
    <t>M8x30</t>
  </si>
  <si>
    <t>Tuercas M 6 galvanizadas</t>
  </si>
  <si>
    <t>Tuerca M6</t>
  </si>
  <si>
    <t>Tuercas M 6 inox</t>
  </si>
  <si>
    <t>reparacion turbina quemador desengrase</t>
  </si>
  <si>
    <t xml:space="preserve">a la espera de recepcion. S/22 ENTREGA
</t>
  </si>
  <si>
    <t>Reparación toberas Plasmatreat</t>
  </si>
  <si>
    <t>M3x3mm</t>
  </si>
  <si>
    <t>Tornillo prisionero Plano Acero Inoxidable Hexagonal</t>
  </si>
  <si>
    <t>M3x6mm</t>
  </si>
  <si>
    <t>Arandelas metalbuna 1" (Bombas sala mezclas)</t>
  </si>
  <si>
    <t>valvulas purga aire cola sca  hjb</t>
  </si>
  <si>
    <t>VALVULA 2 VIAS 3/8 DN10 CON TALADROS</t>
  </si>
  <si>
    <t>Campana Ecobell</t>
  </si>
  <si>
    <t>N16210019</t>
  </si>
  <si>
    <t>Campana ecobell</t>
  </si>
  <si>
    <t>Preventivo robots DüRR</t>
  </si>
  <si>
    <t>Klüber</t>
  </si>
  <si>
    <t>W32020030</t>
  </si>
  <si>
    <t>Grasa Klüberplex (cartucho de 400g)</t>
  </si>
  <si>
    <t>anillo torico \ 16x1 FKM    campana durr</t>
  </si>
  <si>
    <t>O-RING\16x1  FKM</t>
  </si>
  <si>
    <t>Arandela de seguridad campana   durr</t>
  </si>
  <si>
    <t>M66030012</t>
  </si>
  <si>
    <t>LOCKING WASHER\d12 VERT.SCHEIBE POM</t>
  </si>
  <si>
    <t>maletin de herramientas para desmontar seguro contra expulsion campana</t>
  </si>
  <si>
    <t>W02100118</t>
  </si>
  <si>
    <t>Tubo de lavado (pieza impresa 3d blanca de ecobell Cleaner</t>
  </si>
  <si>
    <t>M34080009</t>
  </si>
  <si>
    <t>RINSING TUBE\F.ECOBELL CLEANER D2</t>
  </si>
  <si>
    <t>Reparaciones en compresor LENTO ( urgentes)</t>
  </si>
  <si>
    <t>SUSTITUCION DEL KIT VALVULA DE RETENCION</t>
  </si>
  <si>
    <t>reparacion</t>
  </si>
  <si>
    <t>FALLO BOMBA COMPRESORA DE AGUA</t>
  </si>
  <si>
    <t>RS-250-429</t>
  </si>
  <si>
    <t>RS-187-6194</t>
  </si>
  <si>
    <t>switch ethernet para cuadro de obra</t>
  </si>
  <si>
    <t>1240900000
presupuesto: 2224866</t>
  </si>
  <si>
    <t>SWITCH GESTIONADO IE-SW-BL08-8TX</t>
  </si>
  <si>
    <t>cambiar el tipo de purga automatica compresor</t>
  </si>
  <si>
    <t>AA013400051         
oferta: OF/2022000978</t>
  </si>
  <si>
    <t>PURGA JORC NUFORS-CR G1/2 +mano obra</t>
  </si>
  <si>
    <t>enlace urinario hombres</t>
  </si>
  <si>
    <t>REF.31932</t>
  </si>
  <si>
    <t>ENLACE PRESTO 12A URINARIO PIE REF.31932</t>
  </si>
  <si>
    <t>stock Taller</t>
  </si>
  <si>
    <t>junta torica Durr bloque de conexionado ecobell3</t>
  </si>
  <si>
    <t>M08030024 </t>
  </si>
  <si>
    <t>ANILLO TORICO\7x1,5 EPDM PTFE-BESCH.</t>
  </si>
  <si>
    <t>M08010460 </t>
  </si>
  <si>
    <t>ANILLO DE ESTANQUEIDAD\d3,5 D7,3 s2,2 75</t>
  </si>
  <si>
    <t>M08010480 </t>
  </si>
  <si>
    <t>ANILLO DE ESTANQUEIDAD\d4,4 D7,6 s2 75SH</t>
  </si>
  <si>
    <t>Fabricar suports (Ungles) segons les mides de les peçes existents</t>
  </si>
  <si>
    <t>detector presencia estructura para BFB RS</t>
  </si>
  <si>
    <t>OMRON</t>
  </si>
  <si>
    <t>E3Z-LS86</t>
  </si>
  <si>
    <t>Sensor de distancia Omron Background Suppression salida PNP, 4-Pin M8</t>
  </si>
  <si>
    <t xml:space="preserve">FINALES DE AÑO ENTREGA </t>
  </si>
  <si>
    <t>Cristal   plasmaPIP/BFB    MA00046041</t>
  </si>
  <si>
    <t xml:space="preserve">LENTE DE ENFOQUE 184MM Cristal AGU 023 </t>
  </si>
  <si>
    <t>Tubo neumatico azul 12x10</t>
  </si>
  <si>
    <t>cilindro mano robot 3 encolado HHN (torcido con colision)</t>
  </si>
  <si>
    <t>ADN-16-100-A-P-A CILINDRO COMPACTO</t>
  </si>
  <si>
    <t>reparar rodamiento turbina extraccion aire cabinas lado barniz</t>
  </si>
  <si>
    <t>cierre de latón para estopada valvula DEV</t>
  </si>
  <si>
    <t>0651.0015</t>
  </si>
  <si>
    <t>Mounting screw M18X1 AK 400</t>
  </si>
  <si>
    <t xml:space="preserve">ventilador psu robots </t>
  </si>
  <si>
    <t>Kit de juntas reparacion valvula mezcladora Dopag</t>
  </si>
  <si>
    <t>401.05.60.01</t>
  </si>
  <si>
    <t>Motor giro de  plasmaPIP/BFB    MA00023983</t>
  </si>
  <si>
    <t>MOTOR GIRO PLASMA  M1004DC</t>
  </si>
  <si>
    <t>tubo de poliuretano azul 6x8</t>
  </si>
  <si>
    <t>husillo interior dosificador cola</t>
  </si>
  <si>
    <t>Husillo de rosca de rodillos CPL SRF 21x5R 120/276 G5 dosificador</t>
  </si>
  <si>
    <t>cambio rodamientos turbina extraccion aire lado cabina barniz</t>
  </si>
  <si>
    <t>horas cambio de rodamiento extraccion aire cabinas barniz</t>
  </si>
  <si>
    <t>FILTER,SATURN,MELTER,50 MESH</t>
  </si>
  <si>
    <t>foco puerta pw</t>
  </si>
  <si>
    <t>ASL105270705</t>
  </si>
  <si>
    <t>FOCO LED WFO50 50W 4.000Lm</t>
  </si>
  <si>
    <t>Válvulas SCA</t>
  </si>
  <si>
    <t>0654 .003 6</t>
  </si>
  <si>
    <t>0301 .000 6</t>
  </si>
  <si>
    <t>O-Ring</t>
  </si>
  <si>
    <t>cambio pasamuros de recto a acodado barniz Durr</t>
  </si>
  <si>
    <t>M57390041</t>
  </si>
  <si>
    <t>Adaptador de mamparo de tubo D = 18  9x12</t>
  </si>
  <si>
    <t>M57380094</t>
  </si>
  <si>
    <t xml:space="preserve">Adaptador L25 para niple insertable D = 13 </t>
  </si>
  <si>
    <t>20</t>
  </si>
  <si>
    <t>M57030037</t>
  </si>
  <si>
    <t>Conexión insertable W D = 13     9x12</t>
  </si>
  <si>
    <t>como está este tema?</t>
  </si>
  <si>
    <t>tapones hembra para purga cola hjb</t>
  </si>
  <si>
    <t>tapon roscado  hembra 1/4" legris</t>
  </si>
  <si>
    <t>variador para equipo Nordson</t>
  </si>
  <si>
    <t>ATV312H075M2</t>
  </si>
  <si>
    <t>Variador de velocidad 3 fase con filtro - EMC - 0.75kW - 0.75hp - 240V - 1.8kVA</t>
  </si>
  <si>
    <t>DISCO CORTE 125X1 BASIC A60-BF-INOX 222896</t>
  </si>
  <si>
    <t>1 TYR34332869</t>
  </si>
  <si>
    <t>DISCO LAMINAS 115 GR.60 BASIC ZA60B 273810</t>
  </si>
  <si>
    <t>TYR34318365</t>
  </si>
  <si>
    <t>JUEGO 9 LLAVES ALLEN BOLA LARGA HR</t>
  </si>
  <si>
    <t>ALY170610</t>
  </si>
  <si>
    <t>bombilla halogena de 100w 12v</t>
  </si>
  <si>
    <t>Tecnichal</t>
  </si>
  <si>
    <t>juego llaves de vaso mas carraca</t>
  </si>
  <si>
    <t>IZA70527 </t>
  </si>
  <si>
    <t>LLAVE AJUSTABLE DE MOLETA LATERAL 20" CROMADA</t>
  </si>
  <si>
    <t>IRI001071</t>
  </si>
  <si>
    <t xml:space="preserve">herramientas </t>
  </si>
  <si>
    <t>LLAVE AJUSTABLE MOLETA LATERAL 10" CROMADA</t>
  </si>
  <si>
    <t>IRI001041</t>
  </si>
  <si>
    <t>LLAVE AJUSTABLE MOLETA LATERAL 6" CROMADA</t>
  </si>
  <si>
    <t>IRI001021</t>
  </si>
  <si>
    <t>maletin de machos y terrajas</t>
  </si>
  <si>
    <t>TENAZA COBRA 180MM</t>
  </si>
  <si>
    <t>KNI8701180</t>
  </si>
  <si>
    <t>(recambios bomba VIPH-200) difusor intermedio n.7</t>
  </si>
  <si>
    <t>(recambios bomba VIPH-200) junta revestimiento n.4</t>
  </si>
  <si>
    <t>(recambios bomba VIPH-200) rodete n.6</t>
  </si>
  <si>
    <t>(recambios bomba VIPH-200) ultimo difusor n.5</t>
  </si>
  <si>
    <t>recambio calderin evo 80L.</t>
  </si>
  <si>
    <t>Stock Almacen</t>
  </si>
  <si>
    <t>Juntas PAQUETE DE BRIDA\EB3 DC 2x2K M.RF SL4/H3</t>
  </si>
  <si>
    <t>ANILLO TORICO 4X1,5 80SH GN FKM PTFE-B</t>
  </si>
  <si>
    <t>juntas turbina pulverizador</t>
  </si>
  <si>
    <t>M08030683</t>
  </si>
  <si>
    <t>ANILLO TORICO\4,5x1,5 80SH GN FKM PTFE-B</t>
  </si>
  <si>
    <t>Reparación CAMPANA DE PINTADO  EB3 HX/CX D59 KR</t>
  </si>
  <si>
    <t>e-mail  21-11</t>
  </si>
  <si>
    <t>KNI7002125 - ALICATE CORTE KNIPEX 125mm</t>
  </si>
  <si>
    <t>KNIPEX</t>
  </si>
  <si>
    <t>KNI7002125</t>
  </si>
  <si>
    <t>reparacion reductor ipc</t>
  </si>
  <si>
    <t>presupuesto nº: 23664</t>
  </si>
  <si>
    <t>REPARAR MOTOR REDUCTOR TIPO: SERVOTAK</t>
  </si>
  <si>
    <t>presupuesto nº: 23665</t>
  </si>
  <si>
    <t>REPARAR MOTOR REDUCTOR TIPO: SERVOTAK SG80-ML-P-10-35-V-2
 Nº 2041400010002</t>
  </si>
  <si>
    <t>Tubos paqueta de brida</t>
  </si>
  <si>
    <t>W40130245</t>
  </si>
  <si>
    <t>HOSE\EWS 2,7x4 LUFT D8 BL PA 2,5m</t>
  </si>
  <si>
    <t>W40130246</t>
  </si>
  <si>
    <t>HOSE\EWS 3x6 MED. D12 PFA 2,5m</t>
  </si>
  <si>
    <t>W40130247</t>
  </si>
  <si>
    <t>HOSE\EWS 4x6 LUFT D9 BL PA 2,5m</t>
  </si>
  <si>
    <t>W40130248</t>
  </si>
  <si>
    <t>HOSE\EWS 4x6 MED.D12 WNF PA 2,5m</t>
  </si>
  <si>
    <t>W40130249</t>
  </si>
  <si>
    <t>HOSE\EWS 6x8 LUFT D12 PFA 2,5m</t>
  </si>
  <si>
    <t>W40130257</t>
  </si>
  <si>
    <t>HOSE\EWS 6x8 LUFT D12 GB PA-SFL 2,5m</t>
  </si>
  <si>
    <t>W40130251</t>
  </si>
  <si>
    <t>HOSE\EWS 4x6 MED. D12 PFA 2,5m</t>
  </si>
  <si>
    <t>W40130253</t>
  </si>
  <si>
    <t>HOSE\EWS 6x8 MED.D12 WNF PA-SFL 2,5m</t>
  </si>
  <si>
    <t>W40130254</t>
  </si>
  <si>
    <t>HOSE\EWS 4x6 MED. D12 BL PA 2,5m</t>
  </si>
  <si>
    <t>W40130256</t>
  </si>
  <si>
    <t>HOSE\EWS 2,5X4 LUFT D8 GR PA 2,5m</t>
  </si>
  <si>
    <t>robots Fanuc (perifericas)</t>
  </si>
  <si>
    <t xml:space="preserve"> robots Fanuc (linea y perifericas)</t>
  </si>
  <si>
    <t>enfriador por vapor portatil</t>
  </si>
  <si>
    <t>ENFRIADOR EVAPORATIVO MWJC 5000 - 40L</t>
  </si>
  <si>
    <t>CLAVIJA BIPOLAR T/T DE GOMA FLEXIBLE 4,8 MM(MACHO)</t>
  </si>
  <si>
    <t>BAL160010</t>
  </si>
  <si>
    <t>TACO FIX BOLT M12X80 T16C</t>
  </si>
  <si>
    <t>LUSFT16C</t>
  </si>
  <si>
    <t>TACO FIXBOLT 8.8. T10C M08X060</t>
  </si>
  <si>
    <t>LUSFT10C</t>
  </si>
  <si>
    <t>TACO FIXBOLT 8.8. T12C M10X070</t>
  </si>
  <si>
    <t>LUSFT12C</t>
  </si>
  <si>
    <t>TACO FIXBOLT 8.8. T8C M06X045</t>
  </si>
  <si>
    <t xml:space="preserve"> LUSFT08C</t>
  </si>
  <si>
    <t>consumibel</t>
  </si>
  <si>
    <t>Caja de tomas de corriente de 6 normales y dos de sai</t>
  </si>
  <si>
    <t>Pomos de apriete M-5 según codigo RS (Robots Barniz)</t>
  </si>
  <si>
    <t> RS:702-7532</t>
  </si>
  <si>
    <t>Pomos de apriete según codigo RS (Robots Barniz)</t>
  </si>
  <si>
    <t>Selladoras de roscas (Preventivos Linea)</t>
  </si>
  <si>
    <t>Selladoras de roscas loctite 577</t>
  </si>
  <si>
    <r>
      <rPr>
        <sz val="11"/>
        <color rgb="FFFF0000"/>
        <rFont val="Calibri"/>
        <family val="2"/>
        <scheme val="minor"/>
      </rPr>
      <t>pilas para tester</t>
    </r>
    <r>
      <rPr>
        <sz val="10"/>
        <color theme="1"/>
        <rFont val="Calibri"/>
        <family val="2"/>
        <scheme val="minor"/>
      </rPr>
      <t>/PILA ALKALINA LR61 AAAA 9V</t>
    </r>
  </si>
  <si>
    <t>duracell</t>
  </si>
  <si>
    <t>PILA ALKALINA LR61 AAAA 9V</t>
  </si>
  <si>
    <t>valvula proporcional regulacion aires pulverizador KLL2</t>
  </si>
  <si>
    <t>M54060042</t>
  </si>
  <si>
    <t>UNIDAD DE REGULACION\AIR-2 8C S3 SUSTITUYE A M54060034</t>
  </si>
  <si>
    <t>valvula proporcional regulacion velocidad aire velocidad turbina</t>
  </si>
  <si>
    <t>M54060037</t>
  </si>
  <si>
    <t>UNIDAD DE REGULACION\SPEED SE 8C S3 V2.0</t>
  </si>
  <si>
    <t>detector sincronismo robots Durr 
TURCK     BIM-EG08-Y1X-2-RS4.21T/S90</t>
  </si>
  <si>
    <t>E07030160</t>
  </si>
  <si>
    <t>DETECTOR DE PROXIMIDAD\NAMUR LED</t>
  </si>
  <si>
    <t>capex</t>
  </si>
  <si>
    <t>modulo entradas analogicas porque faltan entradas analogicas en el modulo compacto de la cpu y eso no estaba contado en el presupuesto de la migracion del plc del pw</t>
  </si>
  <si>
    <t>6ES7531-7QD00-0AB0</t>
  </si>
  <si>
    <t>MOD.ENT.ANALOG.EA 4X U/I/RTD/TC 16 BITS 6ES7531-7QD00-0AB0 1,00 1 405,560 30,0 283,89
SIEMENS MÓDULO E.ANALOG.EA 8 X U/I/R/RTD BA,RESL.1</t>
  </si>
  <si>
    <t xml:space="preserve">CLR DE MIGRACION PLC PW </t>
  </si>
  <si>
    <t>TEFLON CINTA ADHESIVA  0,16 (Inferior)</t>
  </si>
  <si>
    <t>rovobloc</t>
  </si>
  <si>
    <t>TEFLON PLF FINO</t>
  </si>
  <si>
    <t>atornillador montaje consola cp4</t>
  </si>
  <si>
    <t>SCREWDRIVER</t>
  </si>
  <si>
    <t>6151 6592 70</t>
  </si>
  <si>
    <t>atornillador SCREWDRIVER SLBN030-L1000-S4Q</t>
  </si>
  <si>
    <t>BLISTER 18 PILAS LR06 AA</t>
  </si>
  <si>
    <t>PILLR06/18</t>
  </si>
  <si>
    <t>pintar internamente grupo de aporte en cierre técnico</t>
  </si>
  <si>
    <t>santi</t>
  </si>
  <si>
    <t>52-2022</t>
  </si>
  <si>
    <t>Pintado de paredes, suelo de la sala de grupo Aporte y contigua</t>
  </si>
  <si>
    <t xml:space="preserve">Cable datos ethernet categoria 6 </t>
  </si>
  <si>
    <t>1 CAJA</t>
  </si>
  <si>
    <t>junta de aguja de mezclador durr</t>
  </si>
  <si>
    <t>M08130087</t>
  </si>
  <si>
    <t>JUNTA DE AGUJA\DN3,5 s2,2 75SH FFKM VGR</t>
  </si>
  <si>
    <t>llave de paso,VALVULA ESFERA LTN. H/H PN-30 PL. CRO. DT 1/4"</t>
  </si>
  <si>
    <t>LAT4095-1/4</t>
  </si>
  <si>
    <t>VALVULA ESFERA LTN. H/H PN-30 PL. CRO. DT 1/4"</t>
  </si>
  <si>
    <t>mezclador completo Durr</t>
  </si>
  <si>
    <t>M34050099</t>
  </si>
  <si>
    <t>MEZCLADOR COMPLETO\DMV WENDEL 1K/2K EB3</t>
  </si>
  <si>
    <t>18.10.22.
MUY RETRASADO</t>
  </si>
  <si>
    <t xml:space="preserve">anillo seger interior  I 40 mm cierre rodamientos ruedas </t>
  </si>
  <si>
    <t>REF: 8P472-40</t>
  </si>
  <si>
    <t>Tornillo inox M 8 x 60 mm cabeza allen, para horquillas ruedas</t>
  </si>
  <si>
    <t>DIN 912</t>
  </si>
  <si>
    <r>
      <t>ROLLO 15M CINTA CRUDA</t>
    </r>
    <r>
      <rPr>
        <b/>
        <sz val="12"/>
        <color theme="1"/>
        <rFont val="Calibri"/>
        <family val="2"/>
        <scheme val="minor"/>
      </rPr>
      <t xml:space="preserve"> TEFLON </t>
    </r>
    <r>
      <rPr>
        <sz val="9"/>
        <color theme="1"/>
        <rFont val="Calibri"/>
        <family val="2"/>
        <scheme val="minor"/>
      </rPr>
      <t>BULTMEIER GRANDE 19x0,2mm</t>
    </r>
  </si>
  <si>
    <t>ROLLO 15M CINTA CRUDA TEFLON BULTMEIER GRANDE 19x0,2mm</t>
  </si>
  <si>
    <t>junta de bomba durr</t>
  </si>
  <si>
    <t>M0810497</t>
  </si>
  <si>
    <t>JUNTA DE BOMBA 4,5x9,7x2,4</t>
  </si>
  <si>
    <t>16.11.22
MUY RETRASADO</t>
  </si>
  <si>
    <t>plazo de entrega 2/3 semanas</t>
  </si>
  <si>
    <t xml:space="preserve">VALVULA MEZCLADORA DOPAG </t>
  </si>
  <si>
    <t>TUBO NEUMATICO POLIMERO FLUORADO FEXIBLE  8*6</t>
  </si>
  <si>
    <t>Camara Hikvision (RB1)</t>
  </si>
  <si>
    <t>DS-2CD2010F-I</t>
  </si>
  <si>
    <t>Linterna EDM miniplegable ILU91507 (Taller)</t>
  </si>
  <si>
    <t>Linterna EDM miniplegable ILU91507</t>
  </si>
  <si>
    <t xml:space="preserve">           13,43 €</t>
  </si>
  <si>
    <t>JUEGO 12 LLAVES COMB. CARRACA CAB. FLEX.</t>
  </si>
  <si>
    <t>ALY191952</t>
  </si>
  <si>
    <t>cambiar valvula y valvula de tetencion grupo contra incendios sala compresores</t>
  </si>
  <si>
    <t>cambiar aixeta y valvula de retencio grup contra incendis</t>
  </si>
  <si>
    <t>0617.0129</t>
  </si>
  <si>
    <t>0301.0003</t>
  </si>
  <si>
    <t>Anillo tórico 10X2_VI_75SH</t>
  </si>
  <si>
    <t>racord tubo 9x12 con salida rosca macho 3/8 Durr</t>
  </si>
  <si>
    <t>M57380084</t>
  </si>
  <si>
    <t>CONEXION ENCHUFABLE ROSCADA\9x12 G3/8 L3</t>
  </si>
  <si>
    <t>30.11.22
muy retrasado</t>
  </si>
  <si>
    <t>rodamiento turbinas extraccion</t>
  </si>
  <si>
    <t>OMB</t>
  </si>
  <si>
    <t>OMB-75-04/18-1217</t>
  </si>
  <si>
    <t>SOPORTE MONOBLOC OMB N. 1 OMB 75 04/18-1217</t>
  </si>
  <si>
    <t>Arandela montaje aire guia pulverizador Durr</t>
  </si>
  <si>
    <t>M39010297</t>
  </si>
  <si>
    <t>ARANDELA\D74 d59 s2 ECOBELL3    VA5</t>
  </si>
  <si>
    <t>26.01.23
verificar que no está pedido en otra lista pendiente</t>
  </si>
  <si>
    <t>Cuerpo pulverizador soporte pieza aire guia</t>
  </si>
  <si>
    <t>M16140005</t>
  </si>
  <si>
    <t>CUERPO\ZERSTÄUB. DA 2xLL HX 0°/55° EB3</t>
  </si>
  <si>
    <t>26.01.23
verificar que no está pendiente en otra lista pendiente</t>
  </si>
  <si>
    <t>Fusibles 500mA 700v 6,3x32 (Tester Taller)</t>
  </si>
  <si>
    <t>Ganzuas TM149 172260101</t>
  </si>
  <si>
    <t>racord tubo 6x9 con salida rosca macho 3/8 Durr</t>
  </si>
  <si>
    <t>M57380085</t>
  </si>
  <si>
    <t>CONEXIÓN ENCHUFABLE ROSCADA 6X9 G3/8 L3</t>
  </si>
  <si>
    <t>01.11.22
verificar que no está pedido en otra lista pendiente</t>
  </si>
  <si>
    <t>Ruedas giratorias con freno (Mesa HHN)</t>
  </si>
  <si>
    <t>Alex</t>
  </si>
  <si>
    <t>1-0504</t>
  </si>
  <si>
    <t>Ruedas giratorias con freno (Nordson Alta Blue)</t>
  </si>
  <si>
    <t>Spray grasa</t>
  </si>
  <si>
    <t>Slipperry</t>
  </si>
  <si>
    <t>pendiente de recepcion</t>
  </si>
  <si>
    <t>¿como está este tema? Entrega parcial 18-19.01</t>
  </si>
  <si>
    <t>122,4</t>
  </si>
  <si>
    <t>FILTRO AGUA EN Y DOBLE MALLA 1 0-100ºC 16BAR</t>
  </si>
  <si>
    <t>STK2054200004</t>
  </si>
  <si>
    <t>tarjeta control motor equipo nordson altablue (bfb, hjb,…..)</t>
  </si>
  <si>
    <t>KIT,PCA, MOTOR CNTRL, ALTABLUE</t>
  </si>
  <si>
    <t>reparar regulador devilbiss</t>
  </si>
  <si>
    <t>HGB-403H</t>
  </si>
  <si>
    <t>Stem Kit</t>
  </si>
  <si>
    <t>turbina pulverizador Durr</t>
  </si>
  <si>
    <t>N21210004</t>
  </si>
  <si>
    <t>TURBINA\RADIAL HIGH EFFICIENCY</t>
  </si>
  <si>
    <t>Panasonic</t>
  </si>
  <si>
    <t>Patín para mano robot HHN</t>
  </si>
  <si>
    <t>Hiwin</t>
  </si>
  <si>
    <t>HGH15CAC</t>
  </si>
  <si>
    <t>Patín lineal de bolas</t>
  </si>
  <si>
    <t>MA00046042</t>
  </si>
  <si>
    <t>1056129 KIT,MODULE,SUREBEAD A,.032,GOLD</t>
  </si>
  <si>
    <t>bloque pistolas para preventivos</t>
  </si>
  <si>
    <t>recambio sames</t>
  </si>
  <si>
    <t>J3STKL035 MA00041240 juntas aire copela</t>
  </si>
  <si>
    <t>MA00041240</t>
  </si>
  <si>
    <t>sensor de nivel de cola blanca HHN para sustituir la boya.</t>
  </si>
  <si>
    <t>Sensores de ultrasonido UM18-21212D211</t>
  </si>
  <si>
    <t>filtro interno power QUEBRAFIL MET CODIGO: QFM242X04H</t>
  </si>
  <si>
    <t>QFM242X04H</t>
  </si>
  <si>
    <t>correas motor horno polimerizado SPA 1207 LW/1225 LA</t>
  </si>
  <si>
    <t>SPA 1207 LW / 1225 LA</t>
  </si>
  <si>
    <t xml:space="preserve">mejora </t>
  </si>
  <si>
    <t>racor  inox 1 macho x 3/4 macho</t>
  </si>
  <si>
    <t>racor modificación instalacion barniz mate</t>
  </si>
  <si>
    <t>boquillas cola nordson pip según plano</t>
  </si>
  <si>
    <t>SNA30</t>
  </si>
  <si>
    <t>pendiente de entrega</t>
  </si>
  <si>
    <t>Reparación Teach iPendant R-30iA (PIP/HHN) Numero de oferta "543654 SQ"</t>
  </si>
  <si>
    <t>A55L­0001­0288#COVER</t>
  </si>
  <si>
    <t>RUBBER COVER</t>
  </si>
  <si>
    <t>A290­7213­X706#A</t>
  </si>
  <si>
    <t>Fluorescente Philip TLD 58w/840</t>
  </si>
  <si>
    <t>Philip TLD 58w/840</t>
  </si>
  <si>
    <t>Reparación bol Dürr barniz</t>
  </si>
  <si>
    <t>M35020113</t>
  </si>
  <si>
    <t>ANILLO PARA AIRE GUIA\PM 2xLL HX EB3</t>
  </si>
  <si>
    <t>26.01.23
VERIFICAR SI ESTÁ EN OTRA LISTA PENDIENTE</t>
  </si>
  <si>
    <t>ANILLO TORICO\2,2x1  FKM</t>
  </si>
  <si>
    <t>AFILADORA BROCAS OPTI GQ-D13 /3-13 mm</t>
  </si>
  <si>
    <t>ASL3140020</t>
  </si>
  <si>
    <t>CERRADURA PUERTA CORTAFUEGOS CARGA B</t>
  </si>
  <si>
    <t>EHL1838D2</t>
  </si>
  <si>
    <t>CERRADURA CORTAFUEGO. M.43020. CISA</t>
  </si>
  <si>
    <t>racor  inox 11/4 macho x 1/2 macho</t>
  </si>
  <si>
    <t>MANETAS PUERTAS CORTAFUEGOS CARGA B</t>
  </si>
  <si>
    <t>JUEGO MANILLA 704 CORTAFUEGO CIEGA</t>
  </si>
  <si>
    <t>01.12.22
verificar que no esté pedido en otra lista</t>
  </si>
  <si>
    <t>M08010623</t>
  </si>
  <si>
    <t>ANILLO TORICO\2,6x1 FKM (SUSTITUYE M08030666)</t>
  </si>
  <si>
    <t>28.11.22
verificar que no está pedido en otra lista</t>
  </si>
  <si>
    <t>sensores temperatura para la deteccion de la aplicación cola holtmet</t>
  </si>
  <si>
    <t xml:space="preserve">XPRICE-SEN
.FT-50AWP
FT-H20 </t>
  </si>
  <si>
    <t>CONJUNTO SENSORES :
- CABEZAL TERMOSENSOR INFRAROJO
- CONTROLADOR TERMOSENSOR INFRAROJO</t>
  </si>
  <si>
    <t>fabricación uñas comboy</t>
  </si>
  <si>
    <t>Flexo 1/2" de 1,5 m longitud total INOX Recto/acodado (pintura)</t>
  </si>
  <si>
    <t>12.01.23</t>
  </si>
  <si>
    <t>revision anual quemadores eclipse aplicación 2022 con todo los consumibles de recambio</t>
  </si>
  <si>
    <t>revision quemadores eclipse 2022 con material de recambio</t>
  </si>
  <si>
    <t>ALCATEL Telefono TEMPORIS 880 (Telefono jefe linea)</t>
  </si>
  <si>
    <t>Alcatel</t>
  </si>
  <si>
    <t>Telefono jefe linea (Sustitucion por averia)</t>
  </si>
  <si>
    <t>Alicates electricista (Reposicion)</t>
  </si>
  <si>
    <t>TPR</t>
  </si>
  <si>
    <t>Alicates de corte electricista</t>
  </si>
  <si>
    <t>Bases aereas schuko triples con tapa</t>
  </si>
  <si>
    <t>Ref. 1473.290</t>
  </si>
  <si>
    <t>Cable para sensores</t>
  </si>
  <si>
    <t>CERVITRONIC LiYCY 250V 4x0.75 mm2 (HHN/HJB)</t>
  </si>
  <si>
    <t>50 mts</t>
  </si>
  <si>
    <t>Cebadores S2 (Iluminacion fabrica)</t>
  </si>
  <si>
    <t>Cebadores S2</t>
  </si>
  <si>
    <t>macho M18 paso fina para sensor nivel cola HHN</t>
  </si>
  <si>
    <t>IZA70284</t>
  </si>
  <si>
    <t>MACHO MAQUINA RECTO HSS CO DIN376/374 (M/MF) GUN - 3200 -18,00X1,00</t>
  </si>
  <si>
    <t>Manguera 3x1,5 mm negra</t>
  </si>
  <si>
    <t>Manguera 3x2,5 mm negra</t>
  </si>
  <si>
    <t>Pico loro (Reposicion)</t>
  </si>
  <si>
    <t>Tubos fluorescentes 18w daylight (Iluminacion fabrica)</t>
  </si>
  <si>
    <t>tubos fluorescentes 18 w luz dia</t>
  </si>
  <si>
    <t>VENTILADOR 300m3/h 230V IP54 (Cuadros electricos)</t>
  </si>
  <si>
    <t>NSYCVF300M230PF</t>
  </si>
  <si>
    <t>Ventladores armarios electricos Linea</t>
  </si>
  <si>
    <t>bombines taquillas (Ivan)</t>
  </si>
  <si>
    <t>Cerradura IFAM 111A</t>
  </si>
  <si>
    <t>fabricacion de ruedas carros línea ( según muestra)</t>
  </si>
  <si>
    <t>RUEDA CARRO PINTURA</t>
  </si>
  <si>
    <t>Llave stilson 14" (Reposicion taller)</t>
  </si>
  <si>
    <t>recambios rodillo espuma para pintar proteccion HHN</t>
  </si>
  <si>
    <t>RRE</t>
  </si>
  <si>
    <t>RECANVI ESPUMA 11 CM</t>
  </si>
  <si>
    <t>PROFORMA</t>
  </si>
  <si>
    <t xml:space="preserve">consumible </t>
  </si>
  <si>
    <t>reparacion  valvula dosificadora sca</t>
  </si>
  <si>
    <t>Mountin crew M18x1  AK400 0651.0015 valvula dosificadora</t>
  </si>
  <si>
    <t>Cosnsumible</t>
  </si>
  <si>
    <t>O-Ring 0301.0006</t>
  </si>
  <si>
    <t>Guide bush 0320.0057</t>
  </si>
  <si>
    <t>Ruedas giratorias con freno (Mesa decapante)</t>
  </si>
  <si>
    <t>1-0551</t>
  </si>
  <si>
    <t>teflonar depositos pequeños cola HHN</t>
  </si>
  <si>
    <t>tratamiento dos depositos  300 x 500 mm teflonado en su totalidad</t>
  </si>
  <si>
    <t>como está este tema? Enviado 30.01.23</t>
  </si>
  <si>
    <t>pedidos en  S35</t>
  </si>
  <si>
    <t>RECLAMADOS A  GENFILTRO 21-11</t>
  </si>
  <si>
    <t>electrovalvula soldadura CP4 se cambia para evitar que los cilindros se caigan</t>
  </si>
  <si>
    <t>VMPA2-M1H-B-PI electroválvula</t>
  </si>
  <si>
    <t>VMPA2-M1H-J-PI electroválvula 5/2 biestable</t>
  </si>
  <si>
    <t>Llave fija combinada de 8 mm (Reposicion)</t>
  </si>
  <si>
    <t>Llave fija combinada de 8 mm</t>
  </si>
  <si>
    <t>Teflon de hilo (Taller)</t>
  </si>
  <si>
    <t>Correas Grupo de Aporte</t>
  </si>
  <si>
    <t>SPC 5600 LP</t>
  </si>
  <si>
    <t>resistencia reparacion maquina decapante con ultrasonidos.</t>
  </si>
  <si>
    <t>RESISTENCIA SILICONA 350 W, 310 x 70 mm Equipo LT-400 PRO</t>
  </si>
  <si>
    <t>Diferencial 40A 300MA Superinmunizado (Speaker)  tiene retardo y no le afecta los armonicos</t>
  </si>
  <si>
    <t>A9R35240</t>
  </si>
  <si>
    <t>Diferencial 40A 300MA Superinmunizado (Speaker)</t>
  </si>
  <si>
    <t>Diferencial 40A 30MA Superinmunizado (Speaker) tiene retardo y no le afecta los armonicos</t>
  </si>
  <si>
    <t>A9R61240</t>
  </si>
  <si>
    <t>Diferencial 40A 30MA Superinmunizado (Speaker)</t>
  </si>
  <si>
    <t>Difusor intermedio nº7 según documento COM222306 (Bombas Osmosis)</t>
  </si>
  <si>
    <t>Difusor intermedio nº7 según documento COM222306</t>
  </si>
  <si>
    <t>Magnetotermico 2P 16A (Speaker)</t>
  </si>
  <si>
    <t>A9F79216</t>
  </si>
  <si>
    <t>Contactor + resistencias de descarga (Reactiva)</t>
  </si>
  <si>
    <t>LC1 DPK12P7</t>
  </si>
  <si>
    <t>SÍ, JORDI TE INFORMARÁ</t>
  </si>
  <si>
    <t>reparacion, cambio  compresor equipo frio sala fifo</t>
  </si>
  <si>
    <t>REPARACIONS VARIES UNITAT HITECSA MAGATZEM DE PINTURES</t>
  </si>
  <si>
    <t>Rotametro (Osmosis altillo) Oferta COM225240 0</t>
  </si>
  <si>
    <t>0COMOTRCOM</t>
  </si>
  <si>
    <t>DN40/50E 400-4000 l/h H2O 20ºC Flot. AISI 316L Juntes NBR</t>
  </si>
  <si>
    <t>reclamar yolanda</t>
  </si>
  <si>
    <t>interface io link para conectar con sensores cola HHN</t>
  </si>
  <si>
    <t>IO-LINK-MASTER02-USB</t>
  </si>
  <si>
    <t>M08030928</t>
  </si>
  <si>
    <t>ANILLO TORICO\1,42x1,52 85SH FFKM WS</t>
  </si>
  <si>
    <t>07.02.23</t>
  </si>
  <si>
    <t>22-11</t>
  </si>
  <si>
    <t>¿como está este tema?</t>
  </si>
  <si>
    <t>Correas Hitecsa (Sala fifo/sala disolventes)</t>
  </si>
  <si>
    <t>A43 13x1100</t>
  </si>
  <si>
    <t>Filtros Polifil Galva 610x610x292 F7 (Clima Carga B)</t>
  </si>
  <si>
    <t>Juego de mini destornilladores</t>
  </si>
  <si>
    <t>Latiguillo para grifo 40cm H3/8- M10  grifo (Vestuarios)</t>
  </si>
  <si>
    <t>Latiguillo para grifo 40cm H3/8 - M10 grifo (Vestuarios)</t>
  </si>
  <si>
    <t>Material para dosificadora Floyet</t>
  </si>
  <si>
    <t>Presupuesto 2232552</t>
  </si>
  <si>
    <t>292,17</t>
  </si>
  <si>
    <t>Rele electronico RGU (Sala compresores)</t>
  </si>
  <si>
    <t>CIRCUTOR</t>
  </si>
  <si>
    <t>P11941</t>
  </si>
  <si>
    <t>127,07</t>
  </si>
  <si>
    <t>tubo fluorescente 36 w 865 iluminación fabrica</t>
  </si>
  <si>
    <t>tubo fluorescente 36 w iluminación fabrica</t>
  </si>
  <si>
    <t>Zumbador domestico CA ZD-1 (Telefono Linea)</t>
  </si>
  <si>
    <t>RZD 1A1</t>
  </si>
  <si>
    <t>Flexo 3/4" de 1,5 m longitud total INOX Recto/acodado (pintura)</t>
  </si>
  <si>
    <t>Aro de soplado Eco BEllCleaner Barniz</t>
  </si>
  <si>
    <t xml:space="preserve">         328.81 €</t>
  </si>
  <si>
    <t>1 stock</t>
  </si>
  <si>
    <t>6 stock</t>
  </si>
  <si>
    <t>M08010480</t>
  </si>
  <si>
    <t>en stock</t>
  </si>
  <si>
    <t>N32250012</t>
  </si>
  <si>
    <t>UNIDAD DE VALVULAS\DS14x2 SITZ 9,5</t>
  </si>
  <si>
    <t>N32250011</t>
  </si>
  <si>
    <t>UNIDAD DE VALVULAS\DS14x2 SITZ 6,0</t>
  </si>
  <si>
    <t>E09060248</t>
  </si>
  <si>
    <t>cable de alta brazo robot barniz Durr</t>
  </si>
  <si>
    <t>Durr</t>
  </si>
  <si>
    <t>CABLE DE UNION\4M HS-ANSCHL.EB2 ICCAB</t>
  </si>
  <si>
    <t>e-mail  12-12</t>
  </si>
  <si>
    <t>Llave allen larga con bola de 2mm (Reposicion)</t>
  </si>
  <si>
    <t>Llave allen larga con bola de 2mm</t>
  </si>
  <si>
    <t>patines grupo de arrastre cadena línea</t>
  </si>
  <si>
    <t>PASAMANO GUIA CARROS</t>
  </si>
  <si>
    <t>recambios robots durr</t>
  </si>
  <si>
    <t>E09200016</t>
  </si>
  <si>
    <t>High voltage cable 100kVDC red resistor</t>
  </si>
  <si>
    <t>31.01.23</t>
  </si>
  <si>
    <t>E09400068</t>
  </si>
  <si>
    <t>FIBRE OPTIC CABLE\PMMA MULTI CORE 1mm</t>
  </si>
  <si>
    <t>E09400076</t>
  </si>
  <si>
    <t>FIBRE OPTIC CABLE\DR ECOB.3 60° BLOCK L2</t>
  </si>
  <si>
    <t>18.01.23</t>
  </si>
  <si>
    <t>E09400077</t>
  </si>
  <si>
    <t>FIBRE OPTIC CABLE\DR TURBINE RADIAL 72,6</t>
  </si>
  <si>
    <t>E09400115</t>
  </si>
  <si>
    <t>FIBRE OPTIC CABLE\KPL. WECHSELBAR L=5m</t>
  </si>
  <si>
    <t>M08030024</t>
  </si>
  <si>
    <t>M08010460</t>
  </si>
  <si>
    <t>M08030053</t>
  </si>
  <si>
    <t>ANILLO TORICO\6x1  FKM</t>
  </si>
  <si>
    <t>N32260001</t>
  </si>
  <si>
    <t>VALVULA DE MEMBRANA\HUB 1,5</t>
  </si>
  <si>
    <t>M08010495</t>
  </si>
  <si>
    <t>ANILLO DE ESTANQUEIDAD\d3,8 D6,8 s2 75SH</t>
  </si>
  <si>
    <t>M08030749</t>
  </si>
  <si>
    <t>ANILLO TORICO\85x2 75SH FFKM VGR</t>
  </si>
  <si>
    <t>M08010494</t>
  </si>
  <si>
    <t>ANILLO DE ESTANQUEIDAD\d4,8 D7,0 s2 75SH</t>
  </si>
  <si>
    <t>M08260051</t>
  </si>
  <si>
    <t>SITIO DE AGUJA\KPL.ECOBELL3 2HN 1K/2K MV</t>
  </si>
  <si>
    <t>ventilador de recambio compresor hertz</t>
  </si>
  <si>
    <t>AA015900679</t>
  </si>
  <si>
    <t>FAN Q630 EBM S4D 630 BR</t>
  </si>
  <si>
    <t>982,44</t>
  </si>
  <si>
    <t>Cablecillo 2,5 mm Azul (Taller)</t>
  </si>
  <si>
    <t>Cablecillo 2,5 mm TT (Taller)</t>
  </si>
  <si>
    <t>Lamparas PL 11w (Cuadros electrico Linea )</t>
  </si>
  <si>
    <t>M39011086</t>
  </si>
  <si>
    <t>ARANDELA\D17 S2 POM</t>
  </si>
  <si>
    <t>M08030242</t>
  </si>
  <si>
    <t>ANILLO TORICO\8x1 PTFE</t>
  </si>
  <si>
    <t>M03020036</t>
  </si>
  <si>
    <t>ASIENTO DE MEMBRANA\D7,5 d2,9 s1,77 VA5</t>
  </si>
  <si>
    <t>M39011087</t>
  </si>
  <si>
    <t>ARANDELA\D4,9 d2,5 L2,6 VA5</t>
  </si>
  <si>
    <t>M08010548</t>
  </si>
  <si>
    <t>ANILLO DE ESTANQUEIDAD\D4,9 d3,7 L1,3</t>
  </si>
  <si>
    <t>M08030440</t>
  </si>
  <si>
    <t>ANILLO TORICO\78x1,5 80SH FKM SW PTFE-BE</t>
  </si>
  <si>
    <t>M08030693</t>
  </si>
  <si>
    <t>J.TÓRICA 50x1,5 75SH FFKM VGR</t>
  </si>
  <si>
    <t>M08030694</t>
  </si>
  <si>
    <t>J.TÓRICA 35x1,5 75SH FFKM VGR</t>
  </si>
  <si>
    <t>M08030439</t>
  </si>
  <si>
    <t>ANILLO TORICO\7x1,5 80SH FKM GN PTFE-BES</t>
  </si>
  <si>
    <t>Curva 2" inox (Bomba alimentacion Floyet)</t>
  </si>
  <si>
    <t>recambios taller</t>
  </si>
  <si>
    <t>VALVULA BOLA MINI 1/4</t>
  </si>
  <si>
    <t>VALVULA BOLA MINI 3/8</t>
  </si>
  <si>
    <t xml:space="preserve">VALVULA BOLA MINI 1/4 INOX.316 </t>
  </si>
  <si>
    <t>Freno cilindro topes dujecion spoiler mano Robot 3</t>
  </si>
  <si>
    <t>zimmer</t>
  </si>
  <si>
    <t>MK1501A</t>
  </si>
  <si>
    <t>MK1501A FRENO ZIMMER GROUP</t>
  </si>
  <si>
    <t xml:space="preserve">VALVULA BOLA MINI 3/8  INOX.316 </t>
  </si>
  <si>
    <t>cambiador de herramienta mano robot 3 HHN</t>
  </si>
  <si>
    <t>WWR100F-B</t>
  </si>
  <si>
    <t>cambio de herramienta</t>
  </si>
  <si>
    <t>WWR100L-B</t>
  </si>
  <si>
    <t>cilindro FESTO centrador horquilla mano R3 HHN</t>
  </si>
  <si>
    <t>ADNGF-25-20-P-A</t>
  </si>
  <si>
    <t>Cilindro neumatico guiado FESTO</t>
  </si>
  <si>
    <t>cilindro FESTO topes centrales pieza mano R3 HHN</t>
  </si>
  <si>
    <t>DFM-12-10-P-A-GF</t>
  </si>
  <si>
    <t>Cilindro neumatico FESTO</t>
  </si>
  <si>
    <t>Cilindro neumatico ventosas exteriores mano R2 HHN</t>
  </si>
  <si>
    <t>ADNGF-16-15-P-A</t>
  </si>
  <si>
    <t>reparar ruido motor comprosor 2 Hertz. Cambio de rodamientos motor</t>
  </si>
  <si>
    <t>OF/2022002539</t>
  </si>
  <si>
    <t>REPARACIÓN MOTOR ELECTRICO RUIDO RODAMIENTOS
COMPRESOR HERTZ FRECON 75 Nº VD005338</t>
  </si>
  <si>
    <t>Semana 20</t>
  </si>
  <si>
    <t>Tapón macho roscado inox de 1/8 para montar bloque de recambio</t>
  </si>
  <si>
    <t>Tapón macho roscado inox de 1/8</t>
  </si>
  <si>
    <t>brocas HSS 6mm para coronas (Taller)</t>
  </si>
  <si>
    <t>material giro cadena navidad 2022 arandelas arrastradores</t>
  </si>
  <si>
    <t>arandelas para tornillo M10</t>
  </si>
  <si>
    <t>material giro cadena navidad 2022 pasadores seguridad rodamientos cadena</t>
  </si>
  <si>
    <t>pasadores de seguridad según foto diémetro 4 x 30 mm</t>
  </si>
  <si>
    <t>material giro cadena navidad 2022 tornillos arrastradores</t>
  </si>
  <si>
    <t>tornillos galvanizados exagonales M10 x 60 mm</t>
  </si>
  <si>
    <t>material giro cadena navidad 2022 tuercas arrastradores</t>
  </si>
  <si>
    <t>Tuercas autoblocantes M10</t>
  </si>
  <si>
    <t>material giro cadena navidad 2022 tuercas muelles arrastradores carros</t>
  </si>
  <si>
    <t>Tuercas autoblocantes M20</t>
  </si>
  <si>
    <t>material giro cadena navidad 2022 vaso para atornillador makita</t>
  </si>
  <si>
    <t>vaso con agujero pequeño</t>
  </si>
  <si>
    <t>material giro cadena navidad 2022Rotuladores para marcar la cadena</t>
  </si>
  <si>
    <t>rotulador permanente para metal color blanco</t>
  </si>
  <si>
    <t>Detector nivel (Dosificadora Floyet)</t>
  </si>
  <si>
    <t>Disibent</t>
  </si>
  <si>
    <t>IMNRPPPVP03F52L150C1N1</t>
  </si>
  <si>
    <t>120,20</t>
  </si>
  <si>
    <t>Prisioneros M-6 x 8mm Allen punta conica (Bell Cleaner)</t>
  </si>
  <si>
    <t>Rodamientos pulverizadores (Bell Cleaner )</t>
  </si>
  <si>
    <t>688-2Z-HLC</t>
  </si>
  <si>
    <t>Amortigudores puertas luces (Cabinas)</t>
  </si>
  <si>
    <t>montcada</t>
  </si>
  <si>
    <t>Ref. 08510200</t>
  </si>
  <si>
    <t>¡'09890'</t>
  </si>
  <si>
    <t>cilindro para mejora posicionamiento estructura en prensa HHN</t>
  </si>
  <si>
    <t>cilindro Festo ADVUL-20-50-P-A</t>
  </si>
  <si>
    <t>juego de puntas atornillador bateria</t>
  </si>
  <si>
    <t>milwaukee</t>
  </si>
  <si>
    <r>
      <rPr>
        <sz val="11"/>
        <color rgb="FF000000"/>
        <rFont val="Calibri"/>
        <family val="2"/>
        <scheme val="minor"/>
      </rPr>
      <t>ShW CD Set (</t>
    </r>
    <r>
      <rPr>
        <b/>
        <sz val="11"/>
        <color rgb="FF000000"/>
        <rFont val="Calibri"/>
        <family val="2"/>
        <scheme val="minor"/>
      </rPr>
      <t>48 pc</t>
    </r>
    <r>
      <rPr>
        <sz val="11"/>
        <color rgb="FF000000"/>
        <rFont val="Calibri"/>
        <family val="2"/>
        <scheme val="minor"/>
      </rPr>
      <t>) JUEGOS SHOCKWAVE™ IMPACT DUTY</t>
    </r>
  </si>
  <si>
    <t>Manguera 12x0,75 mm (Osmosis Power)</t>
  </si>
  <si>
    <t xml:space="preserve">angulo imantado para soldar </t>
  </si>
  <si>
    <t>bloque magnetico soldar 45 y 90 grados</t>
  </si>
  <si>
    <t>14,88</t>
  </si>
  <si>
    <t>29,76</t>
  </si>
  <si>
    <t>Iluminacion Cabina Barniz</t>
  </si>
  <si>
    <t>Presupuesto 3220330</t>
  </si>
  <si>
    <t>40 tubos fluorescentes led</t>
  </si>
  <si>
    <t>208,48</t>
  </si>
  <si>
    <t>Cable alta (Flameado)</t>
  </si>
  <si>
    <t>Presupuesto 3220457</t>
  </si>
  <si>
    <t>167,60</t>
  </si>
  <si>
    <t>recambio HJB/HHN</t>
  </si>
  <si>
    <t>cable electrico 25 hilos de 0,5mm para mesas de carga piezas.</t>
  </si>
  <si>
    <t>31-01</t>
  </si>
  <si>
    <t>Cables de acero trenzado para reparar utiles dimensional</t>
  </si>
  <si>
    <t>Rs-amidata</t>
  </si>
  <si>
    <t>HF02-2M</t>
  </si>
  <si>
    <t>Kit de fijación de bucle Cables metálicos Gripple 11 a 45 kg HF02-2M  Acero Galvanizado 2m</t>
  </si>
  <si>
    <t>Distribuidores FR-8-1/4 (Micros Sala Mezclas)</t>
  </si>
  <si>
    <t>Distribuidores FR-8-1/4 (Micros Sala Mezclas)Presupuesto 3221804</t>
  </si>
  <si>
    <t>Rele electronico RGU 10 (Cuadro obra Robots)</t>
  </si>
  <si>
    <t>Rele electronico RGU 10 (Cuadro obra Robots)Presupuesto 3221801</t>
  </si>
  <si>
    <t>Valvula drenaje automatica (Compresores)</t>
  </si>
  <si>
    <t>Bigking</t>
  </si>
  <si>
    <t>Presupuesto 3220427</t>
  </si>
  <si>
    <t>cartuchos silicona polimero H-75 blanco (Ultrasonidos)</t>
  </si>
  <si>
    <t>Tornillo M16x200+tuerca antiblocante (Humidificadora)</t>
  </si>
  <si>
    <t>Detector magnetico (Cp4 M309)</t>
  </si>
  <si>
    <t>D-93SAPC</t>
  </si>
  <si>
    <t>Tornillo  M6x50 nylon exagonal cargado de fibra de vidrio</t>
  </si>
  <si>
    <t>Juntas rotativas gas (Flameado)</t>
  </si>
  <si>
    <t>Servotechnick</t>
  </si>
  <si>
    <t>Presupuesto 3220796</t>
  </si>
  <si>
    <t>570,51</t>
  </si>
  <si>
    <t>1141,02</t>
  </si>
  <si>
    <t>Nanovalvulas aplicación</t>
  </si>
  <si>
    <t>pro-forma</t>
  </si>
  <si>
    <t>Gafas de seguridad trabajo cabinas</t>
  </si>
  <si>
    <t>Honeywell</t>
  </si>
  <si>
    <t>V-MAXX 1006195</t>
  </si>
  <si>
    <t>filtro recirculacion nordson verseblue</t>
  </si>
  <si>
    <t>filter cartridge MW0,2 VB compl. HT</t>
  </si>
  <si>
    <t>Tornillo  M5x40 nylon exagonal cargado de fibra de vidrio</t>
  </si>
  <si>
    <t>piezas recambio mano R3 hjb rotas</t>
  </si>
  <si>
    <t>presupuesto: 50012</t>
  </si>
  <si>
    <t>Recambios mano R3 hjb.</t>
  </si>
  <si>
    <t>Ibarra</t>
  </si>
  <si>
    <t>592x592x600</t>
  </si>
  <si>
    <t>BAG-FIL F-7 595X595X625  (Nueva Ref: F7 592x592x600 / K )</t>
  </si>
  <si>
    <t>1ER GRUPOR APORTE</t>
  </si>
  <si>
    <t>BAG-FIL F-5 595X595X625  (Nueva Ref: M5 592x592x600 / M )</t>
  </si>
  <si>
    <t>filtros sala mezclas</t>
  </si>
  <si>
    <t>663x663x48</t>
  </si>
  <si>
    <t>IIDC9 663x663x48 (SALA MEZCLAS)</t>
  </si>
  <si>
    <t>TECHO HORNO POLIMERIZADO</t>
  </si>
  <si>
    <t xml:space="preserve">BIOCEL II HT 11L1 663x663x48 E10 c/JUNTA LEA </t>
  </si>
  <si>
    <t>Temporizador purgador automatico (Neumatica)</t>
  </si>
  <si>
    <t>Ciclic</t>
  </si>
  <si>
    <t>presupuesto 3224705</t>
  </si>
  <si>
    <t>96,88</t>
  </si>
  <si>
    <t>cambio de lona puerta automática zona bfb</t>
  </si>
  <si>
    <t>Tipo de puerta : PR15 (Plegable PRPG)</t>
  </si>
  <si>
    <t>reparar bomba humificadora</t>
  </si>
  <si>
    <t xml:space="preserve">presupuesto: </t>
  </si>
  <si>
    <t>REPARAR BOMBA HUMIFICADORA TIPO: FELEZ 65- 160 de 7,5 kw a 2920 rpm 400/690V Nº 100177</t>
  </si>
  <si>
    <t>recambios HHN</t>
  </si>
  <si>
    <t>piezas de recambio mano R3 HHN</t>
  </si>
  <si>
    <t>presupuesto: 15007</t>
  </si>
  <si>
    <t>conjunto de piezas:
"-Ref.P069038 Suport. 1,00 21,0 60,00 60,00 60,00 
-Ref.P067402 Gripert base 1. 1,00 21,0 51,25 51,25 51,25 
-Ref.P069889 Stoppes base. 1,00 21,0 18,00 18,00 18,00 
-Ref.P067393 Stoppes base. 1,00 21,0 20,00 20,00 20,00 
-Ref.P069036.gripes base. 1,00 21,0 60,00 60,00 60,00 
-Ref.P066401 gripes base. 1,00 21,0 51,25 51,25 51,25 
-Ref.P069889 Stopper base. 1,00 21,0 18,00 18,00 18,00 
-Ref.PO67393 Stopper base. 1,00 21,0 20,00 20,00 20,00"</t>
  </si>
  <si>
    <t>manguera nordson para equipo Versablue para HHN</t>
  </si>
  <si>
    <t>HOSE, HT - 6.0 - 08, PT100, 240V, AUTO</t>
  </si>
  <si>
    <t>Codos 1" hembra-hembra (Flameado)</t>
  </si>
  <si>
    <t>Jordi Bartroli</t>
  </si>
  <si>
    <t>Manguito mixto cobre soldar 35mmx1,1/4" macho</t>
  </si>
  <si>
    <t>Manguito mixto cobre soldar 35mmx1,1/4 macho (Flameado)</t>
  </si>
  <si>
    <t>Manguitos 1,1/4" hembra-hembra (Flameado)</t>
  </si>
  <si>
    <t>Manguitos 1,1/4 hembra-hembra (Flameado)</t>
  </si>
  <si>
    <t>bolsa porta herramientas  REF: 173150202</t>
  </si>
  <si>
    <t>Eje ruedas carros</t>
  </si>
  <si>
    <t>juego destornilladores  REF: 172280109</t>
  </si>
  <si>
    <t>Pie de rey digital REF: 190140400</t>
  </si>
  <si>
    <t>pie de rey REF: 26700500</t>
  </si>
  <si>
    <t xml:space="preserve">Cable tierra afumex 1x6mm </t>
  </si>
  <si>
    <t>Pedido realizado Phoenix</t>
  </si>
  <si>
    <t>Silicagel sala mezclas Ref: DRP-85-069</t>
  </si>
  <si>
    <t>DRP-85-069</t>
  </si>
  <si>
    <t>con número de pedido 29/11/2023</t>
  </si>
  <si>
    <t>junta metálica separación</t>
  </si>
  <si>
    <t>durr</t>
  </si>
  <si>
    <t>M35010241</t>
  </si>
  <si>
    <t>ANILLO\D28,5 d25 s0,1 VA5</t>
  </si>
  <si>
    <t>reclamado 06/02/2024</t>
  </si>
  <si>
    <t>Grasa eje manual (Robots Barniz)Kluberplex BEM 41-132</t>
  </si>
  <si>
    <t>Kluberplex</t>
  </si>
  <si>
    <t>Grasa eje manual (Robots Barniz)</t>
  </si>
  <si>
    <t>Tubos led 1200 15w (Iluminacion SAS/Jefe equipo)</t>
  </si>
  <si>
    <t>Pres. 3222207</t>
  </si>
  <si>
    <t>Arandela metal para bloque alojamiento mesamoll bomba barril</t>
  </si>
  <si>
    <t>0617.0120</t>
  </si>
  <si>
    <t>Disk</t>
  </si>
  <si>
    <t>eje para valvula mezcladora cola Dopag</t>
  </si>
  <si>
    <t>Tige de piston para valvula 401.05.75.I</t>
  </si>
  <si>
    <t>Tornillo  M5x50 nylon exagonal cargado de fibra de vidrio</t>
  </si>
  <si>
    <t>juego de juntas mantenimiento bomba barril hjb</t>
  </si>
  <si>
    <t>Juego de juntas MAT_UP1XXX</t>
  </si>
  <si>
    <t>Junta verde exterior para bloque alojamiento mesamoll bomba barril</t>
  </si>
  <si>
    <t>0301.0036</t>
  </si>
  <si>
    <t>O-ring 45,00X2,50_VI_75SH</t>
  </si>
  <si>
    <t>Retén para bloque alojamiento mesamoll bomba barril</t>
  </si>
  <si>
    <t>0305.0006</t>
  </si>
  <si>
    <t>Step ring_I_30,00</t>
  </si>
  <si>
    <t>Tira de junta para bloque alojamiento mesamoll bomba barril</t>
  </si>
  <si>
    <t>0303.0006</t>
  </si>
  <si>
    <t>Guide ring_I_30,00</t>
  </si>
  <si>
    <t>Ventilador Reactiva</t>
  </si>
  <si>
    <t>estructura para poder cambiar los rodamientos de la turbina extraccion aire cabinas.</t>
  </si>
  <si>
    <t>presupuesto: 15028</t>
  </si>
  <si>
    <t>Turbinas de extracción:
-Construir soportes con viga UPN-100 mm,
 para sacar turbina.
-Construir puntal y sacar el exsistente</t>
  </si>
  <si>
    <t>a la espera de pagar por adelantado 30%</t>
  </si>
  <si>
    <t>revision anual Durr</t>
  </si>
  <si>
    <t>alargadera para pulverizador Durr</t>
  </si>
  <si>
    <t>alargadera para reparacion pulverizador</t>
  </si>
  <si>
    <t>JOrdi tiene qe hablar con marc</t>
  </si>
  <si>
    <t>Brocas HSSE 5%Co de 3,5 mm</t>
  </si>
  <si>
    <t>centrador atornillador cp4</t>
  </si>
  <si>
    <t>MP018.010.05.004 PERNO DI CENTRAGGIO</t>
  </si>
  <si>
    <t>MP018.010.05.006 PIASTRA SUPERIORE</t>
  </si>
  <si>
    <t>material para la instalación de gas flameado nuevo</t>
  </si>
  <si>
    <t>material flameado nuevo recibido</t>
  </si>
  <si>
    <t>reparación pc rto</t>
  </si>
  <si>
    <t>tecam</t>
  </si>
  <si>
    <t>reparación en tecan del pc de la rto</t>
  </si>
  <si>
    <t>Saco de trapos blancos (Taller)</t>
  </si>
  <si>
    <t>conectores profibus</t>
  </si>
  <si>
    <t>6ES7972-0BA52-0XA0</t>
  </si>
  <si>
    <t xml:space="preserve">SIMATIC ET 200,CONECT.PROF.SAL 90º </t>
  </si>
  <si>
    <t>6ES7972-0BB12-0XA0</t>
  </si>
  <si>
    <t>CONNECTOR PROFIBUS AMB CONEC.PG 90º</t>
  </si>
  <si>
    <t>control remoto de la bomba trane para que no pare cuando está en fallo la enfriadora.</t>
  </si>
  <si>
    <t>trane</t>
  </si>
  <si>
    <t>presupuesto: 44117895</t>
  </si>
  <si>
    <t>Instalación de control remoto en bomba de agua</t>
  </si>
  <si>
    <t>Anillo frotante FPL 355</t>
  </si>
  <si>
    <t>pagada pro-forma 18.01//Espera recepcion material 18.01</t>
  </si>
  <si>
    <t>Detector inductivo (soldadura RS)</t>
  </si>
  <si>
    <t>DW-AS-603-M5</t>
  </si>
  <si>
    <t>Detector inductivo PNP M5</t>
  </si>
  <si>
    <t>18-dic.</t>
  </si>
  <si>
    <t>Jabon lavamanos (Taller)</t>
  </si>
  <si>
    <t>14/03/2024</t>
  </si>
  <si>
    <t>recambio hjb</t>
  </si>
  <si>
    <t>tubos recambio para sustitucion de tubo rigido colas en caso de necesidad</t>
  </si>
  <si>
    <t>R7 1/2 METALICO 1/2 C/20511-08-08 A/LADOS L-6 MTS</t>
  </si>
  <si>
    <t>ALLEN ,PAVONADO: M6 -16MM(REPOSICION TALLER)</t>
  </si>
  <si>
    <t>ALLEN ,PAVONADO: M6 -16MM</t>
  </si>
  <si>
    <t>Oscar</t>
  </si>
  <si>
    <t>22/02/2024</t>
  </si>
  <si>
    <t>Reparacion bol Durr</t>
  </si>
  <si>
    <t>M08030748</t>
  </si>
  <si>
    <t>ANILLO TORICO\ 70X1,5 75SH FFKM VGR</t>
  </si>
  <si>
    <t>31.05.2023</t>
  </si>
  <si>
    <t>Batería robot ABB máquina pion</t>
  </si>
  <si>
    <t>Reparación Boll Dúrr</t>
  </si>
  <si>
    <t>N98900314</t>
  </si>
  <si>
    <t>JUEGO DE PIEZAS DE DESGASTE\F.N32260007</t>
  </si>
  <si>
    <t>12.05.2023</t>
  </si>
  <si>
    <t>-Maneta PA,80 negra</t>
  </si>
  <si>
    <t>sinerges</t>
  </si>
  <si>
    <t>-pie/patas ,plastico negras,,M6,30X30</t>
  </si>
  <si>
    <t>-pie/patas ,plastico negras,,M8,40X40</t>
  </si>
  <si>
    <t>-Tapeta 5,40X40 negra</t>
  </si>
  <si>
    <t>-Tapeta 6,30X30 negra</t>
  </si>
  <si>
    <t>-Tuerca 8 PA                                                         </t>
  </si>
  <si>
    <t>-Tuerca 8 St,M5,zincado</t>
  </si>
  <si>
    <t>-Tuerca 8 St,M6,zincado</t>
  </si>
  <si>
    <t>-Tuerca 8 ZN,M4,zincado</t>
  </si>
  <si>
    <t>-Tuerca 8 ZN,M5,zincado</t>
  </si>
  <si>
    <t>-Tuerca 8,St,M8,HD,zincado</t>
  </si>
  <si>
    <t>-Tuerca automatica V8,St,M6,inox</t>
  </si>
  <si>
    <t>-Tuerca cabeza de martillo,M6</t>
  </si>
  <si>
    <t>-Tuerca F6 St,zincado M4</t>
  </si>
  <si>
    <t>-Tuerca F6 St,zincado M5</t>
  </si>
  <si>
    <t>-Tuerca F6 St,zincado M6</t>
  </si>
  <si>
    <t>-Tuerca F8 St,zincado M8</t>
  </si>
  <si>
    <t>-Tuerca V8,St,M6,zincado</t>
  </si>
  <si>
    <t>Avisador luminoso led rojo (LINEA PINTURA)</t>
  </si>
  <si>
    <t>M03050010</t>
  </si>
  <si>
    <t>SOPORTE DE TOBERA\ECOBELL3 2K MV VA6</t>
  </si>
  <si>
    <t>09.05.2023</t>
  </si>
  <si>
    <t>M05110126</t>
  </si>
  <si>
    <t>CASQUILLO ROSCADO\ECOBELL3 1K/2K M30x1</t>
  </si>
  <si>
    <t>M33012749</t>
  </si>
  <si>
    <t>PLACA\D17 L3,2 VA5</t>
  </si>
  <si>
    <t>M08050045</t>
  </si>
  <si>
    <t>JUNTA DE EMBOLO\20,35 s3,7 75SH FFKM VGR</t>
  </si>
  <si>
    <t>06.06.2023</t>
  </si>
  <si>
    <t>M68010188</t>
  </si>
  <si>
    <t>RESORTE DE COMPRESION\d1,1 Dm8,7 Lo16,37</t>
  </si>
  <si>
    <t>20.06.2023</t>
  </si>
  <si>
    <t>Latiguillo inox hidraulico hembra loca/hembra loca de 2100mm de 1/2"(BFBRS)</t>
  </si>
  <si>
    <t>CERRADURA NOVA POMO LLAVE-CONDENA NEGRO 70(para puertas despachos)</t>
  </si>
  <si>
    <t>CLLCE137084</t>
  </si>
  <si>
    <t>CERRADURA NOVA POMO LLAVE-CONDENA NEGRO 70</t>
  </si>
  <si>
    <t>65,51€</t>
  </si>
  <si>
    <t>arandela grower M5</t>
  </si>
  <si>
    <t>Arandela grower M5</t>
  </si>
  <si>
    <t>tubo protector dentro de eje manual Durr</t>
  </si>
  <si>
    <t>W40070080
sustituye a W40070079</t>
  </si>
  <si>
    <t>MANGUERA PROTECTORA\KPL.140° HA GEWEBE-T</t>
  </si>
  <si>
    <t>10.04.2023</t>
  </si>
  <si>
    <t>electrovalvula 5/2 sustituya a 5/3. Es de las costillas RHN en máquina HHN. puesto carga piel.</t>
  </si>
  <si>
    <t xml:space="preserve">ELECTROVALVULA VUVG-L14-B52-T-G18-1R8L </t>
  </si>
  <si>
    <t>Allen avellanado INOX M4,16mm</t>
  </si>
  <si>
    <t>Allen avellanado INOX M5,25mm</t>
  </si>
  <si>
    <t>Allen avellanado INOX M8,25mm</t>
  </si>
  <si>
    <t>Allen avellanado pavonado M4,16mm</t>
  </si>
  <si>
    <t>Allen avellanado pavonado M4,25mm</t>
  </si>
  <si>
    <t>Allen avellanado pavonado M5,10mm</t>
  </si>
  <si>
    <t>Allen avellanado pavonado M5,16mm</t>
  </si>
  <si>
    <t>Allen avellanado pavonado M5,20mm</t>
  </si>
  <si>
    <t>Allen avellanado pavonado M6,25mm</t>
  </si>
  <si>
    <t>Allen galvanizado M5,16mm</t>
  </si>
  <si>
    <t>Allen galvanizado M6,10mm</t>
  </si>
  <si>
    <t>Allen galvanizado M6,20mm</t>
  </si>
  <si>
    <t>Allen galvanizado M6,30mm</t>
  </si>
  <si>
    <t>Allen galvanizado M8,16mm</t>
  </si>
  <si>
    <t>Allen pavonado M4,10mm</t>
  </si>
  <si>
    <t>Allen pavonado M5,16mm</t>
  </si>
  <si>
    <t>Allen pavonado M6,60mm</t>
  </si>
  <si>
    <t>Llave filtro de aceite (Robots barniz)</t>
  </si>
  <si>
    <t>Llave filtro aceite</t>
  </si>
  <si>
    <t>proteccion termica para pistola cola Nordson</t>
  </si>
  <si>
    <t>topes lecho piel maquina HJB</t>
  </si>
  <si>
    <t>Placa Poliuretà (PU) 70º Sh 1000x1000x12</t>
  </si>
  <si>
    <t>latiguillos recambio dopag HHN ( entrada bomba trasbase graco )</t>
  </si>
  <si>
    <t xml:space="preserve"> INOX/TEFLON 3/4 C/TL-TL 3/4" L-1000MM</t>
  </si>
  <si>
    <t>latiguillos recambio dopag HHN ( entrada tanque grande )</t>
  </si>
  <si>
    <t>INOX/TEFLON 1/2 C/TL-TL-1/2 L-1000MM</t>
  </si>
  <si>
    <t>latiguillos recambio dopag HHN ( entrada valvula mezcladora )</t>
  </si>
  <si>
    <t>INOX/TEFLON 5/16 C/TL-TL-3/8 L-5200MM</t>
  </si>
  <si>
    <t>latiguillos recambio dopag HHN ( salida bomba volumetrica )</t>
  </si>
  <si>
    <t>INOX/TEFLON 5/16 C/TL-TL-3/8 L-450MM</t>
  </si>
  <si>
    <t>latiguillos recambio dopag HHN (salida de sensor volumetrico )</t>
  </si>
  <si>
    <t>INOX/TEFLON 5/16 C/TL-TL-3/8 L-1400MM</t>
  </si>
  <si>
    <t>latiguillos recambio dopag HHN (salida tanque grande )</t>
  </si>
  <si>
    <t>INOX/TEFLON 1/2 C/TL-TL-1/2 L-1300MM</t>
  </si>
  <si>
    <t>Codo macho roscado de 3/4" a hembra loca de 1/2" para latiguillo HJB</t>
  </si>
  <si>
    <t>Codo macho roscado de 3/4" a hembra loca de 1/2"</t>
  </si>
  <si>
    <t>latiguillo dopag máquina encolado  HHN</t>
  </si>
  <si>
    <t xml:space="preserve"> LAT.INOX TL1/2 TL90 1/2 INOX L-700MM</t>
  </si>
  <si>
    <t>latiguillo sala mezclas</t>
  </si>
  <si>
    <t>LAT.INOX TL1/2 TL90 1/2 INOX L-1500MM</t>
  </si>
  <si>
    <t>reduccion 1/4 macho a 1/2 hembra</t>
  </si>
  <si>
    <t>reduccion 1/8 macho a 1/4 hembra</t>
  </si>
  <si>
    <t>reduccion 3/8 macho a 1/4 hembra</t>
  </si>
  <si>
    <t>MACHO PARA ENCHUFE RAPIDO DOPAG HJB</t>
  </si>
  <si>
    <t>IMPACD25HX ACOPLE H1/4 INOX..</t>
  </si>
  <si>
    <t>latiguillo dopag máquina encolado  (HHN/BFB/BFBRS)</t>
  </si>
  <si>
    <t xml:space="preserve"> LAT.INOX TL1/2 TL90 1/2 INOX L-750MM</t>
  </si>
  <si>
    <t>(filtros sala mezclas)Racord curvo metalico de producto,macho 1/2 ,para tubo de 10-12</t>
  </si>
  <si>
    <t>Racord curvo metalico de producto,macho 1/2 ,para tubo de 10-12</t>
  </si>
  <si>
    <t>racord curvo rosca macho 1/4 tubo 8mm</t>
  </si>
  <si>
    <t>Rodamiento prueba carros Ref: 6203-2RSH/C3</t>
  </si>
  <si>
    <t>6203-2RSH/C3</t>
  </si>
  <si>
    <t>10530021 Slippery</t>
  </si>
  <si>
    <t>Slippery spray,alto contenido PTFE,400ml</t>
  </si>
  <si>
    <t>a espera de recepcionarlo</t>
  </si>
  <si>
    <t>tuerca autoblocante M4</t>
  </si>
  <si>
    <t>tuerca autoblocante M5</t>
  </si>
  <si>
    <t>tuerca inox M10</t>
  </si>
  <si>
    <t>tuerca inox M12</t>
  </si>
  <si>
    <t>tuerca inox M14</t>
  </si>
  <si>
    <t>tuerca inox M6</t>
  </si>
  <si>
    <t>DESENGRASANTE PREMIUM (Aerosol) 400ml</t>
  </si>
  <si>
    <t>racord curvo rosca macho 1/8 tubo 6mm</t>
  </si>
  <si>
    <t>ººººº</t>
  </si>
  <si>
    <t>racord de union para tubo de 10mm a tubo de 10mm</t>
  </si>
  <si>
    <t>racord de union para tubo de 4mm a tubo de 6mm</t>
  </si>
  <si>
    <t>racord de union para tubo de 6mm a tubo de 6mm</t>
  </si>
  <si>
    <t>racord de union para tubo de 6mm a tubo de 8mm</t>
  </si>
  <si>
    <t>racord de union para tubo de 8mm a tubo de 10mm</t>
  </si>
  <si>
    <t>racord giratorio recto cilindrico, rosca macho 1/2 tubo 8mm</t>
  </si>
  <si>
    <t>racord giratorio recto rosca macho 1/2 tubo 8mm</t>
  </si>
  <si>
    <t>ARANDELA PLANA . M4(REPOSICION TALLER)</t>
  </si>
  <si>
    <t>ARANDELA PLANA . M4</t>
  </si>
  <si>
    <t>PRIORIDAD ANGEL 14.12</t>
  </si>
  <si>
    <t>Pedido realizado a Genfiltro</t>
  </si>
  <si>
    <t>ARANDELA PLANA . M5(REPOSICION TALLER)</t>
  </si>
  <si>
    <t>ARANDELA PLANA . M5</t>
  </si>
  <si>
    <t>Aro de secado</t>
  </si>
  <si>
    <t>cambiar radiador compresor línea lento</t>
  </si>
  <si>
    <t>OF/2023001110</t>
  </si>
  <si>
    <t>cambiar 127.00263 RADIADOR ALMIG LENTO 56 F1615350</t>
  </si>
  <si>
    <t>Brida basculante cilindros festo mano R3 SNCL-16</t>
  </si>
  <si>
    <t>Caballete festo LBN-12/16 para mano R3</t>
  </si>
  <si>
    <t>Caballete festo LBN-12/16</t>
  </si>
  <si>
    <t>Caja de aluminio</t>
  </si>
  <si>
    <t>Caja repartidora conexión detectores de mano R3</t>
  </si>
  <si>
    <t>EBC 136</t>
  </si>
  <si>
    <t>Cambio rapido neumatico mano R3 (presupuesto 3224758)</t>
  </si>
  <si>
    <t>Schunk</t>
  </si>
  <si>
    <t>0302346</t>
  </si>
  <si>
    <t>SWK-041-000-000 Quick-Change-Master 0302346</t>
  </si>
  <si>
    <t>0302347</t>
  </si>
  <si>
    <t>SWA-041-000-000 Quick-Change-Tool 0302347</t>
  </si>
  <si>
    <t>Cilindro festo DFM-12-20-P-A-GF horquilla mano R3</t>
  </si>
  <si>
    <t>Contactores seguridades cuadro obra k5</t>
  </si>
  <si>
    <t>Presupuesto 3224212</t>
  </si>
  <si>
    <t>Contactores seguridades cuadro obra</t>
  </si>
  <si>
    <t>62,11</t>
  </si>
  <si>
    <t>Material cuadro pruebas Durr</t>
  </si>
  <si>
    <t>Presupuesto 3224056</t>
  </si>
  <si>
    <t>906,99</t>
  </si>
  <si>
    <t>Modulo conexion electrica mano R3 (presupuesto 3224758)</t>
  </si>
  <si>
    <t>SWO-R26-A Electrical Module 9935819</t>
  </si>
  <si>
    <t>1-2 SET            ( LANZAR COMANDA)</t>
  </si>
  <si>
    <t>SWO-R26-K Electrical Module 9935820</t>
  </si>
  <si>
    <t>Rail para patines mano R3</t>
  </si>
  <si>
    <t>HGR15-R-170-C</t>
  </si>
  <si>
    <t>3 DIAS</t>
  </si>
  <si>
    <t>HGR15-R-140-C</t>
  </si>
  <si>
    <t>Regulador aire mano R3</t>
  </si>
  <si>
    <t>ARM10-08BG</t>
  </si>
  <si>
    <t>ARM10-M5BG-A</t>
  </si>
  <si>
    <t>Rotula cilindros festo mano R3 SGS-M6</t>
  </si>
  <si>
    <t>Rotula con peine sujetacables KEG ZL M50</t>
  </si>
  <si>
    <t>Murrplastik</t>
  </si>
  <si>
    <t>sensor deteccion pieza mano R3 GTB2S-P5451</t>
  </si>
  <si>
    <t>Sensor sistema reflex HHN</t>
  </si>
  <si>
    <t>O6P202</t>
  </si>
  <si>
    <t>Soporte de sistema SH 56_70-A</t>
  </si>
  <si>
    <t>Tope de goma parabólico</t>
  </si>
  <si>
    <t>Norelem</t>
  </si>
  <si>
    <t>26110_020002455</t>
  </si>
  <si>
    <t>Valvula festo VUVG-L14-B52-T-G18-1P3 mano R3</t>
  </si>
  <si>
    <t>Valvula festo VUVG-L14-P53C-T-G18-1P3 mano R3</t>
  </si>
  <si>
    <t>Valvula festo VUVS-LK20-M32C-AD-G18-1C1-S mano R3</t>
  </si>
  <si>
    <t>intervención Durr para cambio impulsos encoder con el cambio de cadena</t>
  </si>
  <si>
    <t>mail de David Delgado</t>
  </si>
  <si>
    <t>Cambio de pulsos en robots Durr (intervencion un día laborable)</t>
  </si>
  <si>
    <t>soporte plasma HHN modificado para no romper tubo</t>
  </si>
  <si>
    <t>Nova Mevir</t>
  </si>
  <si>
    <t>presupuesto: 230166</t>
  </si>
  <si>
    <t>SOPORTE PLASMA 70x8x100</t>
  </si>
  <si>
    <t>lunes 12</t>
  </si>
  <si>
    <t>SOPORTE PLASMA 108x8x125</t>
  </si>
  <si>
    <t>macho de acoplamiento rosca hembra (1/4) para toma rapida de planta</t>
  </si>
  <si>
    <t>rbe 06.6101</t>
  </si>
  <si>
    <t>macho de acoplamiento rosca hembra (1/4)</t>
  </si>
  <si>
    <t>PRIORIDAD ANGEL 14.12//Enviado nuevo 22.01.24</t>
  </si>
  <si>
    <t>revision trimestral cadena línea</t>
  </si>
  <si>
    <t>manutechniks</t>
  </si>
  <si>
    <t>toma rapida para puestos de pulido y planta(3/8)</t>
  </si>
  <si>
    <t>rcs 06.1102</t>
  </si>
  <si>
    <t>enchufe rapido rosca hembra modelo rcs 06.1102(3/8)</t>
  </si>
  <si>
    <t>variador control grupos arrastre cadena</t>
  </si>
  <si>
    <t>presupuesto: 3224874</t>
  </si>
  <si>
    <t>CONVT.PROFIBUS-PN 7,3A 3KW FILT.61800-3</t>
  </si>
  <si>
    <t>instación modulo seguridad contraincendios cabina color para el cambio de robots a Dürr</t>
  </si>
  <si>
    <t>CONTROL CABINA PINTURA</t>
  </si>
  <si>
    <t>servi-foc</t>
  </si>
  <si>
    <t>Loctite 577 de 250ml (Sellador de roscas)</t>
  </si>
  <si>
    <t>PRIORIDAD ANGEL 14.12 (1)</t>
  </si>
  <si>
    <t>e-mail 19-12</t>
  </si>
  <si>
    <t>Juego piezas Dremel Wordkpro (Taller)</t>
  </si>
  <si>
    <t>Oferta 12254</t>
  </si>
  <si>
    <t>33,10</t>
  </si>
  <si>
    <t>23/01/2024</t>
  </si>
  <si>
    <t>rodilleras de gel</t>
  </si>
  <si>
    <t>RUB81989</t>
  </si>
  <si>
    <t>actalización de licencia tia portal a V18</t>
  </si>
  <si>
    <t>6ES7822-1AE08-0YE5</t>
  </si>
  <si>
    <t>SIMATIC STEP 7 Prof. V18, actualización V11..V17-&gt; V18</t>
  </si>
  <si>
    <t>actualización de licencia win cc a V18</t>
  </si>
  <si>
    <t>6AV2102-3AA08-0AK5</t>
  </si>
  <si>
    <t>SIMATIC WinCC Advanced V18, actualización V11..V17 -&gt; V18</t>
  </si>
  <si>
    <t>Acoplamiento guardex poliamida bomba de engranajes colas A y B DOPAG</t>
  </si>
  <si>
    <t>MIC.ACCOUPLD14-D12</t>
  </si>
  <si>
    <t>ACOPLAMIENTO COMPLETO MIC.ACCOUPLD14-D12</t>
  </si>
  <si>
    <t>reclamar 29/11/2023</t>
  </si>
  <si>
    <t>Pica de pared inoxidable 42x37 con grifo (Taller)</t>
  </si>
  <si>
    <t>PRIORIDAD ANGEL 14.12(recibido)</t>
  </si>
  <si>
    <t>optoacoplador del sensor de presión Dürr</t>
  </si>
  <si>
    <t>E34010040</t>
  </si>
  <si>
    <t>Convertidor O/E sensor de presión</t>
  </si>
  <si>
    <t>reclamar 29/11/2023// llegaron 2 unit 11.11.23</t>
  </si>
  <si>
    <t>sensor control presion Dürr</t>
  </si>
  <si>
    <t>keller</t>
  </si>
  <si>
    <t>E22010011</t>
  </si>
  <si>
    <t>Sensor de presión HS (alta tensión)
0-25 bares a prueba de alta tensión</t>
  </si>
  <si>
    <t>17.08.2023</t>
  </si>
  <si>
    <t>junta para cambiar los sensores de presion bombas Dürr</t>
  </si>
  <si>
    <t>M08010332</t>
  </si>
  <si>
    <t>ANILLO DE ESTANQUERIDAD\ d9 D9,9 s2 PE-UHM</t>
  </si>
  <si>
    <t>26.07.2023</t>
  </si>
  <si>
    <t>optoacoplador control revoluciones turbina Dürr</t>
  </si>
  <si>
    <t>E34010034</t>
  </si>
  <si>
    <t>Convertidor O/E control revoluciones</t>
  </si>
  <si>
    <t>27.07.2023</t>
  </si>
  <si>
    <t>tornillo apriete fibra optica sensores de presion bomba Dürr</t>
  </si>
  <si>
    <t>M41140026</t>
  </si>
  <si>
    <t>TORNILLO TENSOR\LWL D2/2 DP VA6</t>
  </si>
  <si>
    <t xml:space="preserve">bisagras para puertas HHN/Bosch Rexroth 3842511251 Hinge (bisagras compatibles con las originales: Hinge 8 Al PP4, light duty 0.0.488.94)
</t>
  </si>
  <si>
    <t>0.0.488.94</t>
  </si>
  <si>
    <t>Hinge 8 Al PP4, light duty 0.0.488.94</t>
  </si>
  <si>
    <t>Estopada blanca para Válvula Mezcladora Dopag</t>
  </si>
  <si>
    <t>Pilas LR03 Alkalinas AAA</t>
  </si>
  <si>
    <t>Pilas LR6 Alkalinas AA</t>
  </si>
  <si>
    <t>agitador preparación pintura sala mezclas.</t>
  </si>
  <si>
    <t>Oferta nº 231076.
Nº de oferta: 231112
Nº de oferta: 231111</t>
  </si>
  <si>
    <t>AGITADOR ELECTRICO C/ VARIADOR CATEGORIA ATEX 
ELEVADOR NEUMATICO + CUADRO CONTROL AGITADOR.
 AGITADOR ELECTRICO CATEGORIA ATEX</t>
  </si>
  <si>
    <t>punta atornillador torx T20 de 150mm de longitud</t>
  </si>
  <si>
    <t>Lo que han traido no es  lo que se pidio</t>
  </si>
  <si>
    <t>sensor nivel cola bicomponente dopag laser</t>
  </si>
  <si>
    <t>LR-TB2000C </t>
  </si>
  <si>
    <t>sensor láser para nivel de cola</t>
  </si>
  <si>
    <t>627,00</t>
  </si>
  <si>
    <t xml:space="preserve">fabricación soporte encoder línea </t>
  </si>
  <si>
    <t>nº oferta: 230229</t>
  </si>
  <si>
    <t>SOPORTE PARA ENCODER CADENA PINTURA</t>
  </si>
  <si>
    <t>CAMPANAS DÜRR</t>
  </si>
  <si>
    <t>en camino 15.03</t>
  </si>
  <si>
    <t>06.05.24</t>
  </si>
  <si>
    <t>Juntas toricas (paquete brida)</t>
  </si>
  <si>
    <t>M08010497</t>
  </si>
  <si>
    <t>04.05.2023</t>
  </si>
  <si>
    <t>Lamparas IS125 100W S.O. (Soldadura CP4)</t>
  </si>
  <si>
    <t>Cemas</t>
  </si>
  <si>
    <t>fabricación mano R3 HHN</t>
  </si>
  <si>
    <t>bomba sistema refrigeración cuarto compresores</t>
  </si>
  <si>
    <t>3800SP2127</t>
  </si>
  <si>
    <t>BOMBA DE AGUA EVAPORATIVO SUPER PUMP FASCO</t>
  </si>
  <si>
    <t>Util para sacar campanas Durr</t>
  </si>
  <si>
    <t>W02020235 D59</t>
  </si>
  <si>
    <t>24.08.2023</t>
  </si>
  <si>
    <t>rodamientos bomba humidificadora refrigeración sala compresores</t>
  </si>
  <si>
    <t>607-ZZ</t>
  </si>
  <si>
    <t>RODAMIENTO RÍGIDO BOLAS 1 HIL 7x19x6</t>
  </si>
  <si>
    <t>toroidal con salida 4-20mA para lectura consumo grupos arrastre</t>
  </si>
  <si>
    <t>M70811</t>
  </si>
  <si>
    <t>TRANSF.C/CONVERTIDOR TI-420-35-2,5 2,5A</t>
  </si>
  <si>
    <t>10139 / recibido como 51748</t>
  </si>
  <si>
    <t>Correas SPZ 1162 (Extraccion Sala Fifo)</t>
  </si>
  <si>
    <t>IPC Primer y Color</t>
  </si>
  <si>
    <t>Devibess</t>
  </si>
  <si>
    <t>HGB - 422</t>
  </si>
  <si>
    <t>Membranas reguladores mecánicos</t>
  </si>
  <si>
    <t>Pedidas a Coapsys.estamos con impago.Se pagará para que las traigan.</t>
  </si>
  <si>
    <t>Porta silicagel sala mezclas.</t>
  </si>
  <si>
    <t>PORTA SILICAGEL</t>
  </si>
  <si>
    <t>Tacos nylon 6mm SX (Taller)</t>
  </si>
  <si>
    <t>Tacos nylon 6mm SX</t>
  </si>
  <si>
    <t>intervencion de analizar conductividad alta osmosis altillo y cambiar 4 membranas del tubo inferior.</t>
  </si>
  <si>
    <t>presupuesto: NOV120722</t>
  </si>
  <si>
    <t>SUSTITUIR MEMBRANAS EQUIPO DE OSMOSIS INVERSA</t>
  </si>
  <si>
    <t>sonda nivel deposito aditivo osmosis altillo adic R10</t>
  </si>
  <si>
    <t>presupuesto: NOV060723</t>
  </si>
  <si>
    <t>NSONDA NIVEL PVDH 4X6</t>
  </si>
  <si>
    <t>Cablecillo 6 mm tierra y terminales (Sala Mezclas)</t>
  </si>
  <si>
    <t>Presupuesto 3227623</t>
  </si>
  <si>
    <t>82,21</t>
  </si>
  <si>
    <t>sepiolita</t>
  </si>
  <si>
    <t>sepiolita en saco de 20kg</t>
  </si>
  <si>
    <t>Anillo escalonado valvula AK401 y valvula mezcladora</t>
  </si>
  <si>
    <t>tubo circuito general disolvente ivasol.</t>
  </si>
  <si>
    <t>Oferta Nº 407456
ref: Q20-UPE-13X20</t>
  </si>
  <si>
    <t>MTS. MANGUERA Q20 UPE 13X20 QUIMICOS 20 BAR BANDELADO</t>
  </si>
  <si>
    <t>Cajas de empalme de superficie con conos 100x100</t>
  </si>
  <si>
    <t>Cajas de empalme de superficie sin conos 100x100</t>
  </si>
  <si>
    <t>s08</t>
  </si>
  <si>
    <t>racord giratorio recto cilindrico,rosca macho 1/2 tubo 6mm</t>
  </si>
  <si>
    <t>racord giratorio recto rosca macho 1/2 tubo 6mm</t>
  </si>
  <si>
    <t>Grasa lubricante aplicaciones varias.</t>
  </si>
  <si>
    <t>SYNTHESO GLEP 1 kg</t>
  </si>
  <si>
    <t>Herramientas pulverizador Dürr</t>
  </si>
  <si>
    <t>M41160007</t>
  </si>
  <si>
    <t>TORNILLO DE SEGURIDAD\M2 SW1,5 L11</t>
  </si>
  <si>
    <t>29.03.2023</t>
  </si>
  <si>
    <t>Serpentines azules mezcladores (Robots pintura)</t>
  </si>
  <si>
    <t>PMS 08-16-125B</t>
  </si>
  <si>
    <t>base de conexión 8 vías para detectores mano robot PION</t>
  </si>
  <si>
    <t>murr elektronik</t>
  </si>
  <si>
    <t>EXACT8, 8XM8, 3 POLE</t>
  </si>
  <si>
    <t>25.08.23</t>
  </si>
  <si>
    <t>Recambio BFB//HHN</t>
  </si>
  <si>
    <t>Pomo cierre bidon cola //Vis 26.06.001</t>
  </si>
  <si>
    <t>26.06.001</t>
  </si>
  <si>
    <t>Tuerca Husky 716 para abrazadera,reparacion de bombas</t>
  </si>
  <si>
    <t>Presupuesto # SQ10910</t>
  </si>
  <si>
    <t xml:space="preserve">Tuerca Husky 716 para abrazadera [100179] NUT </t>
  </si>
  <si>
    <t>Silenciador para bomba husky</t>
  </si>
  <si>
    <t>Silenciador Rosca macho (Cuerpo de resina) neumático SMC, AN30-03, Resina, Roscado, Macho R 3/8</t>
  </si>
  <si>
    <t>Boquilla (HJB)</t>
  </si>
  <si>
    <t>cubeta limpieza bombas</t>
  </si>
  <si>
    <t>Aigüera industrial 600 FT 0012.120.60 amb bastidor Aigüera industrial 600 FT 0012.120.60 amb bastidor  Cubeta 500 x 400 x 250 mm</t>
  </si>
  <si>
    <t>hacer proforma s40</t>
  </si>
  <si>
    <t>Focos iluminacion (Power)</t>
  </si>
  <si>
    <t>Metalworks</t>
  </si>
  <si>
    <t>Presupuesto 3225769</t>
  </si>
  <si>
    <t>83,60</t>
  </si>
  <si>
    <t>334,4</t>
  </si>
  <si>
    <t>Manometros de glicerina 63mm vertical 1/4 de 0-16 bar</t>
  </si>
  <si>
    <t>Cambio en pulverizador 1 de barniz y stock</t>
  </si>
  <si>
    <t>M24030053</t>
  </si>
  <si>
    <t>ANILLO DE APRIETE\D126  ECOBELL3  DA</t>
  </si>
  <si>
    <t>12.04.2023</t>
  </si>
  <si>
    <t>racord giratorio recto cilindrico,rosca macho 3/8 tubo 6mm</t>
  </si>
  <si>
    <t>racord giratorio recto rosca macho 3/8 tubo 6mm</t>
  </si>
  <si>
    <t>racord roscado M3 en forma de L para tubo D3</t>
  </si>
  <si>
    <t>racord roscado M3 en forma de L para tubo D3 QSML-M-3</t>
  </si>
  <si>
    <t>Tubo de aire comprimido Festo de Poliuretano Azul, diám. exterior 3mm, longitud 50m</t>
  </si>
  <si>
    <t>PUN-3X0,5-BL</t>
  </si>
  <si>
    <t>Tubería de aire comprimido Festo de Poliuretano Azul, diá. exterior 3mm, longitud 50m</t>
  </si>
  <si>
    <t>ESTRUCTURAS SACOS LODOS BALSA</t>
  </si>
  <si>
    <t>enric@sacoshidalgo.com</t>
  </si>
  <si>
    <t>ESTRUCTURA SACOS 110x110x250 PARA SACOS BIG BAG 90 X 90 X 100</t>
  </si>
  <si>
    <t>terjeta lectura encoder cuadro de obra</t>
  </si>
  <si>
    <t>6ES7551-1AB01-0AB0</t>
  </si>
  <si>
    <t>SIMATIC S7-1500, TM PosInput 2 módulo contador y módulo de lectura de recorrido para encóder incremental RS 422 o encóder absoluto SSI, 2 canales, 2 DI, 2 DQ por canal</t>
  </si>
  <si>
    <t>Pulsador rojo luminoso (Osmosis Power)</t>
  </si>
  <si>
    <t>XB4BW34B5</t>
  </si>
  <si>
    <t>revisar 29/11/2023//Se recibió en 06.11 Yolanda</t>
  </si>
  <si>
    <t>Cinta teflon ancha (Fabrica)</t>
  </si>
  <si>
    <t>Bases aereas schuko hembra negra (Taller)</t>
  </si>
  <si>
    <t>80,56</t>
  </si>
  <si>
    <t>Encoder incremental Atex para la línea</t>
  </si>
  <si>
    <t>AEV70IBF02000CV00002</t>
  </si>
  <si>
    <t>AEV70IBF02000CV00002 ENCODER INCREMENTAL ATEX</t>
  </si>
  <si>
    <t>Camara Hikvision (RB-4)</t>
  </si>
  <si>
    <t>Gafa eagle monofocal 2D</t>
  </si>
  <si>
    <t>994EY20</t>
  </si>
  <si>
    <t>Teflon hilo (Fabrica)</t>
  </si>
  <si>
    <t>Rodamientos agitadores (Sala Mezclas)</t>
  </si>
  <si>
    <t>6001 2RSH</t>
  </si>
  <si>
    <t>Cinta teflon normal (Fabrica)</t>
  </si>
  <si>
    <t>bomba dosificadora aditivos de recambio con control nivel</t>
  </si>
  <si>
    <t>VCL 07.06 K Azul 220 V</t>
  </si>
  <si>
    <t>BOMBA DOSIFICACIÓN VCL 07.06 K Azul 220 V (nivel)</t>
  </si>
  <si>
    <t>Kluthe</t>
  </si>
  <si>
    <t>Manguitos 1/4" (Linea pintura)</t>
  </si>
  <si>
    <t>Manguitos 1/4" H/H (Linea pintura)</t>
  </si>
  <si>
    <t>revoisar si pedido. Yolanda</t>
  </si>
  <si>
    <t>Tapones 1/8"-Allen (Linea Pintura)</t>
  </si>
  <si>
    <t>material recambio flameado Hill (prioridad 1)</t>
  </si>
  <si>
    <t>Ignition electrode BERU ZE14-12</t>
  </si>
  <si>
    <t>urgente.</t>
  </si>
  <si>
    <t>2 set</t>
  </si>
  <si>
    <t>modificar tapa y añadir mirilla para sensor de nivel</t>
  </si>
  <si>
    <t>presupuesto nº: 50108</t>
  </si>
  <si>
    <t>-Modificar tapa sensor de nivel HHN:</t>
  </si>
  <si>
    <t xml:space="preserve">Entregado sin número de pedido. </t>
  </si>
  <si>
    <t>Reles para maniobra cambio pistola primer de recambio</t>
  </si>
  <si>
    <t>finder</t>
  </si>
  <si>
    <t>55.34.9.024.0040</t>
  </si>
  <si>
    <t>relés maniobra finder 24vdc</t>
  </si>
  <si>
    <t>soporte anacondas robots HHN (R3 rotos)</t>
  </si>
  <si>
    <t>MURRPLASTIC</t>
  </si>
  <si>
    <t>SH M40/M50</t>
  </si>
  <si>
    <t>murrplastic SH M40/M50</t>
  </si>
  <si>
    <t>Convertidor universal (Banco pruebas Durr)</t>
  </si>
  <si>
    <t>Linker</t>
  </si>
  <si>
    <t>POSI Plus</t>
  </si>
  <si>
    <t>Potenciometro (Banco pruebas Durr)</t>
  </si>
  <si>
    <t>XB5AD912R4K7</t>
  </si>
  <si>
    <t>40,15</t>
  </si>
  <si>
    <t>pilas duracell AAA para varios en planta</t>
  </si>
  <si>
    <t xml:space="preserve">Pilas alcalina AAA de 1,5V </t>
  </si>
  <si>
    <t>prioridad semana 50</t>
  </si>
  <si>
    <t>506-725 referencia RS</t>
  </si>
  <si>
    <t>kit reparacion juntas valvula recirculacion equipo versablue</t>
  </si>
  <si>
    <t>Kit-SVC safety valve HT, o-rings</t>
  </si>
  <si>
    <t>placa aislamiento inferior equipo versablue</t>
  </si>
  <si>
    <t>Kit-SVC insulation HS-VS VB/DB012</t>
  </si>
  <si>
    <t>placa aislamiento superior bandeja de goteo equipo versablue</t>
  </si>
  <si>
    <t>insulation plate VB012 drip pan</t>
  </si>
  <si>
    <t>placa aislamiento superior equipo versablue</t>
  </si>
  <si>
    <t>placa de aislamiento 012 sin ranura, VB</t>
  </si>
  <si>
    <t>T.2gb (presupuestoantiguo 1219450)</t>
  </si>
  <si>
    <t>Membranas reguladoras (Primer/Color)</t>
  </si>
  <si>
    <t>Desague Inox  1 1/4" (Mesa Limpieza)</t>
  </si>
  <si>
    <t>Presupuesto COM232401</t>
  </si>
  <si>
    <t>Desague Inox 1 1/4"(Mesa Limpieza)</t>
  </si>
  <si>
    <t>23,40</t>
  </si>
  <si>
    <t>Alicates circlip modelo SB5(Taller / Bell Cleaner)</t>
  </si>
  <si>
    <t>TengTools</t>
  </si>
  <si>
    <t>Cortatubos modelo TF30</t>
  </si>
  <si>
    <t>Cortatubos MODELO TF30</t>
  </si>
  <si>
    <t>Cortatubos modelo TF76 (Osmosis Altillo/Power)</t>
  </si>
  <si>
    <t>Juntas anillo torico (Aro de Secado)</t>
  </si>
  <si>
    <t>reclamado a Durr 31.01</t>
  </si>
  <si>
    <t>Valvula drenaje automatica (Compresores/Sala mezclas)</t>
  </si>
  <si>
    <t>Presupuesto 3220427 (Antiguo presupuesto)</t>
  </si>
  <si>
    <t>pilas alkalinas 6F22 9v (Varios Fabrica)</t>
  </si>
  <si>
    <t>Camara Hikvision (RB2-R21)</t>
  </si>
  <si>
    <t>conector hembra para mesas carga de piezas HHN</t>
  </si>
  <si>
    <t>Parte hembra de combitack con 2 enchufes de 6mm para tubo de 6X8 con valvula antiretorno + 2 modulos con 15 pines hembra de 1mm para cables 0,25-0,75mm</t>
  </si>
  <si>
    <t>conector macho para mesas carga de piezas HHN</t>
  </si>
  <si>
    <t>Parte macho de combitack con 2 machos de acoplamiento para tubo de 6X8 + 2 modulos con 15 pines macho de 1mm para cables 0,25-0,75mm</t>
  </si>
  <si>
    <t>Crimpadora staubli</t>
  </si>
  <si>
    <t>Crimpadora</t>
  </si>
  <si>
    <t>Diferencial 40 A 4 polos 300 MA (Sala enfriamiento)</t>
  </si>
  <si>
    <t>Pin hembra de 1mm recambios</t>
  </si>
  <si>
    <t>Socket hembra de 1mm recambios CT-BP1ET/0,25-0,75 AU</t>
  </si>
  <si>
    <t>Pin macho de 1mm recambios</t>
  </si>
  <si>
    <t>Pin macho de 1mm recambios CT-SP1/0,25-0,75K AU</t>
  </si>
  <si>
    <t>Raccord hembra 1/4"para cartuchos microdifusion</t>
  </si>
  <si>
    <t>HCB 05.7101 / IC</t>
  </si>
  <si>
    <t>util ajustable para crimpadora para crimpar cables de 0,14 a 4mm</t>
  </si>
  <si>
    <t>util para crimpadora para crimpar cables de 0,25 a 0,75mm</t>
  </si>
  <si>
    <t>Util para extraer conectores hembra de 1mm</t>
  </si>
  <si>
    <t>Util para extraer conectores pin macho de 1mm</t>
  </si>
  <si>
    <t>Util para insertar conectores macho y hembra de 1mm</t>
  </si>
  <si>
    <t>racord recto rosca macho 1/4 tubo 10mm</t>
  </si>
  <si>
    <t>racord recto rosca macho 1/4 tubo 8mm</t>
  </si>
  <si>
    <t>racord recto rosca macho 1/8 tubo 8mm</t>
  </si>
  <si>
    <t>racord recto rosca macho 3/8 tubo 8mm</t>
  </si>
  <si>
    <t>Abrazaderas sinfin 12-20mm</t>
  </si>
  <si>
    <t>e-mail 09-05</t>
  </si>
  <si>
    <t>Abrazaderas sinfin 15-25mm</t>
  </si>
  <si>
    <t>Abrazaderas sinfin 20-32mm</t>
  </si>
  <si>
    <t>Aceite engrase cadena</t>
  </si>
  <si>
    <t>CELEN QUIMICA</t>
  </si>
  <si>
    <t>PQL CHAIN 270 (Aceite de cadenas)</t>
  </si>
  <si>
    <t>50 litros</t>
  </si>
  <si>
    <t>Pasado a Vanessa para que lo pida</t>
  </si>
  <si>
    <t>rodamiento agitador</t>
  </si>
  <si>
    <t>Óscar</t>
  </si>
  <si>
    <t>Alicates de corte (Reposicion)</t>
  </si>
  <si>
    <t>Alicates de corte</t>
  </si>
  <si>
    <t>ALLEN ,GALVANIZADO: M4 -10MM(REPOSICION TALLER)</t>
  </si>
  <si>
    <t>ALLEN ,GALVANIZADO: M4 -10MM</t>
  </si>
  <si>
    <t>ALLEN ,GALVANIZADO: M4 -16MM(REPOSICION TALLER)</t>
  </si>
  <si>
    <t>ALLEN ,GALVANIZADO: M4 -16MM</t>
  </si>
  <si>
    <t>ALLEN ,GALVANIZADO: M6 -10MM(REPOSICION TALLER)</t>
  </si>
  <si>
    <t>ALLEN ,GALVANIZADO: M6 -10MM</t>
  </si>
  <si>
    <t>ALLEN ,GALVANIZADO: M6 -20MM(REPOSICION TALLER)</t>
  </si>
  <si>
    <t>ALLEN ,GALVANIZADO: M6 -20MM</t>
  </si>
  <si>
    <t>ALLEN ,GALVANIZADO: M6 -30MM(REPOSICION TALLER)</t>
  </si>
  <si>
    <t>ALLEN ,GALVANIZADO: M6 -30MM</t>
  </si>
  <si>
    <t>ALLEN ,INOX: M3 -10MM(REPOSICION TALLER)</t>
  </si>
  <si>
    <t>ALLEN ,INOX: M3 -10MM</t>
  </si>
  <si>
    <t>ALLEN ,INOX: M3 -16MM(REPOSICION TALLER)</t>
  </si>
  <si>
    <t>ALLEN ,INOX: M3 -16MM</t>
  </si>
  <si>
    <t>ALLEN ,INOX: M3 -40MM(REPOSICION TALLER)</t>
  </si>
  <si>
    <t>ALLEN ,INOX: M3 -40MM</t>
  </si>
  <si>
    <t>ALLEN ,INOX: M4 -16MM(REPOSICION TALLER)</t>
  </si>
  <si>
    <t>ALLEN ,INOX: M4 -16MM</t>
  </si>
  <si>
    <t>ALLEN ,INOX: M5 -16MM(REPOSICION TALLER)</t>
  </si>
  <si>
    <t>ALLEN ,INOX: M5 -16MM</t>
  </si>
  <si>
    <t>ALLEN ,INOX: M5 -20MM(REPOSICION TALLER)</t>
  </si>
  <si>
    <t>ALLEN ,INOX: M5 -20MM</t>
  </si>
  <si>
    <t>ALLEN ,INOX: M5 -40MM(REPOSICION TALLER)</t>
  </si>
  <si>
    <t>ALLEN ,INOX: M5 -40MM</t>
  </si>
  <si>
    <t>ALLEN ,INOX: M5 -45MM(REPOSICION TALLER)</t>
  </si>
  <si>
    <t>ALLEN ,INOX: M5 -45MM</t>
  </si>
  <si>
    <t>ALLEN ,INOX: M5 -80MM(REPOSICION TALLER)</t>
  </si>
  <si>
    <t>ALLEN ,INOX: M5 -80MM</t>
  </si>
  <si>
    <t>ALLEN ,PAVONADO: M5 -16MM(REPOSICION TALLER)</t>
  </si>
  <si>
    <t>ALLEN ,PAVONADO: M5 -16MM</t>
  </si>
  <si>
    <t>ALLEN AVELL,GALVANIZADO: M4 -10MM(REPOSICION TALLER)</t>
  </si>
  <si>
    <t>ALLEN AVELL,GALVANIZADO: M4 -10MM</t>
  </si>
  <si>
    <t>ALLEN AVELL,GALVANIZADO: M4 -16MM(REPOSICION TALLER)</t>
  </si>
  <si>
    <t>ALLEN AVELL,GALVANIZADO: M4 -16MM</t>
  </si>
  <si>
    <t>ALLEN AVELL,GALVANIZADO: M6 -20MM(REPOSICION TALLER)</t>
  </si>
  <si>
    <t>ALLEN AVELL,GALVANIZADO: M6 -20MM</t>
  </si>
  <si>
    <t>ALLEN AVELL,GALVANIZADO: M6 -50MM(REPOSICION TALLER)</t>
  </si>
  <si>
    <t>ALLEN AVELL,GALVANIZADO: M6 -50MM</t>
  </si>
  <si>
    <t>ALLEN AVELL,INOX: M4 -16MM(REPOSICION TALLER)</t>
  </si>
  <si>
    <t>ALLEN AVELL,INOX: M4 -16MM</t>
  </si>
  <si>
    <t>ALLEN AVELL,INOX: M4 -20MM(REPOSICION TALLER)</t>
  </si>
  <si>
    <t>ALLEN AVELL,INOX: M4 -20MM</t>
  </si>
  <si>
    <t>ALLEN AVELL,INOX: M5 -30MM(REPOSICION TALLER)</t>
  </si>
  <si>
    <t>ALLEN AVELL,INOX: M5 -30MM</t>
  </si>
  <si>
    <t>ALLEN AVELL,INOX: M8 -25MM(REPOSICION TALLER)</t>
  </si>
  <si>
    <t>ALLEN AVELL,INOX: M8 -25MM</t>
  </si>
  <si>
    <t>amortiguador subida prensa</t>
  </si>
  <si>
    <t>Ace</t>
  </si>
  <si>
    <t>MA225EUM</t>
  </si>
  <si>
    <t>Amortiguador ACE MA225EUM</t>
  </si>
  <si>
    <t>ARANDELA GLOW . M3(REPOSICION TALLER)</t>
  </si>
  <si>
    <t>ARANDELA GLOW . M3</t>
  </si>
  <si>
    <t>ARANDELA GLOW . M5(REPOSICION TALLER)</t>
  </si>
  <si>
    <t>ARANDELA GLOW . M5</t>
  </si>
  <si>
    <t>ARANDELA PLANA . M3(REPOSICION TALLER)</t>
  </si>
  <si>
    <t>ARANDELA PLANA . M3</t>
  </si>
  <si>
    <t>ARANDELA PLANA . M6(REPOSICION TALLER)</t>
  </si>
  <si>
    <t>ARANDELA PLANA . M6</t>
  </si>
  <si>
    <t>bomba volumetrica dopag</t>
  </si>
  <si>
    <t>KRACHT</t>
  </si>
  <si>
    <t>P0147230018</t>
  </si>
  <si>
    <t>-bomba p0147230018 type: KF 0/4 S10K P0A 0DL2/212</t>
  </si>
  <si>
    <t>12-13 set</t>
  </si>
  <si>
    <t>Brida</t>
  </si>
  <si>
    <t>Bridas</t>
  </si>
  <si>
    <t>Caja superficie guardamotor (Chafalatas)</t>
  </si>
  <si>
    <t>GV2MC02</t>
  </si>
  <si>
    <t>CILINDRO NEUMATICO PARA VALVULA MEZCLADORA DOPAG</t>
  </si>
  <si>
    <t>401.05.65</t>
  </si>
  <si>
    <t>neumatic cylinder</t>
  </si>
  <si>
    <t>Conectores RJ45 (Osmosis/Trane)</t>
  </si>
  <si>
    <t>Presupuesto 3223838</t>
  </si>
  <si>
    <t>120,19</t>
  </si>
  <si>
    <t>Contactor CMC-75B+RD+Cables (Reactiva)</t>
  </si>
  <si>
    <t>R281B9</t>
  </si>
  <si>
    <t>Contactor Linea cuadro obra CAD32P7 + Bloque contactos</t>
  </si>
  <si>
    <t>Presupuesto 3226851</t>
  </si>
  <si>
    <t>cuchillo de seguridad Modelo 711</t>
  </si>
  <si>
    <t>tengtools</t>
  </si>
  <si>
    <t xml:space="preserve"> Codigo 173220104</t>
  </si>
  <si>
    <t>cuchillo de seguridad</t>
  </si>
  <si>
    <t>estropajo verde en rollo</t>
  </si>
  <si>
    <t>1rollo</t>
  </si>
  <si>
    <t>Grasa cojinetes temperatura Z5 HT-3 (Grupo aporte)</t>
  </si>
  <si>
    <t>Eurolube</t>
  </si>
  <si>
    <t>12cartuchos</t>
  </si>
  <si>
    <t>17,82</t>
  </si>
  <si>
    <t>Iluminacion Cabina Color</t>
  </si>
  <si>
    <t>Injerto recto para PVC de 125mm/salida 40 mm (Barras)</t>
  </si>
  <si>
    <t>Instalacion ventiladores  zona secuenciado</t>
  </si>
  <si>
    <t>presupuesto 3228728</t>
  </si>
  <si>
    <t>265,81</t>
  </si>
  <si>
    <t>JUEGO 9 LLAVES ALLEN BOLA DE CROMO VANADIO</t>
  </si>
  <si>
    <t>JUEGO de brocas HSSCO 19 piezas de 1 a 10MM Modelo MWBC19</t>
  </si>
  <si>
    <t>metalworks</t>
  </si>
  <si>
    <t>juego de juntas mantenimiento dosificador hjb</t>
  </si>
  <si>
    <t>80319.000065</t>
  </si>
  <si>
    <t>Juego de juntas MAT_ADxx6XXX</t>
  </si>
  <si>
    <t>126,00</t>
  </si>
  <si>
    <t>22/01/2024</t>
  </si>
  <si>
    <t>se recibe proforma. 30/05/2024
en lista Clara</t>
  </si>
  <si>
    <t>lampara philips par luz entrada fabrica</t>
  </si>
  <si>
    <t>Bombilla CFL Philips Lighting 4 Tubos, 26 W G24q-3 164 mm, 4000K, Blanco Frío</t>
  </si>
  <si>
    <t>LLave fija 30x32 (Mezclador Durr)</t>
  </si>
  <si>
    <t>Ref.101701100</t>
  </si>
  <si>
    <t xml:space="preserve">reduccion de 1/4 a 3/8 </t>
  </si>
  <si>
    <t>Maletin para piezas pequeñas (Taller Durr)</t>
  </si>
  <si>
    <t>Kaiser Kraft</t>
  </si>
  <si>
    <t>Ref. 544120 49</t>
  </si>
  <si>
    <t>Material para traslado HMI (Trane)</t>
  </si>
  <si>
    <t>Presupuesto  3227541</t>
  </si>
  <si>
    <t>98,63</t>
  </si>
  <si>
    <t>material recambio flameado Hill (prioridad 2)</t>
  </si>
  <si>
    <t>6SL3210-5BB21-1BV1</t>
  </si>
  <si>
    <t>frequency converter Siemens V20.
CONVT.SINAMICS V20 1AC200-240V-10/+10% 47-63Hz 1.1kW INTERFAZ E/S C1: 4DI,2DO</t>
  </si>
  <si>
    <t>Nivel (Engrase Automatico Transporte)</t>
  </si>
  <si>
    <t>Referencia KF10/C-1/120</t>
  </si>
  <si>
    <t>Nivel magnetico 50 ctm.</t>
  </si>
  <si>
    <t>4K5</t>
  </si>
  <si>
    <t>GE50M</t>
  </si>
  <si>
    <t>Pincales aplicacion vaselina robots Durr</t>
  </si>
  <si>
    <t>Jovi</t>
  </si>
  <si>
    <t>5.672.004</t>
  </si>
  <si>
    <t>1pack</t>
  </si>
  <si>
    <t>Imprenta Codorniu</t>
  </si>
  <si>
    <t>pistola equipo nordson versablue</t>
  </si>
  <si>
    <t>BLUE SERIES GUN SINGLE MODULE</t>
  </si>
  <si>
    <t>Plenum (Humidificadora compresores)</t>
  </si>
  <si>
    <t>Presupuesto 3229468</t>
  </si>
  <si>
    <t>416,70</t>
  </si>
  <si>
    <t>Plenum con rejillas (Humidificadora Sala Compresores)</t>
  </si>
  <si>
    <t>Presupuesto 3227525_x000D_</t>
  </si>
  <si>
    <t>109,86</t>
  </si>
  <si>
    <t>Portatubos fluorescentes (Iluminacion Cabinas/Fabrica)</t>
  </si>
  <si>
    <t>Presupuesto  3231725</t>
  </si>
  <si>
    <t>21,14</t>
  </si>
  <si>
    <t>Racor 3 piezas encolar 32mm PVC (Depuradora)</t>
  </si>
  <si>
    <t>Racor 3 piezas PVC encolar/rosca 1 1/4" macho (Barras)</t>
  </si>
  <si>
    <t xml:space="preserve">reduccion de 1/8 a 3/8 </t>
  </si>
  <si>
    <t xml:space="preserve">reduccion de 3/8 a 1/2 </t>
  </si>
  <si>
    <t>(filtros sala mezclas)Acoplamiento en "T" metalico roscado hembra 1/2</t>
  </si>
  <si>
    <t>Acoplamiento en "T" roscado hembra metalico 1/2</t>
  </si>
  <si>
    <t>DURR</t>
  </si>
  <si>
    <t>Punta mezcladora</t>
  </si>
  <si>
    <t>11.03.24</t>
  </si>
  <si>
    <t>Reposicion neumatica y racor presion</t>
  </si>
  <si>
    <t>presupuesto 3223827</t>
  </si>
  <si>
    <t>1206,73</t>
  </si>
  <si>
    <t>Rodamiento eje plasma giratorio Ref: 6006-2RSR</t>
  </si>
  <si>
    <t>Fag</t>
  </si>
  <si>
    <t>Ref: 6006-2RSR</t>
  </si>
  <si>
    <t>Rollo de estropajo verde (Taller limpieza)</t>
  </si>
  <si>
    <t>PRIORIDAD ANGEL 14.12(1)</t>
  </si>
  <si>
    <t>Saca toricas (Reposicion)</t>
  </si>
  <si>
    <t>codigo 172260101</t>
  </si>
  <si>
    <t>Saca toricas TM149 172260101</t>
  </si>
  <si>
    <t>Saco de trapos blancos</t>
  </si>
  <si>
    <t>Taburete de trabajo (Taller Durr)</t>
  </si>
  <si>
    <t xml:space="preserve"> Ref. 690277 49</t>
  </si>
  <si>
    <t>Taburete de trabajo (Taller)</t>
  </si>
  <si>
    <t>Tapas roscadas 40mm PVC + junta (Depuradora)</t>
  </si>
  <si>
    <t>(filtros sala mezclas)codo metalico macho hembra 1/2</t>
  </si>
  <si>
    <t>codo metalicomacho macho/hembra 1/2</t>
  </si>
  <si>
    <t>(filtros sala mezclas)Machon conico metalico 1/2</t>
  </si>
  <si>
    <t>Machon conico metalico 1/2</t>
  </si>
  <si>
    <t>(filtros sala mezclas)manguito metalico 1/2</t>
  </si>
  <si>
    <t>manguito metalico 1/2</t>
  </si>
  <si>
    <t>Tornillos con ojos DIN444 Inox M8x40 (Micros)</t>
  </si>
  <si>
    <t>Tornillos M-8 x 50 mm Inox</t>
  </si>
  <si>
    <t>DIN912</t>
  </si>
  <si>
    <t>Tornillos M-8 x 55 mm Inox (HHN)</t>
  </si>
  <si>
    <t>Tornillos M-8 x 55 mm Inox</t>
  </si>
  <si>
    <t>tubo fluorescente 36 w</t>
  </si>
  <si>
    <t>Tubo pvc flexible 40 mm (Barras)</t>
  </si>
  <si>
    <t>Tubos fluorescentes led (Iluminacion Cabinas)</t>
  </si>
  <si>
    <t xml:space="preserve">                  Presupuesto 3231634</t>
  </si>
  <si>
    <t>411,20</t>
  </si>
  <si>
    <t>TUERCA AUTOBLOCANTE. M3(REPOSICION TALLER)</t>
  </si>
  <si>
    <t>TUERCA AUTOBLOCANTE. M3</t>
  </si>
  <si>
    <t>TUERCA AUTOBLOCANTE. M4(REPOSICION TALLER)</t>
  </si>
  <si>
    <t>TUERCA AUTOBLOCANTE. M4</t>
  </si>
  <si>
    <t>TUERCA AUTOBLOCANTE. M5(REPOSICION TALLER)</t>
  </si>
  <si>
    <t>TUERCA AUTOBLOCANTE. M5</t>
  </si>
  <si>
    <t>TUERCA AUTOBLOCANTE. M6(REPOSICION TALLER)</t>
  </si>
  <si>
    <t>TUERCA AUTOBLOCANTE. M6</t>
  </si>
  <si>
    <t>TUERCA GALVANIZADA M12(REPOSICION TALLER)</t>
  </si>
  <si>
    <t>TUERCA GALVANIZADA M12</t>
  </si>
  <si>
    <t>TUERCA INOX. M3(REPOSICION TALLER)</t>
  </si>
  <si>
    <t>TUERCA INOX. M3</t>
  </si>
  <si>
    <t>TUERCA INOX. M6(REPOSICION TALLER)</t>
  </si>
  <si>
    <t>TUERCA INOX. M6</t>
  </si>
  <si>
    <t>Valvula 3 piezas PVC 32mm para encolar (Depuradora)</t>
  </si>
  <si>
    <t>recambio SCA HJB</t>
  </si>
  <si>
    <t>valvula distribuidora  REF: 0503.0585</t>
  </si>
  <si>
    <t>varilla roscada galvanizada M4</t>
  </si>
  <si>
    <t>varilla roscada galvanizada  Longitud 2 metros de M4</t>
  </si>
  <si>
    <t>varilla roscada galvanizada M6(colgar TV)</t>
  </si>
  <si>
    <t>varilla roscada galvanizada Longitud 2 metros de M6</t>
  </si>
  <si>
    <t>varilla roscada galvanizada M8</t>
  </si>
  <si>
    <t>varilla roscada galvanizada  Longitud 2 metros de M8</t>
  </si>
  <si>
    <t>vaso expansion 50L (Osmosis altillo)</t>
  </si>
  <si>
    <t>Ibaiondo</t>
  </si>
  <si>
    <t>50 AMR-P</t>
  </si>
  <si>
    <t>turbina aire flameado hill  Filter cartridge, Paper</t>
  </si>
  <si>
    <t>Filter cartridge, Paper</t>
  </si>
  <si>
    <t xml:space="preserve"> 52,86</t>
  </si>
  <si>
    <t>52,86</t>
  </si>
  <si>
    <t>turbina aire flameado hill  motor turbina aire flameado Hill</t>
  </si>
  <si>
    <t>Side Channel Blower RUBIN 140 c/w 3-phase motor 0,75/0,9 1 Kw</t>
  </si>
  <si>
    <t>1.064,29</t>
  </si>
  <si>
    <t>turbina aire flameado hill  Packaging and Freight</t>
  </si>
  <si>
    <t>Packaging</t>
  </si>
  <si>
    <t>Packaging and Freight</t>
  </si>
  <si>
    <t>180,00</t>
  </si>
  <si>
    <t>turbina aire flameado hill Suction Filter</t>
  </si>
  <si>
    <t>Suction Filter</t>
  </si>
  <si>
    <t>221,43</t>
  </si>
  <si>
    <t>sellador de roscas para mezcladora Durr</t>
  </si>
  <si>
    <t>loctite</t>
  </si>
  <si>
    <t>Sellador de roscas Loctite 542 de color Marrón, Botella de 50 ml, Sellado de roscas</t>
  </si>
  <si>
    <t>revision compresor 1 HERTZ FRECON 30.</t>
  </si>
  <si>
    <t>OF/2023003470</t>
  </si>
  <si>
    <t>mantenimiento TIPO 9000: VD024787</t>
  </si>
  <si>
    <t>1.310,51</t>
  </si>
  <si>
    <t>xavi ha quedado que viene esta semana</t>
  </si>
  <si>
    <t>coger aire de dentro de fabrica para equipo TRANE clima SM</t>
  </si>
  <si>
    <t>presupuesto: OF/2024000112.
punto 3 de la oferta</t>
  </si>
  <si>
    <t>Suministro y montaje de conducto circular de 650mm en chapa galvanizada para conducir la toma de aire dentro de fábrica.</t>
  </si>
  <si>
    <t>2.426,00</t>
  </si>
  <si>
    <t>realizado En S14. OK</t>
  </si>
  <si>
    <t>entrada 4-20ma, salidas 2 x 4-20ma para poder anular sensores presion primer por no llevar catalizador</t>
  </si>
  <si>
    <t>Duplo</t>
  </si>
  <si>
    <t>DUPLO Plus
presupuesto nº: 4240436</t>
  </si>
  <si>
    <t>DUPLO Plus entrada 4-20mA sortida 2x 4-20mA</t>
  </si>
  <si>
    <t>135,71</t>
  </si>
  <si>
    <t>se piden otros 2. despues de recibir los 2 que habian pedidos, sin número de pedido</t>
  </si>
  <si>
    <t>Cableado luz exterior y luz de emergencia almacen expediciones</t>
  </si>
  <si>
    <t>presupuesto: 2024/2</t>
  </si>
  <si>
    <t>hecho. falta albaran firmado</t>
  </si>
  <si>
    <t>PAGAR PRO-FORMA ACHAT 18.12 YOLANDA</t>
  </si>
  <si>
    <t xml:space="preserve">cambiar 5 pantallas sala fifo </t>
  </si>
  <si>
    <t>2023/145</t>
  </si>
  <si>
    <t>presupuesto pantallas atex pintura uap2</t>
  </si>
  <si>
    <t>poner retenedor de agua para que no caiga al pasillo del cuadro  snheider</t>
  </si>
  <si>
    <t>presupuesto: 16011</t>
  </si>
  <si>
    <t>Colocar retenedor de agua en grupo  de aporte.</t>
  </si>
  <si>
    <t>revision de los quemadores ambar y cambio regulador quemador cuba desengrase para evitar petardeo y fallos intermitentes</t>
  </si>
  <si>
    <t>oferta: documento 13</t>
  </si>
  <si>
    <t>MANTENIMIENTO + INSTALACIÓN RECAMBIO</t>
  </si>
  <si>
    <t>1.497,00</t>
  </si>
  <si>
    <t>Falta por pagar complementaria sábado 22.04</t>
  </si>
  <si>
    <t>reparar turbina nº 3 soplado pw</t>
  </si>
  <si>
    <t>proforma: A 25613</t>
  </si>
  <si>
    <t>REPARAR MOTOR TURBINA SODECA CAM 725-2T-10 de 7,5 kw a 2915 rpm 400/690V Nº 327/2011</t>
  </si>
  <si>
    <t>recibida s20</t>
  </si>
  <si>
    <t>aceite multiuso para probar de abina</t>
  </si>
  <si>
    <t>INFINITY-S0020</t>
  </si>
  <si>
    <t>WS INFINITY MULTIUSOS 400ML</t>
  </si>
  <si>
    <t>espray de limpieza para probar de abina</t>
  </si>
  <si>
    <t>INFINITY-CLS0020</t>
  </si>
  <si>
    <t>WS INFINITY CLEANER 400 ML.</t>
  </si>
  <si>
    <t>espray grasa para probar de abina</t>
  </si>
  <si>
    <t>INFINITY-GR0020</t>
  </si>
  <si>
    <t>WS INFINITY GRASA 400 ML</t>
  </si>
  <si>
    <t>KLL1/KLL2</t>
  </si>
  <si>
    <t xml:space="preserve">
M54060042</t>
  </si>
  <si>
    <t xml:space="preserve">UNIDAD DE REGULACIÓN\AIR SE 8C S3 </t>
  </si>
  <si>
    <t>reclamado a Durr 05.03
reclamado a Durr 08/05/2024</t>
  </si>
  <si>
    <t>06.05.24
cambian a primeros de Junio W24</t>
  </si>
  <si>
    <t xml:space="preserve">reparación bomba lodos balsa </t>
  </si>
  <si>
    <t>presupuesto: A 25476</t>
  </si>
  <si>
    <t>REPARAR BOMBA EJE LIBRE TIPO: VARISCO JE2-120G10 de 2,2 kw a 2875 rpm</t>
  </si>
  <si>
    <t>950,27</t>
  </si>
  <si>
    <t>Pagada  pro-forma S20</t>
  </si>
  <si>
    <t>abrazaderas sinfin</t>
  </si>
  <si>
    <t>pedidas sin número pedido</t>
  </si>
  <si>
    <t>sonda ph para flojet / balsa</t>
  </si>
  <si>
    <t>SONDA pH EPHM 5</t>
  </si>
  <si>
    <t>enviada S07</t>
  </si>
  <si>
    <t>cambiar puerta paso carretillas</t>
  </si>
  <si>
    <t>presupuesto: 50/3777</t>
  </si>
  <si>
    <t>porta enrotllable galvanitzada 3085 x 3420</t>
  </si>
  <si>
    <t>por pagar pro-fomra S03</t>
  </si>
  <si>
    <t>antirretorno tubo de pintura pulverizador color</t>
  </si>
  <si>
    <t>M08260035</t>
  </si>
  <si>
    <t>SITIO DE AGUJA\KPL.ECOBELL3 2HN 1K/2K (ANTIRETORNO)</t>
  </si>
  <si>
    <t>URGENTE PARA SEMANA 13</t>
  </si>
  <si>
    <t>W27</t>
  </si>
  <si>
    <t>Pantalla estanca DAMP PROOF LED 1500 46W/6500K  + tasas (Depuradora)</t>
  </si>
  <si>
    <t>Presupuesto 4241222</t>
  </si>
  <si>
    <t>Pantalla estanca DAMP PROOF LED 1500 46W/6500K + tasas (Depuradora)</t>
  </si>
  <si>
    <t>125,57</t>
  </si>
  <si>
    <t>Pantallas 2x1500 Berlin Eco Led (Descarga)</t>
  </si>
  <si>
    <t>pulsador inicio clclo cp4</t>
  </si>
  <si>
    <t>Banner</t>
  </si>
  <si>
    <t>Presupuesto 3232858</t>
  </si>
  <si>
    <t>Pulsador OTBVP6  28589 (CP4)</t>
  </si>
  <si>
    <t>154,35</t>
  </si>
  <si>
    <t>sensor grapa habillage</t>
  </si>
  <si>
    <t>GTB6-P1211 1052440</t>
  </si>
  <si>
    <t>detector GTB6-P1211 1052440</t>
  </si>
  <si>
    <t>Válvula neumática para Válvulas mezcladora y AK401</t>
  </si>
  <si>
    <t>0320 005 6</t>
  </si>
  <si>
    <t>Guide bush</t>
  </si>
  <si>
    <t>PAGADA PRO_FORMA S15 revisar yolanda</t>
  </si>
  <si>
    <t>0320 005 5</t>
  </si>
  <si>
    <t>teflonar dos depositos para cola blanca del RS.</t>
  </si>
  <si>
    <t>presupuesto recibido 06/03/2024</t>
  </si>
  <si>
    <t>2 Calderines de pintura:
a. Depósito ø300 x 530 mm
b. Depósito ø300 x 880 mm
A recubrir por el interior</t>
  </si>
  <si>
    <t>transporte tramitado entrega 23/24.04</t>
  </si>
  <si>
    <t>Llave dinamometrica 1/4" (Robots Durr)</t>
  </si>
  <si>
    <t>Presupuesto 4242825</t>
  </si>
  <si>
    <t>llevar aire caliente de horno secado a soplado pw</t>
  </si>
  <si>
    <t>presupuesto: OT. 21.927 / 24</t>
  </si>
  <si>
    <t>RECIRCULACIÓN AIRE CALIENTE HORNO</t>
  </si>
  <si>
    <t>anacondas HHN</t>
  </si>
  <si>
    <t>1025P08 03</t>
  </si>
  <si>
    <t>tubo poliamida D-8 x 6 rojo 25 metros</t>
  </si>
  <si>
    <t>Casquillo para centrador mano R3 HHN</t>
  </si>
  <si>
    <t>MISUMI</t>
  </si>
  <si>
    <t>JBH25-16</t>
  </si>
  <si>
    <t>Juego de anillo estopada para válvula AK401</t>
  </si>
  <si>
    <t>Step ring compl.</t>
  </si>
  <si>
    <t>15/12/20223</t>
  </si>
  <si>
    <t>PAGADA PRO-FORMA S20// FALTA ENTREGAR</t>
  </si>
  <si>
    <t>4/5 set</t>
  </si>
  <si>
    <t>complemento presupuesto reparar turbina extracción aire cabinas lado compresor.</t>
  </si>
  <si>
    <t>presupuesto: A 25792</t>
  </si>
  <si>
    <t>TRABAJOS MECÁNICOS en encasquillar escudo cajera LA para motor GRUPO APORTE 2º TURBINA</t>
  </si>
  <si>
    <t>trabajo que va a realizar para reparar la turbina que ya estaba pagada.
hablado con Pere</t>
  </si>
  <si>
    <t>Manguera para disolvente de 8mm interior x 15mm exterior (CABINAS LINEA)</t>
  </si>
  <si>
    <t>30mts</t>
  </si>
  <si>
    <t>Juego de juntas mantenimiento válvula AK401</t>
  </si>
  <si>
    <t>Seal Kit Cpl_AKx4xx sealing variant B</t>
  </si>
  <si>
    <t>6/7 set</t>
  </si>
  <si>
    <t>junta asiento inferior tubo de pintado pulverizador color</t>
  </si>
  <si>
    <t>M08090125</t>
  </si>
  <si>
    <t>JUNTA PLANA\ECOBELL3 1K/2K PTFE+25%GF</t>
  </si>
  <si>
    <t>0503.0585</t>
  </si>
  <si>
    <t>Directional control valve PN_5/2_EL</t>
  </si>
  <si>
    <t>15/12/2023</t>
  </si>
  <si>
    <t>caudalímetro aire control banco pulverizadores Durr</t>
  </si>
  <si>
    <t>PF2MC7102-F04-F</t>
  </si>
  <si>
    <t>FLUJOSTATO DIGITAL</t>
  </si>
  <si>
    <t>20/03/2024</t>
  </si>
  <si>
    <t>tarjeta control motor equipo nordson altablue (bfb, hjb,…..)no marca revoluciones</t>
  </si>
  <si>
    <t>12.06.2024</t>
  </si>
  <si>
    <t>conectores RJ45 Cat. 6 ref. DTJ8PIM (Red fabrica)</t>
  </si>
  <si>
    <t>Gaestopas</t>
  </si>
  <si>
    <t>Presupuesto 4242434</t>
  </si>
  <si>
    <t>20 unidades</t>
  </si>
  <si>
    <t>pedidos</t>
  </si>
  <si>
    <t xml:space="preserve">Reparación válvulas recirculacion Nordson ALTABLUE 4TT </t>
  </si>
  <si>
    <t>STOP,PRESSURE CONTROL VALVE,DURA,W/ADJ.</t>
  </si>
  <si>
    <t>18/04/2024</t>
  </si>
  <si>
    <t>reclamar Yolanda S22 27.05</t>
  </si>
  <si>
    <t>Correas SPA 1207 LW / 1225 LA (Horno Polimerizado)</t>
  </si>
  <si>
    <t>Aceite desbloqueo (Taller)</t>
  </si>
  <si>
    <t>Celen quimica</t>
  </si>
  <si>
    <t>25/03/2024 recibido</t>
  </si>
  <si>
    <t>OLFLEX ROBOT 900P 25G0,5</t>
  </si>
  <si>
    <t>13/02/2023</t>
  </si>
  <si>
    <t>tubo coarrugado diam.50mm para anaconda R3 HHN</t>
  </si>
  <si>
    <t>ESDT-48B</t>
  </si>
  <si>
    <t>tubo coarrugado diam.50mm nw48 rollo de 25m</t>
  </si>
  <si>
    <t>se ha lanzado en marzo</t>
  </si>
  <si>
    <t>Tubo neumatico espiral con racores 1/4 (Perifericas)</t>
  </si>
  <si>
    <t>Nordair</t>
  </si>
  <si>
    <t>HPA 8/6/7,5</t>
  </si>
  <si>
    <t>31,48</t>
  </si>
  <si>
    <t>94,44</t>
  </si>
  <si>
    <t>13/02/2024</t>
  </si>
  <si>
    <t>filtros 1ª etapa grupo aporte</t>
  </si>
  <si>
    <t>592x592x600 M5</t>
  </si>
  <si>
    <t>592x592x600 F7</t>
  </si>
  <si>
    <t>20/03 me dice algo</t>
  </si>
  <si>
    <t>Montaje anaconda recambio R3 HHN</t>
  </si>
  <si>
    <t>carcasa harting aereo 24B serie Han B para 24 pins</t>
  </si>
  <si>
    <t>carcasa harting de montaje en superficie de 90º 24B serie Han B para 24 pins</t>
  </si>
  <si>
    <t>inserto de conector macho de 24 pins</t>
  </si>
  <si>
    <t>inserto de conector hembra de 24 pins</t>
  </si>
  <si>
    <t>Racord giratorio para tubo de  diametro 08 y 1/4 de rosca</t>
  </si>
  <si>
    <t>KSH08-02S</t>
  </si>
  <si>
    <t>Racord giratorio  KSH08-03S (tubo diametro 08 rosca 1/4)</t>
  </si>
  <si>
    <t>Racord giratorio para tubo de  diametro 08 y 3/8 de rosca</t>
  </si>
  <si>
    <t>KSH08-03S</t>
  </si>
  <si>
    <t>Racord giratorio  KSH08-03S (tubo diametro 08 rosca 3/8)</t>
  </si>
  <si>
    <t>Racord giratorio para tubo de  diametro 10 y 3/8 de rosca</t>
  </si>
  <si>
    <t>KSH10-03S</t>
  </si>
  <si>
    <t>Racord giratorio  KSH10-03S (tubo diametro 10 rosca 3/8)</t>
  </si>
  <si>
    <t>Racord giratorio para tubo de  diametro 12 y 3/8 de rosca</t>
  </si>
  <si>
    <t>KSH12-03S</t>
  </si>
  <si>
    <t>Racord giratorio  KSH12-03S (tubo diametro 12 rosca 3/8)</t>
  </si>
  <si>
    <t>filtros carbon activo 592x285x292 (Trane)</t>
  </si>
  <si>
    <t>592x285x292</t>
  </si>
  <si>
    <t>13/03/2024</t>
  </si>
  <si>
    <t>Filtros de "y" 1/2" Inox (Sala Mezclas)</t>
  </si>
  <si>
    <t>Presupuesto COM232400</t>
  </si>
  <si>
    <t>563,37</t>
  </si>
  <si>
    <t>13/11/2023</t>
  </si>
  <si>
    <t xml:space="preserve">PAGADA PRO-FROMA 17.01.24 </t>
  </si>
  <si>
    <t>Corona bimetalica 20mm</t>
  </si>
  <si>
    <t>14/12/2023</t>
  </si>
  <si>
    <t>Filtros recirculacion (Horno Polimerizado)</t>
  </si>
  <si>
    <t>Selector activación vacio puesto de pulido</t>
  </si>
  <si>
    <t>P2LAX311VV</t>
  </si>
  <si>
    <t>16/01/2024</t>
  </si>
  <si>
    <t>pagado S14</t>
  </si>
  <si>
    <t>Correa dentada giro plasma HJB/HHN/BFB/RS/PIP</t>
  </si>
  <si>
    <t>CORREA DENTADA 3 MR-255-6</t>
  </si>
  <si>
    <t>pieza entrada tubos a tobera de plasmatreat</t>
  </si>
  <si>
    <t>Pieza roscada aluminio porta lente de enfoque (Cristal)</t>
  </si>
  <si>
    <t>Valvula recirculación cola BFB/BFB RS/HJB/HHN</t>
  </si>
  <si>
    <t>17/01/2024</t>
  </si>
  <si>
    <t>Relojes glicerina de 40mm tipo vertical 1/4 de 0 a 10 bar (Linea Preventivos)</t>
  </si>
  <si>
    <t>18/12/2023</t>
  </si>
  <si>
    <t>Relojes glicerina de 40mm tipo vertical de 0 a 10 bar (Linea Preventivos)</t>
  </si>
  <si>
    <t>Presupuesto 422816</t>
  </si>
  <si>
    <t>120,48</t>
  </si>
  <si>
    <t>Lamparas Philips MASTER PL-C 13W/840/2P (Vestibulo)</t>
  </si>
  <si>
    <t>19/01/2024</t>
  </si>
  <si>
    <t>Centrador Misumi LPDGB16T-P24.90-B5.0-G15-L14</t>
  </si>
  <si>
    <t>LPDGB16T-P24.90-B5.0-G15-L14</t>
  </si>
  <si>
    <t>19/04/2023</t>
  </si>
  <si>
    <t>10 DIAS</t>
  </si>
  <si>
    <t>Filtros bloque porta pistola Nordson (pack de 5 und.)</t>
  </si>
  <si>
    <t>19/12/2023</t>
  </si>
  <si>
    <t>16.02</t>
  </si>
  <si>
    <t>Anillo torico 9,5x1,8 (Bell Cleaner)</t>
  </si>
  <si>
    <t>20/02/2024</t>
  </si>
  <si>
    <t>Filtros mascara facial proteccion EPI</t>
  </si>
  <si>
    <t xml:space="preserve"> 3M ABEK1 6059</t>
  </si>
  <si>
    <t>Filtros mascara protección EPI 1 caja</t>
  </si>
  <si>
    <t>Tacometro digital sin contacto (Mantenimiento Durr)</t>
  </si>
  <si>
    <t>Tekcoplus</t>
  </si>
  <si>
    <t>Presupuesto 3232752</t>
  </si>
  <si>
    <t>20/12/2023</t>
  </si>
  <si>
    <t>Cilindro festo DFM-12-10-P-A-GF empujadores mano R3</t>
  </si>
  <si>
    <t>21/02/2023</t>
  </si>
  <si>
    <t>Reposicion recambios ventosas cambiadas de la mano R2</t>
  </si>
  <si>
    <t>VSA 22NBR</t>
  </si>
  <si>
    <t>VSA 20NBR</t>
  </si>
  <si>
    <t>VSA 26NBR</t>
  </si>
  <si>
    <t>Clavijas schuko salida lateral con tirador 16 A (Fabrica)</t>
  </si>
  <si>
    <t>LEG 050252</t>
  </si>
  <si>
    <t>21/02/2024</t>
  </si>
  <si>
    <t>(reparacion pistola nordson HHN)ARANDELA asiento piston H200 ZC-CF</t>
  </si>
  <si>
    <t>ARANDELA asiento piston H200 ZC-CF</t>
  </si>
  <si>
    <t>21/12/23</t>
  </si>
  <si>
    <t>(reparacion pistola nordson HHN)ARANDELA plana disco</t>
  </si>
  <si>
    <t>ARANDELA plana disco</t>
  </si>
  <si>
    <t>reclamado S06</t>
  </si>
  <si>
    <t>(reparacion pistola nordson HHN)JUNTA TORICA VITON 3/8,.375X .500X.06</t>
  </si>
  <si>
    <t>JUNTA TORICA VITON 3/8,.375X .500X.06</t>
  </si>
  <si>
    <t>(reparacion pistola nordson HHN)O RING,VITON,.614ID X .070W,BR, 10416</t>
  </si>
  <si>
    <t>O RING,VITON,.614ID X .070W,BR, 10416</t>
  </si>
  <si>
    <t>(reparacion pistola nordson HHN)RING,RETAIN,INT,50,PUSHON,DIP</t>
  </si>
  <si>
    <t>RING,RETAIN,INT,50,PUSHON,DIP</t>
  </si>
  <si>
    <t>(reparacion pistola nordson HHN)SEAL, SPRING, .100x.442x.130</t>
  </si>
  <si>
    <t>SEAL, SPRING, .100x.442x.130</t>
  </si>
  <si>
    <t>(reparacion pistola nordson HHN)SEAT,MODULE,SUREBEAD</t>
  </si>
  <si>
    <t>SEAT,MODULE,SUREBEAD</t>
  </si>
  <si>
    <t>Bases schuko estanco superficie con tapa (Vestuarios)</t>
  </si>
  <si>
    <t>Presupuesto 4240719</t>
  </si>
  <si>
    <t>44,88</t>
  </si>
  <si>
    <t>Utiles PIP Y OTROS</t>
  </si>
  <si>
    <t>Cilindro festo ADNGF_25_20_P_A mano RE HHN</t>
  </si>
  <si>
    <t>ADNGF_25_20_P_A</t>
  </si>
  <si>
    <t>Cilindro festo ADNGF_25_20_P_A</t>
  </si>
  <si>
    <t>Cilindro Festo ajuste pieza mano R3 HHN</t>
  </si>
  <si>
    <t>536218_ADN_16_100-A-P-A</t>
  </si>
  <si>
    <t>Cilindro Festo 536218_ADN_16_100-A-P-A</t>
  </si>
  <si>
    <t>Electrovalvula festo VUVG_L14_P53C_T_G18_1R8L</t>
  </si>
  <si>
    <t>Venturi mini-modulo auto-regulado LEMAX aspiracion estructura HJB</t>
  </si>
  <si>
    <t>LEMAX 90X14V</t>
  </si>
  <si>
    <t>Venturi mini-modulo auto-regulado LEMAX</t>
  </si>
  <si>
    <t>22/03/2024</t>
  </si>
  <si>
    <t>No queda ninguna!!</t>
  </si>
  <si>
    <t>Detector Festo SMAT-8M-U-E-03-M8D mano R3</t>
  </si>
  <si>
    <t>Detector Festo SMAT-8M-U-E-03-M8D</t>
  </si>
  <si>
    <t>23/02/2024</t>
  </si>
  <si>
    <t>Detector Omron mayor campo deteccion evitar rayadas en barra techo E3</t>
  </si>
  <si>
    <t>E2A-S18KN16-M1-B1</t>
  </si>
  <si>
    <t>Sensor inductivo Omron, M18 x 1, alcance 16 mm, salida PNP, 12-24 V</t>
  </si>
  <si>
    <t>Freno cilindro topes sujecion spoiler mano Robot 3</t>
  </si>
  <si>
    <t xml:space="preserve">Oscar </t>
  </si>
  <si>
    <t>Recambios ALTABLUE 4TT</t>
  </si>
  <si>
    <t>BACKUPRING,ST,026,PTFE,1.273ID,.045TK</t>
  </si>
  <si>
    <t>3,94</t>
  </si>
  <si>
    <t>39,40</t>
  </si>
  <si>
    <t>KIT,PB FILTER ADAPTER</t>
  </si>
  <si>
    <t xml:space="preserve"> 292,66</t>
  </si>
  <si>
    <t>292,66</t>
  </si>
  <si>
    <t>JUNTA TORICA VITON 11/16 X 13</t>
  </si>
  <si>
    <t>4,62</t>
  </si>
  <si>
    <t>46,2</t>
  </si>
  <si>
    <t>LUBRICANT,O-RING,NSF-H1,10 ML TUBE</t>
  </si>
  <si>
    <t>69,57</t>
  </si>
  <si>
    <t>JUNTA .875x1.063x.094</t>
  </si>
  <si>
    <t>6,07</t>
  </si>
  <si>
    <t>Sensor mano R3 IFM MK5101</t>
  </si>
  <si>
    <t>MK5101</t>
  </si>
  <si>
    <t>Sensor MK5101</t>
  </si>
  <si>
    <t>Reparar puerta ràpida del almacen de expediciones</t>
  </si>
  <si>
    <t>Oferta nº 1110019157</t>
  </si>
  <si>
    <t>24/01/2024</t>
  </si>
  <si>
    <t>pagada en S06</t>
  </si>
  <si>
    <t>26/02/2024</t>
  </si>
  <si>
    <t>Climatizador zona Carga B - Power</t>
  </si>
  <si>
    <t>recibido por verificar S21</t>
  </si>
  <si>
    <t>filtros carbon activo equipo trane sala mezclas</t>
  </si>
  <si>
    <t>MFFCAK242412K</t>
  </si>
  <si>
    <t>MULTIFIL CA F7 592x592x292</t>
  </si>
  <si>
    <t>material utilizado en revision robots Durr barniz 2023 por Durr</t>
  </si>
  <si>
    <t>número documento: 40199797</t>
  </si>
  <si>
    <t>material revisión anual robots Barniz</t>
  </si>
  <si>
    <t>1.528,56</t>
  </si>
  <si>
    <t>lo han traido en la revision</t>
  </si>
  <si>
    <t>reparar osmosis inversa altillo. Se cambian las 4 membranas del tubo superior</t>
  </si>
  <si>
    <t>oferta: NOV210224</t>
  </si>
  <si>
    <t>MEMBRANAS ÓSMOSIS INVERSA NOVARES</t>
  </si>
  <si>
    <t>CABLE UTP cat.6 (Red Fabrica)</t>
  </si>
  <si>
    <t>300mts</t>
  </si>
  <si>
    <t>27/02/2024</t>
  </si>
  <si>
    <t>pedido (angel ) 29/02/2024</t>
  </si>
  <si>
    <t>Cilindro festo ADNGF-32-10-P-A máquina 5 puertas.</t>
  </si>
  <si>
    <t>537127</t>
  </si>
  <si>
    <t xml:space="preserve">Cilindro neumatico FESTO ADNGF-32-10-P-A     </t>
  </si>
  <si>
    <t>pedido urgente 27/02/2024</t>
  </si>
  <si>
    <t>Conectores RJ45 (Red fabrica)</t>
  </si>
  <si>
    <t>Switch de 8 canales (Red Fabrica)</t>
  </si>
  <si>
    <t>29/01/2024</t>
  </si>
  <si>
    <t>selector con llave siemens con llave</t>
  </si>
  <si>
    <t>3SU1050-4BF01-0AA0</t>
  </si>
  <si>
    <t>INT.LLAVE RONIS SB30 O-I SOSTENIDO 90o</t>
  </si>
  <si>
    <t>29/02/2024</t>
  </si>
  <si>
    <t>cilindros empujadores estructura en prensa para HHN</t>
  </si>
  <si>
    <t>30/01/2014</t>
  </si>
  <si>
    <t>Rotametros (Power/Depuradora)</t>
  </si>
  <si>
    <t>TECFLUID</t>
  </si>
  <si>
    <t>Modelo : PS-31/PVC</t>
  </si>
  <si>
    <t>30/11/2023</t>
  </si>
  <si>
    <t>Pagada pro_forma  BLAUTEC.15.03 comunicado al proveedor Yolanda// Han llegado</t>
  </si>
  <si>
    <t>Sensor fotoelectrico (Habillage)</t>
  </si>
  <si>
    <t>GTB6</t>
  </si>
  <si>
    <t>Motor extractor caseta Kärcher</t>
  </si>
  <si>
    <t>Sodeca</t>
  </si>
  <si>
    <t xml:space="preserve"> CMR-1135-2T IE3 230/400V/
1014305</t>
  </si>
  <si>
    <t>Ventilador centrífugo de media presión CMR-1135-2T motor IE3</t>
  </si>
  <si>
    <t>15/05/2024</t>
  </si>
  <si>
    <t>Fuse, fast, 5 A, 250 VAC, 5 x 20 mm, F5−F6</t>
  </si>
  <si>
    <t>25/3/24</t>
  </si>
  <si>
    <t>Selector luminoso 2 posiciones 24v verde(Cuadro Obra)</t>
  </si>
  <si>
    <t>Presupuesto 4243051</t>
  </si>
  <si>
    <t>40,37</t>
  </si>
  <si>
    <t>80,74</t>
  </si>
  <si>
    <t>Contactor extractor caserta Kärcher</t>
  </si>
  <si>
    <t>A9C20834</t>
  </si>
  <si>
    <t>Contactor Schneider Electric Acti 9 ICT iCT de 4 polos, 4 NA, 25 A, bobina 230 V ac</t>
  </si>
  <si>
    <t>16/05/2024</t>
  </si>
  <si>
    <t>Válvula mezcladora Dopag</t>
  </si>
  <si>
    <t>25.01.62</t>
  </si>
  <si>
    <t>presure spring                 100549</t>
  </si>
  <si>
    <t>(filtros sala mezclas)Valvula metalica hembra 1/2</t>
  </si>
  <si>
    <t>Valvula hembra 1/2</t>
  </si>
  <si>
    <t>Husky 716 tapa lateral fluido aluminio(completamos 1 bomba)</t>
  </si>
  <si>
    <t>Husky 716:tapa,fluido;aluminio</t>
  </si>
  <si>
    <t>LISTADO DE ONE DRIVE</t>
  </si>
  <si>
    <t>Modulo de comunicación RV11</t>
  </si>
  <si>
    <t>Phoenix Contact</t>
  </si>
  <si>
    <t>E50020007</t>
  </si>
  <si>
    <t>MODULO DE BUS\SERCOS 3 (8DI + 4DO)</t>
  </si>
  <si>
    <t>Se pide a Tecnical por el plazo de entrega de 10 días. contra 5 meses de Dürr</t>
  </si>
  <si>
    <t>e-mail 28-05</t>
  </si>
  <si>
    <r>
      <rPr>
        <sz val="10"/>
        <color rgb="FF000000"/>
        <rFont val="Calibri"/>
        <family val="2"/>
        <scheme val="minor"/>
      </rPr>
      <t xml:space="preserve">Robots de Flameado M-16iL (Oferta Nº 210224J55RO) </t>
    </r>
    <r>
      <rPr>
        <sz val="10"/>
        <color rgb="FFFF0000"/>
        <rFont val="Calibri"/>
        <family val="2"/>
      </rPr>
      <t>(Prioridad 3)</t>
    </r>
  </si>
  <si>
    <t>A06B-0371-B175</t>
  </si>
  <si>
    <t>Motor J4</t>
  </si>
  <si>
    <t xml:space="preserve"> Tubos led t8 v 1500 6500k 40 unidades(Fabrica)</t>
  </si>
  <si>
    <t>Ledvance</t>
  </si>
  <si>
    <t>Presupuesto 4243980</t>
  </si>
  <si>
    <t xml:space="preserve"> Tubos led t8 v 1500 6500k (Fabrica)</t>
  </si>
  <si>
    <t>219,44</t>
  </si>
  <si>
    <t>Reparar puerta patio entre UAP-2 i UAP-3</t>
  </si>
  <si>
    <t>Oferta nº 1110019156</t>
  </si>
  <si>
    <t>por pagar proforma</t>
  </si>
  <si>
    <t>Selector 3 posiciones con llave (CP4)</t>
  </si>
  <si>
    <t>Presupuesto 4243753</t>
  </si>
  <si>
    <t>77,79</t>
  </si>
  <si>
    <t>Correas A-43 (Climas Sala Fifo / Disolventes)</t>
  </si>
  <si>
    <t xml:space="preserve">Presupuesto 4244199 Ref.  SP2039  </t>
  </si>
  <si>
    <t>2 dias</t>
  </si>
  <si>
    <t>Movil Trabajo + cristal protector (Cabinas/Sala Mezclas)</t>
  </si>
  <si>
    <t>Doogee</t>
  </si>
  <si>
    <t>Presupuesto 4243745</t>
  </si>
  <si>
    <t>164,94</t>
  </si>
  <si>
    <t>Junta tórica vitón 426ID X .070W</t>
  </si>
  <si>
    <t>O RING,VITON, .875X1.000X.063</t>
  </si>
  <si>
    <t>2 semanas</t>
  </si>
  <si>
    <t>O RING,VITON,7/8 TUBE</t>
  </si>
  <si>
    <t>Elemento sonoro para transporte (Carga Linea)</t>
  </si>
  <si>
    <t>Presupuesto 4243985</t>
  </si>
  <si>
    <t>117,37</t>
  </si>
  <si>
    <t>(filtros sala mezclas)Valvula metalica hembra 1/4</t>
  </si>
  <si>
    <t>Valvula hembra 1/4</t>
  </si>
  <si>
    <t>19/04/2024</t>
  </si>
  <si>
    <t>modulo pilz cuadro de obra A1. no rearme un canal</t>
  </si>
  <si>
    <t>MODULO A RELE 2NO 24VAC/DC</t>
  </si>
  <si>
    <t>Puntera hueca 0,75mm (Conexiones Fabrica)</t>
  </si>
  <si>
    <t>2 paquetes</t>
  </si>
  <si>
    <t>Puntera hueca 1 mm (Conexiones Fabrica)</t>
  </si>
  <si>
    <t>Juego destornilladores aislados (Reposicion)</t>
  </si>
  <si>
    <t>Modelo MDV906N Codigo 178200309</t>
  </si>
  <si>
    <t>e-mail 08-04</t>
  </si>
  <si>
    <t>Filera de roscas de 1/4 (Taller)</t>
  </si>
  <si>
    <t>Macho M4 para maquina (Reposicion)</t>
  </si>
  <si>
    <t>Llave fija 12-13</t>
  </si>
  <si>
    <t>Llave fija 18-19</t>
  </si>
  <si>
    <t xml:space="preserve">Juego machos roscar M4 </t>
  </si>
  <si>
    <t>Metalwoks</t>
  </si>
  <si>
    <t>23/2/2024</t>
  </si>
  <si>
    <t>25/01/2024</t>
  </si>
  <si>
    <t>adaptador 1/4 para puntas 1/4 hex (Reposicion)</t>
  </si>
  <si>
    <t>Camara Hikvision giro bastidor</t>
  </si>
  <si>
    <t>Camara Hikvision</t>
  </si>
  <si>
    <t>licencia TIA PORTAL V9</t>
  </si>
  <si>
    <t>SIEMENS</t>
  </si>
  <si>
    <t>6ES7822-1AE23-0YA5</t>
  </si>
  <si>
    <t>Software SIMATIC STEP 7 Prof. V19, Floating License</t>
  </si>
  <si>
    <t>sistema engrase automático carros HHN</t>
  </si>
  <si>
    <t>of099760
presupusto: 4244881</t>
  </si>
  <si>
    <t>Sistema de engrase centralizado para MLE20210HR</t>
  </si>
  <si>
    <t>tubo cambio pilotajes primer</t>
  </si>
  <si>
    <t>Abina la solicitado S22/27.05</t>
  </si>
  <si>
    <t>19.06.2024</t>
  </si>
  <si>
    <t xml:space="preserve">tubina soplador 3 y 4  PW de recambio </t>
  </si>
  <si>
    <t>PRO_ FORMA A 25613 (31.01.24)</t>
  </si>
  <si>
    <t>VENTILADOR CENTRIFUGO ALTA PRESION SODECA CAM-752-2T-10 IE3</t>
  </si>
  <si>
    <t>comprobar si ha llegado la reparada.  // Enviado respuesta a Angel 13.06
revisar pago de proforma de la reparada</t>
  </si>
  <si>
    <t>Pilas boton CR2032 (Fabrica)</t>
  </si>
  <si>
    <t>bomba HUSKY 716 para sala mezclas</t>
  </si>
  <si>
    <t>Husky 716 en acero inox.</t>
  </si>
  <si>
    <t>standby</t>
  </si>
  <si>
    <t>RIA45-1056/0</t>
  </si>
  <si>
    <t>Indicador Panel con Unidad Con RIA45-B1C1</t>
  </si>
  <si>
    <t>e-mail 05-04</t>
  </si>
  <si>
    <t>Standby</t>
  </si>
  <si>
    <t>bomba pomtava 6 CC primer</t>
  </si>
  <si>
    <t>accesorio para herramienta de cambio tubo coarrugado de eje manual Dürr</t>
  </si>
  <si>
    <t>W40990002
presupuesto 40199246</t>
  </si>
  <si>
    <t>ACCESORIOS\KOPF MV SCHUTZSCHLAUCH</t>
  </si>
  <si>
    <t>EN LISTADO MATERIAL PULVERIZADOR 50k€</t>
  </si>
  <si>
    <t>herrramienta para poder cambiar el tubo coarrugado de dentro del eje manual</t>
  </si>
  <si>
    <t>W02850002
presupuesto 40199246</t>
  </si>
  <si>
    <t>UTIL DE MONTAJE\HANDACHSE RP 140F</t>
  </si>
  <si>
    <t>variadores motores Dürr</t>
  </si>
  <si>
    <t>KEDRIVE</t>
  </si>
  <si>
    <t>E03580040</t>
  </si>
  <si>
    <t>REGULADOR DE ACCIONAMIENTO\D3-DA 310/B</t>
  </si>
  <si>
    <t>E03580042</t>
  </si>
  <si>
    <t>REGULADOR DE ACCIONAMIENTO\D3-DA 330/B</t>
  </si>
  <si>
    <t>E03580062</t>
  </si>
  <si>
    <t>REGULADOR DE ACCIONAMIENTO\D3-DA 320/B-0</t>
  </si>
  <si>
    <t>E03580064</t>
  </si>
  <si>
    <t>REGULADOR DE ACCIONAMIENTO\D3-DA 320/B-1</t>
  </si>
  <si>
    <t>equipo limpieza por ultrasonidos y decapante par reemplazar al roto</t>
  </si>
  <si>
    <t>Limpieza por ultrasonidos modelo LT-400 PRO</t>
  </si>
  <si>
    <t>Arrancador motor 160kw impulsión grupo aporte</t>
  </si>
  <si>
    <t>3RW5075-6AB04</t>
  </si>
  <si>
    <t>Arrancador suave SIRIUS 200/480V 370A 24V AC/DC borne de tornillo salida analógica</t>
  </si>
  <si>
    <t>14/02/2024</t>
  </si>
  <si>
    <t>arrancador motor 55kw extracción aire cabinas</t>
  </si>
  <si>
    <t>3RW5055-6AB04</t>
  </si>
  <si>
    <t>Arrancador suave SIRIUS 200/480V 143A 24V AC/DC borne de tornillo salida analógica</t>
  </si>
  <si>
    <t>Pulverizadores robots de barniz</t>
  </si>
  <si>
    <t>M08510062</t>
  </si>
  <si>
    <t>MEMBRANA\D10,7 d2,9 s2,62 HUB1,9</t>
  </si>
  <si>
    <t>Pulverizadores robots de color</t>
  </si>
  <si>
    <t>N98900029</t>
  </si>
  <si>
    <t xml:space="preserve">Kit de reparación de Válvula de parada de pintura </t>
  </si>
  <si>
    <t>Pulverizadores color y barniz</t>
  </si>
  <si>
    <t>M08030479</t>
  </si>
  <si>
    <t>ANILLO TORICO\78x1,5 75SH FFKM VGR</t>
  </si>
  <si>
    <t>15/03/2024</t>
  </si>
  <si>
    <t>ventosas aspiración pieza acabada RHN</t>
  </si>
  <si>
    <t>VSA20SIT5</t>
  </si>
  <si>
    <t>ventosa 1,5 fuelles serie VSA diametro 20mm silicona</t>
  </si>
  <si>
    <t>VSA22SIT5</t>
  </si>
  <si>
    <t>ventosa 1,5 fuelles serie VSA diametro 22mm silicona</t>
  </si>
  <si>
    <t>Mirilla para tapa depositos cola</t>
  </si>
  <si>
    <t>556.01.11</t>
  </si>
  <si>
    <t>Remaches 4 mm</t>
  </si>
  <si>
    <t>Remaches 5 mm</t>
  </si>
  <si>
    <t>desmontar equipos cortina aire puerta almacen expediciones</t>
  </si>
  <si>
    <t>presupuesto: 2024/1</t>
  </si>
  <si>
    <t>desmontar cortinas aire almacen expediciones</t>
  </si>
  <si>
    <t>limipieza balsa.</t>
  </si>
  <si>
    <t>limpieza balsa anual.</t>
  </si>
  <si>
    <t>ya tienen pedido</t>
  </si>
  <si>
    <t>sensor de nivel para depositos cola trasbase DHN</t>
  </si>
  <si>
    <t>3/06724</t>
  </si>
  <si>
    <t>Bitmakers</t>
  </si>
  <si>
    <t>Reparacion tuberias PVC (Depuradora/Aire Tallerr)</t>
  </si>
  <si>
    <t>Presupuesto COM240286</t>
  </si>
  <si>
    <t>Reparacion tuberias PVC (Depuradora/Aire Taller)</t>
  </si>
  <si>
    <t>antes blautec</t>
  </si>
  <si>
    <t>Escariadores limpieza (Robots Barniz)</t>
  </si>
  <si>
    <t>Micro Mega</t>
  </si>
  <si>
    <t>K-Rearmers 60029865</t>
  </si>
  <si>
    <t>1 blister</t>
  </si>
  <si>
    <t xml:space="preserve">ver necesidad </t>
  </si>
  <si>
    <t>K-Files 60029859</t>
  </si>
  <si>
    <t>tornillo  membrana Husky 716</t>
  </si>
  <si>
    <t>tornillo ,brida;cab.hex.(nº140) husky 716</t>
  </si>
  <si>
    <t>PAGO PRO_FORMA S30 22.07</t>
  </si>
  <si>
    <t>Aguja valvula graco Ref: 218560</t>
  </si>
  <si>
    <t xml:space="preserve">Aguja valvula graco </t>
  </si>
  <si>
    <t>kit reparación  valvula graco Ref: 218966</t>
  </si>
  <si>
    <t xml:space="preserve">kit reparación  valvula graco </t>
  </si>
  <si>
    <t>Adaptador salida valvula graco Ref: 188469</t>
  </si>
  <si>
    <t xml:space="preserve">Adaptador salida valvula graco </t>
  </si>
  <si>
    <t>bloque delantero valvulas graco Ref: 181235</t>
  </si>
  <si>
    <t xml:space="preserve">Bloque delantero valvulas graco </t>
  </si>
  <si>
    <t>tapon ciego bloque graco Ref: 181036</t>
  </si>
  <si>
    <t xml:space="preserve">Tapon ciego bloque graco </t>
  </si>
  <si>
    <t>PAGADO S31</t>
  </si>
  <si>
    <t>Valvula neumatica para Iwata (Sala Mezclas)</t>
  </si>
  <si>
    <t>Joucomatic</t>
  </si>
  <si>
    <t>e-mail 19-11</t>
  </si>
  <si>
    <t>Bombas Husky 716</t>
  </si>
  <si>
    <t>D05331</t>
  </si>
  <si>
    <t>LISTADO ONE-DRIVE PRO_FORMA S39</t>
  </si>
  <si>
    <t>LISTADO ONE-DRIVE--CREDITO</t>
  </si>
  <si>
    <t>Tapa junta válvula</t>
  </si>
  <si>
    <t>164246//BUENA REF: 194246</t>
  </si>
  <si>
    <t>Tapa aire</t>
  </si>
  <si>
    <t>PAGO PRO_FORMA S29 16.07</t>
  </si>
  <si>
    <t>cartuchos silicona polimero H-75 blanco (Goteras techos)</t>
  </si>
  <si>
    <t>Motor neumático Graco (Agitadores)</t>
  </si>
  <si>
    <t xml:space="preserve">KIT REPARACION MOTOR NEUMATICO 101140 </t>
  </si>
  <si>
    <t>Membranas bomba 3D350</t>
  </si>
  <si>
    <t>17H303</t>
  </si>
  <si>
    <t>kit Diafragma</t>
  </si>
  <si>
    <t>agitar eléctrico para barniz brillante</t>
  </si>
  <si>
    <t>N/ OFERTA Nº SQ. 10.717A / 23</t>
  </si>
  <si>
    <t>agitador eléctrico baniz brillante como mate</t>
  </si>
  <si>
    <t>pagado a proveedor S39.
 ha espera de la instalación del variador Ángel S48</t>
  </si>
  <si>
    <t>Asiento (Valvulas Graco)</t>
  </si>
  <si>
    <t>Ball seat (Valvulas Graco)</t>
  </si>
  <si>
    <t>LISTADO DE ONE DRIVE/ falta recibir proforma con picos pruebas primer</t>
  </si>
  <si>
    <t>Sustituir pistola limpieza micros Sala de Mezclas</t>
  </si>
  <si>
    <t>Pistola rociadora metálica SG2</t>
  </si>
  <si>
    <t>Juntas reparación bomba 3:1</t>
  </si>
  <si>
    <t>Junta tórica, viton</t>
  </si>
  <si>
    <t>9,36</t>
  </si>
  <si>
    <t>26/04/2024</t>
  </si>
  <si>
    <t>Filtros 200 micras para el circuito barniz mate.</t>
  </si>
  <si>
    <t>Presupuesto # SQ11252</t>
  </si>
  <si>
    <t>Filtro 10" 200 micras</t>
  </si>
  <si>
    <t>LISTA HILL</t>
  </si>
  <si>
    <t>LISTA HILL (prioridad 2)</t>
  </si>
  <si>
    <t>LISTA HILL (prioridad 2)
burner T226-240 – 30°</t>
  </si>
  <si>
    <t>28/03/2024</t>
  </si>
  <si>
    <t>manguera flameado para robots marca Hill</t>
  </si>
  <si>
    <t>Hill</t>
  </si>
  <si>
    <t>Presupuesto # SQ11270</t>
  </si>
  <si>
    <t>Manguera de gas del equipo de flameado 
[HFL2545001] Flexible supply hose HFL DN25x4500mm, 1“ AG</t>
  </si>
  <si>
    <t>reparacion grupo de aporte con chapas para tapar agujeros  oxidados</t>
  </si>
  <si>
    <t>N/ OFERTA Nº SQ. 11.273 / 24</t>
  </si>
  <si>
    <t>REPARACION UTA</t>
  </si>
  <si>
    <t>EN ESPERA DE SOCO.
Tres ofertas entregadas</t>
  </si>
  <si>
    <t>lista recambios DJB</t>
  </si>
  <si>
    <t>Dukane</t>
  </si>
  <si>
    <t>Pagada pro_forma S29 16.07</t>
  </si>
  <si>
    <t>Pulverizador rotativo (Bell Cleaner)</t>
  </si>
  <si>
    <t>W22</t>
  </si>
  <si>
    <t>Tunel lavado (Bell Cleaner)</t>
  </si>
  <si>
    <t>Tubo placa conexion Durr</t>
  </si>
  <si>
    <t>31.07</t>
  </si>
  <si>
    <t>12.07</t>
  </si>
  <si>
    <t>Juntas pulverizador Durr (Barniz)</t>
  </si>
  <si>
    <t>M33071349 junta tapa robot dürr</t>
  </si>
  <si>
    <t>M08290101</t>
  </si>
  <si>
    <t>JUNTA DE TAPA\MO.PL.M33071349 EPDM</t>
  </si>
  <si>
    <t>LISTADO DE DÜRR ONE-DRIVE</t>
  </si>
  <si>
    <t>25.06</t>
  </si>
  <si>
    <t>M63011368 junta tapa robot durr</t>
  </si>
  <si>
    <t>M08290105</t>
  </si>
  <si>
    <t>JUNTA DE TAPA\DECKEL M63011368 EPDM</t>
  </si>
  <si>
    <t>M63011369 junta tapa robot durr</t>
  </si>
  <si>
    <t>M08290106</t>
  </si>
  <si>
    <t>JUNTA DE TAPA\DECKEL M63011369 EDPM</t>
  </si>
  <si>
    <t>M63011371 junta tapa robot durr</t>
  </si>
  <si>
    <t>M08290109</t>
  </si>
  <si>
    <t>JUNTA DE TAPA\DECKEL M63011370/71 EPDM</t>
  </si>
  <si>
    <t>(SALA MEZCLAS)Manometros de glicerina 63mm vertical 1/4 de 0-10 bar</t>
  </si>
  <si>
    <t>Manometros de glicerina 63mm vertical 1/4 de 0-10 bar</t>
  </si>
  <si>
    <t>M63011373 junta tapa robot durr</t>
  </si>
  <si>
    <t>M08290102</t>
  </si>
  <si>
    <t>JUNTA DE TAPA\DECKEL M63011373 EPDM</t>
  </si>
  <si>
    <t>M63011374 junta tapa robot durr</t>
  </si>
  <si>
    <t>M08290108</t>
  </si>
  <si>
    <t>JUNTA DE TAPA\DECKEL M63011374 EPDM</t>
  </si>
  <si>
    <t>pico loro</t>
  </si>
  <si>
    <t>rafa</t>
  </si>
  <si>
    <t>Remachadora manual (Taller)</t>
  </si>
  <si>
    <t>ALY 383125</t>
  </si>
  <si>
    <t>45,93</t>
  </si>
  <si>
    <t>M63011375 junta tapa robot durr</t>
  </si>
  <si>
    <t>M08290107</t>
  </si>
  <si>
    <t>JUNTA DE TAPA\DECKEL M63011375 EPDM</t>
  </si>
  <si>
    <t>M63011377 junta tapa robot durr</t>
  </si>
  <si>
    <t>M08290103</t>
  </si>
  <si>
    <t>JUNTA DE TAPA\DECKEL M63011377 EPDM</t>
  </si>
  <si>
    <t>M63011378 junta tapa robot durr</t>
  </si>
  <si>
    <t>M08290104</t>
  </si>
  <si>
    <t>JUNTA DE TAPA\DECKEL M63011378 EPDM</t>
  </si>
  <si>
    <t>Corona bimetalica 22mm</t>
  </si>
  <si>
    <t>M63011379 junta tapa robot durr</t>
  </si>
  <si>
    <t>M08290075</t>
  </si>
  <si>
    <t>JUNTA DE TAPA\DECKEL3 ARM1 RP GEN3 EPDM</t>
  </si>
  <si>
    <t>18.06</t>
  </si>
  <si>
    <t>M63011380 junta tapa robot durr</t>
  </si>
  <si>
    <t>M08290074</t>
  </si>
  <si>
    <t>JUNTA DE TAPA\DECKEL2 ARM1 RP GEN3 EPDM</t>
  </si>
  <si>
    <t>M63011381 junta tapa robot durr</t>
  </si>
  <si>
    <t>M08290073</t>
  </si>
  <si>
    <t>JUNTA DE TAPA\DECKEL1 ARM1 RP GEN3 EPDM</t>
  </si>
  <si>
    <t>Robots de Barniz Dürr</t>
  </si>
  <si>
    <t>22.07</t>
  </si>
  <si>
    <t>Giramachos de carraca (Reposicion)</t>
  </si>
  <si>
    <t>Giramachos de carraca</t>
  </si>
  <si>
    <t>valvula KLL1 / KLL2</t>
  </si>
  <si>
    <t xml:space="preserve">
M54060042
ANTIGUA: M54060034</t>
  </si>
  <si>
    <t>UNIDAD DE REGULACION\AIR SE 8C S3</t>
  </si>
  <si>
    <t>M57030039</t>
  </si>
  <si>
    <t>Conexión insertable W D = 13     6x9</t>
  </si>
  <si>
    <t>Modificar el precio antigua. Nos tiene que decir si entra dentro de budget durr. Viene de S12</t>
  </si>
  <si>
    <t>aro aire guia pulverizador barniz y color</t>
  </si>
  <si>
    <t>LISTADO DE DÜRR ONE-DRIVE- PASADA A DÜRR</t>
  </si>
  <si>
    <t>W29</t>
  </si>
  <si>
    <t>paquete brida robots color Durr</t>
  </si>
  <si>
    <t>N34790112</t>
  </si>
  <si>
    <t>PAQUETE DE BRIDA\EB3 DC 2x1K F4</t>
  </si>
  <si>
    <t>W30</t>
  </si>
  <si>
    <t>salida aires air joup Dürr barniz y color</t>
  </si>
  <si>
    <t>anillo para aire guia 2xLL HX EB3</t>
  </si>
  <si>
    <t>Eje manual robots Dürr</t>
  </si>
  <si>
    <t>M08030627</t>
  </si>
  <si>
    <t>ANILLO TORICO\122x3 FKM</t>
  </si>
  <si>
    <t>16.07.2024</t>
  </si>
  <si>
    <t>Kit Dewalt (Taladro/Bateria Taller)</t>
  </si>
  <si>
    <t xml:space="preserve"> DCK266P2T-QW</t>
  </si>
  <si>
    <t>M08030628</t>
  </si>
  <si>
    <t>ANILLO TORICO\150x4FKM</t>
  </si>
  <si>
    <t>M08030629</t>
  </si>
  <si>
    <t>ANILLO TORICO\174x3FKM</t>
  </si>
  <si>
    <t>RCM12-1/2  CODO MACHO CONICO</t>
  </si>
  <si>
    <t>los trae rectos / son curvos. se piden curvos. S25</t>
  </si>
  <si>
    <t>Herramienta montage campana</t>
  </si>
  <si>
    <t>INSTALLATION TOOL\MONTAGE GT EC</t>
  </si>
  <si>
    <t>14.08.2024</t>
  </si>
  <si>
    <t>(LR20) Tipo D</t>
  </si>
  <si>
    <t>(LR14) Tipo C</t>
  </si>
  <si>
    <t>Baterías sensores de presión robots Dürr (E36010028)</t>
  </si>
  <si>
    <t>L08750011</t>
  </si>
  <si>
    <t>BATERIA TYP SL-761/S 3,6V 1500mAh
BATERIA\2/3 AA F.E07030140 E22010011</t>
  </si>
  <si>
    <t>RECLAMAR LISTA CON PLAZOS YOLANDA S37</t>
  </si>
  <si>
    <t>25.09.2024</t>
  </si>
  <si>
    <t>Cinta aislante negra (trabajos varios)</t>
  </si>
  <si>
    <t>Cinta aislante de PVC de color Negro, 19mm x 33m</t>
  </si>
  <si>
    <t>17/06/2024</t>
  </si>
  <si>
    <t>reclamado Yolanda 11.07</t>
  </si>
  <si>
    <t>Cinta aislante negra ancha (trabajos varios)</t>
  </si>
  <si>
    <t>Cinta aislante de PVC de color Negro, 38mm x 20m</t>
  </si>
  <si>
    <r>
      <t xml:space="preserve">Robots de Flameado M-16iL (Oferta Nº 210224J55RO) </t>
    </r>
    <r>
      <rPr>
        <sz val="10"/>
        <color rgb="FFFF0000"/>
        <rFont val="Calibri"/>
        <family val="2"/>
      </rPr>
      <t>(Prioridad 5)</t>
    </r>
  </si>
  <si>
    <t>A97L-0118-0936#70C-36</t>
  </si>
  <si>
    <t>Reductor J1</t>
  </si>
  <si>
    <t>prioridad menor. precio actualizado 15/05/2024</t>
  </si>
  <si>
    <t>Reparación eje 5 RF2</t>
  </si>
  <si>
    <t>A290-7208-X502</t>
  </si>
  <si>
    <t>J5-1 Cover</t>
  </si>
  <si>
    <t>14/06/2024</t>
  </si>
  <si>
    <t>16 SEMANAS</t>
  </si>
  <si>
    <t>A290-7208-X524</t>
  </si>
  <si>
    <t>Packing J5-1</t>
  </si>
  <si>
    <t>1 SEMANA</t>
  </si>
  <si>
    <t>Machon 1/4 inox (Filtros Sala mezclas)</t>
  </si>
  <si>
    <t>Machon 1/4 inox (Sala mezclas)</t>
  </si>
  <si>
    <t>racoreria cajones taller</t>
  </si>
  <si>
    <t>TUT06 TE IGUAL D06 LATON NIQUELADO</t>
  </si>
  <si>
    <t>XVRUT06 TE IGUAL D06 INOX</t>
  </si>
  <si>
    <t>XVRUT08 TE IGUAL D08 INOX</t>
  </si>
  <si>
    <t>Tes de 1/4 hembra inox(Filtros Sala mezclas)</t>
  </si>
  <si>
    <t>Tes de 1/4 hembra inox(Sala mezclas)</t>
  </si>
  <si>
    <t>CAJA TUBO POLIAMIDA D-10X12  (25 MTS).</t>
  </si>
  <si>
    <t>S34 Cambio cantidad de 2 a 4 Ángel</t>
  </si>
  <si>
    <t>bloqueado por falta de pago. 06/05/2024</t>
  </si>
  <si>
    <t>Capsula quimica M10 broca 12mm (Balsa)</t>
  </si>
  <si>
    <t>Oferta OFV2023 7.656</t>
  </si>
  <si>
    <t>1,17</t>
  </si>
  <si>
    <t>Cartucho de 410 ml exposi-verde (Balsa)</t>
  </si>
  <si>
    <t>9,52</t>
  </si>
  <si>
    <t>Esparrago quimico M10x130 Inox A4 (Balsa)</t>
  </si>
  <si>
    <t>4,56</t>
  </si>
  <si>
    <t>91,20</t>
  </si>
  <si>
    <t>Jabon concentrado espumoso (Fugas de gas)</t>
  </si>
  <si>
    <t>TORNILLO PHILLIPS ,ROSCA CHAPA, 16MM</t>
  </si>
  <si>
    <t>1CAJA</t>
  </si>
  <si>
    <t>Tornillo Allen M-12 x 35 mm (Puestos Pulido)</t>
  </si>
  <si>
    <t>alicates de corte</t>
  </si>
  <si>
    <t>Extractor rodamientos pequeños (Bell Cleaner)</t>
  </si>
  <si>
    <t>FZA 1300t</t>
  </si>
  <si>
    <t>56,39</t>
  </si>
  <si>
    <t>cepillo limpieza quemadores flameado</t>
  </si>
  <si>
    <t>Juego machos M4 (Reposicion)</t>
  </si>
  <si>
    <t>LLave combinada 7 m/m (Reposicion)</t>
  </si>
  <si>
    <t>(para limpiesza bombas 3:1)Cepillo de alambre acero latonado 0,35mm</t>
  </si>
  <si>
    <t>Ref E77824000000</t>
  </si>
  <si>
    <t>Cepillo de alambre acero latonado 0,35mm</t>
  </si>
  <si>
    <t>falta por entregar 1 unidad. Viene de S06.
reclamar por Yolanda</t>
  </si>
  <si>
    <t>Llave Allen  acodada con bola en extremo largo de 5 m/m en cromo vanadium</t>
  </si>
  <si>
    <t xml:space="preserve">Pico loro </t>
  </si>
  <si>
    <t>alicates de presión</t>
  </si>
  <si>
    <t xml:space="preserve">mordaza grip </t>
  </si>
  <si>
    <t>Broca HSSE 5%Co de 2,5 mm (Reposicion)</t>
  </si>
  <si>
    <t>Llave Allen  acodada con bola en extremo largo de 3 m/m en cromo vanadium</t>
  </si>
  <si>
    <t>Bolsa para herramientas Héctor pedir a Tecnical de RS amidata</t>
  </si>
  <si>
    <t>829-2910</t>
  </si>
  <si>
    <t>Bolsa de herramientas Facom de Poliéster con cremallera, 460mm x 150mm x 350mm Ref: BS.TLBPB</t>
  </si>
  <si>
    <t>47,48 €</t>
  </si>
  <si>
    <t>Conectores grifo 1/2" (15-21mm)(Osmosis Altillo)</t>
  </si>
  <si>
    <t>Claber</t>
  </si>
  <si>
    <t>2,92</t>
  </si>
  <si>
    <t>11,68</t>
  </si>
  <si>
    <t xml:space="preserve">aclarado con Yolanda. S27 </t>
  </si>
  <si>
    <t>e-mail 12-06</t>
  </si>
  <si>
    <t>Conectores automaticos 1/2" (Osmosis Altillo)</t>
  </si>
  <si>
    <t>4,71</t>
  </si>
  <si>
    <t>18,84</t>
  </si>
  <si>
    <t>saco trapos blancos (Taller)</t>
  </si>
  <si>
    <t>Saco trapos blancos (Taller)</t>
  </si>
  <si>
    <t>1 saco</t>
  </si>
  <si>
    <t>Fibra óptica plasma PIP/BFB/RS/HJB/HHN</t>
  </si>
  <si>
    <t>Fibra óptica Plasmatreat</t>
  </si>
  <si>
    <t>13/06/2024</t>
  </si>
  <si>
    <t>Toberas RD1004</t>
  </si>
  <si>
    <t>AGU018A (piñon motor)</t>
  </si>
  <si>
    <t>11567 (43125)</t>
  </si>
  <si>
    <t>Clamping device (brida eje motor)</t>
  </si>
  <si>
    <t>Brida dosificador alojamiento mesamoll</t>
  </si>
  <si>
    <t>0606.0318</t>
  </si>
  <si>
    <t xml:space="preserve">Brida </t>
  </si>
  <si>
    <t>PAGADA PRO_FORMA S30 23.07</t>
  </si>
  <si>
    <t xml:space="preserve">Antiretorno </t>
  </si>
  <si>
    <t>401.50.06</t>
  </si>
  <si>
    <t>Antiretorno</t>
  </si>
  <si>
    <t>26/06/2024</t>
  </si>
  <si>
    <t xml:space="preserve">SCA </t>
  </si>
  <si>
    <t>PAGADA PRO_FORMA S51</t>
  </si>
  <si>
    <t>HCB 05.7101/IC</t>
  </si>
  <si>
    <t>PAGADA S24 13.06//FALTA ENVIAR POR STÄUBLI.
verifar que haya llegadoS27</t>
  </si>
  <si>
    <t>filtro entrada aire secadora beko</t>
  </si>
  <si>
    <t>beko</t>
  </si>
  <si>
    <t>OF/2024001139</t>
  </si>
  <si>
    <t>ELEMENTO FILTRANTE 20FX</t>
  </si>
  <si>
    <t>revisar fecha entrega S24 
reclamado  S28 email @aolmo con la respuesta de Suimaq  10.07</t>
  </si>
  <si>
    <t>Orejas soporte armario metalico (Fabrica)</t>
  </si>
  <si>
    <t>modulo comunicación Dürr cambiado en RV11. (++E41-K100)</t>
  </si>
  <si>
    <t>phoenix contac</t>
  </si>
  <si>
    <t>Acoplador bus IL S3 BK DI8 DO4 2TX-PAC</t>
  </si>
  <si>
    <t>10 días desde de pedido</t>
  </si>
  <si>
    <t>Fluorescentes 58w 865 (Fabrica)</t>
  </si>
  <si>
    <t>18/06/2024</t>
  </si>
  <si>
    <t>racord ventosa con compensador de altura DJB</t>
  </si>
  <si>
    <t>ESG-20-BS-HCL-QS Ventosa</t>
  </si>
  <si>
    <t>Turbina extraccion aire cabina karcher</t>
  </si>
  <si>
    <t xml:space="preserve">Ventilador centrífugo de media presión CMR-1135-2T motor IE3 </t>
  </si>
  <si>
    <t>reparar amacan</t>
  </si>
  <si>
    <t>orden trabajo: 57870</t>
  </si>
  <si>
    <t>REPARAR BOMBA SUMERGIBLE TIPO AMACAN</t>
  </si>
  <si>
    <t>falta entregar  este verano</t>
  </si>
  <si>
    <t>mantenimiento turbina N2  extraccion cabinas(lado GA)</t>
  </si>
  <si>
    <t>proforma: A 25651</t>
  </si>
  <si>
    <t>MANTENIMIENTO TURBINA N2 (LADO GRUPO APORTE)</t>
  </si>
  <si>
    <t xml:space="preserve"> 1.105,00</t>
  </si>
  <si>
    <t xml:space="preserve"> PAGADA S24 10.06</t>
  </si>
  <si>
    <t>motor de recambio palas flojet</t>
  </si>
  <si>
    <t>proforma: A 25624</t>
  </si>
  <si>
    <t>MOTOR ABB 0,25 KW 1500 RPM B5 M3AA 71A 220/380V IE2 (ALUMINIO
IND.PROCESOS)</t>
  </si>
  <si>
    <t>214,20</t>
  </si>
  <si>
    <t xml:space="preserve">pedida  pagar proforma S24 para este verano.// </t>
  </si>
  <si>
    <t>entregada la semana 31 30.07.24</t>
  </si>
  <si>
    <t>pedido motor nuevo / poner cantidad en otra comada nueva. No se pide nueva. Se ha reparado</t>
  </si>
  <si>
    <t>270,25</t>
  </si>
  <si>
    <t>1351,25</t>
  </si>
  <si>
    <t>cabezal C3 pistolas línea devilbiss</t>
  </si>
  <si>
    <t>AGMDPRO 102-C3C-K AIRCAP   MA00041336</t>
  </si>
  <si>
    <t>pico fluido C3 1,2mm devilbiss</t>
  </si>
  <si>
    <t>TUBO NEÚMATICO POLIURETANO DE 6</t>
  </si>
  <si>
    <t>TUBO NEÚMATICO POLIURETANO DE 8</t>
  </si>
  <si>
    <t>TUBO NEÚMATICO POLIURETANO DE 10</t>
  </si>
  <si>
    <t>TUBO NEÚMATICO POLIURETANO DE 12</t>
  </si>
  <si>
    <t>toma rapida cola hjb...IMPACD25HX ACOPLE H1/4 INOX..</t>
  </si>
  <si>
    <t>toma rapida cola hjb...IMPCD25XH1/4 ENCHUFE X H1/4 (INOX.)</t>
  </si>
  <si>
    <t>IMPCD25XH1/4 ENCHUFE X H1/4 (INOX.)</t>
  </si>
  <si>
    <t>pagada fra.pro_forma S24 10.06</t>
  </si>
  <si>
    <t>Machones Hidraulicos 1/8 (Linea pintura)</t>
  </si>
  <si>
    <t>pagada pro.forma S28</t>
  </si>
  <si>
    <t>Machon 1/8 macho con tuerca loca hembra (Linea pintura)</t>
  </si>
  <si>
    <t>Cablecillo 0,75 mm Azul</t>
  </si>
  <si>
    <t>Cablecillo 1 mm Azul</t>
  </si>
  <si>
    <t>Cablecillo 1,5 mm Negro</t>
  </si>
  <si>
    <t>Cablecillo 2,5 mm Negro</t>
  </si>
  <si>
    <t>Manguera 3x1,5 mm</t>
  </si>
  <si>
    <t>Cajas de empalme superficie 100x100 conos</t>
  </si>
  <si>
    <t xml:space="preserve">Cajas de empalme superficie 100x100 </t>
  </si>
  <si>
    <t>Sensor deteccion pieza DJB</t>
  </si>
  <si>
    <t>Balluff</t>
  </si>
  <si>
    <t>BCS00P1</t>
  </si>
  <si>
    <t>15/07/2024</t>
  </si>
  <si>
    <t xml:space="preserve">Cargados S37 10.09 a falta de envio </t>
  </si>
  <si>
    <r>
      <rPr>
        <sz val="11"/>
        <color rgb="FF000000"/>
        <rFont val="Calibri"/>
        <family val="2"/>
        <scheme val="minor"/>
      </rPr>
      <t>SAI 647CA000002 (Supervisor</t>
    </r>
    <r>
      <rPr>
        <u/>
        <sz val="11"/>
        <color rgb="FF000000"/>
        <rFont val="Calibri"/>
        <family val="2"/>
        <scheme val="minor"/>
      </rPr>
      <t>)</t>
    </r>
  </si>
  <si>
    <t>Presupuesto 4247567</t>
  </si>
  <si>
    <t>Granete punzon (Taller)</t>
  </si>
  <si>
    <t>Sensor sistema reflex HHN deteccion piel en prensa</t>
  </si>
  <si>
    <t>18/07/2024</t>
  </si>
  <si>
    <t>peine limpiador de aletas (Fabrica)</t>
  </si>
  <si>
    <t>Presupuesto 4247517</t>
  </si>
  <si>
    <t>29,88</t>
  </si>
  <si>
    <t>Antiretorno FKM 1/4 HEMBRA/HEMBRA (Micros)</t>
  </si>
  <si>
    <t>aire acondicionado sala reuniones pintura</t>
  </si>
  <si>
    <t>presuupuesto: P-2024-0011</t>
  </si>
  <si>
    <t>instalacion y puesta en marcha de nuevo equipo de clima. AACC. BAXI LS35</t>
  </si>
  <si>
    <t>Depósito 24L (pequeño) para DHN y otro para recambio</t>
  </si>
  <si>
    <t>556.25.30</t>
  </si>
  <si>
    <t>24/07/2024</t>
  </si>
  <si>
    <t>23/07/24</t>
  </si>
  <si>
    <t>Pedir filtros línea</t>
  </si>
  <si>
    <t>filtros horno polimerizado + pw camara combustion + ga 1y 2</t>
  </si>
  <si>
    <t>25/07/24</t>
  </si>
  <si>
    <t>sacar información del sap de cambios</t>
  </si>
  <si>
    <t>Recambios maq. Soldadura C41 en gestión de material</t>
  </si>
  <si>
    <t>C41</t>
  </si>
  <si>
    <t>Bolsa enrollable para llaves combinadas de 6 a 24 mm</t>
  </si>
  <si>
    <t>Bloque central bomba husky 716</t>
  </si>
  <si>
    <t>housing, center</t>
  </si>
  <si>
    <t>Válvula dosificador AK401</t>
  </si>
  <si>
    <t>Mounting Valve AK401</t>
  </si>
  <si>
    <t>14-08-2024</t>
  </si>
  <si>
    <t>pagado S48</t>
  </si>
  <si>
    <t>maneta puerta humidificadora grupo aporte</t>
  </si>
  <si>
    <t>EHL681D3</t>
  </si>
  <si>
    <t>CIERRE PRESION 6801 DERECHA NEGRO</t>
  </si>
  <si>
    <t>EHL681D4</t>
  </si>
  <si>
    <t>CIERRE PRESION 6801 IZQUIERDA NEGRO</t>
  </si>
  <si>
    <t>entrada 4-20ma, salidas 2 x 4-20ma para poder anular sensores presion primer por no llevar catalizador. 
Para segunda pistola</t>
  </si>
  <si>
    <t>pedido sin número de pedido. Ángel S34
semana 35. recibido</t>
  </si>
  <si>
    <t>semana 34 de vacaciones.</t>
  </si>
  <si>
    <t>reparacion hitecsa zona fifo.</t>
  </si>
  <si>
    <t>Presupuesto número: 007619</t>
  </si>
  <si>
    <t>Reparació màquina zona magatzem pintures</t>
  </si>
  <si>
    <t>pedido enviado s37</t>
  </si>
  <si>
    <t>Reparación equipo frio sala enfriamiento línea</t>
  </si>
  <si>
    <t>Presupuesto número: 007618</t>
  </si>
  <si>
    <t>Treballs de localització i reparació d'una fuita de refrigerant en unitat
KOSNER de la zona de secat de peces</t>
  </si>
  <si>
    <t>rodamiento turbinas extraccion aire cabinas</t>
  </si>
  <si>
    <t>pinza smc para coger pieza acabada en máquina DJB</t>
  </si>
  <si>
    <t xml:space="preserve"> presupuesto: 4247658
referencia: MHC2-16D</t>
  </si>
  <si>
    <t>PINZA NEUMÁTICA, 2 DEDOS, APERTURA ANGULAR ø1</t>
  </si>
  <si>
    <t>pedido sin número de pedido. Ángel S34</t>
  </si>
  <si>
    <t>elv para pinzas smc para coger pieza acabada en DJB</t>
  </si>
  <si>
    <t xml:space="preserve"> presupuesto: 4247658
referencia: 8042567</t>
  </si>
  <si>
    <t>VUVG-LK14-M52-AT-G18-1R8L-S e.v.</t>
  </si>
  <si>
    <t>conector elv pinzas smc para coger pieza acabada DJB</t>
  </si>
  <si>
    <t xml:space="preserve"> presupuesto: 4247658
referencia: 1803870000</t>
  </si>
  <si>
    <t>SAI B M8-3P FEMELLA RECTE 3P S/CABLE</t>
  </si>
  <si>
    <t>Correas Horno Polimerizado</t>
  </si>
  <si>
    <t>Correas SPA 1207 LW / 1225 LA</t>
  </si>
  <si>
    <t>27/08/2024</t>
  </si>
  <si>
    <t>Antiretorno FKM  1/8 HEMBRA/HEMBRA (Robots linea)</t>
  </si>
  <si>
    <t>Reguladores fluido retorno (Sala mezclas)</t>
  </si>
  <si>
    <t>205122 P10-RM</t>
  </si>
  <si>
    <t>205122 Reguladores fluido retorno (Sala mezclas)</t>
  </si>
  <si>
    <t>28/08/2024</t>
  </si>
  <si>
    <t>Relojes glicerina de 63 -1/4 de 0-16bar (Sala Mezclas)</t>
  </si>
  <si>
    <t>29/08/2024</t>
  </si>
  <si>
    <t>urgente</t>
  </si>
  <si>
    <t>teflonar plato seguidor HJB de recambio.</t>
  </si>
  <si>
    <t>FISA</t>
  </si>
  <si>
    <t>1 Plato seguidor ø340 x 110 mm</t>
  </si>
  <si>
    <t>Tornillos allen M-10 x 25mm Inox (Bombas Graco)</t>
  </si>
  <si>
    <t>Electrodo encendido (Polimerizado/RTO)</t>
  </si>
  <si>
    <t>E 13047</t>
  </si>
  <si>
    <t>incluido en el pedido que se tiene que hacer con la revisón</t>
  </si>
  <si>
    <t xml:space="preserve">valvula  proporcional KFDS1b para cambiar RV11 </t>
  </si>
  <si>
    <t>VPPM-6TA-L-1-F-0L10H</t>
  </si>
  <si>
    <t>ya está pedido</t>
  </si>
  <si>
    <t>Manguera de gas del equipo de flameado
[HFL2545001] Flexible supply hose HFL DN25x4500mm, 1“ AG</t>
  </si>
  <si>
    <t>se vuelven a pedir para stock//No hay credito</t>
  </si>
  <si>
    <t>revision quemadores GA, RTO y HC</t>
  </si>
  <si>
    <t>oferta: 4301932</t>
  </si>
  <si>
    <t>revision quemadores proceso línea</t>
  </si>
  <si>
    <t>ventilador cuadros DÜRR</t>
  </si>
  <si>
    <t>Sanyo Denkin Venttilador serie 120W 120x120x38 24Vdc</t>
  </si>
  <si>
    <t>REIXA METAL.EBM VENTILAD.SERIE 4000</t>
  </si>
  <si>
    <t>REPETIDAS LAS LINEAS POR ANGEL / JORDI SOLICITA DIFERENTE CANTIDAD 10.09</t>
  </si>
  <si>
    <t>se desplaza el split de la sala de control RTO.</t>
  </si>
  <si>
    <t>presupuesto: P-2024-0015</t>
  </si>
  <si>
    <t>UAP2 Caseta control C a n v i d e l l o c A A C C e x i s t e n t . M . O . desplaçament i material.</t>
  </si>
  <si>
    <t>Pagar proforma S49</t>
  </si>
  <si>
    <t>LISTADO ONE-DRIVE--CREDITO ( 4 unid)</t>
  </si>
  <si>
    <t>unidad mantenimiento recambio máquinas.</t>
  </si>
  <si>
    <t>AW40-F04G-B</t>
  </si>
  <si>
    <t>REGULADOR DE FILTRO MODULAR</t>
  </si>
  <si>
    <t>AR43P-270AS</t>
  </si>
  <si>
    <t>CTO.FIJACION PARA AR40-A / AW40-A</t>
  </si>
  <si>
    <t>Sensor de presión sistema Dopag</t>
  </si>
  <si>
    <t>ELLISON</t>
  </si>
  <si>
    <t>SUC.CAPTPRES1/2-250B</t>
  </si>
  <si>
    <t>Sensor de presión referencia</t>
  </si>
  <si>
    <t>pagado, a falta de plazo de entrega</t>
  </si>
  <si>
    <t>Kit de juntas de bomba de engranajes sistema Dopag</t>
  </si>
  <si>
    <t>KRA.B.0106480013</t>
  </si>
  <si>
    <t>Kit de juntas de bomba de engranajes</t>
  </si>
  <si>
    <t>Junta especial (Bell Cleaner)</t>
  </si>
  <si>
    <t>e-mail 21-10</t>
  </si>
  <si>
    <t>17.02.2025</t>
  </si>
  <si>
    <t>Anillo lavado (Bell Cleaner)</t>
  </si>
  <si>
    <t>ENVIADA A DURR S50 10.12</t>
  </si>
  <si>
    <t>Boquilla rotacion (Bell Cleaner)</t>
  </si>
  <si>
    <t>cabinas y sas</t>
  </si>
  <si>
    <t>EN ESPERA DE OFERTA ACTUALIZADA@TVIVES 08.10</t>
  </si>
  <si>
    <t>pilas para los transductores presion Dürr</t>
  </si>
  <si>
    <t xml:space="preserve">SL-761
presupuesto: </t>
  </si>
  <si>
    <t>Pila liti 2/3AA 3,6V</t>
  </si>
  <si>
    <t>hay pedidas a Dürr, pero no sabemos el plazo de entrega de Dürr continuamos con el pedido a Dürr y pedimos estas.</t>
  </si>
  <si>
    <t>tuercas de jijación útil superior prensa HHN/RHN</t>
  </si>
  <si>
    <t>Heico</t>
  </si>
  <si>
    <t xml:space="preserve"> RS  914-3423</t>
  </si>
  <si>
    <t>Tuerca autoblocante M8 Heico de acero Delta Protekt, anch. 17.9mm  H-HLM-8 Bolsa de 50unidades</t>
  </si>
  <si>
    <t>Juntas pistolas Devilbiss (Primer/Color)</t>
  </si>
  <si>
    <t>Juntas pistolas Devilbiss (Pack de 5 unidades)</t>
  </si>
  <si>
    <t>4 packs</t>
  </si>
  <si>
    <t>pedir proforma S46</t>
  </si>
  <si>
    <t>pedido a proveedor S40</t>
  </si>
  <si>
    <t>19/09/2024</t>
  </si>
  <si>
    <t>juego completo de tramex cabinas.</t>
  </si>
  <si>
    <t>sin número de presupuesto.</t>
  </si>
  <si>
    <t>Subministros Bisbal</t>
  </si>
  <si>
    <t xml:space="preserve">PAGAR PRO_FORMA S40 03.10
hablar con CLARA
</t>
  </si>
  <si>
    <t>20/25 días</t>
  </si>
  <si>
    <t>teflonar  deposito grande encolado</t>
  </si>
  <si>
    <t>deposito grande encolado</t>
  </si>
  <si>
    <t>REGULADOR DE ACCIONAMIENTO\D3-DA 330/B-0. servo ejes robots Dürr</t>
  </si>
  <si>
    <t>E03580011
OFERTA E03580011</t>
  </si>
  <si>
    <t>REGULADOR DE ACCIONAMIENTO\D3-DA 330/B-0</t>
  </si>
  <si>
    <t xml:space="preserve">reparar turbina recirculacion horno secado pw </t>
  </si>
  <si>
    <t>presupuesto: A 25518</t>
  </si>
  <si>
    <t xml:space="preserve">PAGAR PRO_FORMA S/40 30.09
</t>
  </si>
  <si>
    <t>reparar motor turbina extracción aire cabinas 08/2024 paquete de rodamientos</t>
  </si>
  <si>
    <t>presupuesto :  A 26420 @ e-mail 25/10</t>
  </si>
  <si>
    <t>reparar motor turbina extracción aire cabinas 08/2024</t>
  </si>
  <si>
    <t>SIN REALIZAR ANULADA. Se compra el equipo nuevo en abina</t>
  </si>
  <si>
    <t>reparar macan 08/2024</t>
  </si>
  <si>
    <t>pro_forma : A 26391@15/10</t>
  </si>
  <si>
    <t>reparar bomba B depuradora a dormun</t>
  </si>
  <si>
    <t>pro_forma : A 26345 @03/10</t>
  </si>
  <si>
    <t>turbina impulsion aire horno secado. Sin recambio actualmente</t>
  </si>
  <si>
    <t>presupuesto: A 26330 ( 30% dto)</t>
  </si>
  <si>
    <t>VENTILADOR CENTRÍFUGO SODECA EQUIPO ACTUAL</t>
  </si>
  <si>
    <t xml:space="preserve">PAGAR PRO_FORMA S44 28.10
</t>
  </si>
  <si>
    <t>turbina soplador pw 3 reparada</t>
  </si>
  <si>
    <t>presupuesto: A 25613</t>
  </si>
  <si>
    <t>REPARAR MOTOR TURBINA SODECA CAM 725-2T-10 de 7,5 kw a 2915 rpm
400/690V Nº 327/2011</t>
  </si>
  <si>
    <t>presupuesto desde enero. Revisar si lo hemos pedido. Yolanda presupuesto de enero. Revisar si la tenemos Ángel</t>
  </si>
  <si>
    <t>Reparación circuitos bombas dosificadoras (válvula antirretorno)</t>
  </si>
  <si>
    <t>Válvula de inyección G1/2" (PVDF+FP+CE) 0,3BAR</t>
  </si>
  <si>
    <t>27/09/2024</t>
  </si>
  <si>
    <t>motor turbina extracción humos encima de horno polimerizado</t>
  </si>
  <si>
    <t>Motor de baja tensión SIMOTICS GP 1AV3104C 1,5kW 6P 50Hz 1LE1003-1AC42-2FA4 230VD/400VY IMB5 IE3 IEC rotor de jaula con autoventilación ip55</t>
  </si>
  <si>
    <t>30/09/2024</t>
  </si>
  <si>
    <t>instalación cable 5 x 1 desde cuadro turbina carga B a cuadro obra
instalación cable 5 x 1 mm desde cuadro quemador grupo aporte a cuadro obra</t>
  </si>
  <si>
    <t>presupuesto 2024/138</t>
  </si>
  <si>
    <t>Quemador y grupo de aporte impulsion zona carga B</t>
  </si>
  <si>
    <t>Cilindro guiado bomba de barril cola blanca</t>
  </si>
  <si>
    <t>(619.1034) nueva referencia 80619.000196</t>
  </si>
  <si>
    <t>Cylinder PN 80/600/32</t>
  </si>
  <si>
    <t>PAGADA S51 20.12</t>
  </si>
  <si>
    <t>VARIADOR MOTOR DURR ROBOTS COLOR</t>
  </si>
  <si>
    <t>venturi aspiración maquinas encolado HJB / HHN</t>
  </si>
  <si>
    <t>Pilas alkalinas LR6 AA (Fabrica/Tester Fluke)</t>
  </si>
  <si>
    <t>Pilas alkalinas LR6 AA (Fabrica)</t>
  </si>
  <si>
    <t>Switch / conmutador (Durr/Hjb)</t>
  </si>
  <si>
    <t>Presupuesto 4249840</t>
  </si>
  <si>
    <t>30,63</t>
  </si>
  <si>
    <t>Bases de enchufes (DJB)</t>
  </si>
  <si>
    <t xml:space="preserve"> Schneider Mureva</t>
  </si>
  <si>
    <t>presupuest 4249980</t>
  </si>
  <si>
    <t>38,96</t>
  </si>
  <si>
    <t>Juego de puntas tester finas (Taller)</t>
  </si>
  <si>
    <t>Fluke</t>
  </si>
  <si>
    <t>Presupuesto 4249466</t>
  </si>
  <si>
    <t>Filera rosca gas 1/4" (Taller)</t>
  </si>
  <si>
    <t>despues  de la reparacion y falta de gas. Hay que reparar la valvula de expansión.</t>
  </si>
  <si>
    <t>Presupuesto número: 007667</t>
  </si>
  <si>
    <t>Substitució de tren termostàtic de la vàlvula
d'expansió</t>
  </si>
  <si>
    <t>pagar el 50% anticipado, // PAGAR PRO_FORMA S44.
verificar si se ha hecho, Ángel</t>
  </si>
  <si>
    <t>reparar reductor bombas ipc.</t>
  </si>
  <si>
    <t>A 26367</t>
  </si>
  <si>
    <t>REPARAR MOTOR REDUCTOR CATALIZADOR RP2 TIPO SERVOTAK</t>
  </si>
  <si>
    <t>A 26368</t>
  </si>
  <si>
    <t>REPARAR MOTOR REDUCTOR CATALIZADOR  TIPO SERVOTAK</t>
  </si>
  <si>
    <t>presupuesto: A 26477</t>
  </si>
  <si>
    <t>VILADOMS: bomba sumergible PRAT VXM 15/35 MONOFASICA 1 CV
TECNICAL: PRINZE - BOMBA PRAT VXm-15/35 II 220 V.</t>
  </si>
  <si>
    <t>VILADOMS: 417,9
TECNICAL: 496,154</t>
  </si>
  <si>
    <t>termostato seguridad temperatura máxima quemador grupo aporte.</t>
  </si>
  <si>
    <t>Oferta Nr: 4302664 de 09.10.24
ref: E_61008975</t>
  </si>
  <si>
    <t>Termostato c/caja JUMO 0..120ºC Doble escala ºC / ºF 1,5 m; 1/2"; D 8x400mm</t>
  </si>
  <si>
    <t>14/10/2024</t>
  </si>
  <si>
    <t>verificar si ha llegado. Yolanda S48</t>
  </si>
  <si>
    <t>Pinceles para vaselina (Robots Durr)</t>
  </si>
  <si>
    <t>Ref.: 10.607.482</t>
  </si>
  <si>
    <t>codorniu</t>
  </si>
  <si>
    <t>15/10/2024</t>
  </si>
  <si>
    <t xml:space="preserve"> 21-10</t>
  </si>
  <si>
    <t>sensor de ph para depuradora</t>
  </si>
  <si>
    <t>ELECTRODO AMPLIFICADO PH
MEMBRANA PLANA - Ref HI6100405</t>
  </si>
  <si>
    <t>PORTASONDAS INMMERSION PVC</t>
  </si>
  <si>
    <t>ABRAZADERA DE MONTAJE DIN DE
PVC - Ref HI605011</t>
  </si>
  <si>
    <t>16/10/2024</t>
  </si>
  <si>
    <t>enchufe rapido inox utiles PIP´s</t>
  </si>
  <si>
    <t>Enchufe rapido neumatico Serie 20, rosca hembra M5 Inox</t>
  </si>
  <si>
    <t>17/10/2024</t>
  </si>
  <si>
    <t>PAGAR PRO_FORMA S467</t>
  </si>
  <si>
    <t>relés y contactores cambiados en línea cuadro schneider y pupitres base/ primer.</t>
  </si>
  <si>
    <t>3RH2140-1BB40</t>
  </si>
  <si>
    <t>CONTACTOR AUX.4NA DC 24V S00 TORN.</t>
  </si>
  <si>
    <t>3RH2131-1BB40</t>
  </si>
  <si>
    <t>CONTACTOR AUX.3NA+1NC DC 24V S00 TORN.</t>
  </si>
  <si>
    <t>3RH2911-1FA40</t>
  </si>
  <si>
    <t>CONTACTO AUX.4NA S00/S0 TORN.</t>
  </si>
  <si>
    <t>3RT2916-1BB00</t>
  </si>
  <si>
    <t>Limitador sobretensión varistor AC24-48V-DC24-70V S00</t>
  </si>
  <si>
    <t>33,00 1 19,700 50,0 325,05
SCHNEIDER RELE MINIATURA +LED 6A 4NANC 24VDC</t>
  </si>
  <si>
    <t>RELE MINIATURA +LED 6A 4NANC 24VDC</t>
  </si>
  <si>
    <t>Macho roscar M5 para taladro (Reposicion)</t>
  </si>
  <si>
    <t>19/10/2024</t>
  </si>
  <si>
    <t>21/10/2024</t>
  </si>
  <si>
    <t>tiene que llegar S48</t>
  </si>
  <si>
    <t>Reposición por desgaste</t>
  </si>
  <si>
    <t>PT143</t>
  </si>
  <si>
    <t>Bolsa de herramientas Technics de Poliéster con cremallera, 350mm x 50mm x 310mm</t>
  </si>
  <si>
    <t>23/10/2024</t>
  </si>
  <si>
    <t>PT225</t>
  </si>
  <si>
    <t>Bolsa de herramientas Technics de Poliéster, 460mm x 200mm x 40mm</t>
  </si>
  <si>
    <t>PT122</t>
  </si>
  <si>
    <t>Bolsa para herramientas Technics PT122, Poliéster, 3 bolsillos</t>
  </si>
  <si>
    <t>recamabios bomba dosificadora  Netzmittel del PW.</t>
  </si>
  <si>
    <t>presupuesto 656:
Ref 10301033809:
72200077</t>
  </si>
  <si>
    <t>TAPA FRONTAL TRANSPARENTE</t>
  </si>
  <si>
    <t>presupuesto 656:
Ref 10301020094:
S0100800</t>
  </si>
  <si>
    <t>VASTAGO, POTENCIOMETRO y JUNTA F/H/K/T/V</t>
  </si>
  <si>
    <t>junta para Bell Cleaner</t>
  </si>
  <si>
    <t>No queda ninguna. Cambiada hoy 31.10.2024//Recibidas S47 se vuelven a pedir 3 unit</t>
  </si>
  <si>
    <t>actuador compuertas entrada aire grupo aporte</t>
  </si>
  <si>
    <t>Belimo</t>
  </si>
  <si>
    <t>presupuesto: 4250643
GM230A</t>
  </si>
  <si>
    <t xml:space="preserve">Actuador rotativo, 40 Nm, AC 100...240 V, Todo-nada, 150 s, IP54 </t>
  </si>
  <si>
    <t>PAGAR PRO_FORMA S46 14-11
consultado a hbfuller conseguir producto limpieza 
bostik se sigue comprando</t>
  </si>
  <si>
    <t>Criticos, no queda ninguna.</t>
  </si>
  <si>
    <t>Kit reparación pistola PIP2</t>
  </si>
  <si>
    <t>Module rebuild kit, SolidBlue S</t>
  </si>
  <si>
    <t>PAGAR PRO_FORMA S50</t>
  </si>
  <si>
    <t>pistola con pico de 1,5 mm para probar en encolados</t>
  </si>
  <si>
    <t>Ref: 7859131
oferta: 22926600</t>
  </si>
  <si>
    <t>APPLICATOR EP25 ZC 1.5mm NI120</t>
  </si>
  <si>
    <t>reparar puerta seccional almacen expediciones.</t>
  </si>
  <si>
    <t>oferta: 1210023042</t>
  </si>
  <si>
    <t>Motorización/otras opciones P. Seccional</t>
  </si>
  <si>
    <t xml:space="preserve">PAGAR PRO_FORMA S46 14-11
</t>
  </si>
  <si>
    <t>reparar conducto entrada aire plenum cabinas.</t>
  </si>
  <si>
    <t>Presupuesto # SQ11427</t>
  </si>
  <si>
    <t>Reparación conducto plenum</t>
  </si>
  <si>
    <t>LISTA RECAMBIOS GIRO BALANCIN</t>
  </si>
  <si>
    <t>REPASAR LISTA GESTION MATERIAL</t>
  </si>
  <si>
    <t>15/11/2024</t>
  </si>
  <si>
    <t>LISTADO ONE-DRIVE</t>
  </si>
  <si>
    <t>Reparación circuitos bombas dosificadoras EMEC</t>
  </si>
  <si>
    <t>EMEC</t>
  </si>
  <si>
    <t>Kit sonda de nivel con filtro 1/2" PVDF+FP+CE</t>
  </si>
  <si>
    <t>Bell Cleaner</t>
  </si>
  <si>
    <t>ARO DE SOPLADO (Bell Cleaner)</t>
  </si>
  <si>
    <t>18/11/2024</t>
  </si>
  <si>
    <t>LAT.INOX TL3/4 TL903/4 INOX L-1500MM</t>
  </si>
  <si>
    <t>PAGAR PRO_FORMA S49
URGENTE</t>
  </si>
  <si>
    <t>26/11/2024</t>
  </si>
  <si>
    <t>PAGADA S50</t>
  </si>
  <si>
    <t>pilz cuadro schneider para cambiar</t>
  </si>
  <si>
    <t>PNOZ X2.7P 24VACDC 3n/o 1n/c</t>
  </si>
  <si>
    <t>pilz cuadro schneider para cambiar modulo de contactos</t>
  </si>
  <si>
    <t>PZE 9P 24VACDC 8n/o 1n/c</t>
  </si>
  <si>
    <t>reparación máquina de frio tunel consola</t>
  </si>
  <si>
    <t>presupuesto: 2024-0017</t>
  </si>
  <si>
    <t>PAGADA 20.12</t>
  </si>
  <si>
    <t>Kluberplex BEM 41-132 ( Art. 0202560591)</t>
  </si>
  <si>
    <t>27/11/2024</t>
  </si>
  <si>
    <t>Latiguillo del plato de sucesión a valvula-DEV</t>
  </si>
  <si>
    <t>0434.0268</t>
  </si>
  <si>
    <t>Tubo flex. de material DN08_0,50m</t>
  </si>
  <si>
    <t>29.11.2024</t>
  </si>
  <si>
    <t>Atlas Copco</t>
  </si>
  <si>
    <t>PAGAR PRO_FORMA S51</t>
  </si>
  <si>
    <t>Pila CR2430 (Clima HHN)</t>
  </si>
  <si>
    <t>CR2430</t>
  </si>
  <si>
    <t>urgente// Marc las trae</t>
  </si>
  <si>
    <t>sí</t>
  </si>
  <si>
    <t>reposición por rotura</t>
  </si>
  <si>
    <t>Robots Dürr</t>
  </si>
  <si>
    <t>W20910187</t>
  </si>
  <si>
    <t>VESTIDURA DE PROTECCIÓN\RPE/L GEN3 GEHÄU</t>
  </si>
  <si>
    <t>Robots Dürr BANIZ</t>
  </si>
  <si>
    <t>W20910203</t>
  </si>
  <si>
    <t>VESTIDURA DE PROTECCIÓN\RPE/L GEN3 ARM1</t>
  </si>
  <si>
    <t>W20910197</t>
  </si>
  <si>
    <t>VESTIDURA DE PROTECCIÓN\RPE/L GEN3</t>
  </si>
  <si>
    <t>Robots Dürr COLOR</t>
  </si>
  <si>
    <t>W20910202</t>
  </si>
  <si>
    <t>W20910195</t>
  </si>
  <si>
    <t>relé estado solido de activación motor giro plasma</t>
  </si>
  <si>
    <t>SSM1D26BD.
Presupuesto: 4252205</t>
  </si>
  <si>
    <t>Relé SSR monofásico carga 60V DC 6A control</t>
  </si>
  <si>
    <t>PAGAR PRO_FORMA S03</t>
  </si>
  <si>
    <t>preparar material para cambio ruedas integral.</t>
  </si>
  <si>
    <t>respuesta @Juan 11-12.mirar Ángel</t>
  </si>
  <si>
    <t>limpieza química pw navidad</t>
  </si>
  <si>
    <t>productos limpieza química pw</t>
  </si>
  <si>
    <t>Resistencias cuba</t>
  </si>
  <si>
    <t>SVCE KIT,DURABLUE 4,HTR ASSY,TANK,240V</t>
  </si>
  <si>
    <t>Resistencia bomba</t>
  </si>
  <si>
    <t>SVCE KIT,ALTABLUE TT,HTR ASSY,PUMP,240V</t>
  </si>
  <si>
    <t>reparación marco puerta sala mezclas</t>
  </si>
  <si>
    <t>yeso normal 10kg.</t>
  </si>
  <si>
    <t>saltoky</t>
  </si>
  <si>
    <t>entregado  lunes 16.12</t>
  </si>
  <si>
    <t>PEDIR S08 19.02</t>
  </si>
  <si>
    <t>Rollo estropajo verde (Limpieza Equipos)</t>
  </si>
  <si>
    <t>desbloqueados S09</t>
  </si>
  <si>
    <t>JUNTA DE AGUJA\DN3,5 s2,2 75SH</t>
  </si>
  <si>
    <t xml:space="preserve"> TUBO DE LAVADO\F.ECOBELL CLEAN</t>
  </si>
  <si>
    <t xml:space="preserve">E34030042 </t>
  </si>
  <si>
    <t xml:space="preserve"> CONVERTIDOR ELECTRO-NEUMATICO\</t>
  </si>
  <si>
    <t>Kit reparacion regulador graco serie H aplicacion CP4</t>
  </si>
  <si>
    <t>Kit reparacion regulador graco serie H</t>
  </si>
  <si>
    <t>Bomba dosificadora catalizador robots barniz</t>
  </si>
  <si>
    <t>N24290005</t>
  </si>
  <si>
    <t>Bomba dosificadora 1,0 ccm non purgable</t>
  </si>
  <si>
    <t xml:space="preserve"> Caja de cojinete Bomba dosificadora catalizador robots barniz</t>
  </si>
  <si>
    <t>M16290001</t>
  </si>
  <si>
    <t>Caja de cojineteBomba dosificadora</t>
  </si>
  <si>
    <t>Juego de juntas bomba dosificadora catalizador robots barniz</t>
  </si>
  <si>
    <t>M08810162</t>
  </si>
  <si>
    <t>Juego de juntas bomba dosificadora</t>
  </si>
  <si>
    <t>Mano robot PION</t>
  </si>
  <si>
    <t>DFM-16-30-P-A-GF</t>
  </si>
  <si>
    <t xml:space="preserve"> Cilindro DFM-16-30-P-A-GF</t>
  </si>
  <si>
    <t>JUEGO DE JUNTAS\EcoPump9 M08810162 
bomba volumetrica durr</t>
  </si>
  <si>
    <t>M08010479</t>
  </si>
  <si>
    <t>ANILLO DE ESTANQUEIDAD\d15 D23 s13,3 PE</t>
  </si>
  <si>
    <t>M08030485</t>
  </si>
  <si>
    <t>ANILLO TORICO\27,5x1,5 75SH FKM SW</t>
  </si>
  <si>
    <t>18/12/2024</t>
  </si>
  <si>
    <t>16/12/2024</t>
  </si>
  <si>
    <t>19/12/52024</t>
  </si>
  <si>
    <t>Enchufes aereos acodados (Varios fabrica)</t>
  </si>
  <si>
    <t xml:space="preserve">Legrand </t>
  </si>
  <si>
    <t>20/12/2024</t>
  </si>
  <si>
    <t>Electrodos y pipetas (Quemador cuba Power)</t>
  </si>
  <si>
    <t>Presupuesto 339</t>
  </si>
  <si>
    <t>PAGAR PRO-FORMA S09 24.02</t>
  </si>
  <si>
    <t>Juntas placa conexion (Durr)</t>
  </si>
  <si>
    <t>cabezal impresora backup QR descarga línea</t>
  </si>
  <si>
    <t>zebra</t>
  </si>
  <si>
    <t>P1123335-057</t>
  </si>
  <si>
    <t>Cabezal de impresión para impresora térmica Zebra ZT231 ZT211 ZT111 OEM de repuesto de 300 ppp</t>
  </si>
  <si>
    <t>paquete brida robots BARNIZ Durr</t>
  </si>
  <si>
    <t>N34790131</t>
  </si>
  <si>
    <t>PAQUETE DE BRIDA\EB3 DC 2x2K M.RF SL4/H3</t>
  </si>
  <si>
    <t>juntas de brida de conexión robot /pulverizador DÜRR</t>
  </si>
  <si>
    <t>M08030783</t>
  </si>
  <si>
    <t>ANILLO TORICO\115x3 75SH FFKM VGR</t>
  </si>
  <si>
    <t>M08010496</t>
  </si>
  <si>
    <t>ANILLO DE ESTANQUEIDAD\d104 D124,7 s1,5</t>
  </si>
  <si>
    <t>tubo proteccion interior eje manual Durr</t>
  </si>
  <si>
    <t>W40070079</t>
  </si>
  <si>
    <t>Tubo 4x6 trans PFA paquete bridas robot durr</t>
  </si>
  <si>
    <t>MANGUERA\EWS 4x6 MED. D12 PFA 2,5m</t>
  </si>
  <si>
    <t>Correas SPZ-1162 (Extraccion Fifo/Disolventes)</t>
  </si>
  <si>
    <t>SPZ - 1162</t>
  </si>
  <si>
    <t>Filtros carbon activo (Sala mezclas)</t>
  </si>
  <si>
    <t>MFFCAK241212W</t>
  </si>
  <si>
    <t xml:space="preserve">MULTIFIL CA F7 592x287x292 </t>
  </si>
  <si>
    <t>Kit reparación multiplicador</t>
  </si>
  <si>
    <t>KT-VBA43A-1</t>
  </si>
  <si>
    <t>SMC KT-VBA43A-1 maintenance kit</t>
  </si>
  <si>
    <t>multiplicador micros</t>
  </si>
  <si>
    <t xml:space="preserve">VBA43A-F04 </t>
  </si>
  <si>
    <t>MUJLTIPLICADOR DE PRESIO ROSCA GAS 1/2</t>
  </si>
  <si>
    <t xml:space="preserve">revisiones equipos de frio produccion </t>
  </si>
  <si>
    <t>actualizar comanda S07</t>
  </si>
  <si>
    <t>valvulas mini hembra - hembra 1/4</t>
  </si>
  <si>
    <t>VM1/4F</t>
  </si>
  <si>
    <t>VÁLVULA “MINI” H-H 1-4"</t>
  </si>
  <si>
    <t>racord metálico aplicación 1/4 tubo pu6</t>
  </si>
  <si>
    <t>RDM6-1/4</t>
  </si>
  <si>
    <t>NORDAIR racord recto cónico diámetro 6 - 1/4</t>
  </si>
  <si>
    <t>racord metálico aplicación 1/4 tubo pu8</t>
  </si>
  <si>
    <t>RDM8-1/4</t>
  </si>
  <si>
    <t>NORDAIR racord recto cónico diámetro 8 - 1/4</t>
  </si>
  <si>
    <t>cuchillo de seguridad(Reposicion)</t>
  </si>
  <si>
    <t>16/01/2025</t>
  </si>
  <si>
    <t>a espera de Clara para ponerlo como proveedor</t>
  </si>
  <si>
    <t>e-mail 06-02</t>
  </si>
  <si>
    <t>Bases de enchufe superficie (Fabrica)</t>
  </si>
  <si>
    <t>Presupuesto 5240442</t>
  </si>
  <si>
    <t>9,59</t>
  </si>
  <si>
    <t>57,54</t>
  </si>
  <si>
    <t>manometros portafiltros sala mezclas</t>
  </si>
  <si>
    <t>Pilas LR03 AAA (fabrica)</t>
  </si>
  <si>
    <t>LLave combinada cromo vanadium  16mm</t>
  </si>
  <si>
    <t>LLave combinada cromo vanadium  18mm</t>
  </si>
  <si>
    <t>LLave combinada cromo vanadium  21mm</t>
  </si>
  <si>
    <t>LLave combinada cromo vanadium  23mm</t>
  </si>
  <si>
    <t>21/01/2025</t>
  </si>
  <si>
    <t>credito HGB422</t>
  </si>
  <si>
    <t>fuente alimentacion drivers robots durr color</t>
  </si>
  <si>
    <t>F12050134</t>
  </si>
  <si>
    <t>KeDrive D3 Alimentación De Tensión, Circuito Intermedio 22KW</t>
  </si>
  <si>
    <t>se ha pedido una a Alemania urgente para RC11</t>
  </si>
  <si>
    <t>encoderbox robots Dürr ( Caja codificador)</t>
  </si>
  <si>
    <t>E56200009</t>
  </si>
  <si>
    <t>CAJ. COL. CODIF.\EcoRPC2 SX HDSL SAFE</t>
  </si>
  <si>
    <t>bloqueados por pago.</t>
  </si>
  <si>
    <t>Reposición herramientas Luis</t>
  </si>
  <si>
    <t>72 01 140</t>
  </si>
  <si>
    <t>Alicates de corte de plástico Knipex, long. total 140 mm,</t>
  </si>
  <si>
    <t>M1412</t>
  </si>
  <si>
    <t>Juego de vasos de 1/4", 12 piezas</t>
  </si>
  <si>
    <t>M1407</t>
  </si>
  <si>
    <t>Juego vasos largos 1/4", 9 piezas</t>
  </si>
  <si>
    <t>1499MM</t>
  </si>
  <si>
    <t>Juego de allen CR-MO 9 piezas</t>
  </si>
  <si>
    <t>1498TPX</t>
  </si>
  <si>
    <t>Juego de torx CR-MO 9 piezas</t>
  </si>
  <si>
    <t>racord metálico aplicación 3/8 tubo pu8</t>
  </si>
  <si>
    <t>RDM8-3/8</t>
  </si>
  <si>
    <t>NORDAIR racord recto cónico diámetro 8 - 3/8</t>
  </si>
  <si>
    <t>++E31-T1 ALIMENTACIÓN 10KW   SOLO BARNIZ</t>
  </si>
  <si>
    <t>F120050116</t>
  </si>
  <si>
    <t>no confundir esta fuente con la recibida urgente. 
Esta se tiene que pedir. No tenemos.GESTIONA ANGEL</t>
  </si>
  <si>
    <t>++DP-T91 EJE DODIFICADORES BARNIZ</t>
  </si>
  <si>
    <t>E03580011</t>
  </si>
  <si>
    <t>GESTIONA ANGEL</t>
  </si>
  <si>
    <t>++DRV - T456 EJES 4, 5 Y 6 BARNIZ</t>
  </si>
  <si>
    <t>++DRV - T2 EJE 2 BARNIZ</t>
  </si>
  <si>
    <t>E03580004</t>
  </si>
  <si>
    <t>++DRV - T13 EJE  1 Y 3 BARNIZ</t>
  </si>
  <si>
    <t>E03580009</t>
  </si>
  <si>
    <t>++E41 - KCPU CONTROL DRIVERS BARNIZ</t>
  </si>
  <si>
    <t>F30360011</t>
  </si>
  <si>
    <t>++DP-T91 EJE DODIFICADORES COLOR</t>
  </si>
  <si>
    <t>++DRV - T456 EJES 4, 5 Y 6 COLOR</t>
  </si>
  <si>
    <t>++DRV - T2 EJE 2 COLOR</t>
  </si>
  <si>
    <t>E03580044</t>
  </si>
  <si>
    <t>++DRV - T13 EJE  1 Y 3 COLOR</t>
  </si>
  <si>
    <t>++E41 - KCPU CONTROL DRIVERS COLOR</t>
  </si>
  <si>
    <t>Valvulas mini 1/4</t>
  </si>
  <si>
    <t>NORDAIR Valvulas mini 1/4</t>
  </si>
  <si>
    <t>embrague bombas catalizador robots barniz Dürr</t>
  </si>
  <si>
    <t>N04100013</t>
  </si>
  <si>
    <t>ACCIONAM. BOMBA DOSIFICADORA\2xEP9 ARM2</t>
  </si>
  <si>
    <t>e-mail 29-01</t>
  </si>
  <si>
    <t>27/01/2025</t>
  </si>
  <si>
    <t>Cajas Atex sala mezclas
instalación bombas SQ11158 Quantm</t>
  </si>
  <si>
    <t>LCSGRP-B001</t>
  </si>
  <si>
    <t>Local Control Station for Zone 1/21</t>
  </si>
  <si>
    <t>Interruptores superficie (Despacho linea)</t>
  </si>
  <si>
    <t>Presupuesto 5240913</t>
  </si>
  <si>
    <t>21,52</t>
  </si>
  <si>
    <t>Material iluminacion flauta RC21</t>
  </si>
  <si>
    <t>Presupuesto 5241097</t>
  </si>
  <si>
    <t>37,37</t>
  </si>
  <si>
    <t>instalación bombas SQ11158 Quantm</t>
  </si>
  <si>
    <t>presupuesto: 5240755</t>
  </si>
  <si>
    <t>armario instalación bombas sala mezclas</t>
  </si>
  <si>
    <t>Presostato diferencial zeolita RTO</t>
  </si>
  <si>
    <t>ESCODA</t>
  </si>
  <si>
    <t>KF30102</t>
  </si>
  <si>
    <r>
      <t xml:space="preserve">Presostato diferencial para aire PS1500 </t>
    </r>
    <r>
      <rPr>
        <b/>
        <sz val="12"/>
        <color rgb="FF000000"/>
        <rFont val="Calibri"/>
        <family val="2"/>
        <scheme val="minor"/>
      </rPr>
      <t>presupuesto 5240949</t>
    </r>
  </si>
  <si>
    <t>30/01/2025</t>
  </si>
  <si>
    <t>generador alta tensión robots Dürr</t>
  </si>
  <si>
    <t>E80010005</t>
  </si>
  <si>
    <t>EcoHT3 G100 Generator</t>
  </si>
  <si>
    <t>precio actualizado 04/01/2025</t>
  </si>
  <si>
    <t>descargador alta tension robots Dürr</t>
  </si>
  <si>
    <t>E80030002</t>
  </si>
  <si>
    <t>DESCARGADOR AT\100kV 1mA 2nF  3G/UL</t>
  </si>
  <si>
    <t>manguera graco 3/4 para circulating con exterior de goma</t>
  </si>
  <si>
    <t>Presupuesto # SQ11538</t>
  </si>
  <si>
    <t>[2009412] Manguera nylon WPR 300 PSI</t>
  </si>
  <si>
    <t>cable con conector M12 bus KLL1</t>
  </si>
  <si>
    <t>E09060321</t>
  </si>
  <si>
    <t>CABLE DE UNION\BU/ST M12 GER/GEW 0,5m</t>
  </si>
  <si>
    <t>cambiar paso rueda dentro de pw por inoxidable.</t>
  </si>
  <si>
    <t>presupuesto: 16151</t>
  </si>
  <si>
    <t>hay que pagar el 50% por proforma</t>
  </si>
  <si>
    <t>Cable armado 4x2,5 (Agitador S.Mezclas)</t>
  </si>
  <si>
    <t>Cervi</t>
  </si>
  <si>
    <t>Presupuesto 5241186</t>
  </si>
  <si>
    <t>rvmv 4g2.5
Cable armado 4x2,5 (Agitador S.Mezclas)</t>
  </si>
  <si>
    <t>Conector interior macho Staf 14-fe robot encolado HJB ref:09700142811 para reparar anaconda recambio</t>
  </si>
  <si>
    <t>09700142811</t>
  </si>
  <si>
    <t>Conector interior hembra Staf 14-sti robot encolado HJB ref:09700142614 para reparar anaconda recambio</t>
  </si>
  <si>
    <t>09700142614</t>
  </si>
  <si>
    <t>Herramientas Edgar</t>
  </si>
  <si>
    <t>Bolsa de herramientas modelo TCSB16</t>
  </si>
  <si>
    <t>Edgar</t>
  </si>
  <si>
    <t>Juego llaves fijas modelo 6515MMA</t>
  </si>
  <si>
    <t>LLave inglesa</t>
  </si>
  <si>
    <t>Juego de 9 llaves allen modelo 1479MM</t>
  </si>
  <si>
    <t>Juego llaves torx modelo 1479TX</t>
  </si>
  <si>
    <t>Juego de 6 destornilladores aislados modelo MDV906N</t>
  </si>
  <si>
    <t>Pico loro longitud 250mm - 10"</t>
  </si>
  <si>
    <t>Pelacables automatico, para cables 0,13-8 mm</t>
  </si>
  <si>
    <t>Edgar/Ruben</t>
  </si>
  <si>
    <t>pedir precio</t>
  </si>
  <si>
    <t>Tijeras de electricista</t>
  </si>
  <si>
    <t>Cutter modelo 710 longitud 160mm</t>
  </si>
  <si>
    <t>Linterna led modelo MWRIT1010</t>
  </si>
  <si>
    <t>MetalWorks</t>
  </si>
  <si>
    <t>Metro 3m x 19mm</t>
  </si>
  <si>
    <t>cambio de actuador valvula conducto aire hacia RTO. + mano de obra</t>
  </si>
  <si>
    <t>PRESUPUESTO: SAT_A030/11</t>
  </si>
  <si>
    <t>Actuador CH125SR Simple Efecto - N/C</t>
  </si>
  <si>
    <t>PAGAR PRO_FORMA S07 13.02
ANULADO S08
PEDIR A ABINA Y HINEUTRA</t>
  </si>
  <si>
    <t>Prensa punteras huecas (Taller)</t>
  </si>
  <si>
    <t>Presupuesto 5241508</t>
  </si>
  <si>
    <t>B.Tool</t>
  </si>
  <si>
    <t>BT1442</t>
  </si>
  <si>
    <t>Juego carraca</t>
  </si>
  <si>
    <t>Juego llaves allen de pulgada</t>
  </si>
  <si>
    <t>Juegos mini-destornilladores</t>
  </si>
  <si>
    <t>Heramientas taller</t>
  </si>
  <si>
    <t>Cortador de tubos</t>
  </si>
  <si>
    <t>Saca toricas</t>
  </si>
  <si>
    <t>Martillo longitud 300mm</t>
  </si>
  <si>
    <t>Martillo de nailon</t>
  </si>
  <si>
    <t>Extractor de tornillos</t>
  </si>
  <si>
    <t>Juego de brocas de cobalto</t>
  </si>
  <si>
    <t>Cuerpo cilindro vávula neumática</t>
  </si>
  <si>
    <t>e-mail 27-02</t>
  </si>
  <si>
    <t>presupuesto: 5241387
HP20305</t>
  </si>
  <si>
    <t>Pletina rígida mecanizada M6 sección 30 x 5 x 2.000 mm.</t>
  </si>
  <si>
    <t>material neumático</t>
  </si>
  <si>
    <t>Valvula neumatica (Engrase)</t>
  </si>
  <si>
    <t>Rexroth</t>
  </si>
  <si>
    <t>lista tornillos en GM</t>
  </si>
  <si>
    <t>lista tornillos.</t>
  </si>
  <si>
    <t>enviar lista tornillos Yolanda// ver con Angel las cantidades Yolanda 19.02</t>
  </si>
  <si>
    <t>revision cadena línea</t>
  </si>
  <si>
    <t>presupuesto: 25/8531</t>
  </si>
  <si>
    <t>REVISIÓN TRANSPORTADOR</t>
  </si>
  <si>
    <t>manutechnik</t>
  </si>
  <si>
    <t>pago por proforma / sin validar</t>
  </si>
  <si>
    <t>e-mail 25-02</t>
  </si>
  <si>
    <t>cinta verde para cinta descarga HHN</t>
  </si>
  <si>
    <t>elcom</t>
  </si>
  <si>
    <t>OFERTA NUM. 2500.477
belt-c-040-23-1800-700-PVC-elcom
ref sinerges: 2003.597</t>
  </si>
  <si>
    <t>BANDES PVC DE RECANVI PER
STB40C A40 DOBLE REF.2003.597
MAQUINA HHN</t>
  </si>
  <si>
    <t>198.32</t>
  </si>
  <si>
    <t>SINERGES</t>
  </si>
  <si>
    <t>Correas Climaveneta (S.Disolventes)</t>
  </si>
  <si>
    <t>A43/13      13X1090</t>
  </si>
  <si>
    <t>BLOQUEADOS S09 24.02</t>
  </si>
  <si>
    <t>Correas Carga B</t>
  </si>
  <si>
    <t>Grasa bombas</t>
  </si>
  <si>
    <t>13/02/2025</t>
  </si>
  <si>
    <t>14/02/2025</t>
  </si>
  <si>
    <t>Pomo puerta</t>
  </si>
  <si>
    <t>PremiApri</t>
  </si>
  <si>
    <t>N13N0T725HB1</t>
  </si>
  <si>
    <t>POMO PTA 13-70-NE 70MM ENTRADA CERRAVAL N13NETB70 NEGRO BRIL</t>
  </si>
  <si>
    <t>Tubo led 1200mm 7500K (Fabrica)</t>
  </si>
  <si>
    <t>Tubo led 600mm 7500K (Fabrica)</t>
  </si>
  <si>
    <t>Tubo led 1500mm 7500K (Fabrica)</t>
  </si>
  <si>
    <t>goma para reparar la fuga de agua de la puerta del grupo de aporte</t>
  </si>
  <si>
    <t>EFUTURETIME Junta de Goma para Puerta de Coche, 6m, Junta Universal para Maletero de Coche en EPDM sin
Pegamento para Caravana, Camión, Garaje, Máquina, Negro,
Lateral</t>
  </si>
  <si>
    <t>Pulverizador Dürr</t>
  </si>
  <si>
    <t>18/02/2025</t>
  </si>
  <si>
    <t xml:space="preserve">Cuerpo aire guia de recambio incompleto//Sólo se ha pedido 1 Yolanda//bloqueado </t>
  </si>
  <si>
    <t>Set de cinceles y punteros (Taller)</t>
  </si>
  <si>
    <t>sustitución equipo refrigeración sala compresores</t>
  </si>
  <si>
    <t>TECNA</t>
  </si>
  <si>
    <t>presupuesto: 5241782
3814QA255D</t>
  </si>
  <si>
    <t>CLIMATIZADOR EVAPORATIVO DIRECTO TECNA COOLBREEZE QA255D (SIN MANDO)</t>
  </si>
  <si>
    <t>reparar bomba subida lodos balsa</t>
  </si>
  <si>
    <t xml:space="preserve">proforma: A 26344 </t>
  </si>
  <si>
    <t>REPARAR BOMBA AGUAS SUCIAS TIPO: IPV JE2-120G10MT20 de 2,2 kw a 2920 rpm 230/400V</t>
  </si>
  <si>
    <t>Cable de 6 mm negro</t>
  </si>
  <si>
    <t>Top Cable</t>
  </si>
  <si>
    <t>Cable flexible 6mm negro 100m</t>
  </si>
  <si>
    <t>Cable de 6mm azul</t>
  </si>
  <si>
    <t>Cable flexible 6mm azul 100m</t>
  </si>
  <si>
    <t>Cable 4mm negro</t>
  </si>
  <si>
    <t>Cable flexible 4mm negro 100m</t>
  </si>
  <si>
    <t>Cable 4mm azul</t>
  </si>
  <si>
    <t>Cable flexible 4mm azul 100m</t>
  </si>
  <si>
    <t>Rejillas ventilacion (Cuadros variadores)</t>
  </si>
  <si>
    <t>Presupuesto 5241877</t>
  </si>
  <si>
    <t>24,32</t>
  </si>
  <si>
    <t>97,28</t>
  </si>
  <si>
    <t>sala de mezclas. Construir y colocar plancha inox y puntales canaleta.</t>
  </si>
  <si>
    <t>presupuesto: 17018</t>
  </si>
  <si>
    <t>Cinta teflon 12mm x 5m, grosor 0.2mm</t>
  </si>
  <si>
    <t>21/02/2025</t>
  </si>
  <si>
    <t>Cinta teflon 12mm x 12m, grosor 0.075mm</t>
  </si>
  <si>
    <t>Juntas Step ring (SCA HJB)</t>
  </si>
  <si>
    <t>Gasket holder (SCA HJB)</t>
  </si>
  <si>
    <t>Sealing set (SCA HJB)</t>
  </si>
  <si>
    <t>25/02/25</t>
  </si>
  <si>
    <t>Junta adaptador entrada dosificador</t>
  </si>
  <si>
    <t>Disco obturador / Arandela de guarn</t>
  </si>
  <si>
    <t>Llave combinada 8 mm (Reposicion)</t>
  </si>
  <si>
    <t>topes cilindros pinza mano R3 HJB</t>
  </si>
  <si>
    <t>presupuesto: 70029</t>
  </si>
  <si>
    <t>-Topes cilindro:Mano HJB.</t>
  </si>
  <si>
    <t>material instalación bombas eléctricas.</t>
  </si>
  <si>
    <t>pagar proforma S09</t>
  </si>
  <si>
    <t>reparar motor turbina extraccion aire cabinas.</t>
  </si>
  <si>
    <t>presupuesto: 26342</t>
  </si>
  <si>
    <t>motor de repuesto Turbinas extraccion cabinas) desmontando
turbina lado grupo aporte</t>
  </si>
  <si>
    <t>falta pagar la diferencia del presupuesto. 26420 ( de 1.139,30€)</t>
  </si>
  <si>
    <t>Osmosis y depuradora</t>
  </si>
  <si>
    <t>26/02/2025</t>
  </si>
  <si>
    <t>Fusible ceramica 2A 8x31</t>
  </si>
  <si>
    <t>B222204</t>
  </si>
  <si>
    <t>Fusible de cartucho ceramico 2A 400V 8x31</t>
  </si>
  <si>
    <t>horquilla dorada soldadura CP4 T104</t>
  </si>
  <si>
    <t>CEMP000044</t>
  </si>
  <si>
    <t>Punch IS125 EX.CEMP000044</t>
  </si>
  <si>
    <t xml:space="preserve">cinta descarga para HJB. </t>
  </si>
  <si>
    <t xml:space="preserve">
OFERTA NUM. 2500.477REF. 1803-43-886-A1</t>
  </si>
  <si>
    <t>CORRETGES DE RECANVI PER
STT50C A40 DOBLE ELCOM
REF. 1803-43-886-A1
MAQUINA HJB</t>
  </si>
  <si>
    <t>574.00</t>
  </si>
  <si>
    <t>113747 TORNILLO BRIDA CAB.HEX</t>
  </si>
  <si>
    <t>Rubén</t>
  </si>
  <si>
    <t>28/02/2025</t>
  </si>
  <si>
    <t>condensador motor extacción pion</t>
  </si>
  <si>
    <t>CBB60</t>
  </si>
  <si>
    <t>CBB60 450v 12uf 50/60HZ Condensador de arranque</t>
  </si>
  <si>
    <t>Manguera cola Nordson (HJB)</t>
  </si>
  <si>
    <t>PRECIOS</t>
  </si>
  <si>
    <t>GASTOS MES ACTUAL</t>
  </si>
  <si>
    <t>UBICACIÓN</t>
  </si>
  <si>
    <t>LOTE PEDIDO</t>
  </si>
  <si>
    <t>Necesidad del mes</t>
  </si>
  <si>
    <t>precios 2020</t>
  </si>
  <si>
    <t>Unidad de pedido</t>
  </si>
  <si>
    <t>stock Diciembre</t>
  </si>
  <si>
    <t>pedir Enero</t>
  </si>
  <si>
    <t>stock Enero</t>
  </si>
  <si>
    <t>pedir Febrero</t>
  </si>
  <si>
    <t>stock Febrero</t>
  </si>
  <si>
    <t>pedir Marzo</t>
  </si>
  <si>
    <t>stock Marzo</t>
  </si>
  <si>
    <t>pedir Abril</t>
  </si>
  <si>
    <t>stock abril</t>
  </si>
  <si>
    <t>pedir mayo</t>
  </si>
  <si>
    <t>STOCK MAYO</t>
  </si>
  <si>
    <t>PEDIR JUNIO</t>
  </si>
  <si>
    <t>STOCK NOVIEMBRE</t>
  </si>
  <si>
    <t>PEDIR DICIEMBRE</t>
  </si>
  <si>
    <t>STOCK  ENERO</t>
  </si>
  <si>
    <t>PEDIR FEBRERO</t>
  </si>
  <si>
    <t>STOCK  FEBRERO</t>
  </si>
  <si>
    <t>PEDIR MARZO</t>
  </si>
  <si>
    <t>STOCK  MARZO</t>
  </si>
  <si>
    <t>PEDIR ABRIL</t>
  </si>
  <si>
    <t>STOCK  JUNIO</t>
  </si>
  <si>
    <t>PEDIR JULIO</t>
  </si>
  <si>
    <t>STOCK  AGOSTO</t>
  </si>
  <si>
    <t>PEDIR SEPTIEMBRE</t>
  </si>
  <si>
    <t>STOCK  SEPTIEMBRE</t>
  </si>
  <si>
    <t>PEDIR OCTUBRE</t>
  </si>
  <si>
    <t>STOCK  OCTUBRE</t>
  </si>
  <si>
    <t>STOCK  DICIEMBRE</t>
  </si>
  <si>
    <t>PEDIR   MARZO</t>
  </si>
  <si>
    <t>serpentines PMS-08-16-125B</t>
  </si>
  <si>
    <t>3A</t>
  </si>
  <si>
    <t>unidades</t>
  </si>
  <si>
    <r>
      <t xml:space="preserve">Pomtavas     </t>
    </r>
    <r>
      <rPr>
        <sz val="9"/>
        <color rgb="FFFF0000"/>
        <rFont val="Calibri"/>
        <family val="2"/>
        <scheme val="minor"/>
      </rPr>
      <t>MA00024101</t>
    </r>
  </si>
  <si>
    <t>3B</t>
  </si>
  <si>
    <r>
      <rPr>
        <sz val="8"/>
        <color rgb="FF000000"/>
        <rFont val="Calibri"/>
        <family val="2"/>
        <scheme val="minor"/>
      </rPr>
      <t xml:space="preserve">CEPILLO STRIP N.8 PP  L MT. </t>
    </r>
    <r>
      <rPr>
        <sz val="8"/>
        <color rgb="FFFF0000"/>
        <rFont val="Calibri"/>
        <family val="2"/>
        <scheme val="minor"/>
      </rPr>
      <t>(PEDIR MINIMO 48 MTS SIEMPRE)</t>
    </r>
  </si>
  <si>
    <t xml:space="preserve">860PPV030NLL </t>
  </si>
  <si>
    <t>altillo</t>
  </si>
  <si>
    <t>metros (multiplo 3 )</t>
  </si>
  <si>
    <t>Horquillas ruedas carros linea blickle</t>
  </si>
  <si>
    <t xml:space="preserve"> 421795 GH-LER-100x45-070-13</t>
  </si>
  <si>
    <t>Arandela seeger exterior E-16</t>
  </si>
  <si>
    <t>Arandela seeger interior I40</t>
  </si>
  <si>
    <t>A2912M08X060</t>
  </si>
  <si>
    <t>pico fluido C3</t>
  </si>
  <si>
    <r>
      <rPr>
        <sz val="9"/>
        <color rgb="FF000000"/>
        <rFont val="Calibri"/>
        <family val="2"/>
      </rPr>
      <t xml:space="preserve">AGMDPRO-8-K5    </t>
    </r>
    <r>
      <rPr>
        <sz val="9"/>
        <color rgb="FFFF0000"/>
        <rFont val="Calibri"/>
        <family val="2"/>
      </rPr>
      <t>MA00041338</t>
    </r>
  </si>
  <si>
    <t>estopada</t>
  </si>
  <si>
    <r>
      <rPr>
        <sz val="9"/>
        <color rgb="FF000000"/>
        <rFont val="Calibri"/>
        <family val="2"/>
      </rPr>
      <t xml:space="preserve">AGMDPRO-301-12-K FLUID NEEDLE   </t>
    </r>
    <r>
      <rPr>
        <sz val="9"/>
        <color rgb="FFFF0000"/>
        <rFont val="Calibri"/>
        <family val="2"/>
      </rPr>
      <t>MA00041337</t>
    </r>
  </si>
  <si>
    <r>
      <rPr>
        <sz val="9"/>
        <color rgb="FF000000"/>
        <rFont val="Calibri"/>
        <family val="2"/>
      </rPr>
      <t xml:space="preserve">AGMDPRO-301P-12-K FLUID NEEDLE   </t>
    </r>
    <r>
      <rPr>
        <sz val="9"/>
        <color rgb="FFFF0000"/>
        <rFont val="Calibri"/>
        <family val="2"/>
      </rPr>
      <t>MA00041337</t>
    </r>
  </si>
  <si>
    <t>agujas 1,2 y 1,4 plastico</t>
  </si>
  <si>
    <t>cabezal C3</t>
  </si>
  <si>
    <t>APL-F-3A3</t>
  </si>
  <si>
    <r>
      <rPr>
        <sz val="9"/>
        <color rgb="FF000000"/>
        <rFont val="Calibri"/>
        <family val="2"/>
        <scheme val="minor"/>
      </rPr>
      <t xml:space="preserve">AGMDPRO -9-K2   </t>
    </r>
    <r>
      <rPr>
        <sz val="9"/>
        <color rgb="FFFF0000"/>
        <rFont val="Calibri"/>
        <family val="2"/>
        <scheme val="minor"/>
      </rPr>
      <t>MA00041339</t>
    </r>
  </si>
  <si>
    <t>juntas blancas kit de 2</t>
  </si>
  <si>
    <r>
      <rPr>
        <sz val="8"/>
        <color rgb="FF000000"/>
        <rFont val="Calibri"/>
        <family val="2"/>
        <scheme val="minor"/>
      </rPr>
      <t xml:space="preserve">AGMDPRO-29X-K5 O RING EXTREME     </t>
    </r>
    <r>
      <rPr>
        <sz val="8"/>
        <color rgb="FFFF0000"/>
        <rFont val="Calibri"/>
        <family val="2"/>
        <scheme val="minor"/>
      </rPr>
      <t>MA00041340</t>
    </r>
  </si>
  <si>
    <t>juntas Kit de 5</t>
  </si>
  <si>
    <r>
      <t xml:space="preserve">AGMDPRO-11-1-K INDEX SPRAY HEAD   </t>
    </r>
    <r>
      <rPr>
        <sz val="8"/>
        <color rgb="FFFF0000"/>
        <rFont val="Calibri"/>
        <family val="2"/>
        <scheme val="minor"/>
      </rPr>
      <t>MA00041343</t>
    </r>
  </si>
  <si>
    <t>bajo cabezal</t>
  </si>
  <si>
    <r>
      <rPr>
        <sz val="8"/>
        <color rgb="FF000000"/>
        <rFont val="Calibri"/>
        <family val="2"/>
      </rPr>
      <t xml:space="preserve">AGMDPRO-404-K PISTON ASSEMBLY KID   </t>
    </r>
    <r>
      <rPr>
        <sz val="8"/>
        <color rgb="FFFF0000"/>
        <rFont val="Calibri"/>
        <family val="2"/>
      </rPr>
      <t>MA00041344</t>
    </r>
  </si>
  <si>
    <t>kit muelle grande</t>
  </si>
  <si>
    <t>SN-98-K2 SPRAYHEAD GASKET KIT</t>
  </si>
  <si>
    <t>Kit de 2</t>
  </si>
  <si>
    <t>kit muelle pequeño</t>
  </si>
  <si>
    <t>APL-F-3B3</t>
  </si>
  <si>
    <t>HGB-422 membranas regulador DEVILBISS</t>
  </si>
  <si>
    <t>5A</t>
  </si>
  <si>
    <t>HGB-424 membranas regulador DEVILBISS</t>
  </si>
  <si>
    <t>HGB-55-K membranas regulador DEVILBISS</t>
  </si>
  <si>
    <t>membranas regulador GRACO</t>
  </si>
  <si>
    <t>APL-F-C6-D6</t>
  </si>
  <si>
    <t>OSMOSIS ALTILLO</t>
  </si>
  <si>
    <t>30 lts garrafa</t>
  </si>
  <si>
    <t>Humificadora altillo</t>
  </si>
  <si>
    <t>litros</t>
  </si>
  <si>
    <t>25 lts garrafa</t>
  </si>
  <si>
    <t>osmosis altillo</t>
  </si>
  <si>
    <t>ACEITE ENGRASE CADENA</t>
  </si>
  <si>
    <t>aceite engrase cadena automatico  CHAIN 270</t>
  </si>
  <si>
    <t>1030950 PQL CHAIN 270</t>
  </si>
  <si>
    <t>armario quimicos</t>
  </si>
  <si>
    <r>
      <t xml:space="preserve">silicagel BFB   </t>
    </r>
    <r>
      <rPr>
        <sz val="9"/>
        <color rgb="FFFF0000"/>
        <rFont val="Calibri"/>
        <family val="2"/>
        <scheme val="minor"/>
      </rPr>
      <t>MA00041662</t>
    </r>
  </si>
  <si>
    <t>PER-L-3-06</t>
  </si>
  <si>
    <t>botes</t>
  </si>
  <si>
    <t>DIAFRAGMA TEFLON 108839</t>
  </si>
  <si>
    <t>5B</t>
  </si>
  <si>
    <t>DIAFRAGMA POLIURETANO 183542</t>
  </si>
  <si>
    <t>REPAIR KIT AIR VALVE 241657</t>
  </si>
  <si>
    <t>REPAIR KIT 715   05331</t>
  </si>
  <si>
    <t>carro</t>
  </si>
  <si>
    <t>APL-F-A9-B9</t>
  </si>
  <si>
    <t>Cover Chamber, Valve</t>
  </si>
  <si>
    <t>Guige</t>
  </si>
  <si>
    <r>
      <rPr>
        <sz val="9"/>
        <color rgb="FF000000"/>
        <rFont val="Calibri"/>
        <family val="2"/>
      </rPr>
      <t xml:space="preserve">CUERPO PARTE NEUMÁTICA     </t>
    </r>
    <r>
      <rPr>
        <sz val="9"/>
        <color rgb="FFFF0000"/>
        <rFont val="Calibri"/>
        <family val="2"/>
      </rPr>
      <t>MA00041202</t>
    </r>
  </si>
  <si>
    <t>APL-F-B9-C9</t>
  </si>
  <si>
    <t>Stop sst</t>
  </si>
  <si>
    <t>Plate diaphragm, Air side</t>
  </si>
  <si>
    <t>Plate diaphragm, Fluid side</t>
  </si>
  <si>
    <t>Pasador, carro</t>
  </si>
  <si>
    <t>Eje Diafragma</t>
  </si>
  <si>
    <t>Embolo carro gasket ( ref. sustituida por 15Y825 )</t>
  </si>
  <si>
    <t>Empaquetadura junta tórica</t>
  </si>
  <si>
    <t>0'ring</t>
  </si>
  <si>
    <t>Bola teflon</t>
  </si>
  <si>
    <t>Junta tórica teflón o'ring</t>
  </si>
  <si>
    <t>5C</t>
  </si>
  <si>
    <t>4G</t>
  </si>
  <si>
    <t>KIT REPARACION VALVULA RETENCION ESFERICA  MA00024227</t>
  </si>
  <si>
    <t>5D</t>
  </si>
  <si>
    <t>APL-F-A8-B8</t>
  </si>
  <si>
    <t>Pistón MA00024219</t>
  </si>
  <si>
    <t>APL-F-B8-C8</t>
  </si>
  <si>
    <t>Cover MA00024210</t>
  </si>
  <si>
    <t>Filtro amortiguador MA00024257</t>
  </si>
  <si>
    <t>Tube Air Valve 15A031 MA00024228</t>
  </si>
  <si>
    <t>APL-F-C8-D8</t>
  </si>
  <si>
    <t>Piston shaft MA00024218</t>
  </si>
  <si>
    <t>Washer MA00024249</t>
  </si>
  <si>
    <t>Carriage MA00024242</t>
  </si>
  <si>
    <t>Seal MA00024247</t>
  </si>
  <si>
    <t>Nitrilo o'ring MA00024229</t>
  </si>
  <si>
    <t>Vitón o'ring MA00024231</t>
  </si>
  <si>
    <t>Housing, outlet, fluid MA00024206</t>
  </si>
  <si>
    <t>15A000</t>
  </si>
  <si>
    <t>APL-F-D8-E8</t>
  </si>
  <si>
    <t>Housing, tube fluid MA00024208</t>
  </si>
  <si>
    <t>15A001</t>
  </si>
  <si>
    <t>Housing, inlet, BSPP MA00024207</t>
  </si>
  <si>
    <t>15A002</t>
  </si>
  <si>
    <t>Shaft diaphragm MA00024220</t>
  </si>
  <si>
    <t>Guide ball MA00024246</t>
  </si>
  <si>
    <t>Tube fluid MA00024216</t>
  </si>
  <si>
    <t>Cover, Fluid MA00024205</t>
  </si>
  <si>
    <t>Bajo estant. F</t>
  </si>
  <si>
    <t>9_AGUJA</t>
  </si>
  <si>
    <t>APL-F-2-E2</t>
  </si>
  <si>
    <t>Repair Kit for 101140 and 162425 Air Motors</t>
  </si>
  <si>
    <t>4E</t>
  </si>
  <si>
    <t>RTO</t>
  </si>
  <si>
    <t>1 ER ETAPA</t>
  </si>
  <si>
    <t>2 ON ETAPA</t>
  </si>
  <si>
    <t>3 ER ETAPA</t>
  </si>
  <si>
    <t>FILTROS GENERALES</t>
  </si>
  <si>
    <t>Mantas de filtro</t>
  </si>
  <si>
    <t>GF200 1000X1200</t>
  </si>
  <si>
    <t>TUBOS DE PRODUCTO</t>
  </si>
  <si>
    <t>metros</t>
  </si>
  <si>
    <t>ROLLO 20 MTS. TUBO POLIMERO FLUORADO FLEXIBLE 2 CAPAS D.10</t>
  </si>
  <si>
    <t>ANILLO TORICO\150x4 FKM</t>
  </si>
  <si>
    <t>EJE MANUAL ROBOT</t>
  </si>
  <si>
    <t>Campana</t>
  </si>
  <si>
    <t>ANILLO TORICO\174x3 FKM</t>
  </si>
  <si>
    <t>SPECIAL PACKING D99 d81,9EB3 FK
bell cleaner</t>
  </si>
  <si>
    <t>ANILLO TORICO\150x4 FKM eje manual</t>
  </si>
  <si>
    <t>ANILLO TORICO\174x3 FKM eje manual</t>
  </si>
  <si>
    <t xml:space="preserve">M08030629 </t>
  </si>
  <si>
    <t>ANILLO TORICO\122x3 FKM eje manual</t>
  </si>
  <si>
    <t>ANILLO TORICO\4x1,5 80SH FKM GN PTFE-BES (BLOQUE DE CONEXION\DA ECOBELL3)</t>
  </si>
  <si>
    <t>ANILLO TORICO\7x1,5 EPDM PTFE-BESCH.(BLOQUE DE CONEXION\DA ECOBELL3)</t>
  </si>
  <si>
    <t>ANILLO DE ESTANQUEIDAD\d3,5 D7,3 s2,2 75 (BLOQUE DE CONEXION\DA ECOBELL3)</t>
  </si>
  <si>
    <t>ANILLO DE ESTANQUEIDAD\d4,4 D7,6 s2 75SH (BLOQUE DE CONEXION\DA ECOBELL3)</t>
  </si>
  <si>
    <t>ANILLO TORICO\17x1,5 FKM (BLOQUE DE CONEXION\DA ECOBELL3)</t>
  </si>
  <si>
    <t>ANILLO TORICO\115x2 EPDM (BLOQUE DE CONEXION\DA ECOBELL3)</t>
  </si>
  <si>
    <t>ANILLO TORICO\6x1  FKM (VALVULA DE MANDO\2x2K M.RF MV EB3)</t>
  </si>
  <si>
    <t>UNIDAD DE VALVULAS\DS14x2 SITZ 9,5 (VALVULA DE MANDO\2x2K M.RF MV EB3)</t>
  </si>
  <si>
    <t>VALVULA DE MEMBRANA\HUB 1,5 (VALVULA DE MANDO\2x2K M.RF MV EB3)</t>
  </si>
  <si>
    <t>UNIDAD DE VALVULAS\DS14x2 SITZ 6,0 (VALVULA DE MANDO\2x2K M.RF MV EB3)</t>
  </si>
  <si>
    <t>ANILLO TORICO\2,2x1  FKM (VALVULA DE MANDO\60°BLOCK 2x2K MV EB3)</t>
  </si>
  <si>
    <t>ANILLO DE ESTANQUEIDAD\d3,8 D6,8 s2 75SH (VALVULA DE MANDO\TURBINE 2HN ECOBELL3)</t>
  </si>
  <si>
    <t>ANILLO TORICO\85x2 75SH FFKM VGR (VALVULA DE MANDO\TURBINE 2HN ECOBELL3)</t>
  </si>
  <si>
    <t>ANILLO DE ESTANQUEIDAD\d4,8 D7,0 s2 75SH (VALVULA DE MANDO\TURBINE 2HN ECOBELL3)</t>
  </si>
  <si>
    <t>SITIO DE AGUJA\KPL.ECOBELL3 2HN 1K/2K MV  (TUBO DE PINTURA\2HN 2K MV-VENTIL ECOBELL)</t>
  </si>
  <si>
    <t>SOPORTE DE TOBERA\ECOBELL3 2K MV VA6  (TUBO DE PINTURA\2HN 2K MV-VENTIL ECOBELL)</t>
  </si>
  <si>
    <t>ARANDELA\D17 S2 POM  (TUBO DE PINTURA\2HN 2K MV-VENTIL ECOBELL)</t>
  </si>
  <si>
    <t>CASQUILLO ROSCADO\ECOBELL3 1K/2K M30x1  (TUBO DE PINTURA\2HN 2K MV-VENTIL ECOBELL)</t>
  </si>
  <si>
    <t>ANILLO TORICO\8x1 PTFE  (TUBO DE PINTURA\2HN 2K MV-VENTIL ECOBELL)</t>
  </si>
  <si>
    <t>PLACA\D17 L3,2 VA5  (TUBO DE PINTURA\2HN 2K MV-VENTIL ECOBELL)</t>
  </si>
  <si>
    <t>JUNTA DE EMBOLO\20,35 s3,7 75SH FFKM VGR (VÁLVULA MEMBRANA AGUJA PRINCIPAL\2x2K D2)</t>
  </si>
  <si>
    <t>JUNTA DE AGUJA\DN3,5 s2,2 75SH FFKM VGR (VÁLVULA MEMBRANA AGUJA PRINCIPAL\2x2K D2)</t>
  </si>
  <si>
    <t>RESORTE DE COMPRESION\d1,1 Dm8,7 Lo16,37 (VÁLVULA MEMBRANA AGUJA PRINCIPAL\2x2K D2)</t>
  </si>
  <si>
    <t>ANILLO TORICO\2,6x1 FKM (VÁLVULA MEMBRANA AGUJA PRINCIPAL\2x2K D2)</t>
  </si>
  <si>
    <t>M08030666</t>
  </si>
  <si>
    <t>ANILLO TORICO\25x1 FKM (VÁLVULA MEMBRANA AGUJA PRINCIPAL\2x2K D2)</t>
  </si>
  <si>
    <t>MEMBRANA\D10,7 d2,9 s2,62 HUB1,9 (VÁLVULA MEMBRANA AGUJA PRINCIPAL\2x2K D2)</t>
  </si>
  <si>
    <t>ASIENTO DE MEMBRANA\D7,5 d2,9 s1,77 VA5 (VÁLVULA MEMBRANA AGUJA PRINCIPAL\2x2K D2)</t>
  </si>
  <si>
    <t>ANILLO DE SEGURIDAD P/ AGUJERO\8x0,38 VA (VÁLVULA MEMBRANA AGUJA PRINCIPAL\2x2K D2)</t>
  </si>
  <si>
    <t>M66020019</t>
  </si>
  <si>
    <t>ARANDELA\D4,9 d2,5 L2,6 VA5 (VÁLVULA MEMBRANA AGUJA PRINCIPAL\2x2K D2)</t>
  </si>
  <si>
    <t>ANILLO DE ESTANQUEIDAD\D4,9 d3,7 L1,3 (VÁLVULA MEMBRANA AGUJA PRINCIPAL\2x2K D2)</t>
  </si>
  <si>
    <t>ANILLO TORICO\1,42x1,52 85SH FFKM WS (VÁLVULA MEMBRANA AGUJA PRINCIPAL\2x2K D2)</t>
  </si>
  <si>
    <t>MEZCLADOR COMPLETO\DMV WENDEL 1K/2K EB3 (VÁLVULA MEMBRANA AGUJA PRINCIPAL\2x2K D2)</t>
  </si>
  <si>
    <t>JUEGO DE PIEZAS DE DESGASTE\F.N21210004 (TURBINA\RADIAL HIGH EFFICIENCY)</t>
  </si>
  <si>
    <t>N98900046</t>
  </si>
  <si>
    <t>N98900053</t>
  </si>
  <si>
    <t>JUEGO DE PIEZAS DE DESGASTE\N21210004 (TURBINA\RADIAL HIGH EFFICIENCY)</t>
  </si>
  <si>
    <t>N98900058</t>
  </si>
  <si>
    <t>MEMBRANA\D49,5 d6,5 t0,55 TKR42 PTFE (MEMBRANA REGULADOR DE PRESIÓN)</t>
  </si>
  <si>
    <t>M08510048</t>
  </si>
  <si>
    <t>Proveedor</t>
  </si>
  <si>
    <t>Telefono</t>
  </si>
  <si>
    <t>Fax</t>
  </si>
  <si>
    <t>Direccióm E-mail</t>
  </si>
  <si>
    <t>Direccióm E-mail 2</t>
  </si>
  <si>
    <t>Recanvis industrials</t>
  </si>
  <si>
    <t>ABEYOR</t>
  </si>
  <si>
    <t>d.tulipe@abeyor.com (movil 33(0)685 038 671)</t>
  </si>
  <si>
    <t>Bonet. 0033611721047 (tecnico )</t>
  </si>
  <si>
    <t>Combeyor linea</t>
  </si>
  <si>
    <t>ABP MANUTENTION</t>
  </si>
  <si>
    <t>m.montero@abp-manutention.com 
(MANUEL MONTERO ) 33680386364</t>
  </si>
  <si>
    <t>abecomanut@wanadoo.fr  (GERENTE )</t>
  </si>
  <si>
    <t>34-937288745</t>
  </si>
  <si>
    <t>34 937288682</t>
  </si>
  <si>
    <t xml:space="preserve"> josep.muntada@es.abb.com </t>
  </si>
  <si>
    <t>Josep Muntada 619-769-847</t>
  </si>
  <si>
    <t>Robot ABB (PION)</t>
  </si>
  <si>
    <t>AICON SISTEMA</t>
  </si>
  <si>
    <t>938035455/695146197</t>
  </si>
  <si>
    <t>toni.perez@aifire.eu</t>
  </si>
  <si>
    <t>Toni Pérez 625-437-497</t>
  </si>
  <si>
    <t>AD BOSCH</t>
  </si>
  <si>
    <t xml:space="preserve"> Pau móbil  609-110-274</t>
  </si>
  <si>
    <t>Manteniment Compresors</t>
  </si>
  <si>
    <t>ADI INSTRUMENTS</t>
  </si>
  <si>
    <t>AAF, S.A.</t>
  </si>
  <si>
    <t>alfonso.herrero@aafeurope.com</t>
  </si>
  <si>
    <t>Alfonso Herrero 638 784 998</t>
  </si>
  <si>
    <t>Filtro RTO/ CABINAS</t>
  </si>
  <si>
    <t>AMBAR</t>
  </si>
  <si>
    <t>Javi</t>
  </si>
  <si>
    <t>ANSON</t>
  </si>
  <si>
    <t>ARIPROT</t>
  </si>
  <si>
    <t xml:space="preserve">Ariza proteccion personal </t>
  </si>
  <si>
    <t>ARIZA</t>
  </si>
  <si>
    <t>ADVANCED PROSER (APS) (LIMPIEZA COLA BFB )BOSTIk</t>
  </si>
  <si>
    <t>acorvino@advancedproser.com</t>
  </si>
  <si>
    <t>Alfredo (LIMPIEZA COLA BFB )BOSTIK</t>
  </si>
  <si>
    <t>BCN VISION</t>
  </si>
  <si>
    <t>carles bayo 653914776</t>
  </si>
  <si>
    <t>Descalcificadors i osmosis</t>
  </si>
  <si>
    <t>BYK</t>
  </si>
  <si>
    <t>CAROL AUTOMATISMOS</t>
  </si>
  <si>
    <t>Compras.cai@grupcarol.com</t>
  </si>
  <si>
    <t>mariusromeu@grupcarol.com</t>
  </si>
  <si>
    <t>Suministres Electrics</t>
  </si>
  <si>
    <t>CARPINTERIA RAMON</t>
  </si>
  <si>
    <t>Treballs en fusta</t>
  </si>
  <si>
    <t>CELINFA</t>
  </si>
  <si>
    <t>Barreres desionitzadores</t>
  </si>
  <si>
    <t>Jordi Artal 667-594-168</t>
  </si>
  <si>
    <t>CLEMCO</t>
  </si>
  <si>
    <t>CLID</t>
  </si>
  <si>
    <t>0033 4.75.55.01.15</t>
  </si>
  <si>
    <t>0033 4.75.57.79.20</t>
  </si>
  <si>
    <t>olivier.seban@clid.fr</t>
  </si>
  <si>
    <t>olivier.brillat@syslink.fr   +330 6.11.13.22.84  (Modificacion prg linea)</t>
  </si>
  <si>
    <t>CODORNIU</t>
  </si>
  <si>
    <t>TEL. IMPREMPTA 938086697</t>
  </si>
  <si>
    <t>Material d´oficina</t>
  </si>
  <si>
    <t>COROTEC</t>
  </si>
  <si>
    <t>CONSTRUCCIONS MUNTA</t>
  </si>
  <si>
    <t>Josep 670-29-43-22</t>
  </si>
  <si>
    <t>CONTROLPACK (ROBOPACK)</t>
  </si>
  <si>
    <t>droyo@controlpack.com
sat@controlpack.com</t>
  </si>
  <si>
    <t>David Royo- 607 853 462 -</t>
  </si>
  <si>
    <t>Reparación retractiladora ROBOPACK</t>
  </si>
  <si>
    <t>DECATER</t>
  </si>
  <si>
    <t>DICOR</t>
  </si>
  <si>
    <t>667771928 Toni Moya</t>
  </si>
  <si>
    <t>DOPAG / AUTOTECNO</t>
  </si>
  <si>
    <t>DÜOTECHNIK</t>
  </si>
  <si>
    <t>Segundo Abad sabad@duotechnik.com  movil 605 85 64 72</t>
  </si>
  <si>
    <t>ECLIPSE COMBUSTION</t>
  </si>
  <si>
    <t>cristian.viver@honeywell.com 699214402</t>
  </si>
  <si>
    <t>ELCORO</t>
  </si>
  <si>
    <t>Funda Robots</t>
  </si>
  <si>
    <t>ELECTRONICA PEÑA</t>
  </si>
  <si>
    <t>Components electronics</t>
  </si>
  <si>
    <t>ELECTROSTOCKS</t>
  </si>
  <si>
    <t>ELION</t>
  </si>
  <si>
    <t>EXEL (SAMES)</t>
  </si>
  <si>
    <t>teresa.villarroya@exel-industrial.es</t>
  </si>
  <si>
    <t>Recanvis bol SAMES</t>
  </si>
  <si>
    <t>tel. almacén (660198948)</t>
  </si>
  <si>
    <t>606322485 joan</t>
  </si>
  <si>
    <t>EXPOCOMPUTER</t>
  </si>
  <si>
    <t>Fanuc robotics iberica</t>
  </si>
  <si>
    <t>FERRO7</t>
  </si>
  <si>
    <t>FUSTES CLOSA</t>
  </si>
  <si>
    <t>FRANCESC ESPIN</t>
  </si>
  <si>
    <t>607-92-48-45</t>
  </si>
  <si>
    <t>Manteniment aires acondiccionats</t>
  </si>
  <si>
    <t>GAL-LO</t>
  </si>
  <si>
    <t>Manteniment montacarregues</t>
  </si>
  <si>
    <t>GRUP BEN NET</t>
  </si>
  <si>
    <t>GENFILTRO</t>
  </si>
  <si>
    <t>mvaldes@genfiltro.es</t>
  </si>
  <si>
    <t>605905885 Toni Vives</t>
  </si>
  <si>
    <t>GSF</t>
  </si>
  <si>
    <t>HB FULLER</t>
  </si>
  <si>
    <t>Recanvis industrials Hidraulica</t>
  </si>
  <si>
    <t>HOMS</t>
  </si>
  <si>
    <t>HOTEL ROBERT</t>
  </si>
  <si>
    <t>01.34.64.75.00</t>
  </si>
  <si>
    <t>01.30.37.05.57</t>
  </si>
  <si>
    <t>IMB</t>
  </si>
  <si>
    <t>INGENIERIA SOLVAN</t>
  </si>
  <si>
    <t>663852079 Toni Moya</t>
  </si>
  <si>
    <t>INKEMA</t>
  </si>
  <si>
    <t xml:space="preserve">Manuel </t>
  </si>
  <si>
    <t>Puertas rápidas</t>
  </si>
  <si>
    <t>INTERTRONIC</t>
  </si>
  <si>
    <t>INSTOP</t>
  </si>
  <si>
    <t>INSTRUMENTOS TESTO</t>
  </si>
  <si>
    <t>ITM</t>
  </si>
  <si>
    <t>JARP</t>
  </si>
  <si>
    <t>jarp@jarp.eu</t>
  </si>
  <si>
    <t>SUSTITUYE CELINFA</t>
  </si>
  <si>
    <t>JORBA SOLA</t>
  </si>
  <si>
    <t>Ferreteria Industrial</t>
  </si>
  <si>
    <t>JORDI BARTROLI BOADA</t>
  </si>
  <si>
    <t>Instal.lacions electriques i aigua</t>
  </si>
  <si>
    <t xml:space="preserve">JOREGA </t>
  </si>
  <si>
    <t>Portes automatiques molls de carga</t>
  </si>
  <si>
    <t>JOSEP ROBERT MARTORELL</t>
  </si>
  <si>
    <t>JOSE LLANES</t>
  </si>
  <si>
    <t>tecnollanes@gmail.com</t>
  </si>
  <si>
    <t>Jose Llanes 607930530</t>
  </si>
  <si>
    <t>Treballs en ferro.</t>
  </si>
  <si>
    <t>JUAN MIGUEL LEAL (DINOXFER)</t>
  </si>
  <si>
    <t xml:space="preserve"> Juan Leal 629-729-381. dinoxferscp@gmail.com</t>
  </si>
  <si>
    <t>KINYOSHA IBERICA, S.L.U.</t>
  </si>
  <si>
    <t>n.rius@kinyoib.com</t>
  </si>
  <si>
    <t>Núria Rius</t>
  </si>
  <si>
    <t>moqueta azul perifericos</t>
  </si>
  <si>
    <t>KLUTHE</t>
  </si>
  <si>
    <t xml:space="preserve">607165009 Alberto </t>
  </si>
  <si>
    <t>Productes per la bassa</t>
  </si>
  <si>
    <t>LLAMBES</t>
  </si>
  <si>
    <t>LOPERA, MANTENIMIENTO</t>
  </si>
  <si>
    <t>MECANICO INDUSTRIAL</t>
  </si>
  <si>
    <t>MAB</t>
  </si>
  <si>
    <t>MACSA</t>
  </si>
  <si>
    <t>PRA2</t>
  </si>
  <si>
    <t>MECANITZATS ZAMEC</t>
  </si>
  <si>
    <t>METRIKAL</t>
  </si>
  <si>
    <t>METAL-LISTERIA J.PRIETO</t>
  </si>
  <si>
    <t>MCPI</t>
  </si>
  <si>
    <t xml:space="preserve">33 (0)4 50 33 90 20 </t>
  </si>
  <si>
    <t xml:space="preserve">33 (0)4 50 10 12 96 </t>
  </si>
  <si>
    <t>s.domenge@mcpi.fr (SAMUEL)</t>
  </si>
  <si>
    <t>Reductor periferica BFB</t>
  </si>
  <si>
    <t>MISCO IBERIA</t>
  </si>
  <si>
    <t xml:space="preserve">Recanvis atornilladors </t>
  </si>
  <si>
    <t>MOVAL</t>
  </si>
  <si>
    <t>NEURTEK</t>
  </si>
  <si>
    <t>Equip de encolat</t>
  </si>
  <si>
    <t>NOVA MEVIR</t>
  </si>
  <si>
    <t>mduch@mevirsa.com</t>
  </si>
  <si>
    <t>hotline.spain@nordson.com ( consultas técnicas)
felipe.lopez@nordson.com 609129713
pedro.ladeada@nordson.com 699691142</t>
  </si>
  <si>
    <t>OFFICE DEPOT</t>
  </si>
  <si>
    <t>OFISERVICE</t>
  </si>
  <si>
    <t>Oriol Franquesa ( cintas PIPS)</t>
  </si>
  <si>
    <t>OPERBER – SITALU 2001</t>
  </si>
  <si>
    <t>info@operber.com</t>
  </si>
  <si>
    <t>PINTASIT</t>
  </si>
  <si>
    <t>Pintures</t>
  </si>
  <si>
    <t>PINTURES PLANELL</t>
  </si>
  <si>
    <t>montant b-58fb nº comisión 84219 y PIP1 nº comisión 211554  PIP2Nº comisión 213063</t>
  </si>
  <si>
    <t>Móvil Miguel Angel 629 240 256</t>
  </si>
  <si>
    <t>Equip de plasma</t>
  </si>
  <si>
    <t>PRESOLMAN</t>
  </si>
  <si>
    <t>609556842 josep antoni valerio</t>
  </si>
  <si>
    <t>Olis i grassa ?</t>
  </si>
  <si>
    <t>PHOENIX</t>
  </si>
  <si>
    <t>lluis@phoenixgroup.es</t>
  </si>
  <si>
    <t>Lluis Santín 636444781/Salvador Ramirez 667672958</t>
  </si>
  <si>
    <t>Pere Bravo 621270484</t>
  </si>
  <si>
    <t>recanvis pintura</t>
  </si>
  <si>
    <t>PULVERTEC/LUIS DURAN</t>
  </si>
  <si>
    <t xml:space="preserve">RS AMIDATA </t>
  </si>
  <si>
    <t>Cartells i retols</t>
  </si>
  <si>
    <t>RETOLMANIA</t>
  </si>
  <si>
    <t>RICOH</t>
  </si>
  <si>
    <t>RODESFER</t>
  </si>
  <si>
    <t>Sacs per els fangs bassa.</t>
  </si>
  <si>
    <t>info@sacoshidalgo.com</t>
  </si>
  <si>
    <t>SAVIA</t>
  </si>
  <si>
    <t>SANTI GAMEZ (PINTOR)</t>
  </si>
  <si>
    <t xml:space="preserve">+34 93 289 71 40 </t>
  </si>
  <si>
    <t>SEDEM</t>
  </si>
  <si>
    <t>montse@sedemsa.es</t>
  </si>
  <si>
    <t>SERVIFOC</t>
  </si>
  <si>
    <t>SITEC-SPRAY</t>
  </si>
  <si>
    <t>recanvis Graco</t>
  </si>
  <si>
    <t xml:space="preserve">618-010-296 lluisduran@sistem-car.com </t>
  </si>
  <si>
    <t>centro técnico 937739965</t>
  </si>
  <si>
    <t>SOLUCIONS MECANIQUES</t>
  </si>
  <si>
    <t>SPRAYING SISTEMS</t>
  </si>
  <si>
    <t>Conectors rapids pneumatics</t>
  </si>
  <si>
    <t>STAUBLI</t>
  </si>
  <si>
    <t>STILL</t>
  </si>
  <si>
    <t>SUAREZ I SOLER</t>
  </si>
  <si>
    <t>SUMINISTROS IND. BISBAL</t>
  </si>
  <si>
    <t> 935155959</t>
  </si>
  <si>
    <t>SUMINISTROS HOMS</t>
  </si>
  <si>
    <t>Treballs en ferro</t>
  </si>
  <si>
    <t>TALLERS IBARRA</t>
  </si>
  <si>
    <t>Juan 677-596-532</t>
  </si>
  <si>
    <t>Eduard 600-486-108</t>
  </si>
  <si>
    <t>T.BRUGUES</t>
  </si>
  <si>
    <t>Francesc 655-888-768</t>
  </si>
  <si>
    <t>Sumtres electrics, programacio PLC</t>
  </si>
  <si>
    <t>Vidres i portes cabines i altres</t>
  </si>
  <si>
    <t>TECNOAL</t>
  </si>
  <si>
    <t>TECNOPOWER</t>
  </si>
  <si>
    <t>TESA</t>
  </si>
  <si>
    <t>TOMAS FERNANDEZ</t>
  </si>
  <si>
    <t>DESATASCOS LIMTEC</t>
  </si>
  <si>
    <t>jacegarra@unceta.es</t>
  </si>
  <si>
    <t>VERSIONBETA</t>
  </si>
  <si>
    <t>Manteniment motors electrics</t>
  </si>
  <si>
    <t>VILADOMS</t>
  </si>
  <si>
    <t>movil pere. 618710561</t>
  </si>
  <si>
    <t>Recanvis lijadoras pneumatiques</t>
  </si>
  <si>
    <t>VORONET</t>
  </si>
  <si>
    <t>Material industrial</t>
  </si>
  <si>
    <t>WURT</t>
  </si>
  <si>
    <t>Josep Mª</t>
  </si>
  <si>
    <t>SUBTECSA</t>
  </si>
  <si>
    <t>material laboratori</t>
  </si>
  <si>
    <t>Plç. Espardenya</t>
  </si>
  <si>
    <t>+33 450339020</t>
  </si>
  <si>
    <r>
      <t xml:space="preserve">Michel Cavillon, director tecnico.
Samuel Domenge tecnico comercial. 
</t>
    </r>
    <r>
      <rPr>
        <sz val="10"/>
        <color rgb="FFFF0000"/>
        <rFont val="Calibri"/>
        <family val="2"/>
      </rPr>
      <t>Alain Romanowski responsable del sector</t>
    </r>
  </si>
  <si>
    <r>
      <t xml:space="preserve">m.cavillon@mcpi.fr
s.domenge@mcpi.fr
</t>
    </r>
    <r>
      <rPr>
        <sz val="10"/>
        <color rgb="FFFF0000"/>
        <rFont val="Calibri"/>
        <family val="2"/>
      </rPr>
      <t>a.romanowski@mcpi.fr</t>
    </r>
  </si>
  <si>
    <t>RECAMBIOS HARTING UTIL RS ORIGINAL DE MAQUINA.</t>
  </si>
  <si>
    <t>Contacto Macho 6mm, Serie Han-Modular cambio modelo pieza (recambio BFB RS )</t>
  </si>
  <si>
    <t>173-7364</t>
  </si>
  <si>
    <t>Contacto Macho 6mm, Serie Han-Modular ref: 09140006174 pack de 10u.</t>
  </si>
  <si>
    <t>recambio RS</t>
  </si>
  <si>
    <t>Contacto Hembra 6mm, Serie Han-Modular cambio modelo pieza (recambio BFB RS)</t>
  </si>
  <si>
    <t>173-7367</t>
  </si>
  <si>
    <t>Contacto Hembra 6mm con sello de valvular ref: 09140006279 pack de 10u.</t>
  </si>
  <si>
    <t>Contacto Macho 3mm, Serie Han-Modular cambio modelo pieza  (recambio BFB RS)</t>
  </si>
  <si>
    <t>221-1915</t>
  </si>
  <si>
    <t>Contacto Macho 3mm, serie Han-Modular ref: 09140006153</t>
  </si>
  <si>
    <t>se esta mirando de cambiar el conector a STAUBLI por oficina tecnica</t>
  </si>
  <si>
    <t>Contacto Hembra 3mm, Serie Han-Modular cambio modelo pieza  (recambio BFB RS)</t>
  </si>
  <si>
    <t>221-1921</t>
  </si>
  <si>
    <t>Contacto Hembra 3mm, sin sello de valvula ref: 09140006253</t>
  </si>
  <si>
    <t>Conector de potencia de altas prestaciones Macho, para contacto 3mm  (recambio BFB RS)</t>
  </si>
  <si>
    <t>173-7368</t>
  </si>
  <si>
    <t>Conector de potencia de altas prestaciones ref: 09140034501 pack de 2u.</t>
  </si>
  <si>
    <t>Conector de potencia de altas prestaciones Hembra, para contacto 6mm  (recambio BFB RS)</t>
  </si>
  <si>
    <t>173-7363</t>
  </si>
  <si>
    <t>Conector de potencia de altas prestaciones ref: 09140024501 pack de 2u.</t>
  </si>
  <si>
    <t>trabajo realizado para pagar.</t>
  </si>
  <si>
    <t>soportes ternal para cambiar actuador valvula entrada aire RTO</t>
  </si>
  <si>
    <t>SMC ZK2A15K5CLA-08</t>
  </si>
  <si>
    <t>Generador vacío  aspiracion estructura DHN</t>
  </si>
  <si>
    <t>Eyector de vacío con valvula SMC</t>
  </si>
  <si>
    <t>BOLSA FILTRANTE MONOFILA 10 μ Unidad - 381 x 102 - Ref NMO10P4PA</t>
  </si>
  <si>
    <t>BOLSA FILTRANTE MONOFILA 25 μ
- Ref NMO25P4PA Unidad - 381 x 102</t>
  </si>
  <si>
    <t>filtros de control para los circulating decapados. 10 micras</t>
  </si>
  <si>
    <t>filtros de control para los circulating decapados. 25 micras</t>
  </si>
  <si>
    <t>BOLSA FILTRANTE MONOFILA 50 μ
- Ref NMO50P4PA 1,00 Unidad - 381 x 102</t>
  </si>
  <si>
    <t>BOLSA FILTRANTE MONOFILA 100 μ
- Ref NMO100P4PA Unidad - 381 x 102</t>
  </si>
  <si>
    <t>filtros de control para los circulating decapados. 50 micras</t>
  </si>
  <si>
    <t>filtros de control para los circulating decapados. 100 micras</t>
  </si>
  <si>
    <t>Ref: 72001011.
presupuesto: 6757</t>
  </si>
  <si>
    <t>ref: 72001058
presupuesto: 6757</t>
  </si>
  <si>
    <t>ref: 72001013
presupuesto: 6757</t>
  </si>
  <si>
    <t>ref: 72001014
presupuesto: 6757</t>
  </si>
  <si>
    <t>material recibido</t>
  </si>
  <si>
    <t>actuador CH240 serie A</t>
  </si>
  <si>
    <t>actuador valvula entrada aire  rto desde chimenea</t>
  </si>
  <si>
    <t>presupuesto: 46173</t>
  </si>
  <si>
    <t>Clara tiene que hablar con ellos. S10</t>
  </si>
  <si>
    <t>pagar proforma</t>
  </si>
  <si>
    <t>proforma Yolanda S46</t>
  </si>
  <si>
    <t>a la espera de prespuesto S10</t>
  </si>
  <si>
    <t>pedir a solvan S10</t>
  </si>
  <si>
    <t>Soportes para ternales:</t>
  </si>
  <si>
    <t>fabricación e instalación de soporte para ternales para cambiar actuador valvula que llava aire a la RTO.</t>
  </si>
  <si>
    <t>presupuesto: 17025</t>
  </si>
  <si>
    <t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</si>
</sst>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#,##0.00\ &quot;€&quot;;[Red]\-#,##0.00\ &quot;€&quot;"/>
    <numFmt numFmtId="165" formatCode="_-* #,##0\ &quot;€&quot;_-;\-* #,##0\ &quot;€&quot;_-;_-* &quot;-&quot;\ &quot;€&quot;_-;_-@_-"/>
    <numFmt numFmtId="166" formatCode="_-* #,##0.00\ &quot;€&quot;_-;\-* #,##0.00\ &quot;€&quot;_-;_-* &quot;-&quot;??\ &quot;€&quot;_-;_-@_-"/>
    <numFmt numFmtId="167" formatCode="#,##0.00\ &quot;€&quot;"/>
    <numFmt numFmtId="168" formatCode="[$-C0A]d\-mmm"/>
    <numFmt numFmtId="169" formatCode="#,##0\ _€"/>
    <numFmt numFmtId="170" formatCode="[$-C0A]d\-mmm;@"/>
    <numFmt numFmtId="171" formatCode="#,##0.00\ _€"/>
    <numFmt numFmtId="172" formatCode="_-* #,##0.00\ [$€-403]_-;\-* #,##0.00\ [$€-403]_-;_-* &quot;-&quot;??\ [$€-403]_-;_-@_-"/>
    <numFmt numFmtId="173" formatCode="0.000000"/>
    <numFmt numFmtId="174" formatCode="_-[$€-2]\ * #,##0.00_-;\-[$€-2]\ * #,##0.00_-;_-[$€-2]\ * &quot;-&quot;??_-;_-@_-"/>
    <numFmt numFmtId="175" formatCode="[$-409]d\-mmm\-yyyy;@"/>
    <numFmt numFmtId="176" formatCode="#,##0.00\ [$€-403]"/>
  </numFmts>
  <fonts count="1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0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8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9"/>
      <color rgb="FF000000"/>
      <name val="Calibri"/>
      <family val="2"/>
    </font>
    <font>
      <sz val="11"/>
      <name val="Calibri"/>
      <family val="2"/>
    </font>
    <font>
      <b/>
      <sz val="10"/>
      <color rgb="FF333333"/>
      <name val="Calibri"/>
      <family val="2"/>
      <scheme val="minor"/>
    </font>
    <font>
      <sz val="10"/>
      <color rgb="FF333333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color rgb="FF333333"/>
      <name val="Calibri"/>
      <family val="2"/>
    </font>
    <font>
      <sz val="8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</font>
    <font>
      <sz val="9"/>
      <name val="Calibri"/>
      <family val="2"/>
    </font>
    <font>
      <sz val="11"/>
      <color rgb="FF000000"/>
      <name val="Calibri"/>
      <family val="2"/>
      <scheme val="minor"/>
    </font>
    <font>
      <sz val="12"/>
      <color rgb="FF333333"/>
      <name val="Calibri"/>
      <family val="2"/>
    </font>
    <font>
      <sz val="9"/>
      <color rgb="FF000000"/>
      <name val="Calibri"/>
      <family val="2"/>
      <scheme val="minor"/>
    </font>
    <font>
      <sz val="8.5"/>
      <name val="Calibri"/>
      <family val="2"/>
    </font>
    <font>
      <sz val="8.5"/>
      <color rgb="FF4B5861"/>
      <name val="Calibri"/>
      <family val="2"/>
    </font>
    <font>
      <sz val="8.5"/>
      <color rgb="FF4B5861"/>
      <name val="Calibri"/>
      <family val="2"/>
      <scheme val="minor"/>
    </font>
    <font>
      <sz val="8"/>
      <name val="Arial"/>
      <family val="2"/>
    </font>
    <font>
      <b/>
      <sz val="8.5"/>
      <name val="Calibri"/>
      <family val="2"/>
    </font>
    <font>
      <sz val="12"/>
      <name val="Calibri"/>
      <family val="2"/>
      <scheme val="minor"/>
    </font>
    <font>
      <sz val="10.5"/>
      <color theme="1"/>
      <name val="Consolas"/>
      <family val="3"/>
    </font>
    <font>
      <sz val="12"/>
      <color rgb="FF333333"/>
      <name val="Arial"/>
      <family val="2"/>
    </font>
    <font>
      <sz val="8"/>
      <color rgb="FFFF0000"/>
      <name val="Arial"/>
      <family val="2"/>
    </font>
    <font>
      <sz val="8"/>
      <color theme="1"/>
      <name val="Lucida Sans Unicode"/>
      <family val="2"/>
    </font>
    <font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0"/>
      <color rgb="FFFF0000"/>
      <name val="Arial"/>
      <family val="2"/>
    </font>
    <font>
      <sz val="9"/>
      <color rgb="FFFF0000"/>
      <name val="Calibri"/>
      <family val="2"/>
      <scheme val="minor"/>
    </font>
    <font>
      <sz val="9"/>
      <color rgb="FF000000"/>
      <name val="Arial"/>
      <family val="2"/>
    </font>
    <font>
      <sz val="9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Calibri"/>
      <family val="2"/>
    </font>
    <font>
      <sz val="10"/>
      <color rgb="FF0000FF"/>
      <name val="Calibri"/>
      <family val="2"/>
    </font>
    <font>
      <u/>
      <sz val="10"/>
      <color theme="10"/>
      <name val="Arial"/>
      <family val="2"/>
    </font>
    <font>
      <u/>
      <sz val="9"/>
      <color rgb="FF0000FF"/>
      <name val="Arial"/>
      <family val="2"/>
    </font>
    <font>
      <u/>
      <sz val="10"/>
      <color theme="10"/>
      <name val="Calibri"/>
      <family val="2"/>
    </font>
    <font>
      <sz val="20"/>
      <color rgb="FF000000"/>
      <name val="Arial"/>
      <family val="2"/>
    </font>
    <font>
      <sz val="7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333333"/>
      <name val="Arial"/>
      <family val="2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name val="Verdana"/>
      <family val="2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sz val="10"/>
      <color theme="1"/>
      <name val="Lucida Sans Unicode"/>
      <family val="2"/>
    </font>
    <font>
      <sz val="10"/>
      <name val="Roboto"/>
    </font>
    <font>
      <sz val="10"/>
      <color theme="0"/>
      <name val="Calibri"/>
      <family val="2"/>
      <scheme val="minor"/>
    </font>
    <font>
      <sz val="10"/>
      <color rgb="FF002346"/>
      <name val="Calibri"/>
      <family val="2"/>
      <scheme val="minor"/>
    </font>
    <font>
      <sz val="10"/>
      <color theme="0"/>
      <name val="Calibri"/>
      <family val="2"/>
    </font>
    <font>
      <i/>
      <sz val="9"/>
      <color indexed="81"/>
      <name val="Tahoma"/>
      <family val="2"/>
    </font>
    <font>
      <b/>
      <i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sz val="12"/>
      <color indexed="81"/>
      <name val="Tahoma"/>
      <family val="2"/>
    </font>
    <font>
      <sz val="18"/>
      <color indexed="81"/>
      <name val="Tahoma"/>
      <family val="2"/>
    </font>
    <font>
      <b/>
      <sz val="11"/>
      <color indexed="81"/>
      <name val="Tahoma"/>
      <family val="2"/>
    </font>
    <font>
      <sz val="11"/>
      <color rgb="FF444444"/>
      <name val="Calibri"/>
      <family val="2"/>
      <charset val="1"/>
    </font>
    <font>
      <sz val="9"/>
      <color rgb="FFFF0000"/>
      <name val="Calibri"/>
      <family val="2"/>
    </font>
    <font>
      <sz val="12"/>
      <color rgb="FF000000"/>
      <name val="Calibri"/>
      <family val="2"/>
    </font>
    <font>
      <sz val="10"/>
      <color rgb="FFFFFFFF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</font>
    <font>
      <sz val="8"/>
      <color rgb="FFFF0000"/>
      <name val="Calibri"/>
      <family val="2"/>
    </font>
    <font>
      <b/>
      <sz val="10"/>
      <color rgb="FFFFFFFF"/>
      <name val="Calibri"/>
      <family val="2"/>
      <scheme val="minor"/>
    </font>
    <font>
      <sz val="9"/>
      <color theme="1"/>
      <name val="Calibri"/>
      <family val="2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9"/>
      <color rgb="FFFF0000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charset val="1"/>
    </font>
    <font>
      <sz val="10"/>
      <color rgb="FF444444"/>
      <name val="Calibri"/>
      <family val="2"/>
      <charset val="1"/>
    </font>
    <font>
      <sz val="11"/>
      <color rgb="FF000000"/>
      <name val="Calibri"/>
      <family val="2"/>
      <charset val="1"/>
    </font>
    <font>
      <sz val="8"/>
      <color theme="1"/>
      <name val="Calibri"/>
      <family val="2"/>
    </font>
    <font>
      <sz val="11"/>
      <color rgb="FFFF0000"/>
      <name val="Calibri"/>
      <family val="2"/>
    </font>
    <font>
      <sz val="11"/>
      <color rgb="FFFF0000"/>
      <name val="Arial"/>
      <family val="2"/>
    </font>
    <font>
      <sz val="9"/>
      <name val="Arial"/>
      <family val="2"/>
    </font>
    <font>
      <sz val="10"/>
      <color rgb="FF21293C"/>
      <name val="Calibri"/>
      <family val="2"/>
      <scheme val="minor"/>
    </font>
    <font>
      <sz val="11"/>
      <color rgb="FF21293C"/>
      <name val="Calibri"/>
      <family val="2"/>
      <scheme val="minor"/>
    </font>
    <font>
      <sz val="11"/>
      <color rgb="FF242424"/>
      <name val="Calibri"/>
      <family val="2"/>
      <scheme val="minor"/>
    </font>
    <font>
      <sz val="11"/>
      <color rgb="FF242424"/>
      <name val="Aptos Narrow"/>
      <family val="2"/>
    </font>
    <font>
      <sz val="11"/>
      <color rgb="FF393939"/>
      <name val="Calibri"/>
      <family val="2"/>
      <scheme val="minor"/>
    </font>
    <font>
      <u/>
      <sz val="11"/>
      <color rgb="FF000000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rgb="FF000000"/>
      <name val="Aptos Narrow"/>
      <family val="2"/>
    </font>
    <font>
      <sz val="10"/>
      <color theme="1"/>
      <name val="Arial"/>
      <family val="2"/>
    </font>
    <font>
      <sz val="10"/>
      <color rgb="FF393939"/>
      <name val="Calibri"/>
      <family val="2"/>
      <scheme val="minor"/>
    </font>
    <font>
      <sz val="9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rgb="FF00FF00"/>
        <bgColor rgb="FFA5A5A5"/>
      </patternFill>
    </fill>
    <fill>
      <patternFill patternType="solid">
        <fgColor rgb="FF00FF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2BF535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theme="4" tint="0.59999389629810485"/>
      </patternFill>
    </fill>
    <fill>
      <patternFill patternType="solid">
        <fgColor rgb="FF00FF0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00FF00"/>
      </patternFill>
    </fill>
    <fill>
      <patternFill patternType="solid">
        <fgColor rgb="FFFFFF99"/>
        <bgColor rgb="FFFFFF99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CF533"/>
        <bgColor indexed="64"/>
      </patternFill>
    </fill>
    <fill>
      <patternFill patternType="solid">
        <fgColor theme="9" tint="0.79998168889431442"/>
        <bgColor indexed="64"/>
      </patternFill>
    </fill>
  </fills>
  <borders count="44">
    <border>
      <left/>
      <right/>
      <top/>
      <bottom/>
      <diagonal/>
    </border>
    <border>
      <left style="thin">
        <color rgb="FFFF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double">
        <color theme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auto="1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ck">
        <color rgb="FFFF0000"/>
      </right>
      <top/>
      <bottom/>
      <diagonal/>
    </border>
    <border>
      <left/>
      <right/>
      <top style="thin">
        <color rgb="FFC9F5FF"/>
      </top>
      <bottom style="thin">
        <color rgb="FFC9F5FF"/>
      </bottom>
      <diagonal/>
    </border>
    <border>
      <left style="thick">
        <color rgb="FFFF0000"/>
      </left>
      <right style="thin">
        <color indexed="64"/>
      </right>
      <top/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/>
      <top style="thin">
        <color theme="1"/>
      </top>
      <bottom style="thin">
        <color theme="1"/>
      </bottom>
      <diagonal/>
    </border>
  </borders>
  <cellStyleXfs count="5">
    <xf numFmtId="0" fontId="0" fillId="0" borderId="0"/>
    <xf numFmtId="0" fontId="3" fillId="0" borderId="0"/>
    <xf numFmtId="0" fontId="27" fillId="0" borderId="0"/>
    <xf numFmtId="0" fontId="27" fillId="0" borderId="0"/>
    <xf numFmtId="0" fontId="68" fillId="0" borderId="0" applyNumberFormat="0" applyFill="0" applyBorder="0" applyAlignment="0" applyProtection="0"/>
  </cellStyleXfs>
  <cellXfs count="1317">
    <xf numFmtId="0" fontId="0" fillId="0" borderId="0" xfId="0"/>
    <xf numFmtId="0" fontId="3" fillId="0" borderId="0" xfId="1"/>
    <xf numFmtId="0" fontId="6" fillId="3" borderId="0" xfId="1" applyFont="1" applyFill="1" applyAlignment="1" applyProtection="1">
      <alignment horizontal="center" vertical="center" wrapText="1"/>
      <protection locked="0"/>
    </xf>
    <xf numFmtId="0" fontId="9" fillId="3" borderId="0" xfId="1" applyFont="1" applyFill="1" applyAlignment="1" applyProtection="1">
      <alignment horizontal="left" wrapText="1"/>
      <protection locked="0"/>
    </xf>
    <xf numFmtId="0" fontId="8" fillId="3" borderId="0" xfId="1" applyFont="1" applyFill="1" applyAlignment="1" applyProtection="1">
      <alignment wrapText="1"/>
      <protection locked="0"/>
    </xf>
    <xf numFmtId="0" fontId="9" fillId="3" borderId="0" xfId="1" applyFont="1" applyFill="1" applyAlignment="1" applyProtection="1">
      <alignment wrapText="1"/>
      <protection locked="0"/>
    </xf>
    <xf numFmtId="0" fontId="9" fillId="3" borderId="0" xfId="1" applyFont="1" applyFill="1" applyAlignment="1" applyProtection="1">
      <alignment horizontal="right" wrapText="1"/>
      <protection locked="0"/>
    </xf>
    <xf numFmtId="0" fontId="14" fillId="3" borderId="0" xfId="1" applyFont="1" applyFill="1" applyAlignment="1" applyProtection="1">
      <alignment horizontal="center" wrapText="1"/>
      <protection locked="0"/>
    </xf>
    <xf numFmtId="16" fontId="14" fillId="3" borderId="0" xfId="1" applyNumberFormat="1" applyFont="1" applyFill="1" applyAlignment="1" applyProtection="1">
      <alignment wrapText="1"/>
      <protection locked="0"/>
    </xf>
    <xf numFmtId="0" fontId="8" fillId="0" borderId="0" xfId="1" applyFont="1" applyProtection="1">
      <protection locked="0"/>
    </xf>
    <xf numFmtId="0" fontId="8" fillId="0" borderId="0" xfId="1" applyFont="1"/>
    <xf numFmtId="0" fontId="35" fillId="0" borderId="2" xfId="1" applyFont="1" applyBorder="1"/>
    <xf numFmtId="0" fontId="35" fillId="0" borderId="2" xfId="1" applyFont="1" applyBorder="1" applyAlignment="1">
      <alignment horizontal="center"/>
    </xf>
    <xf numFmtId="0" fontId="35" fillId="0" borderId="2" xfId="1" applyFont="1" applyBorder="1" applyAlignment="1">
      <alignment horizontal="center" vertical="center"/>
    </xf>
    <xf numFmtId="0" fontId="35" fillId="12" borderId="2" xfId="1" applyFont="1" applyFill="1" applyBorder="1" applyAlignment="1">
      <alignment horizontal="center" vertical="center" wrapText="1"/>
    </xf>
    <xf numFmtId="0" fontId="8" fillId="0" borderId="2" xfId="1" applyFont="1" applyBorder="1" applyProtection="1">
      <protection hidden="1"/>
    </xf>
    <xf numFmtId="0" fontId="8" fillId="7" borderId="2" xfId="1" applyFont="1" applyFill="1" applyBorder="1" applyProtection="1">
      <protection hidden="1"/>
    </xf>
    <xf numFmtId="0" fontId="35" fillId="7" borderId="2" xfId="1" applyFont="1" applyFill="1" applyBorder="1" applyAlignment="1">
      <alignment horizontal="center"/>
    </xf>
    <xf numFmtId="0" fontId="35" fillId="7" borderId="2" xfId="1" applyFont="1" applyFill="1" applyBorder="1" applyAlignment="1">
      <alignment horizontal="center" vertical="center"/>
    </xf>
    <xf numFmtId="0" fontId="35" fillId="13" borderId="2" xfId="1" applyFont="1" applyFill="1" applyBorder="1" applyAlignment="1">
      <alignment horizontal="center" vertical="center"/>
    </xf>
    <xf numFmtId="0" fontId="47" fillId="0" borderId="2" xfId="1" applyFont="1" applyBorder="1"/>
    <xf numFmtId="0" fontId="35" fillId="12" borderId="2" xfId="1" applyFont="1" applyFill="1" applyBorder="1" applyAlignment="1">
      <alignment horizontal="center" vertical="center"/>
    </xf>
    <xf numFmtId="0" fontId="47" fillId="0" borderId="2" xfId="1" applyFont="1" applyBorder="1" applyAlignment="1">
      <alignment horizontal="center" wrapText="1"/>
    </xf>
    <xf numFmtId="0" fontId="35" fillId="0" borderId="2" xfId="1" applyFont="1" applyBorder="1" applyAlignment="1">
      <alignment horizontal="center" wrapText="1"/>
    </xf>
    <xf numFmtId="0" fontId="8" fillId="0" borderId="0" xfId="1" applyFont="1" applyAlignment="1">
      <alignment wrapText="1"/>
    </xf>
    <xf numFmtId="0" fontId="51" fillId="0" borderId="2" xfId="1" applyFont="1" applyBorder="1" applyAlignment="1">
      <alignment horizontal="center"/>
    </xf>
    <xf numFmtId="0" fontId="51" fillId="0" borderId="2" xfId="1" applyFont="1" applyBorder="1"/>
    <xf numFmtId="164" fontId="35" fillId="12" borderId="2" xfId="1" applyNumberFormat="1" applyFont="1" applyFill="1" applyBorder="1" applyAlignment="1">
      <alignment horizontal="center" vertical="center"/>
    </xf>
    <xf numFmtId="0" fontId="26" fillId="0" borderId="2" xfId="1" applyFont="1" applyBorder="1" applyAlignment="1">
      <alignment horizontal="center" vertical="center"/>
    </xf>
    <xf numFmtId="0" fontId="54" fillId="0" borderId="2" xfId="1" applyFont="1" applyBorder="1" applyAlignment="1">
      <alignment horizontal="center" vertical="center"/>
    </xf>
    <xf numFmtId="0" fontId="47" fillId="0" borderId="2" xfId="1" applyFont="1" applyBorder="1" applyAlignment="1">
      <alignment horizontal="center"/>
    </xf>
    <xf numFmtId="0" fontId="51" fillId="14" borderId="2" xfId="1" applyFont="1" applyFill="1" applyBorder="1"/>
    <xf numFmtId="0" fontId="35" fillId="7" borderId="2" xfId="1" applyFont="1" applyFill="1" applyBorder="1" applyAlignment="1">
      <alignment horizontal="left"/>
    </xf>
    <xf numFmtId="0" fontId="35" fillId="7" borderId="2" xfId="1" applyFont="1" applyFill="1" applyBorder="1"/>
    <xf numFmtId="0" fontId="8" fillId="7" borderId="0" xfId="1" applyFont="1" applyFill="1"/>
    <xf numFmtId="0" fontId="35" fillId="0" borderId="2" xfId="1" applyFont="1" applyBorder="1" applyAlignment="1">
      <alignment horizontal="left"/>
    </xf>
    <xf numFmtId="0" fontId="35" fillId="12" borderId="2" xfId="1" applyFont="1" applyFill="1" applyBorder="1" applyAlignment="1">
      <alignment horizontal="center"/>
    </xf>
    <xf numFmtId="0" fontId="35" fillId="0" borderId="0" xfId="1" applyFont="1"/>
    <xf numFmtId="0" fontId="35" fillId="0" borderId="0" xfId="1" applyFont="1" applyAlignment="1">
      <alignment horizontal="center"/>
    </xf>
    <xf numFmtId="0" fontId="8" fillId="0" borderId="0" xfId="1" applyFont="1" applyProtection="1">
      <protection hidden="1"/>
    </xf>
    <xf numFmtId="0" fontId="10" fillId="0" borderId="0" xfId="1" applyFont="1" applyAlignment="1">
      <alignment horizontal="center"/>
    </xf>
    <xf numFmtId="0" fontId="16" fillId="0" borderId="0" xfId="1" applyFont="1"/>
    <xf numFmtId="0" fontId="10" fillId="0" borderId="0" xfId="1" applyFont="1"/>
    <xf numFmtId="0" fontId="55" fillId="0" borderId="0" xfId="1" applyFont="1"/>
    <xf numFmtId="0" fontId="56" fillId="0" borderId="0" xfId="1" applyFont="1" applyAlignment="1">
      <alignment horizontal="center"/>
    </xf>
    <xf numFmtId="0" fontId="56" fillId="0" borderId="0" xfId="1" applyFont="1" applyAlignment="1">
      <alignment horizontal="center" vertical="center" wrapText="1"/>
    </xf>
    <xf numFmtId="0" fontId="56" fillId="0" borderId="0" xfId="1" applyFont="1" applyAlignment="1">
      <alignment horizontal="left" vertical="center" wrapText="1"/>
    </xf>
    <xf numFmtId="0" fontId="56" fillId="0" borderId="0" xfId="1" applyFont="1"/>
    <xf numFmtId="0" fontId="57" fillId="0" borderId="0" xfId="1" applyFont="1" applyAlignment="1">
      <alignment horizontal="center"/>
    </xf>
    <xf numFmtId="0" fontId="58" fillId="0" borderId="0" xfId="1" applyFont="1"/>
    <xf numFmtId="0" fontId="10" fillId="0" borderId="0" xfId="1" applyFont="1" applyAlignment="1">
      <alignment horizontal="right"/>
    </xf>
    <xf numFmtId="0" fontId="59" fillId="0" borderId="0" xfId="1" applyFont="1"/>
    <xf numFmtId="0" fontId="56" fillId="0" borderId="0" xfId="1" applyFont="1" applyAlignment="1">
      <alignment vertical="center" wrapText="1"/>
    </xf>
    <xf numFmtId="0" fontId="10" fillId="0" borderId="0" xfId="1" applyFont="1" applyAlignment="1">
      <alignment horizontal="center" vertical="top"/>
    </xf>
    <xf numFmtId="0" fontId="14" fillId="0" borderId="0" xfId="1" applyFont="1" applyAlignment="1">
      <alignment horizontal="center"/>
    </xf>
    <xf numFmtId="0" fontId="58" fillId="0" borderId="0" xfId="1" applyFont="1" applyAlignment="1">
      <alignment vertical="center" wrapText="1"/>
    </xf>
    <xf numFmtId="0" fontId="60" fillId="0" borderId="0" xfId="1" applyFont="1"/>
    <xf numFmtId="0" fontId="55" fillId="0" borderId="0" xfId="1" applyFont="1" applyAlignment="1">
      <alignment horizontal="center"/>
    </xf>
    <xf numFmtId="0" fontId="57" fillId="0" borderId="0" xfId="1" applyFont="1"/>
    <xf numFmtId="0" fontId="23" fillId="0" borderId="0" xfId="1" applyFont="1" applyAlignment="1">
      <alignment horizontal="right"/>
    </xf>
    <xf numFmtId="0" fontId="56" fillId="0" borderId="0" xfId="1" applyFont="1" applyAlignment="1">
      <alignment horizontal="left"/>
    </xf>
    <xf numFmtId="0" fontId="10" fillId="11" borderId="0" xfId="1" applyFont="1" applyFill="1" applyAlignment="1">
      <alignment horizontal="center"/>
    </xf>
    <xf numFmtId="0" fontId="12" fillId="0" borderId="0" xfId="1" applyFont="1"/>
    <xf numFmtId="0" fontId="11" fillId="0" borderId="0" xfId="1" applyFont="1"/>
    <xf numFmtId="0" fontId="10" fillId="0" borderId="0" xfId="1" applyFont="1" applyAlignment="1">
      <alignment vertical="center" wrapText="1"/>
    </xf>
    <xf numFmtId="0" fontId="55" fillId="0" borderId="0" xfId="1" applyFont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55" fillId="0" borderId="0" xfId="1" applyFont="1" applyAlignment="1">
      <alignment vertical="center" wrapText="1"/>
    </xf>
    <xf numFmtId="0" fontId="12" fillId="15" borderId="0" xfId="1" applyFont="1" applyFill="1"/>
    <xf numFmtId="49" fontId="10" fillId="0" borderId="0" xfId="1" applyNumberFormat="1" applyFont="1"/>
    <xf numFmtId="0" fontId="10" fillId="0" borderId="0" xfId="1" applyFont="1" applyAlignment="1">
      <alignment wrapText="1"/>
    </xf>
    <xf numFmtId="0" fontId="10" fillId="0" borderId="0" xfId="1" applyFont="1" applyAlignment="1">
      <alignment horizontal="center" wrapText="1"/>
    </xf>
    <xf numFmtId="0" fontId="61" fillId="0" borderId="0" xfId="1" applyFont="1"/>
    <xf numFmtId="0" fontId="8" fillId="11" borderId="0" xfId="1" applyFont="1" applyFill="1" applyAlignment="1">
      <alignment vertical="top" wrapText="1"/>
    </xf>
    <xf numFmtId="0" fontId="9" fillId="11" borderId="0" xfId="1" applyFont="1" applyFill="1" applyAlignment="1">
      <alignment vertical="top" wrapText="1"/>
    </xf>
    <xf numFmtId="0" fontId="8" fillId="11" borderId="0" xfId="1" applyFont="1" applyFill="1" applyAlignment="1">
      <alignment horizontal="center" vertical="top" wrapText="1"/>
    </xf>
    <xf numFmtId="0" fontId="8" fillId="11" borderId="0" xfId="1" applyFont="1" applyFill="1" applyAlignment="1">
      <alignment horizontal="center" vertical="top"/>
    </xf>
    <xf numFmtId="0" fontId="35" fillId="11" borderId="0" xfId="1" applyFont="1" applyFill="1" applyAlignment="1">
      <alignment vertical="top" wrapText="1"/>
    </xf>
    <xf numFmtId="0" fontId="8" fillId="11" borderId="0" xfId="1" applyFont="1" applyFill="1" applyAlignment="1">
      <alignment horizontal="center" vertical="center"/>
    </xf>
    <xf numFmtId="166" fontId="8" fillId="11" borderId="0" xfId="1" applyNumberFormat="1" applyFont="1" applyFill="1" applyAlignment="1">
      <alignment horizontal="right" vertical="top"/>
    </xf>
    <xf numFmtId="167" fontId="8" fillId="11" borderId="0" xfId="1" applyNumberFormat="1" applyFont="1" applyFill="1" applyAlignment="1">
      <alignment horizontal="right" vertical="top"/>
    </xf>
    <xf numFmtId="0" fontId="5" fillId="11" borderId="0" xfId="1" applyFont="1" applyFill="1" applyAlignment="1">
      <alignment horizontal="center" vertical="top"/>
    </xf>
    <xf numFmtId="14" fontId="8" fillId="11" borderId="0" xfId="1" applyNumberFormat="1" applyFont="1" applyFill="1"/>
    <xf numFmtId="0" fontId="8" fillId="11" borderId="0" xfId="1" applyFont="1" applyFill="1" applyAlignment="1">
      <alignment horizontal="right" vertical="top"/>
    </xf>
    <xf numFmtId="0" fontId="6" fillId="11" borderId="1" xfId="1" applyFont="1" applyFill="1" applyBorder="1" applyAlignment="1">
      <alignment horizontal="center" vertical="center"/>
    </xf>
    <xf numFmtId="0" fontId="6" fillId="11" borderId="0" xfId="1" applyFont="1" applyFill="1" applyAlignment="1">
      <alignment horizontal="right" vertical="top"/>
    </xf>
    <xf numFmtId="0" fontId="30" fillId="3" borderId="0" xfId="0" applyFont="1" applyFill="1" applyAlignment="1">
      <alignment wrapText="1"/>
    </xf>
    <xf numFmtId="0" fontId="8" fillId="7" borderId="0" xfId="1" applyFont="1" applyFill="1" applyProtection="1">
      <protection locked="0"/>
    </xf>
    <xf numFmtId="0" fontId="68" fillId="0" borderId="0" xfId="1" applyFont="1" applyAlignment="1">
      <alignment horizontal="center"/>
    </xf>
    <xf numFmtId="0" fontId="35" fillId="0" borderId="2" xfId="1" applyFont="1" applyBorder="1" applyProtection="1">
      <protection locked="0"/>
    </xf>
    <xf numFmtId="0" fontId="35" fillId="0" borderId="2" xfId="1" applyFont="1" applyBorder="1" applyAlignment="1" applyProtection="1">
      <alignment horizontal="center"/>
      <protection locked="0"/>
    </xf>
    <xf numFmtId="0" fontId="35" fillId="0" borderId="2" xfId="1" applyFont="1" applyBorder="1" applyAlignment="1" applyProtection="1">
      <alignment horizontal="center" vertical="center"/>
      <protection locked="0"/>
    </xf>
    <xf numFmtId="0" fontId="35" fillId="12" borderId="2" xfId="1" applyFont="1" applyFill="1" applyBorder="1" applyAlignment="1" applyProtection="1">
      <alignment horizontal="center" vertical="center" wrapText="1"/>
      <protection locked="0"/>
    </xf>
    <xf numFmtId="0" fontId="52" fillId="7" borderId="2" xfId="1" applyFont="1" applyFill="1" applyBorder="1" applyProtection="1">
      <protection locked="0"/>
    </xf>
    <xf numFmtId="0" fontId="51" fillId="0" borderId="2" xfId="1" applyFont="1" applyBorder="1" applyAlignment="1" applyProtection="1">
      <alignment horizontal="center"/>
      <protection locked="0"/>
    </xf>
    <xf numFmtId="0" fontId="35" fillId="12" borderId="2" xfId="1" applyFont="1" applyFill="1" applyBorder="1" applyAlignment="1" applyProtection="1">
      <alignment horizontal="center" vertical="center"/>
      <protection locked="0"/>
    </xf>
    <xf numFmtId="49" fontId="35" fillId="7" borderId="2" xfId="1" applyNumberFormat="1" applyFont="1" applyFill="1" applyBorder="1" applyAlignment="1" applyProtection="1">
      <alignment horizontal="center"/>
      <protection locked="0"/>
    </xf>
    <xf numFmtId="0" fontId="54" fillId="0" borderId="2" xfId="1" applyFont="1" applyBorder="1" applyAlignment="1" applyProtection="1">
      <alignment horizontal="center" vertical="center"/>
      <protection locked="0"/>
    </xf>
    <xf numFmtId="0" fontId="51" fillId="14" borderId="2" xfId="1" applyFont="1" applyFill="1" applyBorder="1" applyProtection="1">
      <protection locked="0"/>
    </xf>
    <xf numFmtId="0" fontId="35" fillId="7" borderId="2" xfId="1" applyFont="1" applyFill="1" applyBorder="1" applyAlignment="1" applyProtection="1">
      <alignment horizontal="center"/>
      <protection locked="0"/>
    </xf>
    <xf numFmtId="0" fontId="35" fillId="0" borderId="2" xfId="1" applyFont="1" applyBorder="1" applyAlignment="1" applyProtection="1">
      <alignment horizontal="left"/>
      <protection locked="0"/>
    </xf>
    <xf numFmtId="0" fontId="52" fillId="13" borderId="2" xfId="1" applyFont="1" applyFill="1" applyBorder="1" applyProtection="1">
      <protection locked="0"/>
    </xf>
    <xf numFmtId="167" fontId="35" fillId="0" borderId="2" xfId="1" applyNumberFormat="1" applyFont="1" applyBorder="1" applyProtection="1">
      <protection locked="0"/>
    </xf>
    <xf numFmtId="167" fontId="35" fillId="0" borderId="0" xfId="1" applyNumberFormat="1" applyFont="1"/>
    <xf numFmtId="171" fontId="35" fillId="0" borderId="2" xfId="1" applyNumberFormat="1" applyFont="1" applyBorder="1" applyAlignment="1" applyProtection="1">
      <alignment horizontal="right"/>
      <protection locked="0"/>
    </xf>
    <xf numFmtId="171" fontId="35" fillId="7" borderId="2" xfId="1" applyNumberFormat="1" applyFont="1" applyFill="1" applyBorder="1" applyAlignment="1">
      <alignment horizontal="right"/>
    </xf>
    <xf numFmtId="171" fontId="35" fillId="0" borderId="2" xfId="1" applyNumberFormat="1" applyFont="1" applyBorder="1" applyAlignment="1">
      <alignment horizontal="right"/>
    </xf>
    <xf numFmtId="171" fontId="47" fillId="7" borderId="2" xfId="1" applyNumberFormat="1" applyFont="1" applyFill="1" applyBorder="1" applyAlignment="1">
      <alignment horizontal="right"/>
    </xf>
    <xf numFmtId="171" fontId="35" fillId="0" borderId="4" xfId="1" applyNumberFormat="1" applyFont="1" applyBorder="1" applyAlignment="1">
      <alignment horizontal="right" wrapText="1"/>
    </xf>
    <xf numFmtId="171" fontId="47" fillId="0" borderId="2" xfId="1" applyNumberFormat="1" applyFont="1" applyBorder="1" applyAlignment="1">
      <alignment horizontal="right"/>
    </xf>
    <xf numFmtId="171" fontId="51" fillId="0" borderId="2" xfId="1" applyNumberFormat="1" applyFont="1" applyBorder="1" applyAlignment="1">
      <alignment horizontal="right"/>
    </xf>
    <xf numFmtId="171" fontId="51" fillId="14" borderId="2" xfId="1" applyNumberFormat="1" applyFont="1" applyFill="1" applyBorder="1" applyAlignment="1">
      <alignment horizontal="right"/>
    </xf>
    <xf numFmtId="171" fontId="51" fillId="14" borderId="2" xfId="1" applyNumberFormat="1" applyFont="1" applyFill="1" applyBorder="1" applyAlignment="1" applyProtection="1">
      <alignment horizontal="right"/>
      <protection locked="0"/>
    </xf>
    <xf numFmtId="171" fontId="35" fillId="0" borderId="0" xfId="1" applyNumberFormat="1" applyFont="1" applyAlignment="1">
      <alignment horizontal="right"/>
    </xf>
    <xf numFmtId="0" fontId="35" fillId="16" borderId="2" xfId="1" applyFont="1" applyFill="1" applyBorder="1" applyAlignment="1">
      <alignment horizontal="center" vertical="center"/>
    </xf>
    <xf numFmtId="0" fontId="8" fillId="16" borderId="0" xfId="1" applyFont="1" applyFill="1"/>
    <xf numFmtId="0" fontId="47" fillId="0" borderId="4" xfId="1" applyFont="1" applyBorder="1" applyAlignment="1">
      <alignment wrapText="1"/>
    </xf>
    <xf numFmtId="0" fontId="15" fillId="0" borderId="0" xfId="0" applyFont="1" applyAlignment="1">
      <alignment horizontal="right"/>
    </xf>
    <xf numFmtId="0" fontId="30" fillId="3" borderId="0" xfId="0" applyFont="1" applyFill="1" applyAlignment="1">
      <alignment horizontal="center" vertical="center" wrapText="1"/>
    </xf>
    <xf numFmtId="0" fontId="8" fillId="0" borderId="2" xfId="1" applyFont="1" applyBorder="1" applyProtection="1">
      <protection locked="0" hidden="1"/>
    </xf>
    <xf numFmtId="0" fontId="8" fillId="7" borderId="2" xfId="1" applyFont="1" applyFill="1" applyBorder="1" applyProtection="1">
      <protection locked="0" hidden="1"/>
    </xf>
    <xf numFmtId="0" fontId="8" fillId="7" borderId="2" xfId="1" applyFont="1" applyFill="1" applyBorder="1"/>
    <xf numFmtId="0" fontId="0" fillId="3" borderId="0" xfId="0" applyFill="1" applyAlignment="1">
      <alignment horizontal="center" vertical="center" wrapText="1"/>
    </xf>
    <xf numFmtId="170" fontId="12" fillId="3" borderId="0" xfId="1" applyNumberFormat="1" applyFont="1" applyFill="1" applyAlignment="1" applyProtection="1">
      <alignment horizontal="right" wrapText="1"/>
      <protection locked="0"/>
    </xf>
    <xf numFmtId="0" fontId="0" fillId="3" borderId="0" xfId="0" applyFill="1" applyAlignment="1">
      <alignment wrapText="1"/>
    </xf>
    <xf numFmtId="0" fontId="55" fillId="0" borderId="0" xfId="1" applyFont="1" applyAlignment="1">
      <alignment wrapText="1"/>
    </xf>
    <xf numFmtId="0" fontId="52" fillId="3" borderId="2" xfId="1" applyFont="1" applyFill="1" applyBorder="1" applyProtection="1">
      <protection locked="0"/>
    </xf>
    <xf numFmtId="0" fontId="52" fillId="12" borderId="2" xfId="1" applyFont="1" applyFill="1" applyBorder="1" applyProtection="1">
      <protection locked="0"/>
    </xf>
    <xf numFmtId="171" fontId="51" fillId="0" borderId="2" xfId="0" applyNumberFormat="1" applyFont="1" applyBorder="1" applyAlignment="1">
      <alignment horizontal="right"/>
    </xf>
    <xf numFmtId="167" fontId="51" fillId="0" borderId="2" xfId="1" applyNumberFormat="1" applyFont="1" applyBorder="1" applyProtection="1">
      <protection locked="0"/>
    </xf>
    <xf numFmtId="0" fontId="68" fillId="0" borderId="0" xfId="1" applyFont="1"/>
    <xf numFmtId="0" fontId="35" fillId="0" borderId="4" xfId="1" applyFont="1" applyBorder="1" applyProtection="1">
      <protection locked="0"/>
    </xf>
    <xf numFmtId="171" fontId="35" fillId="0" borderId="11" xfId="1" applyNumberFormat="1" applyFont="1" applyBorder="1" applyAlignment="1">
      <alignment horizontal="right"/>
    </xf>
    <xf numFmtId="167" fontId="35" fillId="0" borderId="11" xfId="1" applyNumberFormat="1" applyFont="1" applyBorder="1"/>
    <xf numFmtId="0" fontId="35" fillId="0" borderId="11" xfId="1" applyFont="1" applyBorder="1"/>
    <xf numFmtId="0" fontId="35" fillId="12" borderId="11" xfId="1" applyFont="1" applyFill="1" applyBorder="1" applyAlignment="1" applyProtection="1">
      <alignment horizontal="center" vertical="center"/>
      <protection locked="0"/>
    </xf>
    <xf numFmtId="4" fontId="35" fillId="12" borderId="13" xfId="1" applyNumberFormat="1" applyFont="1" applyFill="1" applyBorder="1" applyAlignment="1">
      <alignment horizontal="center"/>
    </xf>
    <xf numFmtId="0" fontId="35" fillId="0" borderId="11" xfId="1" applyFont="1" applyBorder="1" applyAlignment="1">
      <alignment horizontal="center"/>
    </xf>
    <xf numFmtId="0" fontId="8" fillId="0" borderId="11" xfId="1" applyFont="1" applyBorder="1"/>
    <xf numFmtId="0" fontId="35" fillId="0" borderId="3" xfId="1" applyFont="1" applyBorder="1" applyAlignment="1">
      <alignment horizontal="center"/>
    </xf>
    <xf numFmtId="0" fontId="35" fillId="0" borderId="15" xfId="1" applyFont="1" applyBorder="1"/>
    <xf numFmtId="0" fontId="35" fillId="12" borderId="15" xfId="1" applyFont="1" applyFill="1" applyBorder="1" applyAlignment="1" applyProtection="1">
      <alignment horizontal="center" vertical="center"/>
      <protection locked="0"/>
    </xf>
    <xf numFmtId="4" fontId="35" fillId="12" borderId="16" xfId="1" applyNumberFormat="1" applyFont="1" applyFill="1" applyBorder="1" applyAlignment="1">
      <alignment horizontal="center"/>
    </xf>
    <xf numFmtId="0" fontId="8" fillId="7" borderId="11" xfId="1" applyFont="1" applyFill="1" applyBorder="1"/>
    <xf numFmtId="0" fontId="8" fillId="0" borderId="11" xfId="1" applyFont="1" applyBorder="1" applyProtection="1">
      <protection hidden="1"/>
    </xf>
    <xf numFmtId="0" fontId="35" fillId="0" borderId="14" xfId="1" applyFont="1" applyBorder="1" applyAlignment="1">
      <alignment horizontal="center"/>
    </xf>
    <xf numFmtId="0" fontId="8" fillId="0" borderId="15" xfId="1" applyFont="1" applyBorder="1"/>
    <xf numFmtId="0" fontId="35" fillId="0" borderId="15" xfId="1" applyFont="1" applyBorder="1" applyAlignment="1">
      <alignment horizontal="center"/>
    </xf>
    <xf numFmtId="0" fontId="35" fillId="0" borderId="17" xfId="1" applyFont="1" applyBorder="1" applyProtection="1">
      <protection locked="0"/>
    </xf>
    <xf numFmtId="0" fontId="8" fillId="7" borderId="15" xfId="1" applyFont="1" applyFill="1" applyBorder="1"/>
    <xf numFmtId="0" fontId="8" fillId="0" borderId="15" xfId="1" applyFont="1" applyBorder="1" applyProtection="1">
      <protection hidden="1"/>
    </xf>
    <xf numFmtId="167" fontId="35" fillId="0" borderId="18" xfId="1" applyNumberFormat="1" applyFont="1" applyBorder="1"/>
    <xf numFmtId="0" fontId="35" fillId="0" borderId="16" xfId="1" applyFont="1" applyBorder="1"/>
    <xf numFmtId="0" fontId="35" fillId="0" borderId="18" xfId="1" applyFont="1" applyBorder="1" applyAlignment="1">
      <alignment horizontal="center"/>
    </xf>
    <xf numFmtId="0" fontId="35" fillId="0" borderId="19" xfId="1" applyFont="1" applyBorder="1" applyAlignment="1">
      <alignment horizontal="center"/>
    </xf>
    <xf numFmtId="0" fontId="35" fillId="0" borderId="18" xfId="1" applyFont="1" applyBorder="1"/>
    <xf numFmtId="0" fontId="35" fillId="0" borderId="13" xfId="1" applyFont="1" applyBorder="1" applyAlignment="1">
      <alignment horizontal="center"/>
    </xf>
    <xf numFmtId="0" fontId="30" fillId="0" borderId="0" xfId="0" applyFont="1" applyAlignment="1">
      <alignment horizontal="center" vertical="center" indent="1"/>
    </xf>
    <xf numFmtId="0" fontId="30" fillId="3" borderId="0" xfId="0" applyFont="1" applyFill="1" applyAlignment="1">
      <alignment vertical="center" wrapText="1"/>
    </xf>
    <xf numFmtId="3" fontId="35" fillId="12" borderId="2" xfId="1" applyNumberFormat="1" applyFont="1" applyFill="1" applyBorder="1" applyAlignment="1" applyProtection="1">
      <alignment horizontal="center" vertical="center" wrapText="1"/>
      <protection locked="0"/>
    </xf>
    <xf numFmtId="0" fontId="75" fillId="3" borderId="0" xfId="0" applyFont="1" applyFill="1" applyAlignment="1">
      <alignment horizontal="center" vertical="center" wrapText="1"/>
    </xf>
    <xf numFmtId="14" fontId="8" fillId="3" borderId="0" xfId="0" applyNumberFormat="1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3" fontId="52" fillId="7" borderId="3" xfId="1" applyNumberFormat="1" applyFont="1" applyFill="1" applyBorder="1" applyProtection="1">
      <protection locked="0"/>
    </xf>
    <xf numFmtId="0" fontId="8" fillId="0" borderId="11" xfId="1" applyFont="1" applyBorder="1" applyProtection="1">
      <protection locked="0"/>
    </xf>
    <xf numFmtId="0" fontId="94" fillId="0" borderId="0" xfId="0" applyFont="1"/>
    <xf numFmtId="171" fontId="8" fillId="0" borderId="0" xfId="1" applyNumberFormat="1" applyFont="1" applyAlignment="1">
      <alignment horizontal="right" wrapText="1"/>
    </xf>
    <xf numFmtId="0" fontId="30" fillId="13" borderId="0" xfId="0" applyFont="1" applyFill="1" applyAlignment="1">
      <alignment horizontal="center" vertical="center" wrapText="1"/>
    </xf>
    <xf numFmtId="14" fontId="30" fillId="3" borderId="0" xfId="0" applyNumberFormat="1" applyFont="1" applyFill="1" applyAlignment="1">
      <alignment horizontal="center" vertical="center" wrapText="1"/>
    </xf>
    <xf numFmtId="0" fontId="0" fillId="0" borderId="11" xfId="0" applyBorder="1" applyAlignment="1">
      <alignment wrapText="1"/>
    </xf>
    <xf numFmtId="167" fontId="35" fillId="0" borderId="11" xfId="1" applyNumberFormat="1" applyFont="1" applyBorder="1" applyProtection="1">
      <protection locked="0"/>
    </xf>
    <xf numFmtId="0" fontId="35" fillId="12" borderId="11" xfId="1" applyFont="1" applyFill="1" applyBorder="1" applyAlignment="1">
      <alignment horizontal="center"/>
    </xf>
    <xf numFmtId="0" fontId="52" fillId="7" borderId="11" xfId="1" applyFont="1" applyFill="1" applyBorder="1" applyProtection="1">
      <protection locked="0"/>
    </xf>
    <xf numFmtId="3" fontId="52" fillId="7" borderId="11" xfId="1" applyNumberFormat="1" applyFont="1" applyFill="1" applyBorder="1" applyProtection="1">
      <protection locked="0"/>
    </xf>
    <xf numFmtId="0" fontId="8" fillId="0" borderId="11" xfId="1" applyFont="1" applyBorder="1" applyAlignment="1" applyProtection="1">
      <alignment wrapText="1"/>
      <protection locked="0"/>
    </xf>
    <xf numFmtId="171" fontId="35" fillId="11" borderId="11" xfId="1" applyNumberFormat="1" applyFont="1" applyFill="1" applyBorder="1" applyAlignment="1" applyProtection="1">
      <alignment horizontal="right"/>
      <protection locked="0"/>
    </xf>
    <xf numFmtId="167" fontId="35" fillId="11" borderId="11" xfId="1" applyNumberFormat="1" applyFont="1" applyFill="1" applyBorder="1" applyProtection="1">
      <protection locked="0"/>
    </xf>
    <xf numFmtId="171" fontId="51" fillId="14" borderId="11" xfId="1" applyNumberFormat="1" applyFont="1" applyFill="1" applyBorder="1" applyAlignment="1">
      <alignment horizontal="right"/>
    </xf>
    <xf numFmtId="0" fontId="8" fillId="0" borderId="11" xfId="1" applyFont="1" applyBorder="1" applyAlignment="1" applyProtection="1">
      <alignment horizontal="center" vertical="top"/>
      <protection locked="0"/>
    </xf>
    <xf numFmtId="0" fontId="54" fillId="0" borderId="11" xfId="1" applyFont="1" applyBorder="1" applyAlignment="1">
      <alignment horizontal="center" vertical="center"/>
    </xf>
    <xf numFmtId="0" fontId="35" fillId="12" borderId="11" xfId="1" applyFont="1" applyFill="1" applyBorder="1" applyAlignment="1">
      <alignment horizontal="center" vertical="center"/>
    </xf>
    <xf numFmtId="0" fontId="35" fillId="0" borderId="11" xfId="1" applyFont="1" applyBorder="1" applyAlignment="1" applyProtection="1">
      <alignment horizontal="center" vertical="center"/>
      <protection locked="0"/>
    </xf>
    <xf numFmtId="4" fontId="35" fillId="12" borderId="11" xfId="1" applyNumberFormat="1" applyFont="1" applyFill="1" applyBorder="1" applyAlignment="1">
      <alignment horizontal="center" vertical="center"/>
    </xf>
    <xf numFmtId="0" fontId="35" fillId="0" borderId="11" xfId="1" applyFont="1" applyBorder="1" applyProtection="1">
      <protection locked="0"/>
    </xf>
    <xf numFmtId="0" fontId="8" fillId="0" borderId="11" xfId="1" applyFont="1" applyBorder="1" applyProtection="1">
      <protection locked="0" hidden="1"/>
    </xf>
    <xf numFmtId="0" fontId="52" fillId="3" borderId="11" xfId="1" applyFont="1" applyFill="1" applyBorder="1" applyProtection="1">
      <protection locked="0"/>
    </xf>
    <xf numFmtId="0" fontId="52" fillId="12" borderId="11" xfId="1" applyFont="1" applyFill="1" applyBorder="1" applyProtection="1">
      <protection locked="0"/>
    </xf>
    <xf numFmtId="0" fontId="35" fillId="12" borderId="12" xfId="1" applyFont="1" applyFill="1" applyBorder="1" applyAlignment="1">
      <alignment horizontal="center"/>
    </xf>
    <xf numFmtId="0" fontId="35" fillId="0" borderId="12" xfId="1" applyFont="1" applyBorder="1"/>
    <xf numFmtId="0" fontId="8" fillId="0" borderId="12" xfId="1" applyFont="1" applyBorder="1" applyProtection="1">
      <protection hidden="1"/>
    </xf>
    <xf numFmtId="0" fontId="52" fillId="7" borderId="12" xfId="1" applyFont="1" applyFill="1" applyBorder="1" applyProtection="1">
      <protection locked="0"/>
    </xf>
    <xf numFmtId="3" fontId="52" fillId="7" borderId="14" xfId="1" applyNumberFormat="1" applyFont="1" applyFill="1" applyBorder="1" applyProtection="1">
      <protection locked="0"/>
    </xf>
    <xf numFmtId="0" fontId="35" fillId="0" borderId="22" xfId="1" applyFont="1" applyBorder="1"/>
    <xf numFmtId="0" fontId="35" fillId="0" borderId="9" xfId="1" applyFont="1" applyBorder="1" applyAlignment="1">
      <alignment horizontal="center"/>
    </xf>
    <xf numFmtId="0" fontId="35" fillId="12" borderId="0" xfId="1" applyFont="1" applyFill="1" applyAlignment="1" applyProtection="1">
      <alignment horizontal="center" vertical="center"/>
      <protection locked="0"/>
    </xf>
    <xf numFmtId="4" fontId="35" fillId="12" borderId="22" xfId="1" applyNumberFormat="1" applyFont="1" applyFill="1" applyBorder="1" applyAlignment="1">
      <alignment horizontal="center"/>
    </xf>
    <xf numFmtId="0" fontId="35" fillId="0" borderId="23" xfId="1" applyFont="1" applyBorder="1" applyProtection="1">
      <protection locked="0"/>
    </xf>
    <xf numFmtId="0" fontId="8" fillId="0" borderId="9" xfId="1" applyFont="1" applyBorder="1" applyProtection="1">
      <protection hidden="1"/>
    </xf>
    <xf numFmtId="0" fontId="8" fillId="7" borderId="9" xfId="1" applyFont="1" applyFill="1" applyBorder="1"/>
    <xf numFmtId="0" fontId="8" fillId="0" borderId="9" xfId="1" applyFont="1" applyBorder="1" applyProtection="1">
      <protection locked="0" hidden="1"/>
    </xf>
    <xf numFmtId="0" fontId="52" fillId="7" borderId="9" xfId="1" applyFont="1" applyFill="1" applyBorder="1" applyProtection="1">
      <protection locked="0"/>
    </xf>
    <xf numFmtId="3" fontId="52" fillId="7" borderId="24" xfId="1" applyNumberFormat="1" applyFont="1" applyFill="1" applyBorder="1" applyProtection="1">
      <protection locked="0"/>
    </xf>
    <xf numFmtId="0" fontId="8" fillId="0" borderId="22" xfId="1" applyFont="1" applyBorder="1"/>
    <xf numFmtId="0" fontId="8" fillId="0" borderId="11" xfId="0" applyFont="1" applyBorder="1" applyAlignment="1">
      <alignment horizontal="center" vertical="center"/>
    </xf>
    <xf numFmtId="0" fontId="8" fillId="0" borderId="11" xfId="1" applyFont="1" applyBorder="1" applyAlignment="1" applyProtection="1">
      <alignment horizontal="center" vertical="center"/>
      <protection locked="0"/>
    </xf>
    <xf numFmtId="0" fontId="52" fillId="0" borderId="2" xfId="1" applyFont="1" applyBorder="1" applyProtection="1">
      <protection locked="0"/>
    </xf>
    <xf numFmtId="3" fontId="52" fillId="0" borderId="3" xfId="1" applyNumberFormat="1" applyFont="1" applyBorder="1" applyProtection="1">
      <protection locked="0"/>
    </xf>
    <xf numFmtId="3" fontId="8" fillId="7" borderId="3" xfId="1" applyNumberFormat="1" applyFont="1" applyFill="1" applyBorder="1" applyProtection="1">
      <protection locked="0"/>
    </xf>
    <xf numFmtId="0" fontId="8" fillId="20" borderId="11" xfId="1" applyFont="1" applyFill="1" applyBorder="1"/>
    <xf numFmtId="0" fontId="8" fillId="20" borderId="15" xfId="1" applyFont="1" applyFill="1" applyBorder="1"/>
    <xf numFmtId="0" fontId="35" fillId="20" borderId="2" xfId="1" applyFont="1" applyFill="1" applyBorder="1"/>
    <xf numFmtId="171" fontId="35" fillId="20" borderId="2" xfId="1" applyNumberFormat="1" applyFont="1" applyFill="1" applyBorder="1" applyAlignment="1">
      <alignment horizontal="right"/>
    </xf>
    <xf numFmtId="167" fontId="35" fillId="20" borderId="2" xfId="1" applyNumberFormat="1" applyFont="1" applyFill="1" applyBorder="1" applyProtection="1">
      <protection locked="0"/>
    </xf>
    <xf numFmtId="0" fontId="35" fillId="20" borderId="2" xfId="1" applyFont="1" applyFill="1" applyBorder="1" applyAlignment="1">
      <alignment horizontal="center"/>
    </xf>
    <xf numFmtId="0" fontId="35" fillId="20" borderId="12" xfId="1" applyFont="1" applyFill="1" applyBorder="1"/>
    <xf numFmtId="171" fontId="35" fillId="20" borderId="12" xfId="1" applyNumberFormat="1" applyFont="1" applyFill="1" applyBorder="1" applyAlignment="1">
      <alignment horizontal="right"/>
    </xf>
    <xf numFmtId="167" fontId="35" fillId="20" borderId="12" xfId="1" applyNumberFormat="1" applyFont="1" applyFill="1" applyBorder="1" applyProtection="1">
      <protection locked="0"/>
    </xf>
    <xf numFmtId="0" fontId="35" fillId="20" borderId="12" xfId="1" applyFont="1" applyFill="1" applyBorder="1" applyAlignment="1">
      <alignment horizontal="center"/>
    </xf>
    <xf numFmtId="0" fontId="98" fillId="11" borderId="2" xfId="1" applyFont="1" applyFill="1" applyBorder="1" applyAlignment="1" applyProtection="1">
      <alignment horizontal="center" vertical="center"/>
      <protection locked="0"/>
    </xf>
    <xf numFmtId="171" fontId="98" fillId="11" borderId="2" xfId="1" applyNumberFormat="1" applyFont="1" applyFill="1" applyBorder="1" applyAlignment="1" applyProtection="1">
      <alignment horizontal="right" vertical="center"/>
      <protection locked="0"/>
    </xf>
    <xf numFmtId="167" fontId="98" fillId="11" borderId="2" xfId="1" applyNumberFormat="1" applyFont="1" applyFill="1" applyBorder="1" applyAlignment="1" applyProtection="1">
      <alignment horizontal="center" vertical="center" wrapText="1"/>
      <protection locked="0"/>
    </xf>
    <xf numFmtId="0" fontId="98" fillId="11" borderId="2" xfId="1" applyFont="1" applyFill="1" applyBorder="1" applyAlignment="1" applyProtection="1">
      <alignment horizontal="center" vertical="center" wrapText="1"/>
      <protection locked="0"/>
    </xf>
    <xf numFmtId="0" fontId="98" fillId="11" borderId="2" xfId="1" applyFont="1" applyFill="1" applyBorder="1" applyAlignment="1">
      <alignment horizontal="center" vertical="center" wrapText="1"/>
    </xf>
    <xf numFmtId="0" fontId="98" fillId="11" borderId="2" xfId="1" applyFont="1" applyFill="1" applyBorder="1" applyAlignment="1" applyProtection="1">
      <alignment horizontal="center" vertical="center" wrapText="1"/>
      <protection locked="0" hidden="1"/>
    </xf>
    <xf numFmtId="0" fontId="99" fillId="11" borderId="2" xfId="1" applyFont="1" applyFill="1" applyBorder="1" applyAlignment="1" applyProtection="1">
      <alignment horizontal="center" vertical="center" wrapText="1"/>
      <protection locked="0" hidden="1"/>
    </xf>
    <xf numFmtId="0" fontId="99" fillId="11" borderId="2" xfId="1" applyFont="1" applyFill="1" applyBorder="1" applyAlignment="1" applyProtection="1">
      <alignment horizontal="center" vertical="center" wrapText="1"/>
      <protection locked="0"/>
    </xf>
    <xf numFmtId="0" fontId="98" fillId="0" borderId="0" xfId="1" applyFont="1" applyProtection="1">
      <protection locked="0"/>
    </xf>
    <xf numFmtId="0" fontId="98" fillId="11" borderId="2" xfId="1" applyFont="1" applyFill="1" applyBorder="1" applyProtection="1">
      <protection locked="0"/>
    </xf>
    <xf numFmtId="171" fontId="98" fillId="11" borderId="2" xfId="1" applyNumberFormat="1" applyFont="1" applyFill="1" applyBorder="1" applyAlignment="1" applyProtection="1">
      <alignment horizontal="right"/>
      <protection locked="0"/>
    </xf>
    <xf numFmtId="167" fontId="98" fillId="11" borderId="2" xfId="1" applyNumberFormat="1" applyFont="1" applyFill="1" applyBorder="1" applyProtection="1">
      <protection locked="0"/>
    </xf>
    <xf numFmtId="0" fontId="98" fillId="11" borderId="2" xfId="1" applyFont="1" applyFill="1" applyBorder="1" applyAlignment="1" applyProtection="1">
      <alignment horizontal="center"/>
      <protection locked="0"/>
    </xf>
    <xf numFmtId="0" fontId="98" fillId="11" borderId="2" xfId="1" applyFont="1" applyFill="1" applyBorder="1" applyAlignment="1">
      <alignment horizontal="center" vertical="center"/>
    </xf>
    <xf numFmtId="0" fontId="98" fillId="11" borderId="2" xfId="1" applyFont="1" applyFill="1" applyBorder="1" applyProtection="1">
      <protection locked="0" hidden="1"/>
    </xf>
    <xf numFmtId="0" fontId="100" fillId="11" borderId="2" xfId="1" applyFont="1" applyFill="1" applyBorder="1" applyProtection="1">
      <protection locked="0"/>
    </xf>
    <xf numFmtId="3" fontId="100" fillId="11" borderId="3" xfId="1" applyNumberFormat="1" applyFont="1" applyFill="1" applyBorder="1" applyProtection="1">
      <protection locked="0"/>
    </xf>
    <xf numFmtId="0" fontId="98" fillId="11" borderId="11" xfId="1" applyFont="1" applyFill="1" applyBorder="1" applyProtection="1">
      <protection locked="0"/>
    </xf>
    <xf numFmtId="0" fontId="101" fillId="11" borderId="2" xfId="1" applyFont="1" applyFill="1" applyBorder="1" applyAlignment="1" applyProtection="1">
      <alignment horizontal="center" vertical="center"/>
      <protection locked="0"/>
    </xf>
    <xf numFmtId="0" fontId="98" fillId="11" borderId="9" xfId="1" applyFont="1" applyFill="1" applyBorder="1" applyProtection="1">
      <protection locked="0"/>
    </xf>
    <xf numFmtId="171" fontId="98" fillId="11" borderId="9" xfId="1" applyNumberFormat="1" applyFont="1" applyFill="1" applyBorder="1" applyAlignment="1" applyProtection="1">
      <alignment horizontal="right"/>
      <protection locked="0"/>
    </xf>
    <xf numFmtId="167" fontId="98" fillId="11" borderId="9" xfId="1" applyNumberFormat="1" applyFont="1" applyFill="1" applyBorder="1" applyProtection="1">
      <protection locked="0"/>
    </xf>
    <xf numFmtId="0" fontId="98" fillId="11" borderId="9" xfId="1" applyFont="1" applyFill="1" applyBorder="1" applyAlignment="1" applyProtection="1">
      <alignment horizontal="center"/>
      <protection locked="0"/>
    </xf>
    <xf numFmtId="0" fontId="98" fillId="11" borderId="9" xfId="1" applyFont="1" applyFill="1" applyBorder="1" applyAlignment="1">
      <alignment horizontal="center"/>
    </xf>
    <xf numFmtId="0" fontId="98" fillId="11" borderId="11" xfId="1" applyFont="1" applyFill="1" applyBorder="1"/>
    <xf numFmtId="171" fontId="98" fillId="11" borderId="11" xfId="1" applyNumberFormat="1" applyFont="1" applyFill="1" applyBorder="1" applyAlignment="1">
      <alignment horizontal="right"/>
    </xf>
    <xf numFmtId="167" fontId="98" fillId="11" borderId="11" xfId="1" applyNumberFormat="1" applyFont="1" applyFill="1" applyBorder="1" applyProtection="1">
      <protection locked="0"/>
    </xf>
    <xf numFmtId="0" fontId="98" fillId="11" borderId="11" xfId="1" applyFont="1" applyFill="1" applyBorder="1" applyAlignment="1">
      <alignment horizontal="center"/>
    </xf>
    <xf numFmtId="0" fontId="98" fillId="12" borderId="11" xfId="1" applyFont="1" applyFill="1" applyBorder="1" applyAlignment="1">
      <alignment horizontal="center"/>
    </xf>
    <xf numFmtId="0" fontId="98" fillId="0" borderId="11" xfId="1" applyFont="1" applyBorder="1"/>
    <xf numFmtId="0" fontId="98" fillId="0" borderId="11" xfId="1" applyFont="1" applyBorder="1" applyProtection="1">
      <protection hidden="1"/>
    </xf>
    <xf numFmtId="0" fontId="100" fillId="7" borderId="11" xfId="1" applyFont="1" applyFill="1" applyBorder="1" applyProtection="1">
      <protection locked="0"/>
    </xf>
    <xf numFmtId="3" fontId="100" fillId="7" borderId="11" xfId="1" applyNumberFormat="1" applyFont="1" applyFill="1" applyBorder="1" applyProtection="1">
      <protection locked="0"/>
    </xf>
    <xf numFmtId="0" fontId="98" fillId="0" borderId="0" xfId="1" applyFont="1"/>
    <xf numFmtId="0" fontId="98" fillId="11" borderId="22" xfId="1" applyFont="1" applyFill="1" applyBorder="1" applyProtection="1">
      <protection locked="0"/>
    </xf>
    <xf numFmtId="171" fontId="41" fillId="14" borderId="22" xfId="1" applyNumberFormat="1" applyFont="1" applyFill="1" applyBorder="1" applyAlignment="1">
      <alignment horizontal="right"/>
    </xf>
    <xf numFmtId="167" fontId="98" fillId="0" borderId="22" xfId="1" applyNumberFormat="1" applyFont="1" applyBorder="1" applyProtection="1">
      <protection locked="0"/>
    </xf>
    <xf numFmtId="0" fontId="98" fillId="11" borderId="22" xfId="1" applyFont="1" applyFill="1" applyBorder="1" applyAlignment="1" applyProtection="1">
      <alignment horizontal="center"/>
      <protection locked="0"/>
    </xf>
    <xf numFmtId="0" fontId="98" fillId="11" borderId="22" xfId="1" applyFont="1" applyFill="1" applyBorder="1" applyAlignment="1" applyProtection="1">
      <alignment horizontal="center" vertical="center"/>
      <protection locked="0"/>
    </xf>
    <xf numFmtId="0" fontId="98" fillId="11" borderId="22" xfId="1" applyFont="1" applyFill="1" applyBorder="1" applyAlignment="1">
      <alignment horizontal="center" vertical="center"/>
    </xf>
    <xf numFmtId="0" fontId="98" fillId="11" borderId="22" xfId="1" applyFont="1" applyFill="1" applyBorder="1" applyProtection="1">
      <protection locked="0" hidden="1"/>
    </xf>
    <xf numFmtId="0" fontId="100" fillId="11" borderId="22" xfId="1" applyFont="1" applyFill="1" applyBorder="1" applyProtection="1">
      <protection locked="0"/>
    </xf>
    <xf numFmtId="3" fontId="100" fillId="11" borderId="22" xfId="1" applyNumberFormat="1" applyFont="1" applyFill="1" applyBorder="1" applyProtection="1">
      <protection locked="0"/>
    </xf>
    <xf numFmtId="0" fontId="98" fillId="11" borderId="11" xfId="1" applyFont="1" applyFill="1" applyBorder="1" applyAlignment="1" applyProtection="1">
      <alignment horizontal="center"/>
      <protection locked="0"/>
    </xf>
    <xf numFmtId="0" fontId="98" fillId="11" borderId="11" xfId="1" applyFont="1" applyFill="1" applyBorder="1" applyAlignment="1" applyProtection="1">
      <alignment horizontal="center" vertical="center"/>
      <protection locked="0"/>
    </xf>
    <xf numFmtId="0" fontId="98" fillId="11" borderId="11" xfId="1" applyFont="1" applyFill="1" applyBorder="1" applyAlignment="1">
      <alignment horizontal="center" vertical="center"/>
    </xf>
    <xf numFmtId="0" fontId="98" fillId="11" borderId="11" xfId="1" applyFont="1" applyFill="1" applyBorder="1" applyProtection="1">
      <protection locked="0" hidden="1"/>
    </xf>
    <xf numFmtId="0" fontId="100" fillId="11" borderId="11" xfId="1" applyFont="1" applyFill="1" applyBorder="1" applyProtection="1">
      <protection locked="0"/>
    </xf>
    <xf numFmtId="3" fontId="100" fillId="11" borderId="11" xfId="1" applyNumberFormat="1" applyFont="1" applyFill="1" applyBorder="1" applyProtection="1">
      <protection locked="0"/>
    </xf>
    <xf numFmtId="3" fontId="52" fillId="13" borderId="3" xfId="1" applyNumberFormat="1" applyFont="1" applyFill="1" applyBorder="1" applyProtection="1">
      <protection locked="0"/>
    </xf>
    <xf numFmtId="3" fontId="8" fillId="13" borderId="3" xfId="1" applyNumberFormat="1" applyFont="1" applyFill="1" applyBorder="1" applyProtection="1">
      <protection locked="0"/>
    </xf>
    <xf numFmtId="0" fontId="63" fillId="3" borderId="0" xfId="0" applyFont="1" applyFill="1" applyAlignment="1">
      <alignment horizontal="center" vertical="center" wrapText="1"/>
    </xf>
    <xf numFmtId="0" fontId="63" fillId="3" borderId="0" xfId="0" applyFont="1" applyFill="1" applyAlignment="1">
      <alignment vertical="center" wrapText="1"/>
    </xf>
    <xf numFmtId="0" fontId="6" fillId="3" borderId="0" xfId="0" applyFont="1" applyFill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8" fillId="3" borderId="0" xfId="0" applyFont="1" applyFill="1" applyAlignment="1" applyProtection="1">
      <alignment vertical="center" wrapText="1"/>
      <protection locked="0"/>
    </xf>
    <xf numFmtId="0" fontId="6" fillId="3" borderId="0" xfId="0" applyFont="1" applyFill="1" applyAlignment="1">
      <alignment vertical="center" wrapText="1"/>
    </xf>
    <xf numFmtId="0" fontId="8" fillId="3" borderId="0" xfId="0" applyFont="1" applyFill="1" applyAlignment="1">
      <alignment vertical="center" wrapText="1"/>
    </xf>
    <xf numFmtId="14" fontId="7" fillId="3" borderId="8" xfId="1" applyNumberFormat="1" applyFont="1" applyFill="1" applyBorder="1" applyAlignment="1" applyProtection="1">
      <alignment horizontal="center" vertical="center" wrapText="1"/>
      <protection locked="0"/>
    </xf>
    <xf numFmtId="16" fontId="6" fillId="3" borderId="0" xfId="0" applyNumberFormat="1" applyFont="1" applyFill="1" applyAlignment="1">
      <alignment vertical="center" wrapText="1"/>
    </xf>
    <xf numFmtId="3" fontId="52" fillId="0" borderId="0" xfId="1" applyNumberFormat="1" applyFont="1" applyProtection="1">
      <protection locked="0"/>
    </xf>
    <xf numFmtId="3" fontId="52" fillId="0" borderId="26" xfId="1" applyNumberFormat="1" applyFont="1" applyBorder="1" applyProtection="1">
      <protection locked="0"/>
    </xf>
    <xf numFmtId="0" fontId="8" fillId="0" borderId="18" xfId="1" applyFont="1" applyBorder="1"/>
    <xf numFmtId="3" fontId="52" fillId="0" borderId="8" xfId="1" applyNumberFormat="1" applyFont="1" applyBorder="1" applyProtection="1">
      <protection locked="0"/>
    </xf>
    <xf numFmtId="0" fontId="99" fillId="11" borderId="25" xfId="1" applyFont="1" applyFill="1" applyBorder="1" applyAlignment="1" applyProtection="1">
      <alignment horizontal="center" vertical="center" wrapText="1"/>
      <protection locked="0"/>
    </xf>
    <xf numFmtId="0" fontId="99" fillId="11" borderId="3" xfId="1" applyFont="1" applyFill="1" applyBorder="1" applyAlignment="1" applyProtection="1">
      <alignment horizontal="center" vertical="center" wrapText="1"/>
      <protection locked="0" hidden="1"/>
    </xf>
    <xf numFmtId="0" fontId="8" fillId="0" borderId="18" xfId="1" applyFont="1" applyBorder="1" applyProtection="1">
      <protection locked="0"/>
    </xf>
    <xf numFmtId="0" fontId="98" fillId="11" borderId="18" xfId="1" applyFont="1" applyFill="1" applyBorder="1" applyProtection="1">
      <protection locked="0"/>
    </xf>
    <xf numFmtId="0" fontId="8" fillId="20" borderId="18" xfId="1" applyFont="1" applyFill="1" applyBorder="1"/>
    <xf numFmtId="0" fontId="8" fillId="20" borderId="19" xfId="1" applyFont="1" applyFill="1" applyBorder="1"/>
    <xf numFmtId="0" fontId="98" fillId="11" borderId="18" xfId="1" applyFont="1" applyFill="1" applyBorder="1"/>
    <xf numFmtId="0" fontId="98" fillId="11" borderId="27" xfId="1" applyFont="1" applyFill="1" applyBorder="1" applyProtection="1">
      <protection locked="0"/>
    </xf>
    <xf numFmtId="0" fontId="8" fillId="0" borderId="27" xfId="1" applyFont="1" applyBorder="1"/>
    <xf numFmtId="3" fontId="52" fillId="11" borderId="26" xfId="1" applyNumberFormat="1" applyFont="1" applyFill="1" applyBorder="1" applyProtection="1">
      <protection locked="0"/>
    </xf>
    <xf numFmtId="3" fontId="52" fillId="13" borderId="26" xfId="1" applyNumberFormat="1" applyFont="1" applyFill="1" applyBorder="1" applyProtection="1">
      <protection locked="0"/>
    </xf>
    <xf numFmtId="0" fontId="8" fillId="7" borderId="18" xfId="1" applyFont="1" applyFill="1" applyBorder="1" applyProtection="1">
      <protection locked="0"/>
    </xf>
    <xf numFmtId="0" fontId="105" fillId="0" borderId="0" xfId="0" applyFont="1"/>
    <xf numFmtId="3" fontId="52" fillId="7" borderId="26" xfId="1" applyNumberFormat="1" applyFont="1" applyFill="1" applyBorder="1" applyProtection="1">
      <protection locked="0"/>
    </xf>
    <xf numFmtId="0" fontId="30" fillId="21" borderId="0" xfId="0" applyFont="1" applyFill="1" applyAlignment="1">
      <alignment vertical="center" wrapText="1"/>
    </xf>
    <xf numFmtId="16" fontId="6" fillId="3" borderId="0" xfId="0" applyNumberFormat="1" applyFont="1" applyFill="1" applyAlignment="1">
      <alignment horizontal="right" vertical="center" wrapText="1"/>
    </xf>
    <xf numFmtId="174" fontId="0" fillId="0" borderId="0" xfId="0" applyNumberFormat="1"/>
    <xf numFmtId="165" fontId="0" fillId="0" borderId="0" xfId="0" applyNumberFormat="1"/>
    <xf numFmtId="0" fontId="8" fillId="0" borderId="0" xfId="0" applyFont="1" applyAlignment="1">
      <alignment horizontal="center" vertical="center" wrapText="1"/>
    </xf>
    <xf numFmtId="0" fontId="68" fillId="0" borderId="0" xfId="4"/>
    <xf numFmtId="3" fontId="6" fillId="7" borderId="3" xfId="1" applyNumberFormat="1" applyFont="1" applyFill="1" applyBorder="1" applyProtection="1">
      <protection locked="0"/>
    </xf>
    <xf numFmtId="3" fontId="6" fillId="7" borderId="26" xfId="1" applyNumberFormat="1" applyFont="1" applyFill="1" applyBorder="1" applyProtection="1">
      <protection locked="0"/>
    </xf>
    <xf numFmtId="0" fontId="6" fillId="7" borderId="18" xfId="1" applyFont="1" applyFill="1" applyBorder="1" applyProtection="1">
      <protection locked="0"/>
    </xf>
    <xf numFmtId="0" fontId="8" fillId="7" borderId="18" xfId="1" applyFont="1" applyFill="1" applyBorder="1"/>
    <xf numFmtId="3" fontId="52" fillId="11" borderId="29" xfId="1" applyNumberFormat="1" applyFont="1" applyFill="1" applyBorder="1" applyProtection="1">
      <protection locked="0"/>
    </xf>
    <xf numFmtId="3" fontId="52" fillId="7" borderId="28" xfId="1" applyNumberFormat="1" applyFont="1" applyFill="1" applyBorder="1" applyProtection="1">
      <protection locked="0"/>
    </xf>
    <xf numFmtId="0" fontId="6" fillId="0" borderId="0" xfId="0" applyFont="1" applyAlignment="1">
      <alignment horizontal="left" vertical="center" wrapText="1"/>
    </xf>
    <xf numFmtId="170" fontId="7" fillId="3" borderId="0" xfId="1" applyNumberFormat="1" applyFont="1" applyFill="1" applyAlignment="1" applyProtection="1">
      <alignment vertical="center" wrapText="1"/>
      <protection locked="0"/>
    </xf>
    <xf numFmtId="0" fontId="6" fillId="3" borderId="0" xfId="0" applyFont="1" applyFill="1" applyAlignment="1">
      <alignment horizontal="left" vertical="center" wrapText="1"/>
    </xf>
    <xf numFmtId="14" fontId="30" fillId="0" borderId="0" xfId="0" applyNumberFormat="1" applyFont="1" applyAlignment="1">
      <alignment vertical="center" wrapText="1"/>
    </xf>
    <xf numFmtId="168" fontId="7" fillId="3" borderId="0" xfId="1" applyNumberFormat="1" applyFont="1" applyFill="1" applyAlignment="1" applyProtection="1">
      <alignment vertical="center" wrapText="1"/>
      <protection locked="0"/>
    </xf>
    <xf numFmtId="170" fontId="6" fillId="3" borderId="0" xfId="0" applyNumberFormat="1" applyFont="1" applyFill="1" applyAlignment="1">
      <alignment horizontal="left" vertical="top" wrapText="1"/>
    </xf>
    <xf numFmtId="0" fontId="8" fillId="0" borderId="6" xfId="0" applyFont="1" applyBorder="1" applyAlignment="1">
      <alignment horizontal="center" vertical="center" wrapText="1"/>
    </xf>
    <xf numFmtId="16" fontId="6" fillId="0" borderId="0" xfId="0" applyNumberFormat="1" applyFont="1" applyAlignment="1">
      <alignment vertical="center" wrapText="1"/>
    </xf>
    <xf numFmtId="0" fontId="5" fillId="11" borderId="25" xfId="1" applyFont="1" applyFill="1" applyBorder="1" applyAlignment="1" applyProtection="1">
      <alignment horizontal="center" vertical="center" wrapText="1"/>
      <protection locked="0"/>
    </xf>
    <xf numFmtId="167" fontId="98" fillId="11" borderId="3" xfId="1" applyNumberFormat="1" applyFont="1" applyFill="1" applyBorder="1" applyProtection="1">
      <protection locked="0"/>
    </xf>
    <xf numFmtId="0" fontId="98" fillId="11" borderId="4" xfId="1" applyFont="1" applyFill="1" applyBorder="1" applyAlignment="1" applyProtection="1">
      <alignment horizontal="center" vertical="center"/>
      <protection locked="0"/>
    </xf>
    <xf numFmtId="0" fontId="51" fillId="0" borderId="9" xfId="1" applyFont="1" applyBorder="1" applyAlignment="1">
      <alignment horizontal="center"/>
    </xf>
    <xf numFmtId="0" fontId="7" fillId="3" borderId="5" xfId="1" applyFont="1" applyFill="1" applyBorder="1" applyAlignment="1" applyProtection="1">
      <alignment vertical="center" wrapText="1"/>
      <protection locked="0"/>
    </xf>
    <xf numFmtId="0" fontId="6" fillId="3" borderId="0" xfId="1" applyFont="1" applyFill="1" applyAlignment="1" applyProtection="1">
      <alignment horizontal="left" vertical="center" wrapText="1"/>
      <protection locked="0"/>
    </xf>
    <xf numFmtId="0" fontId="30" fillId="11" borderId="0" xfId="0" applyFont="1" applyFill="1" applyAlignment="1">
      <alignment vertical="center" wrapText="1"/>
    </xf>
    <xf numFmtId="0" fontId="4" fillId="3" borderId="0" xfId="1" applyFont="1" applyFill="1" applyAlignment="1" applyProtection="1">
      <alignment vertical="center" wrapText="1"/>
      <protection locked="0"/>
    </xf>
    <xf numFmtId="0" fontId="5" fillId="3" borderId="0" xfId="1" applyFont="1" applyFill="1" applyAlignment="1" applyProtection="1">
      <alignment horizontal="center" vertical="center" wrapText="1"/>
      <protection locked="0"/>
    </xf>
    <xf numFmtId="0" fontId="4" fillId="3" borderId="0" xfId="1" applyFont="1" applyFill="1" applyAlignment="1" applyProtection="1">
      <alignment horizontal="center" vertical="center" wrapText="1"/>
      <protection locked="0"/>
    </xf>
    <xf numFmtId="174" fontId="4" fillId="3" borderId="0" xfId="1" applyNumberFormat="1" applyFont="1" applyFill="1" applyAlignment="1" applyProtection="1">
      <alignment wrapText="1"/>
      <protection locked="0"/>
    </xf>
    <xf numFmtId="175" fontId="4" fillId="3" borderId="0" xfId="1" applyNumberFormat="1" applyFont="1" applyFill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0" fontId="8" fillId="3" borderId="0" xfId="1" applyFont="1" applyFill="1" applyAlignment="1" applyProtection="1">
      <alignment horizontal="left" wrapText="1"/>
      <protection locked="0"/>
    </xf>
    <xf numFmtId="0" fontId="8" fillId="3" borderId="0" xfId="1" applyFont="1" applyFill="1" applyAlignment="1" applyProtection="1">
      <alignment horizontal="center" vertical="center" wrapText="1"/>
      <protection locked="0"/>
    </xf>
    <xf numFmtId="0" fontId="30" fillId="3" borderId="0" xfId="0" applyFont="1" applyFill="1" applyAlignment="1">
      <alignment horizontal="left" wrapText="1"/>
    </xf>
    <xf numFmtId="0" fontId="10" fillId="3" borderId="0" xfId="1" applyFont="1" applyFill="1" applyAlignment="1" applyProtection="1">
      <alignment wrapText="1"/>
      <protection locked="0"/>
    </xf>
    <xf numFmtId="0" fontId="10" fillId="3" borderId="0" xfId="1" applyFont="1" applyFill="1" applyAlignment="1" applyProtection="1">
      <alignment horizontal="center" vertical="center" wrapText="1"/>
      <protection locked="0"/>
    </xf>
    <xf numFmtId="0" fontId="35" fillId="3" borderId="0" xfId="1" applyFont="1" applyFill="1" applyAlignment="1" applyProtection="1">
      <alignment wrapText="1"/>
      <protection locked="0"/>
    </xf>
    <xf numFmtId="0" fontId="9" fillId="3" borderId="0" xfId="1" applyFont="1" applyFill="1" applyAlignment="1" applyProtection="1">
      <alignment horizontal="left" vertical="top" wrapText="1"/>
      <protection locked="0"/>
    </xf>
    <xf numFmtId="0" fontId="9" fillId="3" borderId="0" xfId="1" applyFont="1" applyFill="1" applyAlignment="1" applyProtection="1">
      <alignment horizontal="left" vertical="center" wrapText="1"/>
      <protection locked="0"/>
    </xf>
    <xf numFmtId="0" fontId="17" fillId="3" borderId="0" xfId="1" applyFont="1" applyFill="1" applyAlignment="1" applyProtection="1">
      <alignment wrapText="1"/>
      <protection locked="0"/>
    </xf>
    <xf numFmtId="0" fontId="17" fillId="3" borderId="0" xfId="1" applyFont="1" applyFill="1" applyAlignment="1" applyProtection="1">
      <alignment horizontal="center" vertical="center" wrapText="1"/>
      <protection locked="0"/>
    </xf>
    <xf numFmtId="0" fontId="10" fillId="3" borderId="0" xfId="1" applyFont="1" applyFill="1" applyAlignment="1" applyProtection="1">
      <alignment horizontal="left" vertical="center" wrapText="1"/>
      <protection locked="0"/>
    </xf>
    <xf numFmtId="0" fontId="15" fillId="3" borderId="0" xfId="0" applyFont="1" applyFill="1" applyAlignment="1">
      <alignment horizontal="left" wrapText="1"/>
    </xf>
    <xf numFmtId="0" fontId="10" fillId="3" borderId="0" xfId="1" applyFont="1" applyFill="1" applyAlignment="1" applyProtection="1">
      <alignment horizontal="left" wrapText="1"/>
      <protection locked="0"/>
    </xf>
    <xf numFmtId="0" fontId="9" fillId="3" borderId="0" xfId="1" applyFont="1" applyFill="1" applyAlignment="1" applyProtection="1">
      <alignment horizontal="center" vertical="center" wrapText="1"/>
      <protection locked="0"/>
    </xf>
    <xf numFmtId="0" fontId="15" fillId="3" borderId="0" xfId="1" applyFont="1" applyFill="1" applyAlignment="1" applyProtection="1">
      <alignment wrapText="1"/>
      <protection locked="0"/>
    </xf>
    <xf numFmtId="0" fontId="10" fillId="4" borderId="0" xfId="1" applyFont="1" applyFill="1" applyAlignment="1" applyProtection="1">
      <alignment wrapText="1"/>
      <protection locked="0"/>
    </xf>
    <xf numFmtId="0" fontId="10" fillId="4" borderId="0" xfId="1" applyFont="1" applyFill="1" applyAlignment="1" applyProtection="1">
      <alignment horizontal="center" vertical="center" wrapText="1"/>
      <protection locked="0"/>
    </xf>
    <xf numFmtId="0" fontId="9" fillId="5" borderId="0" xfId="1" applyFont="1" applyFill="1" applyAlignment="1" applyProtection="1">
      <alignment wrapText="1"/>
      <protection locked="0"/>
    </xf>
    <xf numFmtId="0" fontId="10" fillId="5" borderId="0" xfId="1" applyFont="1" applyFill="1" applyAlignment="1" applyProtection="1">
      <alignment horizontal="center" vertical="center" wrapText="1"/>
      <protection locked="0"/>
    </xf>
    <xf numFmtId="0" fontId="8" fillId="5" borderId="0" xfId="1" applyFont="1" applyFill="1" applyAlignment="1" applyProtection="1">
      <alignment wrapText="1"/>
      <protection locked="0"/>
    </xf>
    <xf numFmtId="1" fontId="10" fillId="5" borderId="0" xfId="1" applyNumberFormat="1" applyFont="1" applyFill="1" applyAlignment="1" applyProtection="1">
      <alignment horizontal="center" vertical="center" wrapText="1"/>
      <protection locked="0"/>
    </xf>
    <xf numFmtId="0" fontId="8" fillId="3" borderId="0" xfId="1" applyFont="1" applyFill="1" applyAlignment="1" applyProtection="1">
      <alignment vertical="center" wrapText="1"/>
      <protection locked="0"/>
    </xf>
    <xf numFmtId="0" fontId="10" fillId="4" borderId="0" xfId="1" applyFont="1" applyFill="1" applyAlignment="1" applyProtection="1">
      <alignment horizontal="left" wrapText="1"/>
      <protection locked="0"/>
    </xf>
    <xf numFmtId="0" fontId="15" fillId="4" borderId="0" xfId="1" applyFont="1" applyFill="1" applyAlignment="1" applyProtection="1">
      <alignment wrapText="1"/>
      <protection locked="0"/>
    </xf>
    <xf numFmtId="1" fontId="10" fillId="3" borderId="0" xfId="1" applyNumberFormat="1" applyFont="1" applyFill="1" applyAlignment="1" applyProtection="1">
      <alignment horizontal="center" vertical="center" wrapText="1"/>
      <protection locked="0"/>
    </xf>
    <xf numFmtId="0" fontId="19" fillId="3" borderId="0" xfId="1" applyFont="1" applyFill="1" applyAlignment="1" applyProtection="1">
      <alignment horizontal="center" vertical="center" wrapText="1"/>
      <protection locked="0"/>
    </xf>
    <xf numFmtId="3" fontId="10" fillId="3" borderId="0" xfId="1" applyNumberFormat="1" applyFont="1" applyFill="1" applyAlignment="1" applyProtection="1">
      <alignment horizontal="center" vertical="center" wrapText="1"/>
      <protection locked="0"/>
    </xf>
    <xf numFmtId="0" fontId="10" fillId="3" borderId="0" xfId="1" applyFont="1" applyFill="1" applyAlignment="1" applyProtection="1">
      <alignment vertical="center" wrapText="1"/>
      <protection locked="0"/>
    </xf>
    <xf numFmtId="0" fontId="9" fillId="3" borderId="0" xfId="1" applyFont="1" applyFill="1" applyAlignment="1" applyProtection="1">
      <alignment vertical="center" wrapText="1"/>
      <protection locked="0"/>
    </xf>
    <xf numFmtId="0" fontId="10" fillId="4" borderId="0" xfId="1" applyFont="1" applyFill="1" applyAlignment="1" applyProtection="1">
      <alignment horizontal="center" wrapText="1"/>
      <protection locked="0"/>
    </xf>
    <xf numFmtId="0" fontId="14" fillId="3" borderId="0" xfId="1" applyFont="1" applyFill="1" applyAlignment="1" applyProtection="1">
      <alignment horizontal="left" vertical="center" wrapText="1"/>
      <protection locked="0"/>
    </xf>
    <xf numFmtId="0" fontId="14" fillId="3" borderId="0" xfId="1" applyFont="1" applyFill="1" applyAlignment="1" applyProtection="1">
      <alignment wrapText="1"/>
      <protection locked="0"/>
    </xf>
    <xf numFmtId="0" fontId="14" fillId="3" borderId="0" xfId="1" applyFont="1" applyFill="1" applyAlignment="1" applyProtection="1">
      <alignment horizontal="center" vertical="center" wrapText="1"/>
      <protection locked="0"/>
    </xf>
    <xf numFmtId="0" fontId="18" fillId="3" borderId="0" xfId="1" applyFont="1" applyFill="1" applyAlignment="1" applyProtection="1">
      <alignment wrapText="1"/>
      <protection locked="0"/>
    </xf>
    <xf numFmtId="0" fontId="27" fillId="3" borderId="0" xfId="1" applyFont="1" applyFill="1" applyAlignment="1" applyProtection="1">
      <alignment horizontal="left" vertical="center" wrapText="1"/>
      <protection locked="0"/>
    </xf>
    <xf numFmtId="14" fontId="9" fillId="3" borderId="0" xfId="1" applyNumberFormat="1" applyFont="1" applyFill="1" applyAlignment="1" applyProtection="1">
      <alignment horizontal="center" vertical="center" wrapText="1"/>
      <protection locked="0"/>
    </xf>
    <xf numFmtId="0" fontId="35" fillId="3" borderId="0" xfId="1" applyFont="1" applyFill="1" applyAlignment="1" applyProtection="1">
      <alignment horizontal="left" wrapText="1"/>
      <protection locked="0"/>
    </xf>
    <xf numFmtId="0" fontId="9" fillId="0" borderId="0" xfId="1" applyFont="1" applyAlignment="1" applyProtection="1">
      <alignment horizontal="left" vertical="center" wrapText="1"/>
      <protection locked="0"/>
    </xf>
    <xf numFmtId="0" fontId="23" fillId="3" borderId="0" xfId="1" applyFont="1" applyFill="1" applyAlignment="1" applyProtection="1">
      <alignment horizontal="center" vertical="center" wrapText="1"/>
      <protection locked="0"/>
    </xf>
    <xf numFmtId="0" fontId="8" fillId="3" borderId="0" xfId="1" applyFont="1" applyFill="1" applyAlignment="1" applyProtection="1">
      <alignment horizontal="left" vertical="center" wrapText="1"/>
      <protection locked="0"/>
    </xf>
    <xf numFmtId="0" fontId="25" fillId="3" borderId="0" xfId="1" applyFont="1" applyFill="1" applyAlignment="1" applyProtection="1">
      <alignment horizontal="left" vertical="top" wrapText="1"/>
      <protection locked="0"/>
    </xf>
    <xf numFmtId="3" fontId="8" fillId="3" borderId="0" xfId="1" applyNumberFormat="1" applyFont="1" applyFill="1" applyAlignment="1" applyProtection="1">
      <alignment wrapText="1"/>
      <protection locked="0"/>
    </xf>
    <xf numFmtId="0" fontId="16" fillId="3" borderId="0" xfId="1" applyFont="1" applyFill="1" applyAlignment="1" applyProtection="1">
      <alignment horizontal="center" vertical="center" wrapText="1"/>
      <protection locked="0"/>
    </xf>
    <xf numFmtId="0" fontId="15" fillId="3" borderId="0" xfId="1" applyFont="1" applyFill="1" applyAlignment="1" applyProtection="1">
      <alignment horizontal="left" wrapText="1"/>
      <protection locked="0"/>
    </xf>
    <xf numFmtId="0" fontId="26" fillId="3" borderId="0" xfId="1" applyFont="1" applyFill="1" applyAlignment="1" applyProtection="1">
      <alignment horizontal="left" wrapText="1"/>
      <protection locked="0"/>
    </xf>
    <xf numFmtId="0" fontId="9" fillId="3" borderId="0" xfId="1" applyFont="1" applyFill="1" applyAlignment="1" applyProtection="1">
      <alignment horizontal="center" wrapText="1"/>
      <protection locked="0"/>
    </xf>
    <xf numFmtId="0" fontId="15" fillId="3" borderId="0" xfId="1" applyFont="1" applyFill="1" applyAlignment="1" applyProtection="1">
      <alignment horizontal="left" vertical="center" wrapText="1"/>
      <protection locked="0"/>
    </xf>
    <xf numFmtId="0" fontId="28" fillId="3" borderId="0" xfId="1" applyFont="1" applyFill="1" applyAlignment="1" applyProtection="1">
      <alignment wrapText="1"/>
      <protection locked="0"/>
    </xf>
    <xf numFmtId="0" fontId="28" fillId="3" borderId="0" xfId="1" applyFont="1" applyFill="1" applyAlignment="1" applyProtection="1">
      <alignment horizontal="left" wrapText="1"/>
      <protection locked="0"/>
    </xf>
    <xf numFmtId="0" fontId="25" fillId="3" borderId="0" xfId="1" applyFont="1" applyFill="1" applyAlignment="1" applyProtection="1">
      <alignment horizontal="left" wrapText="1"/>
      <protection locked="0"/>
    </xf>
    <xf numFmtId="0" fontId="28" fillId="3" borderId="0" xfId="1" applyFont="1" applyFill="1" applyAlignment="1" applyProtection="1">
      <alignment horizontal="center" wrapText="1"/>
      <protection locked="0"/>
    </xf>
    <xf numFmtId="0" fontId="9" fillId="5" borderId="0" xfId="1" applyFont="1" applyFill="1" applyAlignment="1" applyProtection="1">
      <alignment horizontal="left" wrapText="1"/>
      <protection locked="0"/>
    </xf>
    <xf numFmtId="0" fontId="8" fillId="5" borderId="0" xfId="1" applyFont="1" applyFill="1" applyAlignment="1" applyProtection="1">
      <alignment horizontal="left" wrapText="1"/>
      <protection locked="0"/>
    </xf>
    <xf numFmtId="0" fontId="20" fillId="3" borderId="0" xfId="1" applyFont="1" applyFill="1" applyAlignment="1" applyProtection="1">
      <alignment wrapText="1"/>
      <protection locked="0"/>
    </xf>
    <xf numFmtId="0" fontId="10" fillId="3" borderId="0" xfId="1" applyFont="1" applyFill="1" applyAlignment="1" applyProtection="1">
      <alignment vertical="top" wrapText="1"/>
      <protection locked="0"/>
    </xf>
    <xf numFmtId="0" fontId="29" fillId="3" borderId="0" xfId="1" applyFont="1" applyFill="1" applyAlignment="1" applyProtection="1">
      <alignment horizontal="center" vertical="center" wrapText="1"/>
      <protection locked="0"/>
    </xf>
    <xf numFmtId="0" fontId="32" fillId="3" borderId="0" xfId="1" applyFont="1" applyFill="1" applyAlignment="1" applyProtection="1">
      <alignment horizontal="center" vertical="center" wrapText="1"/>
      <protection locked="0"/>
    </xf>
    <xf numFmtId="0" fontId="15" fillId="3" borderId="0" xfId="1" applyFont="1" applyFill="1" applyAlignment="1" applyProtection="1">
      <alignment horizontal="center" vertical="center" wrapText="1"/>
      <protection locked="0"/>
    </xf>
    <xf numFmtId="0" fontId="9" fillId="3" borderId="0" xfId="1" applyFont="1" applyFill="1" applyAlignment="1" applyProtection="1">
      <alignment vertical="top" wrapText="1"/>
      <protection locked="0"/>
    </xf>
    <xf numFmtId="0" fontId="33" fillId="3" borderId="0" xfId="1" applyFont="1" applyFill="1" applyAlignment="1" applyProtection="1">
      <alignment horizontal="center" vertical="center" wrapText="1"/>
      <protection locked="0"/>
    </xf>
    <xf numFmtId="0" fontId="22" fillId="3" borderId="0" xfId="1" applyFont="1" applyFill="1" applyAlignment="1" applyProtection="1">
      <alignment wrapText="1"/>
      <protection locked="0"/>
    </xf>
    <xf numFmtId="0" fontId="22" fillId="3" borderId="0" xfId="1" applyFont="1" applyFill="1" applyAlignment="1" applyProtection="1">
      <alignment horizontal="center" vertical="center" wrapText="1"/>
      <protection locked="0"/>
    </xf>
    <xf numFmtId="0" fontId="9" fillId="5" borderId="0" xfId="1" applyFont="1" applyFill="1" applyAlignment="1" applyProtection="1">
      <alignment horizontal="center" vertical="center" wrapText="1"/>
      <protection locked="0"/>
    </xf>
    <xf numFmtId="0" fontId="34" fillId="3" borderId="0" xfId="1" applyFont="1" applyFill="1" applyAlignment="1" applyProtection="1">
      <alignment horizontal="center" vertical="center" wrapText="1"/>
      <protection locked="0"/>
    </xf>
    <xf numFmtId="0" fontId="3" fillId="3" borderId="0" xfId="1" applyFill="1" applyAlignment="1" applyProtection="1">
      <alignment vertical="center" wrapText="1"/>
      <protection locked="0"/>
    </xf>
    <xf numFmtId="0" fontId="3" fillId="3" borderId="0" xfId="1" applyFill="1" applyAlignment="1" applyProtection="1">
      <alignment wrapText="1"/>
      <protection locked="0"/>
    </xf>
    <xf numFmtId="1" fontId="9" fillId="3" borderId="0" xfId="1" applyNumberFormat="1" applyFont="1" applyFill="1" applyAlignment="1" applyProtection="1">
      <alignment horizontal="center" vertical="center" wrapText="1"/>
      <protection locked="0"/>
    </xf>
    <xf numFmtId="0" fontId="30" fillId="3" borderId="0" xfId="1" applyFont="1" applyFill="1" applyAlignment="1" applyProtection="1">
      <alignment wrapText="1"/>
      <protection locked="0"/>
    </xf>
    <xf numFmtId="0" fontId="36" fillId="3" borderId="0" xfId="1" applyFont="1" applyFill="1" applyAlignment="1" applyProtection="1">
      <alignment wrapText="1"/>
      <protection locked="0"/>
    </xf>
    <xf numFmtId="0" fontId="20" fillId="3" borderId="0" xfId="1" applyFont="1" applyFill="1" applyAlignment="1" applyProtection="1">
      <alignment horizontal="left" wrapText="1"/>
      <protection locked="0"/>
    </xf>
    <xf numFmtId="0" fontId="37" fillId="3" borderId="0" xfId="1" applyFont="1" applyFill="1" applyAlignment="1" applyProtection="1">
      <alignment wrapText="1"/>
      <protection locked="0"/>
    </xf>
    <xf numFmtId="0" fontId="38" fillId="3" borderId="0" xfId="1" applyFont="1" applyFill="1" applyAlignment="1" applyProtection="1">
      <alignment wrapText="1"/>
      <protection locked="0"/>
    </xf>
    <xf numFmtId="0" fontId="9" fillId="5" borderId="0" xfId="1" applyFont="1" applyFill="1" applyAlignment="1" applyProtection="1">
      <alignment horizontal="left" vertical="center" wrapText="1"/>
      <protection locked="0"/>
    </xf>
    <xf numFmtId="0" fontId="37" fillId="5" borderId="0" xfId="1" applyFont="1" applyFill="1" applyAlignment="1" applyProtection="1">
      <alignment wrapText="1"/>
      <protection locked="0"/>
    </xf>
    <xf numFmtId="1" fontId="9" fillId="5" borderId="0" xfId="1" applyNumberFormat="1" applyFont="1" applyFill="1" applyAlignment="1" applyProtection="1">
      <alignment horizontal="center" vertical="center" wrapText="1"/>
      <protection locked="0"/>
    </xf>
    <xf numFmtId="0" fontId="39" fillId="3" borderId="0" xfId="1" applyFont="1" applyFill="1" applyAlignment="1" applyProtection="1">
      <alignment horizontal="center" vertical="center" wrapText="1"/>
      <protection locked="0"/>
    </xf>
    <xf numFmtId="0" fontId="9" fillId="6" borderId="0" xfId="1" applyFont="1" applyFill="1" applyAlignment="1" applyProtection="1">
      <alignment wrapText="1"/>
      <protection locked="0"/>
    </xf>
    <xf numFmtId="0" fontId="9" fillId="6" borderId="0" xfId="1" applyFont="1" applyFill="1" applyAlignment="1" applyProtection="1">
      <alignment horizontal="center" vertical="center" wrapText="1"/>
      <protection locked="0"/>
    </xf>
    <xf numFmtId="0" fontId="3" fillId="3" borderId="0" xfId="1" applyFill="1" applyAlignment="1" applyProtection="1">
      <alignment horizontal="left" vertical="center" wrapText="1"/>
      <protection locked="0"/>
    </xf>
    <xf numFmtId="0" fontId="25" fillId="3" borderId="0" xfId="1" applyFont="1" applyFill="1" applyAlignment="1" applyProtection="1">
      <alignment horizontal="center" vertical="center" wrapText="1"/>
      <protection locked="0"/>
    </xf>
    <xf numFmtId="0" fontId="3" fillId="3" borderId="0" xfId="1" applyFill="1" applyAlignment="1" applyProtection="1">
      <alignment horizontal="center" vertical="center" wrapText="1"/>
      <protection locked="0"/>
    </xf>
    <xf numFmtId="0" fontId="9" fillId="7" borderId="0" xfId="1" applyFont="1" applyFill="1" applyAlignment="1" applyProtection="1">
      <alignment horizontal="left" vertical="top" wrapText="1"/>
      <protection locked="0"/>
    </xf>
    <xf numFmtId="0" fontId="28" fillId="3" borderId="0" xfId="1" applyFont="1" applyFill="1" applyAlignment="1" applyProtection="1">
      <alignment horizontal="center" vertical="center" wrapText="1"/>
      <protection locked="0"/>
    </xf>
    <xf numFmtId="0" fontId="42" fillId="3" borderId="0" xfId="1" applyFont="1" applyFill="1" applyAlignment="1" applyProtection="1">
      <alignment horizontal="center" vertical="center" wrapText="1"/>
      <protection locked="0"/>
    </xf>
    <xf numFmtId="0" fontId="8" fillId="5" borderId="0" xfId="1" applyFont="1" applyFill="1" applyAlignment="1" applyProtection="1">
      <alignment horizontal="center" vertical="center" wrapText="1"/>
      <protection locked="0"/>
    </xf>
    <xf numFmtId="3" fontId="15" fillId="3" borderId="0" xfId="1" applyNumberFormat="1" applyFont="1" applyFill="1" applyAlignment="1" applyProtection="1">
      <alignment horizontal="center" vertical="center" wrapText="1"/>
      <protection locked="0"/>
    </xf>
    <xf numFmtId="0" fontId="8" fillId="3" borderId="0" xfId="1" applyFont="1" applyFill="1" applyAlignment="1" applyProtection="1">
      <alignment vertical="top" wrapText="1"/>
      <protection locked="0"/>
    </xf>
    <xf numFmtId="0" fontId="8" fillId="3" borderId="0" xfId="1" applyFont="1" applyFill="1" applyAlignment="1" applyProtection="1">
      <alignment horizontal="left" vertical="top" wrapText="1"/>
      <protection locked="0"/>
    </xf>
    <xf numFmtId="14" fontId="8" fillId="3" borderId="0" xfId="1" applyNumberFormat="1" applyFont="1" applyFill="1" applyAlignment="1" applyProtection="1">
      <alignment horizontal="center" vertical="center" wrapText="1"/>
      <protection locked="0"/>
    </xf>
    <xf numFmtId="175" fontId="8" fillId="3" borderId="0" xfId="1" applyNumberFormat="1" applyFont="1" applyFill="1" applyAlignment="1" applyProtection="1">
      <alignment horizontal="center" vertical="center" wrapText="1"/>
      <protection locked="0"/>
    </xf>
    <xf numFmtId="49" fontId="15" fillId="3" borderId="0" xfId="1" applyNumberFormat="1" applyFont="1" applyFill="1" applyAlignment="1" applyProtection="1">
      <alignment horizontal="center" vertical="center" wrapText="1"/>
      <protection locked="0"/>
    </xf>
    <xf numFmtId="49" fontId="8" fillId="3" borderId="0" xfId="1" applyNumberFormat="1" applyFont="1" applyFill="1" applyAlignment="1" applyProtection="1">
      <alignment horizontal="center" vertical="center" wrapText="1"/>
      <protection locked="0"/>
    </xf>
    <xf numFmtId="0" fontId="45" fillId="8" borderId="0" xfId="1" applyFont="1" applyFill="1" applyAlignment="1" applyProtection="1">
      <alignment wrapText="1"/>
      <protection locked="0"/>
    </xf>
    <xf numFmtId="0" fontId="45" fillId="9" borderId="0" xfId="1" applyFont="1" applyFill="1" applyAlignment="1" applyProtection="1">
      <alignment wrapText="1"/>
      <protection locked="0"/>
    </xf>
    <xf numFmtId="0" fontId="10" fillId="3" borderId="0" xfId="1" applyFont="1" applyFill="1" applyAlignment="1" applyProtection="1">
      <alignment horizontal="left" vertical="top" wrapText="1"/>
      <protection locked="0"/>
    </xf>
    <xf numFmtId="14" fontId="8" fillId="5" borderId="0" xfId="1" applyNumberFormat="1" applyFont="1" applyFill="1" applyAlignment="1" applyProtection="1">
      <alignment horizontal="center" vertical="center" wrapText="1"/>
      <protection locked="0"/>
    </xf>
    <xf numFmtId="0" fontId="42" fillId="5" borderId="0" xfId="1" applyFont="1" applyFill="1" applyAlignment="1" applyProtection="1">
      <alignment horizontal="center" vertical="center" wrapText="1"/>
      <protection locked="0"/>
    </xf>
    <xf numFmtId="0" fontId="47" fillId="3" borderId="0" xfId="1" applyFont="1" applyFill="1" applyAlignment="1" applyProtection="1">
      <alignment wrapText="1"/>
      <protection locked="0"/>
    </xf>
    <xf numFmtId="0" fontId="3" fillId="3" borderId="0" xfId="1" applyFill="1" applyAlignment="1" applyProtection="1">
      <alignment horizontal="left" wrapText="1"/>
      <protection locked="0"/>
    </xf>
    <xf numFmtId="0" fontId="8" fillId="3" borderId="0" xfId="1" applyFont="1" applyFill="1" applyAlignment="1" applyProtection="1">
      <alignment horizontal="center" wrapText="1"/>
      <protection locked="0"/>
    </xf>
    <xf numFmtId="0" fontId="35" fillId="3" borderId="0" xfId="1" applyFont="1" applyFill="1" applyAlignment="1" applyProtection="1">
      <alignment vertical="top" wrapText="1"/>
      <protection locked="0"/>
    </xf>
    <xf numFmtId="0" fontId="22" fillId="3" borderId="0" xfId="1" applyFont="1" applyFill="1" applyAlignment="1" applyProtection="1">
      <alignment horizontal="left" vertical="top" wrapText="1"/>
      <protection locked="0"/>
    </xf>
    <xf numFmtId="0" fontId="50" fillId="3" borderId="0" xfId="1" applyFont="1" applyFill="1" applyAlignment="1" applyProtection="1">
      <alignment wrapText="1"/>
      <protection locked="0"/>
    </xf>
    <xf numFmtId="0" fontId="22" fillId="3" borderId="0" xfId="1" applyFont="1" applyFill="1" applyAlignment="1" applyProtection="1">
      <alignment horizontal="left" wrapText="1"/>
      <protection locked="0"/>
    </xf>
    <xf numFmtId="0" fontId="50" fillId="3" borderId="0" xfId="1" applyFont="1" applyFill="1" applyAlignment="1" applyProtection="1">
      <alignment vertical="center" wrapText="1"/>
      <protection locked="0"/>
    </xf>
    <xf numFmtId="0" fontId="62" fillId="3" borderId="0" xfId="1" applyFont="1" applyFill="1" applyAlignment="1" applyProtection="1">
      <alignment wrapText="1"/>
      <protection locked="0"/>
    </xf>
    <xf numFmtId="0" fontId="9" fillId="3" borderId="0" xfId="0" applyFont="1" applyFill="1" applyAlignment="1" applyProtection="1">
      <alignment horizontal="left" wrapText="1"/>
      <protection locked="0"/>
    </xf>
    <xf numFmtId="0" fontId="9" fillId="3" borderId="0" xfId="0" applyFont="1" applyFill="1" applyAlignment="1" applyProtection="1">
      <alignment wrapText="1"/>
      <protection locked="0"/>
    </xf>
    <xf numFmtId="0" fontId="9" fillId="3" borderId="0" xfId="0" applyFont="1" applyFill="1" applyAlignment="1" applyProtection="1">
      <alignment horizontal="center" vertical="center" wrapText="1"/>
      <protection locked="0"/>
    </xf>
    <xf numFmtId="0" fontId="0" fillId="3" borderId="0" xfId="0" applyFill="1" applyAlignment="1">
      <alignment horizontal="left" wrapText="1"/>
    </xf>
    <xf numFmtId="0" fontId="9" fillId="3" borderId="0" xfId="0" applyFont="1" applyFill="1" applyAlignment="1" applyProtection="1">
      <alignment horizontal="left" vertical="top" wrapText="1"/>
      <protection locked="0"/>
    </xf>
    <xf numFmtId="0" fontId="3" fillId="3" borderId="0" xfId="0" applyFont="1" applyFill="1" applyAlignment="1" applyProtection="1">
      <alignment wrapText="1"/>
      <protection locked="0"/>
    </xf>
    <xf numFmtId="49" fontId="8" fillId="3" borderId="0" xfId="0" applyNumberFormat="1" applyFont="1" applyFill="1" applyAlignment="1" applyProtection="1">
      <alignment horizontal="center" vertical="center" wrapText="1"/>
      <protection locked="0"/>
    </xf>
    <xf numFmtId="0" fontId="30" fillId="3" borderId="0" xfId="0" applyFont="1" applyFill="1" applyAlignment="1">
      <alignment vertical="top" wrapText="1"/>
    </xf>
    <xf numFmtId="0" fontId="8" fillId="3" borderId="0" xfId="0" applyFont="1" applyFill="1" applyAlignment="1" applyProtection="1">
      <alignment wrapText="1"/>
      <protection locked="0"/>
    </xf>
    <xf numFmtId="0" fontId="47" fillId="3" borderId="0" xfId="0" applyFont="1" applyFill="1" applyAlignment="1" applyProtection="1">
      <alignment wrapText="1"/>
      <protection locked="0"/>
    </xf>
    <xf numFmtId="0" fontId="0" fillId="3" borderId="0" xfId="0" applyFill="1" applyAlignment="1">
      <alignment vertical="top" wrapText="1"/>
    </xf>
    <xf numFmtId="0" fontId="15" fillId="3" borderId="0" xfId="0" applyFont="1" applyFill="1" applyAlignment="1">
      <alignment wrapText="1"/>
    </xf>
    <xf numFmtId="0" fontId="15" fillId="3" borderId="0" xfId="0" applyFont="1" applyFill="1" applyAlignment="1">
      <alignment horizontal="center" vertical="center" wrapText="1"/>
    </xf>
    <xf numFmtId="0" fontId="9" fillId="13" borderId="0" xfId="1" applyFont="1" applyFill="1" applyAlignment="1" applyProtection="1">
      <alignment wrapText="1"/>
      <protection locked="0"/>
    </xf>
    <xf numFmtId="49" fontId="8" fillId="13" borderId="0" xfId="1" applyNumberFormat="1" applyFont="1" applyFill="1" applyAlignment="1" applyProtection="1">
      <alignment horizontal="center" vertical="center" wrapText="1"/>
      <protection locked="0"/>
    </xf>
    <xf numFmtId="0" fontId="30" fillId="0" borderId="0" xfId="0" applyFont="1" applyAlignment="1">
      <alignment horizontal="left" wrapText="1"/>
    </xf>
    <xf numFmtId="0" fontId="30" fillId="3" borderId="0" xfId="0" applyFont="1" applyFill="1" applyAlignment="1" applyProtection="1">
      <alignment wrapText="1"/>
      <protection locked="0"/>
    </xf>
    <xf numFmtId="0" fontId="30" fillId="3" borderId="0" xfId="0" applyFont="1" applyFill="1" applyAlignment="1" applyProtection="1">
      <alignment horizontal="left" vertical="center" wrapText="1"/>
      <protection locked="0"/>
    </xf>
    <xf numFmtId="0" fontId="8" fillId="3" borderId="0" xfId="0" applyFont="1" applyFill="1" applyAlignment="1">
      <alignment wrapText="1"/>
    </xf>
    <xf numFmtId="0" fontId="9" fillId="3" borderId="0" xfId="0" applyFont="1" applyFill="1" applyAlignment="1" applyProtection="1">
      <alignment horizontal="left" vertical="center" wrapText="1"/>
      <protection locked="0"/>
    </xf>
    <xf numFmtId="0" fontId="66" fillId="3" borderId="0" xfId="0" applyFont="1" applyFill="1" applyAlignment="1">
      <alignment wrapText="1"/>
    </xf>
    <xf numFmtId="0" fontId="8" fillId="3" borderId="0" xfId="0" applyFont="1" applyFill="1" applyAlignment="1" applyProtection="1">
      <alignment horizontal="center" wrapText="1"/>
      <protection locked="0"/>
    </xf>
    <xf numFmtId="0" fontId="8" fillId="3" borderId="0" xfId="0" applyFont="1" applyFill="1" applyAlignment="1" applyProtection="1">
      <alignment vertical="top" wrapText="1"/>
      <protection locked="0"/>
    </xf>
    <xf numFmtId="0" fontId="15" fillId="3" borderId="0" xfId="0" applyFont="1" applyFill="1" applyAlignment="1">
      <alignment vertical="top" wrapText="1"/>
    </xf>
    <xf numFmtId="0" fontId="9" fillId="3" borderId="0" xfId="0" applyFont="1" applyFill="1" applyAlignment="1" applyProtection="1">
      <alignment vertical="top" wrapText="1"/>
      <protection locked="0"/>
    </xf>
    <xf numFmtId="49" fontId="15" fillId="3" borderId="0" xfId="0" applyNumberFormat="1" applyFont="1" applyFill="1" applyAlignment="1" applyProtection="1">
      <alignment horizontal="center" vertical="center" wrapText="1"/>
      <protection locked="0"/>
    </xf>
    <xf numFmtId="0" fontId="15" fillId="3" borderId="0" xfId="1" applyFont="1" applyFill="1" applyAlignment="1" applyProtection="1">
      <alignment horizontal="left" vertical="top" wrapText="1"/>
      <protection locked="0"/>
    </xf>
    <xf numFmtId="0" fontId="9" fillId="3" borderId="0" xfId="0" applyFont="1" applyFill="1" applyAlignment="1" applyProtection="1">
      <alignment horizontal="center" vertical="top" wrapText="1"/>
      <protection locked="0"/>
    </xf>
    <xf numFmtId="49" fontId="30" fillId="3" borderId="0" xfId="0" applyNumberFormat="1" applyFont="1" applyFill="1" applyAlignment="1" applyProtection="1">
      <alignment horizontal="center" vertical="center" wrapText="1"/>
      <protection locked="0"/>
    </xf>
    <xf numFmtId="0" fontId="30" fillId="3" borderId="0" xfId="1" applyFont="1" applyFill="1" applyAlignment="1" applyProtection="1">
      <alignment horizontal="left" vertical="top" wrapText="1"/>
      <protection locked="0"/>
    </xf>
    <xf numFmtId="0" fontId="8" fillId="3" borderId="0" xfId="0" applyFont="1" applyFill="1" applyAlignment="1" applyProtection="1">
      <alignment horizontal="center" vertical="center" wrapText="1"/>
      <protection locked="0"/>
    </xf>
    <xf numFmtId="0" fontId="9" fillId="3" borderId="0" xfId="0" applyFont="1" applyFill="1" applyAlignment="1">
      <alignment vertical="top" wrapText="1"/>
    </xf>
    <xf numFmtId="0" fontId="9" fillId="3" borderId="0" xfId="0" applyFont="1" applyFill="1" applyAlignment="1">
      <alignment horizontal="center" vertical="top" wrapText="1"/>
    </xf>
    <xf numFmtId="0" fontId="10" fillId="3" borderId="0" xfId="0" applyFont="1" applyFill="1" applyAlignment="1" applyProtection="1">
      <alignment horizontal="center" vertical="center" wrapText="1"/>
      <protection locked="0"/>
    </xf>
    <xf numFmtId="0" fontId="10" fillId="3" borderId="0" xfId="0" applyFont="1" applyFill="1" applyAlignment="1" applyProtection="1">
      <alignment vertical="top" wrapText="1"/>
      <protection locked="0"/>
    </xf>
    <xf numFmtId="0" fontId="8" fillId="3" borderId="0" xfId="0" applyFont="1" applyFill="1" applyAlignment="1" applyProtection="1">
      <alignment horizontal="left" wrapText="1"/>
      <protection locked="0"/>
    </xf>
    <xf numFmtId="0" fontId="9" fillId="3" borderId="0" xfId="0" applyFont="1" applyFill="1" applyAlignment="1">
      <alignment horizontal="left" wrapText="1"/>
    </xf>
    <xf numFmtId="0" fontId="17" fillId="3" borderId="0" xfId="0" applyFont="1" applyFill="1" applyAlignment="1" applyProtection="1">
      <alignment wrapText="1"/>
      <protection locked="0"/>
    </xf>
    <xf numFmtId="0" fontId="71" fillId="3" borderId="0" xfId="0" applyFont="1" applyFill="1" applyAlignment="1">
      <alignment wrapText="1"/>
    </xf>
    <xf numFmtId="0" fontId="14" fillId="3" borderId="0" xfId="0" applyFont="1" applyFill="1" applyAlignment="1" applyProtection="1">
      <alignment horizontal="left" wrapText="1"/>
      <protection locked="0"/>
    </xf>
    <xf numFmtId="49" fontId="24" fillId="3" borderId="0" xfId="0" applyNumberFormat="1" applyFont="1" applyFill="1" applyAlignment="1">
      <alignment horizontal="center" vertical="center" wrapText="1"/>
    </xf>
    <xf numFmtId="0" fontId="72" fillId="3" borderId="0" xfId="0" applyFont="1" applyFill="1" applyAlignment="1">
      <alignment wrapText="1"/>
    </xf>
    <xf numFmtId="0" fontId="8" fillId="3" borderId="0" xfId="0" applyFont="1" applyFill="1" applyAlignment="1">
      <alignment horizontal="left" wrapText="1"/>
    </xf>
    <xf numFmtId="0" fontId="14" fillId="3" borderId="0" xfId="0" applyFont="1" applyFill="1" applyAlignment="1" applyProtection="1">
      <alignment wrapText="1"/>
      <protection locked="0"/>
    </xf>
    <xf numFmtId="0" fontId="9" fillId="3" borderId="0" xfId="0" applyFont="1" applyFill="1" applyAlignment="1">
      <alignment wrapText="1"/>
    </xf>
    <xf numFmtId="0" fontId="10" fillId="4" borderId="0" xfId="0" applyFont="1" applyFill="1" applyAlignment="1" applyProtection="1">
      <alignment vertical="top" wrapText="1"/>
      <protection locked="0"/>
    </xf>
    <xf numFmtId="0" fontId="9" fillId="3" borderId="0" xfId="0" applyFont="1" applyFill="1" applyAlignment="1" applyProtection="1">
      <alignment vertical="center" wrapText="1"/>
      <protection locked="0"/>
    </xf>
    <xf numFmtId="0" fontId="0" fillId="3" borderId="0" xfId="1" applyFont="1" applyFill="1" applyAlignment="1">
      <alignment wrapText="1"/>
    </xf>
    <xf numFmtId="0" fontId="10" fillId="3" borderId="0" xfId="0" applyFont="1" applyFill="1" applyAlignment="1" applyProtection="1">
      <alignment wrapText="1"/>
      <protection locked="0"/>
    </xf>
    <xf numFmtId="0" fontId="10" fillId="4" borderId="0" xfId="0" applyFont="1" applyFill="1" applyAlignment="1" applyProtection="1">
      <alignment horizontal="center" vertical="center" wrapText="1"/>
      <protection locked="0"/>
    </xf>
    <xf numFmtId="0" fontId="23" fillId="3" borderId="0" xfId="0" applyFont="1" applyFill="1" applyAlignment="1" applyProtection="1">
      <alignment horizontal="left" vertical="center" wrapText="1"/>
      <protection locked="0"/>
    </xf>
    <xf numFmtId="0" fontId="23" fillId="3" borderId="0" xfId="0" applyFont="1" applyFill="1" applyAlignment="1" applyProtection="1">
      <alignment wrapText="1"/>
      <protection locked="0"/>
    </xf>
    <xf numFmtId="0" fontId="23" fillId="3" borderId="0" xfId="0" applyFont="1" applyFill="1" applyAlignment="1" applyProtection="1">
      <alignment horizontal="center" vertical="center" wrapText="1"/>
      <protection locked="0"/>
    </xf>
    <xf numFmtId="0" fontId="33" fillId="3" borderId="0" xfId="1" applyFont="1" applyFill="1" applyAlignment="1" applyProtection="1">
      <alignment wrapText="1"/>
      <protection locked="0"/>
    </xf>
    <xf numFmtId="49" fontId="33" fillId="3" borderId="0" xfId="1" applyNumberFormat="1" applyFont="1" applyFill="1" applyAlignment="1" applyProtection="1">
      <alignment horizontal="center" vertical="center" wrapText="1"/>
      <protection locked="0"/>
    </xf>
    <xf numFmtId="0" fontId="27" fillId="3" borderId="0" xfId="0" applyFont="1" applyFill="1" applyAlignment="1">
      <alignment wrapText="1"/>
    </xf>
    <xf numFmtId="0" fontId="0" fillId="3" borderId="0" xfId="1" applyFont="1" applyFill="1" applyAlignment="1" applyProtection="1">
      <alignment wrapText="1"/>
      <protection locked="0"/>
    </xf>
    <xf numFmtId="0" fontId="10" fillId="3" borderId="0" xfId="0" applyFont="1" applyFill="1" applyAlignment="1">
      <alignment vertical="top" wrapText="1"/>
    </xf>
    <xf numFmtId="0" fontId="15" fillId="3" borderId="0" xfId="0" applyFont="1" applyFill="1" applyAlignment="1" applyProtection="1">
      <alignment wrapText="1"/>
      <protection locked="0"/>
    </xf>
    <xf numFmtId="0" fontId="0" fillId="3" borderId="0" xfId="0" applyFill="1" applyAlignment="1" applyProtection="1">
      <alignment horizontal="center" vertical="center" wrapText="1"/>
      <protection locked="0"/>
    </xf>
    <xf numFmtId="0" fontId="14" fillId="3" borderId="0" xfId="0" applyFont="1" applyFill="1" applyAlignment="1" applyProtection="1">
      <alignment horizontal="left" vertical="center" wrapText="1"/>
      <protection locked="0"/>
    </xf>
    <xf numFmtId="0" fontId="10" fillId="3" borderId="0" xfId="0" applyFont="1" applyFill="1" applyAlignment="1">
      <alignment wrapText="1"/>
    </xf>
    <xf numFmtId="0" fontId="30" fillId="3" borderId="0" xfId="0" applyFont="1" applyFill="1" applyAlignment="1">
      <alignment horizontal="left" vertical="center" wrapText="1"/>
    </xf>
    <xf numFmtId="175" fontId="30" fillId="3" borderId="0" xfId="0" applyNumberFormat="1" applyFont="1" applyFill="1" applyAlignment="1">
      <alignment horizontal="center" vertical="center" wrapText="1"/>
    </xf>
    <xf numFmtId="0" fontId="15" fillId="3" borderId="0" xfId="0" applyFont="1" applyFill="1" applyAlignment="1">
      <alignment horizontal="left" vertical="top" wrapText="1"/>
    </xf>
    <xf numFmtId="0" fontId="9" fillId="3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10" fillId="3" borderId="0" xfId="0" applyFont="1" applyFill="1" applyAlignment="1">
      <alignment horizontal="center" vertical="center" wrapText="1"/>
    </xf>
    <xf numFmtId="49" fontId="27" fillId="3" borderId="0" xfId="0" applyNumberFormat="1" applyFont="1" applyFill="1" applyAlignment="1">
      <alignment wrapText="1"/>
    </xf>
    <xf numFmtId="0" fontId="18" fillId="3" borderId="0" xfId="0" applyFont="1" applyFill="1" applyAlignment="1">
      <alignment wrapText="1"/>
    </xf>
    <xf numFmtId="0" fontId="54" fillId="3" borderId="0" xfId="0" applyFont="1" applyFill="1" applyAlignment="1">
      <alignment wrapText="1"/>
    </xf>
    <xf numFmtId="0" fontId="86" fillId="3" borderId="0" xfId="0" applyFont="1" applyFill="1" applyAlignment="1">
      <alignment wrapText="1"/>
    </xf>
    <xf numFmtId="0" fontId="88" fillId="3" borderId="0" xfId="0" applyFont="1" applyFill="1" applyAlignment="1">
      <alignment wrapText="1"/>
    </xf>
    <xf numFmtId="0" fontId="3" fillId="3" borderId="0" xfId="0" applyFont="1" applyFill="1" applyAlignment="1" applyProtection="1">
      <alignment horizontal="left" wrapText="1"/>
      <protection locked="0"/>
    </xf>
    <xf numFmtId="0" fontId="17" fillId="3" borderId="0" xfId="1" applyFont="1" applyFill="1" applyAlignment="1" applyProtection="1">
      <alignment vertical="center" wrapText="1"/>
      <protection locked="0"/>
    </xf>
    <xf numFmtId="0" fontId="17" fillId="3" borderId="0" xfId="0" applyFont="1" applyFill="1" applyAlignment="1">
      <alignment wrapText="1"/>
    </xf>
    <xf numFmtId="49" fontId="30" fillId="3" borderId="0" xfId="1" applyNumberFormat="1" applyFont="1" applyFill="1" applyAlignment="1" applyProtection="1">
      <alignment vertical="center" wrapText="1"/>
      <protection locked="0"/>
    </xf>
    <xf numFmtId="0" fontId="63" fillId="3" borderId="0" xfId="0" applyFont="1" applyFill="1" applyAlignment="1">
      <alignment wrapText="1"/>
    </xf>
    <xf numFmtId="0" fontId="6" fillId="3" borderId="0" xfId="0" applyFont="1" applyFill="1" applyAlignment="1">
      <alignment wrapText="1"/>
    </xf>
    <xf numFmtId="0" fontId="6" fillId="3" borderId="0" xfId="1" applyFont="1" applyFill="1" applyAlignment="1" applyProtection="1">
      <alignment wrapText="1"/>
      <protection locked="0"/>
    </xf>
    <xf numFmtId="0" fontId="6" fillId="3" borderId="0" xfId="0" applyFont="1" applyFill="1" applyAlignment="1">
      <alignment horizontal="left" wrapText="1"/>
    </xf>
    <xf numFmtId="0" fontId="17" fillId="3" borderId="0" xfId="1" applyFont="1" applyFill="1" applyAlignment="1" applyProtection="1">
      <alignment horizontal="left" vertical="center" wrapText="1"/>
      <protection locked="0"/>
    </xf>
    <xf numFmtId="0" fontId="0" fillId="13" borderId="0" xfId="0" applyFill="1" applyAlignment="1">
      <alignment wrapText="1"/>
    </xf>
    <xf numFmtId="49" fontId="8" fillId="3" borderId="0" xfId="0" applyNumberFormat="1" applyFont="1" applyFill="1" applyAlignment="1" applyProtection="1">
      <alignment vertical="center" wrapText="1"/>
      <protection locked="0"/>
    </xf>
    <xf numFmtId="49" fontId="8" fillId="3" borderId="0" xfId="1" applyNumberFormat="1" applyFont="1" applyFill="1" applyAlignment="1" applyProtection="1">
      <alignment vertical="center" wrapText="1"/>
      <protection locked="0"/>
    </xf>
    <xf numFmtId="0" fontId="68" fillId="3" borderId="0" xfId="4" applyFill="1" applyBorder="1" applyAlignment="1" applyProtection="1">
      <alignment horizontal="center" vertical="center" wrapText="1"/>
      <protection locked="0"/>
    </xf>
    <xf numFmtId="0" fontId="33" fillId="3" borderId="0" xfId="0" applyFont="1" applyFill="1" applyAlignment="1">
      <alignment wrapText="1"/>
    </xf>
    <xf numFmtId="173" fontId="8" fillId="3" borderId="0" xfId="1" applyNumberFormat="1" applyFont="1" applyFill="1" applyAlignment="1" applyProtection="1">
      <alignment horizontal="center" vertical="center" wrapText="1"/>
      <protection locked="0"/>
    </xf>
    <xf numFmtId="0" fontId="33" fillId="3" borderId="0" xfId="0" applyFont="1" applyFill="1" applyAlignment="1">
      <alignment horizontal="left" wrapText="1"/>
    </xf>
    <xf numFmtId="0" fontId="18" fillId="3" borderId="0" xfId="0" applyFont="1" applyFill="1" applyAlignment="1" applyProtection="1">
      <alignment horizontal="left" vertical="center" wrapText="1"/>
      <protection locked="0"/>
    </xf>
    <xf numFmtId="0" fontId="18" fillId="3" borderId="0" xfId="0" applyFont="1" applyFill="1" applyAlignment="1" applyProtection="1">
      <alignment wrapText="1"/>
      <protection locked="0"/>
    </xf>
    <xf numFmtId="0" fontId="18" fillId="3" borderId="0" xfId="0" applyFont="1" applyFill="1" applyAlignment="1" applyProtection="1">
      <alignment horizontal="center" vertical="center" wrapText="1"/>
      <protection locked="0"/>
    </xf>
    <xf numFmtId="0" fontId="0" fillId="20" borderId="0" xfId="0" applyFill="1" applyAlignment="1">
      <alignment wrapText="1"/>
    </xf>
    <xf numFmtId="0" fontId="22" fillId="3" borderId="0" xfId="0" applyFont="1" applyFill="1" applyAlignment="1" applyProtection="1">
      <alignment wrapText="1"/>
      <protection locked="0"/>
    </xf>
    <xf numFmtId="0" fontId="22" fillId="3" borderId="0" xfId="0" applyFont="1" applyFill="1" applyAlignment="1">
      <alignment wrapText="1"/>
    </xf>
    <xf numFmtId="0" fontId="8" fillId="0" borderId="0" xfId="0" applyFont="1" applyAlignment="1">
      <alignment horizontal="left" wrapText="1"/>
    </xf>
    <xf numFmtId="0" fontId="8" fillId="7" borderId="0" xfId="1" applyFont="1" applyFill="1" applyAlignment="1" applyProtection="1">
      <alignment wrapText="1"/>
      <protection locked="0"/>
    </xf>
    <xf numFmtId="0" fontId="15" fillId="7" borderId="0" xfId="0" applyFont="1" applyFill="1" applyAlignment="1">
      <alignment horizontal="left" vertical="top" wrapText="1"/>
    </xf>
    <xf numFmtId="0" fontId="30" fillId="7" borderId="0" xfId="0" applyFont="1" applyFill="1" applyAlignment="1">
      <alignment horizontal="left" wrapText="1"/>
    </xf>
    <xf numFmtId="0" fontId="0" fillId="3" borderId="0" xfId="0" applyFill="1" applyAlignment="1">
      <alignment vertical="center" wrapText="1"/>
    </xf>
    <xf numFmtId="0" fontId="18" fillId="3" borderId="0" xfId="1" applyFont="1" applyFill="1" applyAlignment="1" applyProtection="1">
      <alignment horizontal="left" wrapText="1"/>
      <protection locked="0"/>
    </xf>
    <xf numFmtId="0" fontId="18" fillId="3" borderId="0" xfId="1" applyFont="1" applyFill="1" applyAlignment="1" applyProtection="1">
      <alignment horizontal="center" vertical="center" wrapText="1"/>
      <protection locked="0"/>
    </xf>
    <xf numFmtId="0" fontId="18" fillId="3" borderId="0" xfId="1" applyFont="1" applyFill="1" applyAlignment="1" applyProtection="1">
      <alignment horizontal="left" vertical="top" wrapText="1"/>
      <protection locked="0"/>
    </xf>
    <xf numFmtId="0" fontId="101" fillId="3" borderId="0" xfId="0" applyFont="1" applyFill="1" applyAlignment="1">
      <alignment wrapText="1"/>
    </xf>
    <xf numFmtId="0" fontId="30" fillId="7" borderId="0" xfId="0" applyFont="1" applyFill="1" applyAlignment="1">
      <alignment wrapText="1"/>
    </xf>
    <xf numFmtId="0" fontId="30" fillId="0" borderId="0" xfId="0" applyFont="1" applyAlignment="1">
      <alignment wrapText="1"/>
    </xf>
    <xf numFmtId="0" fontId="8" fillId="0" borderId="0" xfId="1" applyFont="1" applyAlignment="1" applyProtection="1">
      <alignment vertical="top" wrapText="1"/>
      <protection locked="0"/>
    </xf>
    <xf numFmtId="0" fontId="8" fillId="0" borderId="0" xfId="1" applyFont="1" applyAlignment="1" applyProtection="1">
      <alignment wrapText="1"/>
      <protection locked="0"/>
    </xf>
    <xf numFmtId="0" fontId="9" fillId="0" borderId="0" xfId="1" applyFont="1" applyAlignment="1" applyProtection="1">
      <alignment horizontal="left" vertical="top" wrapText="1"/>
      <protection locked="0"/>
    </xf>
    <xf numFmtId="0" fontId="10" fillId="0" borderId="0" xfId="1" applyFont="1" applyAlignment="1" applyProtection="1">
      <alignment wrapText="1"/>
      <protection locked="0"/>
    </xf>
    <xf numFmtId="0" fontId="10" fillId="0" borderId="0" xfId="1" applyFont="1" applyAlignment="1" applyProtection="1">
      <alignment horizontal="center" vertical="center" wrapText="1"/>
      <protection locked="0"/>
    </xf>
    <xf numFmtId="0" fontId="15" fillId="0" borderId="0" xfId="1" applyFont="1" applyAlignment="1" applyProtection="1">
      <alignment wrapText="1"/>
      <protection locked="0"/>
    </xf>
    <xf numFmtId="0" fontId="9" fillId="0" borderId="0" xfId="1" applyFont="1" applyAlignment="1" applyProtection="1">
      <alignment wrapText="1"/>
      <protection locked="0"/>
    </xf>
    <xf numFmtId="0" fontId="0" fillId="21" borderId="0" xfId="0" applyFill="1" applyAlignment="1">
      <alignment wrapText="1"/>
    </xf>
    <xf numFmtId="0" fontId="86" fillId="21" borderId="0" xfId="0" applyFont="1" applyFill="1" applyAlignment="1">
      <alignment wrapText="1"/>
    </xf>
    <xf numFmtId="0" fontId="9" fillId="0" borderId="0" xfId="0" applyFont="1" applyAlignment="1">
      <alignment wrapText="1"/>
    </xf>
    <xf numFmtId="0" fontId="0" fillId="11" borderId="0" xfId="0" applyFill="1" applyAlignment="1">
      <alignment wrapText="1"/>
    </xf>
    <xf numFmtId="0" fontId="109" fillId="3" borderId="0" xfId="0" applyFont="1" applyFill="1" applyAlignment="1">
      <alignment wrapText="1"/>
    </xf>
    <xf numFmtId="0" fontId="30" fillId="3" borderId="0" xfId="1" applyFont="1" applyFill="1" applyAlignment="1" applyProtection="1">
      <alignment horizontal="left" wrapText="1"/>
      <protection locked="0"/>
    </xf>
    <xf numFmtId="0" fontId="110" fillId="3" borderId="0" xfId="0" applyFont="1" applyFill="1" applyAlignment="1">
      <alignment wrapText="1"/>
    </xf>
    <xf numFmtId="0" fontId="110" fillId="18" borderId="0" xfId="0" applyFont="1" applyFill="1" applyAlignment="1">
      <alignment wrapText="1"/>
    </xf>
    <xf numFmtId="0" fontId="0" fillId="3" borderId="0" xfId="0" applyFill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0" fillId="7" borderId="0" xfId="0" applyFont="1" applyFill="1" applyAlignment="1" applyProtection="1">
      <alignment wrapText="1"/>
      <protection locked="0"/>
    </xf>
    <xf numFmtId="0" fontId="30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7" borderId="0" xfId="0" applyFill="1" applyAlignment="1">
      <alignment wrapText="1"/>
    </xf>
    <xf numFmtId="0" fontId="3" fillId="0" borderId="0" xfId="0" applyFont="1" applyAlignment="1">
      <alignment wrapText="1"/>
    </xf>
    <xf numFmtId="0" fontId="6" fillId="3" borderId="5" xfId="1" applyFont="1" applyFill="1" applyBorder="1" applyAlignment="1" applyProtection="1">
      <alignment horizontal="left" vertical="center" wrapText="1"/>
      <protection locked="0"/>
    </xf>
    <xf numFmtId="0" fontId="12" fillId="3" borderId="0" xfId="1" applyFont="1" applyFill="1" applyAlignment="1" applyProtection="1">
      <alignment horizontal="left" vertical="center" wrapText="1"/>
      <protection locked="0"/>
    </xf>
    <xf numFmtId="0" fontId="63" fillId="3" borderId="0" xfId="0" applyFont="1" applyFill="1" applyAlignment="1">
      <alignment horizontal="left" vertical="center" wrapText="1"/>
    </xf>
    <xf numFmtId="0" fontId="14" fillId="5" borderId="0" xfId="1" applyFont="1" applyFill="1" applyAlignment="1" applyProtection="1">
      <alignment horizontal="left" vertical="center" wrapText="1"/>
      <protection locked="0"/>
    </xf>
    <xf numFmtId="168" fontId="12" fillId="4" borderId="0" xfId="1" applyNumberFormat="1" applyFont="1" applyFill="1" applyAlignment="1" applyProtection="1">
      <alignment horizontal="left" vertical="center" wrapText="1"/>
      <protection locked="0"/>
    </xf>
    <xf numFmtId="0" fontId="13" fillId="3" borderId="0" xfId="1" applyFont="1" applyFill="1" applyAlignment="1" applyProtection="1">
      <alignment horizontal="left" vertical="center" wrapText="1"/>
      <protection locked="0"/>
    </xf>
    <xf numFmtId="16" fontId="12" fillId="3" borderId="0" xfId="1" applyNumberFormat="1" applyFont="1" applyFill="1" applyAlignment="1" applyProtection="1">
      <alignment horizontal="left" vertical="center" wrapText="1"/>
      <protection locked="0"/>
    </xf>
    <xf numFmtId="0" fontId="14" fillId="6" borderId="0" xfId="1" applyFont="1" applyFill="1" applyAlignment="1" applyProtection="1">
      <alignment horizontal="left" vertical="center" wrapText="1"/>
      <protection locked="0"/>
    </xf>
    <xf numFmtId="0" fontId="6" fillId="3" borderId="31" xfId="1" applyFont="1" applyFill="1" applyBorder="1" applyAlignment="1" applyProtection="1">
      <alignment horizontal="left" vertical="center" wrapText="1"/>
      <protection locked="0"/>
    </xf>
    <xf numFmtId="0" fontId="6" fillId="5" borderId="0" xfId="1" applyFont="1" applyFill="1" applyAlignment="1" applyProtection="1">
      <alignment horizontal="left" vertical="center" wrapText="1"/>
      <protection locked="0"/>
    </xf>
    <xf numFmtId="14" fontId="6" fillId="3" borderId="0" xfId="1" applyNumberFormat="1" applyFont="1" applyFill="1" applyAlignment="1" applyProtection="1">
      <alignment horizontal="left" vertical="center" wrapText="1"/>
      <protection locked="0"/>
    </xf>
    <xf numFmtId="0" fontId="97" fillId="3" borderId="0" xfId="1" applyFont="1" applyFill="1" applyAlignment="1" applyProtection="1">
      <alignment horizontal="left" vertical="center" wrapText="1"/>
      <protection locked="0"/>
    </xf>
    <xf numFmtId="0" fontId="6" fillId="3" borderId="0" xfId="0" applyFont="1" applyFill="1" applyAlignment="1" applyProtection="1">
      <alignment horizontal="left" vertical="center" wrapText="1"/>
      <protection locked="0"/>
    </xf>
    <xf numFmtId="0" fontId="14" fillId="13" borderId="0" xfId="1" applyFont="1" applyFill="1" applyAlignment="1" applyProtection="1">
      <alignment horizontal="left" vertical="center" wrapText="1"/>
      <protection locked="0"/>
    </xf>
    <xf numFmtId="0" fontId="6" fillId="3" borderId="0" xfId="1" applyFont="1" applyFill="1" applyAlignment="1">
      <alignment horizontal="left" vertical="center" wrapText="1"/>
    </xf>
    <xf numFmtId="0" fontId="14" fillId="3" borderId="0" xfId="0" applyFont="1" applyFill="1" applyAlignment="1">
      <alignment horizontal="left" vertical="center" wrapText="1"/>
    </xf>
    <xf numFmtId="0" fontId="6" fillId="3" borderId="31" xfId="0" applyFont="1" applyFill="1" applyBorder="1" applyAlignment="1">
      <alignment horizontal="left" vertical="center" wrapText="1"/>
    </xf>
    <xf numFmtId="0" fontId="6" fillId="3" borderId="0" xfId="0" applyFont="1" applyFill="1" applyAlignment="1" applyProtection="1">
      <alignment vertical="center" wrapText="1"/>
      <protection locked="0"/>
    </xf>
    <xf numFmtId="0" fontId="6" fillId="3" borderId="0" xfId="1" applyFont="1" applyFill="1" applyAlignment="1" applyProtection="1">
      <alignment vertical="center" wrapText="1"/>
      <protection locked="0"/>
    </xf>
    <xf numFmtId="0" fontId="8" fillId="3" borderId="0" xfId="0" applyFont="1" applyFill="1" applyAlignment="1">
      <alignment horizontal="left" vertical="center" wrapText="1"/>
    </xf>
    <xf numFmtId="0" fontId="106" fillId="3" borderId="0" xfId="0" applyFont="1" applyFill="1" applyAlignment="1" applyProtection="1">
      <alignment horizontal="left" vertical="center" wrapText="1"/>
      <protection locked="0"/>
    </xf>
    <xf numFmtId="0" fontId="63" fillId="3" borderId="0" xfId="1" applyFont="1" applyFill="1" applyAlignment="1" applyProtection="1">
      <alignment horizontal="left" vertical="center" wrapText="1"/>
      <protection locked="0"/>
    </xf>
    <xf numFmtId="0" fontId="8" fillId="3" borderId="0" xfId="0" applyFont="1" applyFill="1" applyAlignment="1" applyProtection="1">
      <alignment horizontal="left" vertical="center" wrapText="1"/>
      <protection locked="0"/>
    </xf>
    <xf numFmtId="0" fontId="33" fillId="3" borderId="0" xfId="0" applyFont="1" applyFill="1" applyAlignment="1">
      <alignment horizontal="left" vertical="center" wrapText="1"/>
    </xf>
    <xf numFmtId="0" fontId="33" fillId="3" borderId="0" xfId="1" applyFont="1" applyFill="1" applyAlignment="1" applyProtection="1">
      <alignment horizontal="left" vertical="center" wrapText="1"/>
      <protection locked="0"/>
    </xf>
    <xf numFmtId="0" fontId="6" fillId="7" borderId="0" xfId="0" applyFont="1" applyFill="1" applyAlignment="1">
      <alignment horizontal="left" vertical="center" wrapText="1"/>
    </xf>
    <xf numFmtId="0" fontId="6" fillId="0" borderId="0" xfId="0" applyFont="1" applyAlignment="1" applyProtection="1">
      <alignment horizontal="left" vertical="center" wrapText="1"/>
      <protection locked="0"/>
    </xf>
    <xf numFmtId="0" fontId="6" fillId="0" borderId="0" xfId="1" applyFont="1" applyAlignment="1" applyProtection="1">
      <alignment horizontal="left" vertical="center" wrapText="1"/>
      <protection locked="0"/>
    </xf>
    <xf numFmtId="0" fontId="6" fillId="21" borderId="0" xfId="0" applyFont="1" applyFill="1" applyAlignment="1">
      <alignment vertical="center" wrapText="1"/>
    </xf>
    <xf numFmtId="0" fontId="6" fillId="11" borderId="0" xfId="0" applyFont="1" applyFill="1" applyAlignment="1">
      <alignment vertical="center" wrapText="1"/>
    </xf>
    <xf numFmtId="0" fontId="4" fillId="3" borderId="30" xfId="1" applyFont="1" applyFill="1" applyBorder="1" applyAlignment="1" applyProtection="1">
      <alignment horizontal="center" vertical="center" wrapText="1"/>
      <protection locked="0"/>
    </xf>
    <xf numFmtId="0" fontId="8" fillId="3" borderId="30" xfId="1" applyFont="1" applyFill="1" applyBorder="1" applyAlignment="1" applyProtection="1">
      <alignment horizontal="center" vertical="center" wrapText="1"/>
      <protection locked="0"/>
    </xf>
    <xf numFmtId="0" fontId="9" fillId="3" borderId="30" xfId="1" applyFont="1" applyFill="1" applyBorder="1" applyAlignment="1" applyProtection="1">
      <alignment horizontal="center" vertical="center" wrapText="1"/>
      <protection locked="0"/>
    </xf>
    <xf numFmtId="0" fontId="8" fillId="5" borderId="30" xfId="1" applyFont="1" applyFill="1" applyBorder="1" applyAlignment="1" applyProtection="1">
      <alignment horizontal="center" vertical="center" wrapText="1"/>
      <protection locked="0"/>
    </xf>
    <xf numFmtId="0" fontId="8" fillId="3" borderId="30" xfId="1" applyFont="1" applyFill="1" applyBorder="1" applyAlignment="1" applyProtection="1">
      <alignment horizontal="center" wrapText="1"/>
      <protection locked="0"/>
    </xf>
    <xf numFmtId="0" fontId="8" fillId="3" borderId="30" xfId="0" applyFont="1" applyFill="1" applyBorder="1" applyAlignment="1" applyProtection="1">
      <alignment horizontal="center" wrapText="1"/>
      <protection locked="0"/>
    </xf>
    <xf numFmtId="0" fontId="9" fillId="3" borderId="30" xfId="0" applyFont="1" applyFill="1" applyBorder="1" applyAlignment="1" applyProtection="1">
      <alignment horizontal="center" vertical="center" wrapText="1"/>
      <protection locked="0"/>
    </xf>
    <xf numFmtId="0" fontId="8" fillId="3" borderId="30" xfId="1" applyFont="1" applyFill="1" applyBorder="1" applyAlignment="1" applyProtection="1">
      <alignment wrapText="1"/>
      <protection locked="0"/>
    </xf>
    <xf numFmtId="0" fontId="9" fillId="0" borderId="30" xfId="1" applyFont="1" applyBorder="1" applyAlignment="1" applyProtection="1">
      <alignment horizontal="center" vertical="center" wrapText="1"/>
      <protection locked="0"/>
    </xf>
    <xf numFmtId="0" fontId="1" fillId="3" borderId="0" xfId="0" applyFont="1" applyFill="1" applyAlignment="1">
      <alignment wrapText="1"/>
    </xf>
    <xf numFmtId="0" fontId="1" fillId="3" borderId="0" xfId="1" applyFont="1" applyFill="1" applyAlignment="1">
      <alignment wrapText="1"/>
    </xf>
    <xf numFmtId="0" fontId="1" fillId="3" borderId="0" xfId="0" applyFont="1" applyFill="1" applyAlignment="1" applyProtection="1">
      <alignment wrapText="1"/>
      <protection locked="0"/>
    </xf>
    <xf numFmtId="0" fontId="1" fillId="3" borderId="0" xfId="0" applyFont="1" applyFill="1" applyAlignment="1" applyProtection="1">
      <alignment horizontal="center" wrapText="1"/>
      <protection locked="0"/>
    </xf>
    <xf numFmtId="0" fontId="1" fillId="3" borderId="0" xfId="0" applyFont="1" applyFill="1" applyAlignment="1" applyProtection="1">
      <alignment horizontal="center" vertical="center" wrapText="1"/>
      <protection locked="0"/>
    </xf>
    <xf numFmtId="14" fontId="1" fillId="3" borderId="0" xfId="0" applyNumberFormat="1" applyFont="1" applyFill="1" applyAlignment="1" applyProtection="1">
      <alignment horizontal="center" vertical="center" wrapText="1"/>
      <protection locked="0"/>
    </xf>
    <xf numFmtId="0" fontId="1" fillId="3" borderId="0" xfId="0" applyFont="1" applyFill="1" applyAlignment="1">
      <alignment vertical="top" wrapText="1"/>
    </xf>
    <xf numFmtId="0" fontId="8" fillId="3" borderId="30" xfId="0" applyFont="1" applyFill="1" applyBorder="1" applyAlignment="1" applyProtection="1">
      <alignment horizontal="center" vertical="center" wrapText="1"/>
      <protection locked="0"/>
    </xf>
    <xf numFmtId="0" fontId="30" fillId="3" borderId="0" xfId="0" applyFont="1" applyFill="1" applyAlignment="1" applyProtection="1">
      <alignment vertical="top" wrapText="1"/>
      <protection locked="0"/>
    </xf>
    <xf numFmtId="0" fontId="33" fillId="3" borderId="0" xfId="0" applyFont="1" applyFill="1" applyAlignment="1">
      <alignment vertical="center" wrapText="1"/>
    </xf>
    <xf numFmtId="0" fontId="47" fillId="7" borderId="2" xfId="1" applyFont="1" applyFill="1" applyBorder="1"/>
    <xf numFmtId="0" fontId="22" fillId="0" borderId="2" xfId="1" applyFont="1" applyBorder="1"/>
    <xf numFmtId="0" fontId="22" fillId="0" borderId="2" xfId="1" applyFont="1" applyBorder="1" applyProtection="1">
      <protection locked="0"/>
    </xf>
    <xf numFmtId="0" fontId="32" fillId="14" borderId="2" xfId="1" applyFont="1" applyFill="1" applyBorder="1"/>
    <xf numFmtId="0" fontId="5" fillId="11" borderId="3" xfId="1" applyFont="1" applyFill="1" applyBorder="1" applyAlignment="1" applyProtection="1">
      <alignment horizontal="center" vertical="center" wrapText="1"/>
      <protection locked="0" hidden="1"/>
    </xf>
    <xf numFmtId="0" fontId="98" fillId="7" borderId="0" xfId="1" applyFont="1" applyFill="1" applyProtection="1">
      <protection locked="0"/>
    </xf>
    <xf numFmtId="0" fontId="113" fillId="3" borderId="0" xfId="0" applyFont="1" applyFill="1" applyAlignment="1">
      <alignment wrapText="1"/>
    </xf>
    <xf numFmtId="0" fontId="17" fillId="3" borderId="0" xfId="1" applyFont="1" applyFill="1" applyAlignment="1" applyProtection="1">
      <alignment horizontal="left" wrapText="1"/>
      <protection locked="0"/>
    </xf>
    <xf numFmtId="0" fontId="71" fillId="0" borderId="0" xfId="0" applyFont="1" applyAlignment="1">
      <alignment wrapText="1"/>
    </xf>
    <xf numFmtId="170" fontId="7" fillId="3" borderId="0" xfId="0" applyNumberFormat="1" applyFont="1" applyFill="1" applyAlignment="1">
      <alignment horizontal="right" vertical="center" wrapText="1"/>
    </xf>
    <xf numFmtId="0" fontId="8" fillId="0" borderId="0" xfId="0" applyFont="1" applyAlignment="1" applyProtection="1">
      <alignment wrapText="1"/>
      <protection locked="0"/>
    </xf>
    <xf numFmtId="0" fontId="8" fillId="0" borderId="0" xfId="1" applyFont="1" applyAlignment="1" applyProtection="1">
      <alignment horizontal="center" vertical="center" wrapText="1"/>
      <protection locked="0"/>
    </xf>
    <xf numFmtId="0" fontId="8" fillId="0" borderId="0" xfId="1" applyFont="1" applyAlignment="1" applyProtection="1">
      <alignment horizontal="center" wrapText="1"/>
      <protection locked="0"/>
    </xf>
    <xf numFmtId="0" fontId="14" fillId="3" borderId="31" xfId="1" applyFont="1" applyFill="1" applyBorder="1" applyAlignment="1" applyProtection="1">
      <alignment horizontal="left" vertical="center" wrapText="1"/>
      <protection locked="0"/>
    </xf>
    <xf numFmtId="0" fontId="9" fillId="3" borderId="10" xfId="1" applyFont="1" applyFill="1" applyBorder="1" applyAlignment="1" applyProtection="1">
      <alignment wrapText="1"/>
      <protection locked="0"/>
    </xf>
    <xf numFmtId="0" fontId="30" fillId="3" borderId="10" xfId="0" applyFont="1" applyFill="1" applyBorder="1" applyAlignment="1">
      <alignment vertical="center" wrapText="1"/>
    </xf>
    <xf numFmtId="0" fontId="6" fillId="3" borderId="32" xfId="0" applyFont="1" applyFill="1" applyBorder="1" applyAlignment="1">
      <alignment vertical="center" wrapText="1"/>
    </xf>
    <xf numFmtId="0" fontId="9" fillId="7" borderId="0" xfId="1" applyFont="1" applyFill="1" applyAlignment="1" applyProtection="1">
      <alignment wrapText="1"/>
      <protection locked="0"/>
    </xf>
    <xf numFmtId="0" fontId="9" fillId="7" borderId="0" xfId="1" applyFont="1" applyFill="1" applyAlignment="1" applyProtection="1">
      <alignment horizontal="center" vertical="center" wrapText="1"/>
      <protection locked="0"/>
    </xf>
    <xf numFmtId="0" fontId="14" fillId="7" borderId="0" xfId="1" applyFont="1" applyFill="1" applyAlignment="1" applyProtection="1">
      <alignment horizontal="left" vertical="center" wrapText="1"/>
      <protection locked="0"/>
    </xf>
    <xf numFmtId="0" fontId="9" fillId="0" borderId="0" xfId="0" applyFont="1" applyAlignment="1" applyProtection="1">
      <alignment wrapText="1"/>
      <protection locked="0"/>
    </xf>
    <xf numFmtId="0" fontId="14" fillId="0" borderId="0" xfId="0" applyFont="1" applyAlignment="1" applyProtection="1">
      <alignment horizontal="left" vertical="center" wrapText="1"/>
      <protection locked="0"/>
    </xf>
    <xf numFmtId="49" fontId="8" fillId="0" borderId="0" xfId="1" applyNumberFormat="1" applyFont="1" applyAlignment="1" applyProtection="1">
      <alignment horizontal="center" vertical="center" wrapText="1"/>
      <protection locked="0"/>
    </xf>
    <xf numFmtId="0" fontId="68" fillId="0" borderId="0" xfId="4"/>
    <xf numFmtId="0" fontId="8" fillId="7" borderId="0" xfId="1" applyFont="1" applyFill="1" applyAlignment="1" applyProtection="1">
      <alignment horizontal="left" vertical="center" wrapText="1"/>
      <protection locked="0"/>
    </xf>
    <xf numFmtId="0" fontId="0" fillId="0" borderId="0" xfId="0" applyAlignment="1">
      <alignment vertical="center" wrapText="1"/>
    </xf>
    <xf numFmtId="0" fontId="33" fillId="0" borderId="0" xfId="0" applyFont="1" applyAlignment="1">
      <alignment wrapText="1"/>
    </xf>
    <xf numFmtId="172" fontId="30" fillId="0" borderId="0" xfId="0" applyNumberFormat="1" applyFont="1" applyAlignment="1">
      <alignment horizontal="right" vertical="center" wrapText="1"/>
    </xf>
    <xf numFmtId="175" fontId="30" fillId="0" borderId="0" xfId="0" applyNumberFormat="1" applyFont="1" applyAlignment="1">
      <alignment horizontal="center" vertical="center" wrapText="1"/>
    </xf>
    <xf numFmtId="0" fontId="30" fillId="0" borderId="30" xfId="0" applyFont="1" applyBorder="1" applyAlignment="1">
      <alignment horizontal="center" vertical="center" wrapText="1"/>
    </xf>
    <xf numFmtId="0" fontId="6" fillId="0" borderId="8" xfId="1" applyFont="1" applyBorder="1" applyAlignment="1" applyProtection="1">
      <alignment horizontal="center" vertical="center" wrapText="1"/>
      <protection locked="0"/>
    </xf>
    <xf numFmtId="170" fontId="6" fillId="0" borderId="0" xfId="0" applyNumberFormat="1" applyFont="1" applyAlignment="1">
      <alignment horizontal="right" vertical="center" wrapText="1"/>
    </xf>
    <xf numFmtId="0" fontId="6" fillId="0" borderId="0" xfId="0" applyFont="1" applyAlignment="1">
      <alignment horizontal="center" vertical="center" wrapText="1"/>
    </xf>
    <xf numFmtId="0" fontId="6" fillId="3" borderId="10" xfId="0" applyFont="1" applyFill="1" applyBorder="1" applyAlignment="1">
      <alignment vertical="center" wrapText="1"/>
    </xf>
    <xf numFmtId="0" fontId="4" fillId="2" borderId="0" xfId="1" applyFont="1" applyFill="1" applyAlignment="1" applyProtection="1">
      <alignment vertical="center" wrapText="1"/>
      <protection locked="0"/>
    </xf>
    <xf numFmtId="172" fontId="30" fillId="3" borderId="0" xfId="0" applyNumberFormat="1" applyFont="1" applyFill="1" applyAlignment="1">
      <alignment horizontal="right" wrapText="1"/>
    </xf>
    <xf numFmtId="175" fontId="9" fillId="3" borderId="0" xfId="1" applyNumberFormat="1" applyFont="1" applyFill="1" applyAlignment="1" applyProtection="1">
      <alignment horizontal="center" vertical="center" wrapText="1"/>
      <protection locked="0"/>
    </xf>
    <xf numFmtId="0" fontId="6" fillId="3" borderId="8" xfId="1" applyFont="1" applyFill="1" applyBorder="1" applyAlignment="1" applyProtection="1">
      <alignment horizontal="center" vertical="center" wrapText="1"/>
      <protection locked="0"/>
    </xf>
    <xf numFmtId="170" fontId="6" fillId="3" borderId="0" xfId="0" applyNumberFormat="1" applyFont="1" applyFill="1" applyAlignment="1">
      <alignment wrapText="1"/>
    </xf>
    <xf numFmtId="170" fontId="6" fillId="3" borderId="0" xfId="0" applyNumberFormat="1" applyFont="1" applyFill="1" applyAlignment="1">
      <alignment horizontal="right" wrapText="1"/>
    </xf>
    <xf numFmtId="0" fontId="8" fillId="3" borderId="0" xfId="1" applyFont="1" applyFill="1" applyAlignment="1" applyProtection="1">
      <alignment horizontal="right" wrapText="1"/>
      <protection locked="0"/>
    </xf>
    <xf numFmtId="0" fontId="10" fillId="3" borderId="0" xfId="1" applyFont="1" applyFill="1" applyAlignment="1" applyProtection="1">
      <alignment horizontal="center" wrapText="1"/>
      <protection locked="0"/>
    </xf>
    <xf numFmtId="170" fontId="6" fillId="3" borderId="0" xfId="1" applyNumberFormat="1" applyFont="1" applyFill="1" applyAlignment="1" applyProtection="1">
      <alignment horizontal="right" wrapText="1"/>
      <protection locked="0"/>
    </xf>
    <xf numFmtId="0" fontId="3" fillId="3" borderId="0" xfId="1" applyFill="1" applyAlignment="1">
      <alignment wrapText="1"/>
    </xf>
    <xf numFmtId="0" fontId="8" fillId="3" borderId="0" xfId="1" applyFont="1" applyFill="1" applyAlignment="1" applyProtection="1">
      <alignment horizontal="center" vertical="top" wrapText="1"/>
      <protection locked="0"/>
    </xf>
    <xf numFmtId="170" fontId="63" fillId="3" borderId="0" xfId="0" applyNumberFormat="1" applyFont="1" applyFill="1" applyAlignment="1">
      <alignment wrapText="1"/>
    </xf>
    <xf numFmtId="0" fontId="30" fillId="3" borderId="0" xfId="0" applyFont="1" applyFill="1" applyAlignment="1">
      <alignment horizontal="center" wrapText="1"/>
    </xf>
    <xf numFmtId="170" fontId="6" fillId="3" borderId="0" xfId="0" applyNumberFormat="1" applyFont="1" applyFill="1" applyAlignment="1" applyProtection="1">
      <alignment horizontal="right" wrapText="1"/>
      <protection locked="0"/>
    </xf>
    <xf numFmtId="0" fontId="9" fillId="3" borderId="30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wrapText="1"/>
    </xf>
    <xf numFmtId="14" fontId="0" fillId="3" borderId="0" xfId="0" applyNumberFormat="1" applyFill="1" applyAlignment="1">
      <alignment horizontal="center" vertical="center" wrapText="1"/>
    </xf>
    <xf numFmtId="170" fontId="0" fillId="3" borderId="0" xfId="0" applyNumberFormat="1" applyFill="1" applyAlignment="1">
      <alignment horizontal="right" wrapText="1"/>
    </xf>
    <xf numFmtId="0" fontId="3" fillId="3" borderId="0" xfId="0" applyFont="1" applyFill="1" applyAlignment="1">
      <alignment wrapText="1"/>
    </xf>
    <xf numFmtId="0" fontId="9" fillId="3" borderId="0" xfId="0" applyFont="1" applyFill="1" applyAlignment="1" applyProtection="1">
      <alignment horizontal="center" wrapText="1"/>
      <protection locked="0"/>
    </xf>
    <xf numFmtId="14" fontId="30" fillId="3" borderId="30" xfId="0" applyNumberFormat="1" applyFont="1" applyFill="1" applyBorder="1" applyAlignment="1">
      <alignment horizontal="center" wrapText="1"/>
    </xf>
    <xf numFmtId="0" fontId="33" fillId="7" borderId="0" xfId="0" applyFont="1" applyFill="1" applyAlignment="1">
      <alignment wrapText="1"/>
    </xf>
    <xf numFmtId="0" fontId="30" fillId="3" borderId="30" xfId="0" applyFont="1" applyFill="1" applyBorder="1" applyAlignment="1">
      <alignment horizontal="center" wrapText="1"/>
    </xf>
    <xf numFmtId="14" fontId="8" fillId="3" borderId="0" xfId="0" applyNumberFormat="1" applyFont="1" applyFill="1" applyAlignment="1" applyProtection="1">
      <alignment horizontal="center" vertical="center" wrapText="1"/>
      <protection locked="0"/>
    </xf>
    <xf numFmtId="0" fontId="30" fillId="3" borderId="30" xfId="0" applyFont="1" applyFill="1" applyBorder="1" applyAlignment="1">
      <alignment horizontal="center" vertical="center" wrapText="1"/>
    </xf>
    <xf numFmtId="170" fontId="30" fillId="3" borderId="0" xfId="0" applyNumberFormat="1" applyFont="1" applyFill="1" applyAlignment="1">
      <alignment horizontal="right" wrapText="1"/>
    </xf>
    <xf numFmtId="0" fontId="3" fillId="0" borderId="0" xfId="1" applyAlignment="1" applyProtection="1">
      <alignment wrapText="1"/>
      <protection locked="0"/>
    </xf>
    <xf numFmtId="175" fontId="10" fillId="3" borderId="0" xfId="1" applyNumberFormat="1" applyFont="1" applyFill="1" applyAlignment="1" applyProtection="1">
      <alignment horizontal="center" vertical="center" wrapText="1"/>
      <protection locked="0"/>
    </xf>
    <xf numFmtId="0" fontId="10" fillId="3" borderId="30" xfId="1" applyFont="1" applyFill="1" applyBorder="1" applyAlignment="1" applyProtection="1">
      <alignment horizontal="center" vertical="center" wrapText="1"/>
      <protection locked="0"/>
    </xf>
    <xf numFmtId="14" fontId="9" fillId="3" borderId="0" xfId="1" applyNumberFormat="1" applyFont="1" applyFill="1" applyAlignment="1" applyProtection="1">
      <alignment wrapText="1"/>
      <protection locked="0"/>
    </xf>
    <xf numFmtId="0" fontId="0" fillId="3" borderId="30" xfId="0" applyFill="1" applyBorder="1" applyAlignment="1">
      <alignment horizontal="center" wrapText="1"/>
    </xf>
    <xf numFmtId="16" fontId="12" fillId="3" borderId="0" xfId="1" applyNumberFormat="1" applyFont="1" applyFill="1" applyAlignment="1" applyProtection="1">
      <alignment horizontal="center" wrapText="1"/>
      <protection locked="0"/>
    </xf>
    <xf numFmtId="170" fontId="14" fillId="3" borderId="0" xfId="1" applyNumberFormat="1" applyFont="1" applyFill="1" applyAlignment="1" applyProtection="1">
      <alignment horizontal="right" wrapText="1"/>
      <protection locked="0"/>
    </xf>
    <xf numFmtId="16" fontId="9" fillId="3" borderId="0" xfId="1" applyNumberFormat="1" applyFont="1" applyFill="1" applyAlignment="1" applyProtection="1">
      <alignment horizontal="right" wrapText="1"/>
      <protection locked="0"/>
    </xf>
    <xf numFmtId="16" fontId="9" fillId="3" borderId="0" xfId="1" applyNumberFormat="1" applyFont="1" applyFill="1" applyAlignment="1" applyProtection="1">
      <alignment wrapText="1"/>
      <protection locked="0"/>
    </xf>
    <xf numFmtId="170" fontId="6" fillId="3" borderId="7" xfId="0" applyNumberFormat="1" applyFont="1" applyFill="1" applyBorder="1" applyAlignment="1">
      <alignment horizontal="right" wrapText="1"/>
    </xf>
    <xf numFmtId="0" fontId="9" fillId="3" borderId="10" xfId="1" applyFont="1" applyFill="1" applyBorder="1" applyAlignment="1" applyProtection="1">
      <alignment horizontal="right" wrapText="1"/>
      <protection locked="0"/>
    </xf>
    <xf numFmtId="14" fontId="9" fillId="5" borderId="0" xfId="1" applyNumberFormat="1" applyFont="1" applyFill="1" applyAlignment="1" applyProtection="1">
      <alignment horizontal="center" vertical="center" wrapText="1"/>
      <protection locked="0"/>
    </xf>
    <xf numFmtId="0" fontId="9" fillId="5" borderId="30" xfId="1" applyFont="1" applyFill="1" applyBorder="1" applyAlignment="1" applyProtection="1">
      <alignment horizontal="center" vertical="center" wrapText="1"/>
      <protection locked="0"/>
    </xf>
    <xf numFmtId="0" fontId="6" fillId="3" borderId="0" xfId="0" applyFont="1" applyFill="1" applyAlignment="1">
      <alignment horizontal="center" wrapText="1"/>
    </xf>
    <xf numFmtId="169" fontId="10" fillId="4" borderId="0" xfId="1" applyNumberFormat="1" applyFont="1" applyFill="1" applyAlignment="1" applyProtection="1">
      <alignment horizontal="center" vertical="center" wrapText="1"/>
      <protection locked="0"/>
    </xf>
    <xf numFmtId="14" fontId="10" fillId="4" borderId="0" xfId="1" applyNumberFormat="1" applyFont="1" applyFill="1" applyAlignment="1" applyProtection="1">
      <alignment horizontal="center" vertical="center" wrapText="1"/>
      <protection locked="0"/>
    </xf>
    <xf numFmtId="49" fontId="8" fillId="3" borderId="0" xfId="1" applyNumberFormat="1" applyFont="1" applyFill="1" applyAlignment="1" applyProtection="1">
      <alignment horizontal="center" vertical="top" wrapText="1"/>
      <protection locked="0"/>
    </xf>
    <xf numFmtId="0" fontId="9" fillId="3" borderId="0" xfId="1" applyFont="1" applyFill="1" applyAlignment="1" applyProtection="1">
      <alignment horizontal="center" vertical="top" wrapText="1"/>
      <protection locked="0"/>
    </xf>
    <xf numFmtId="0" fontId="6" fillId="3" borderId="0" xfId="1" applyFont="1" applyFill="1" applyAlignment="1">
      <alignment horizontal="center" vertical="center" wrapText="1"/>
    </xf>
    <xf numFmtId="0" fontId="70" fillId="3" borderId="0" xfId="0" applyFont="1" applyFill="1" applyAlignment="1">
      <alignment horizontal="center" wrapText="1"/>
    </xf>
    <xf numFmtId="0" fontId="15" fillId="0" borderId="0" xfId="0" applyFont="1" applyAlignment="1">
      <alignment wrapText="1"/>
    </xf>
    <xf numFmtId="0" fontId="14" fillId="3" borderId="0" xfId="0" applyFont="1" applyFill="1" applyAlignment="1" applyProtection="1">
      <alignment horizontal="center" wrapText="1"/>
      <protection locked="0"/>
    </xf>
    <xf numFmtId="0" fontId="70" fillId="3" borderId="0" xfId="0" applyFont="1" applyFill="1" applyAlignment="1">
      <alignment horizontal="center" vertical="top" wrapText="1"/>
    </xf>
    <xf numFmtId="16" fontId="12" fillId="3" borderId="0" xfId="1" applyNumberFormat="1" applyFont="1" applyFill="1" applyAlignment="1" applyProtection="1">
      <alignment horizontal="right" wrapText="1"/>
      <protection locked="0"/>
    </xf>
    <xf numFmtId="0" fontId="15" fillId="3" borderId="0" xfId="0" applyFont="1" applyFill="1" applyAlignment="1">
      <alignment horizontal="center" wrapText="1"/>
    </xf>
    <xf numFmtId="14" fontId="15" fillId="3" borderId="0" xfId="0" applyNumberFormat="1" applyFont="1" applyFill="1" applyAlignment="1">
      <alignment horizontal="center" vertical="center" wrapText="1"/>
    </xf>
    <xf numFmtId="0" fontId="13" fillId="3" borderId="0" xfId="1" applyFont="1" applyFill="1" applyAlignment="1" applyProtection="1">
      <alignment horizontal="center" wrapText="1"/>
      <protection locked="0"/>
    </xf>
    <xf numFmtId="0" fontId="8" fillId="3" borderId="30" xfId="0" applyFont="1" applyFill="1" applyBorder="1" applyAlignment="1">
      <alignment horizontal="center" vertical="top" wrapText="1"/>
    </xf>
    <xf numFmtId="0" fontId="6" fillId="3" borderId="0" xfId="0" applyFont="1" applyFill="1" applyAlignment="1">
      <alignment horizontal="center" vertical="top" wrapText="1"/>
    </xf>
    <xf numFmtId="16" fontId="12" fillId="3" borderId="0" xfId="1" applyNumberFormat="1" applyFont="1" applyFill="1" applyAlignment="1" applyProtection="1">
      <alignment wrapText="1"/>
      <protection locked="0"/>
    </xf>
    <xf numFmtId="0" fontId="10" fillId="4" borderId="30" xfId="1" applyFont="1" applyFill="1" applyBorder="1" applyAlignment="1" applyProtection="1">
      <alignment horizontal="center" vertical="center" wrapText="1"/>
      <protection locked="0"/>
    </xf>
    <xf numFmtId="14" fontId="10" fillId="3" borderId="0" xfId="1" applyNumberFormat="1" applyFont="1" applyFill="1" applyAlignment="1" applyProtection="1">
      <alignment horizontal="center" vertical="center" wrapText="1"/>
      <protection locked="0"/>
    </xf>
    <xf numFmtId="172" fontId="30" fillId="0" borderId="0" xfId="0" applyNumberFormat="1" applyFont="1" applyAlignment="1">
      <alignment horizontal="right" wrapText="1"/>
    </xf>
    <xf numFmtId="0" fontId="15" fillId="3" borderId="0" xfId="1" applyFont="1" applyFill="1" applyAlignment="1">
      <alignment wrapText="1"/>
    </xf>
    <xf numFmtId="14" fontId="15" fillId="3" borderId="0" xfId="0" applyNumberFormat="1" applyFont="1" applyFill="1" applyAlignment="1" applyProtection="1">
      <alignment horizontal="center" vertical="center" wrapText="1"/>
      <protection locked="0"/>
    </xf>
    <xf numFmtId="0" fontId="15" fillId="3" borderId="30" xfId="0" applyFont="1" applyFill="1" applyBorder="1" applyAlignment="1">
      <alignment horizontal="center" wrapText="1"/>
    </xf>
    <xf numFmtId="0" fontId="30" fillId="3" borderId="0" xfId="1" applyFont="1" applyFill="1" applyAlignment="1">
      <alignment wrapText="1"/>
    </xf>
    <xf numFmtId="14" fontId="30" fillId="3" borderId="0" xfId="0" applyNumberFormat="1" applyFont="1" applyFill="1" applyAlignment="1" applyProtection="1">
      <alignment horizontal="center" vertical="center" wrapText="1"/>
      <protection locked="0"/>
    </xf>
    <xf numFmtId="0" fontId="65" fillId="3" borderId="0" xfId="0" applyFont="1" applyFill="1" applyAlignment="1">
      <alignment horizontal="center" vertical="center" wrapText="1"/>
    </xf>
    <xf numFmtId="0" fontId="31" fillId="3" borderId="0" xfId="1" applyFont="1" applyFill="1" applyAlignment="1" applyProtection="1">
      <alignment wrapText="1"/>
      <protection locked="0"/>
    </xf>
    <xf numFmtId="0" fontId="9" fillId="3" borderId="0" xfId="1" applyFont="1" applyFill="1" applyAlignment="1">
      <alignment wrapText="1"/>
    </xf>
    <xf numFmtId="0" fontId="63" fillId="0" borderId="0" xfId="0" applyFont="1" applyAlignment="1">
      <alignment wrapText="1"/>
    </xf>
    <xf numFmtId="0" fontId="9" fillId="4" borderId="0" xfId="1" applyFont="1" applyFill="1" applyAlignment="1" applyProtection="1">
      <alignment horizontal="center" vertical="center" wrapText="1"/>
      <protection locked="0"/>
    </xf>
    <xf numFmtId="0" fontId="8" fillId="0" borderId="0" xfId="1" applyFont="1" applyAlignment="1" applyProtection="1">
      <alignment horizontal="right" wrapText="1"/>
      <protection locked="0"/>
    </xf>
    <xf numFmtId="0" fontId="3" fillId="3" borderId="0" xfId="1" applyFill="1" applyAlignment="1" applyProtection="1">
      <alignment horizontal="right" wrapText="1"/>
      <protection locked="0"/>
    </xf>
    <xf numFmtId="0" fontId="3" fillId="3" borderId="0" xfId="1" applyFill="1" applyAlignment="1" applyProtection="1">
      <alignment horizontal="center" wrapText="1"/>
      <protection locked="0"/>
    </xf>
    <xf numFmtId="0" fontId="0" fillId="7" borderId="0" xfId="0" applyFill="1" applyAlignment="1">
      <alignment horizontal="left" vertical="center" wrapText="1"/>
    </xf>
    <xf numFmtId="49" fontId="8" fillId="3" borderId="0" xfId="1" applyNumberFormat="1" applyFont="1" applyFill="1" applyAlignment="1" applyProtection="1">
      <alignment horizontal="center" wrapText="1"/>
      <protection locked="0"/>
    </xf>
    <xf numFmtId="0" fontId="6" fillId="3" borderId="0" xfId="1" applyFont="1" applyFill="1" applyAlignment="1" applyProtection="1">
      <alignment horizontal="center" wrapText="1"/>
      <protection locked="0"/>
    </xf>
    <xf numFmtId="0" fontId="0" fillId="7" borderId="0" xfId="0" applyFill="1" applyAlignment="1">
      <alignment horizontal="left" wrapText="1"/>
    </xf>
    <xf numFmtId="14" fontId="14" fillId="3" borderId="0" xfId="1" applyNumberFormat="1" applyFont="1" applyFill="1" applyAlignment="1" applyProtection="1">
      <alignment wrapText="1"/>
      <protection locked="0"/>
    </xf>
    <xf numFmtId="0" fontId="14" fillId="3" borderId="0" xfId="1" applyFont="1" applyFill="1" applyAlignment="1" applyProtection="1">
      <alignment horizontal="right" wrapText="1"/>
      <protection locked="0"/>
    </xf>
    <xf numFmtId="0" fontId="15" fillId="0" borderId="0" xfId="0" applyFont="1" applyAlignment="1">
      <alignment horizontal="center" wrapText="1"/>
    </xf>
    <xf numFmtId="0" fontId="9" fillId="5" borderId="0" xfId="1" applyFont="1" applyFill="1" applyAlignment="1" applyProtection="1">
      <alignment horizontal="center" wrapText="1"/>
      <protection locked="0"/>
    </xf>
    <xf numFmtId="0" fontId="8" fillId="3" borderId="0" xfId="1" applyFont="1" applyFill="1" applyAlignment="1">
      <alignment horizontal="center" vertical="center" wrapText="1"/>
    </xf>
    <xf numFmtId="14" fontId="8" fillId="3" borderId="0" xfId="1" applyNumberFormat="1" applyFont="1" applyFill="1" applyAlignment="1">
      <alignment horizontal="center" vertical="center" wrapText="1"/>
    </xf>
    <xf numFmtId="0" fontId="8" fillId="3" borderId="30" xfId="0" applyFont="1" applyFill="1" applyBorder="1" applyAlignment="1">
      <alignment horizontal="center" wrapText="1"/>
    </xf>
    <xf numFmtId="0" fontId="93" fillId="3" borderId="0" xfId="0" applyFont="1" applyFill="1" applyAlignment="1">
      <alignment horizontal="center" vertical="center" wrapText="1"/>
    </xf>
    <xf numFmtId="0" fontId="12" fillId="3" borderId="0" xfId="1" applyFont="1" applyFill="1" applyAlignment="1" applyProtection="1">
      <alignment horizontal="right" wrapText="1"/>
      <protection locked="0"/>
    </xf>
    <xf numFmtId="16" fontId="14" fillId="3" borderId="0" xfId="1" applyNumberFormat="1" applyFont="1" applyFill="1" applyAlignment="1" applyProtection="1">
      <alignment horizontal="center" wrapText="1"/>
      <protection locked="0"/>
    </xf>
    <xf numFmtId="16" fontId="14" fillId="3" borderId="0" xfId="1" applyNumberFormat="1" applyFont="1" applyFill="1" applyAlignment="1" applyProtection="1">
      <alignment horizontal="right" wrapText="1"/>
      <protection locked="0"/>
    </xf>
    <xf numFmtId="0" fontId="17" fillId="3" borderId="0" xfId="1" applyFont="1" applyFill="1" applyAlignment="1" applyProtection="1">
      <alignment horizontal="center" wrapText="1"/>
      <protection locked="0"/>
    </xf>
    <xf numFmtId="14" fontId="17" fillId="3" borderId="0" xfId="1" applyNumberFormat="1" applyFont="1" applyFill="1" applyAlignment="1" applyProtection="1">
      <alignment horizontal="center" vertical="center" wrapText="1"/>
      <protection locked="0"/>
    </xf>
    <xf numFmtId="0" fontId="17" fillId="3" borderId="30" xfId="1" applyFont="1" applyFill="1" applyBorder="1" applyAlignment="1" applyProtection="1">
      <alignment horizontal="center" vertical="center" wrapText="1"/>
      <protection locked="0"/>
    </xf>
    <xf numFmtId="0" fontId="17" fillId="3" borderId="10" xfId="1" applyFont="1" applyFill="1" applyBorder="1" applyAlignment="1" applyProtection="1">
      <alignment horizontal="right" wrapText="1"/>
      <protection locked="0"/>
    </xf>
    <xf numFmtId="0" fontId="6" fillId="3" borderId="10" xfId="0" applyFont="1" applyFill="1" applyBorder="1" applyAlignment="1">
      <alignment horizontal="center" vertical="top" wrapText="1"/>
    </xf>
    <xf numFmtId="0" fontId="11" fillId="3" borderId="0" xfId="1" applyFont="1" applyFill="1" applyAlignment="1" applyProtection="1">
      <alignment horizontal="center" wrapText="1"/>
      <protection locked="0"/>
    </xf>
    <xf numFmtId="0" fontId="16" fillId="3" borderId="0" xfId="1" applyFont="1" applyFill="1" applyAlignment="1" applyProtection="1">
      <alignment horizontal="right" wrapText="1"/>
      <protection locked="0"/>
    </xf>
    <xf numFmtId="0" fontId="17" fillId="3" borderId="0" xfId="1" applyFont="1" applyFill="1" applyAlignment="1" applyProtection="1">
      <alignment horizontal="right" wrapText="1"/>
      <protection locked="0"/>
    </xf>
    <xf numFmtId="0" fontId="9" fillId="5" borderId="0" xfId="1" applyFont="1" applyFill="1" applyAlignment="1" applyProtection="1">
      <alignment horizontal="right" wrapText="1"/>
      <protection locked="0"/>
    </xf>
    <xf numFmtId="0" fontId="8" fillId="5" borderId="0" xfId="1" applyFont="1" applyFill="1" applyAlignment="1" applyProtection="1">
      <alignment horizontal="center" wrapText="1"/>
      <protection locked="0"/>
    </xf>
    <xf numFmtId="0" fontId="13" fillId="3" borderId="0" xfId="1" applyFont="1" applyFill="1" applyAlignment="1">
      <alignment horizontal="center" vertical="center" wrapText="1"/>
    </xf>
    <xf numFmtId="14" fontId="9" fillId="3" borderId="30" xfId="1" applyNumberFormat="1" applyFont="1" applyFill="1" applyBorder="1" applyAlignment="1" applyProtection="1">
      <alignment horizontal="center" vertical="center" wrapText="1"/>
      <protection locked="0"/>
    </xf>
    <xf numFmtId="0" fontId="36" fillId="3" borderId="0" xfId="1" applyFont="1" applyFill="1" applyAlignment="1" applyProtection="1">
      <alignment horizontal="center" wrapText="1"/>
      <protection locked="0"/>
    </xf>
    <xf numFmtId="0" fontId="9" fillId="6" borderId="0" xfId="1" applyFont="1" applyFill="1" applyAlignment="1" applyProtection="1">
      <alignment horizontal="center" wrapText="1"/>
      <protection locked="0"/>
    </xf>
    <xf numFmtId="14" fontId="9" fillId="6" borderId="0" xfId="1" applyNumberFormat="1" applyFont="1" applyFill="1" applyAlignment="1" applyProtection="1">
      <alignment horizontal="center" vertical="center" wrapText="1"/>
      <protection locked="0"/>
    </xf>
    <xf numFmtId="0" fontId="9" fillId="6" borderId="30" xfId="1" applyFont="1" applyFill="1" applyBorder="1" applyAlignment="1" applyProtection="1">
      <alignment horizontal="center" vertical="center" wrapText="1"/>
      <protection locked="0"/>
    </xf>
    <xf numFmtId="0" fontId="6" fillId="10" borderId="8" xfId="1" applyFont="1" applyFill="1" applyBorder="1" applyAlignment="1" applyProtection="1">
      <alignment horizontal="center" vertical="center" wrapText="1"/>
      <protection locked="0"/>
    </xf>
    <xf numFmtId="170" fontId="63" fillId="0" borderId="0" xfId="0" applyNumberFormat="1" applyFont="1" applyAlignment="1">
      <alignment wrapText="1"/>
    </xf>
    <xf numFmtId="170" fontId="6" fillId="0" borderId="0" xfId="0" applyNumberFormat="1" applyFont="1" applyAlignment="1">
      <alignment horizontal="right" wrapText="1"/>
    </xf>
    <xf numFmtId="0" fontId="9" fillId="10" borderId="0" xfId="1" applyFont="1" applyFill="1" applyAlignment="1" applyProtection="1">
      <alignment horizontal="right" wrapText="1"/>
      <protection locked="0"/>
    </xf>
    <xf numFmtId="170" fontId="12" fillId="3" borderId="7" xfId="1" applyNumberFormat="1" applyFont="1" applyFill="1" applyBorder="1" applyAlignment="1" applyProtection="1">
      <alignment horizontal="right" wrapText="1"/>
      <protection locked="0"/>
    </xf>
    <xf numFmtId="0" fontId="12" fillId="3" borderId="10" xfId="1" applyFont="1" applyFill="1" applyBorder="1" applyAlignment="1" applyProtection="1">
      <alignment horizontal="right" wrapText="1"/>
      <protection locked="0"/>
    </xf>
    <xf numFmtId="0" fontId="12" fillId="3" borderId="0" xfId="1" applyFont="1" applyFill="1" applyAlignment="1" applyProtection="1">
      <alignment horizontal="left" wrapText="1"/>
      <protection locked="0"/>
    </xf>
    <xf numFmtId="0" fontId="15" fillId="3" borderId="0" xfId="1" applyFont="1" applyFill="1" applyAlignment="1" applyProtection="1">
      <alignment horizontal="center" wrapText="1"/>
      <protection locked="0"/>
    </xf>
    <xf numFmtId="0" fontId="6" fillId="3" borderId="0" xfId="0" applyFont="1" applyFill="1" applyAlignment="1" applyProtection="1">
      <alignment horizontal="center" vertical="center" wrapText="1"/>
      <protection locked="0"/>
    </xf>
    <xf numFmtId="170" fontId="14" fillId="3" borderId="0" xfId="1" applyNumberFormat="1" applyFont="1" applyFill="1" applyAlignment="1" applyProtection="1">
      <alignment horizontal="center" wrapText="1"/>
      <protection locked="0"/>
    </xf>
    <xf numFmtId="170" fontId="31" fillId="3" borderId="0" xfId="1" applyNumberFormat="1" applyFont="1" applyFill="1" applyAlignment="1" applyProtection="1">
      <alignment wrapText="1"/>
      <protection locked="0"/>
    </xf>
    <xf numFmtId="0" fontId="31" fillId="3" borderId="0" xfId="1" applyFont="1" applyFill="1" applyAlignment="1" applyProtection="1">
      <alignment horizontal="center" vertical="center" wrapText="1"/>
      <protection locked="0"/>
    </xf>
    <xf numFmtId="0" fontId="12" fillId="3" borderId="0" xfId="1" applyFont="1" applyFill="1" applyAlignment="1" applyProtection="1">
      <alignment horizontal="center" vertical="center" wrapText="1"/>
      <protection locked="0"/>
    </xf>
    <xf numFmtId="0" fontId="63" fillId="3" borderId="0" xfId="1" applyFont="1" applyFill="1" applyAlignment="1">
      <alignment horizontal="center" vertical="center" wrapText="1"/>
    </xf>
    <xf numFmtId="0" fontId="7" fillId="3" borderId="0" xfId="1" applyFont="1" applyFill="1" applyAlignment="1" applyProtection="1">
      <alignment horizontal="center" wrapText="1"/>
      <protection locked="0"/>
    </xf>
    <xf numFmtId="0" fontId="0" fillId="18" borderId="0" xfId="0" applyFill="1" applyAlignment="1">
      <alignment wrapText="1"/>
    </xf>
    <xf numFmtId="0" fontId="7" fillId="3" borderId="0" xfId="1" applyFont="1" applyFill="1" applyAlignment="1" applyProtection="1">
      <alignment horizontal="center" vertical="center" wrapText="1"/>
      <protection locked="0"/>
    </xf>
    <xf numFmtId="0" fontId="12" fillId="3" borderId="0" xfId="1" applyFont="1" applyFill="1" applyAlignment="1" applyProtection="1">
      <alignment wrapText="1"/>
      <protection locked="0"/>
    </xf>
    <xf numFmtId="0" fontId="9" fillId="3" borderId="0" xfId="1" applyFont="1" applyFill="1" applyAlignment="1" applyProtection="1">
      <alignment vertical="center" wrapText="1" shrinkToFit="1"/>
      <protection locked="0"/>
    </xf>
    <xf numFmtId="14" fontId="12" fillId="3" borderId="0" xfId="1" applyNumberFormat="1" applyFont="1" applyFill="1" applyAlignment="1" applyProtection="1">
      <alignment horizontal="right" wrapText="1"/>
      <protection locked="0"/>
    </xf>
    <xf numFmtId="0" fontId="13" fillId="3" borderId="0" xfId="1" applyFont="1" applyFill="1" applyAlignment="1" applyProtection="1">
      <alignment horizontal="center" vertical="center" wrapText="1"/>
      <protection locked="0"/>
    </xf>
    <xf numFmtId="0" fontId="8" fillId="3" borderId="10" xfId="1" applyFont="1" applyFill="1" applyBorder="1" applyAlignment="1" applyProtection="1">
      <alignment wrapText="1"/>
      <protection locked="0"/>
    </xf>
    <xf numFmtId="0" fontId="30" fillId="3" borderId="0" xfId="1" applyFont="1" applyFill="1" applyAlignment="1" applyProtection="1">
      <alignment horizontal="center" vertical="center" wrapText="1"/>
      <protection locked="0"/>
    </xf>
    <xf numFmtId="0" fontId="15" fillId="18" borderId="0" xfId="0" applyFont="1" applyFill="1" applyAlignment="1">
      <alignment wrapText="1"/>
    </xf>
    <xf numFmtId="0" fontId="46" fillId="3" borderId="0" xfId="1" applyFont="1" applyFill="1" applyAlignment="1" applyProtection="1">
      <alignment horizontal="center" vertical="center" wrapText="1"/>
      <protection locked="0"/>
    </xf>
    <xf numFmtId="0" fontId="6" fillId="3" borderId="0" xfId="1" applyFont="1" applyFill="1" applyAlignment="1" applyProtection="1">
      <alignment horizontal="right" wrapText="1"/>
      <protection locked="0"/>
    </xf>
    <xf numFmtId="174" fontId="30" fillId="3" borderId="0" xfId="0" applyNumberFormat="1" applyFont="1" applyFill="1" applyAlignment="1">
      <alignment wrapText="1"/>
    </xf>
    <xf numFmtId="0" fontId="8" fillId="3" borderId="30" xfId="0" applyFont="1" applyFill="1" applyBorder="1" applyAlignment="1">
      <alignment horizontal="center" vertical="center" wrapText="1"/>
    </xf>
    <xf numFmtId="0" fontId="8" fillId="3" borderId="0" xfId="1" applyFont="1" applyFill="1" applyAlignment="1">
      <alignment wrapText="1"/>
    </xf>
    <xf numFmtId="0" fontId="8" fillId="3" borderId="10" xfId="1" applyFont="1" applyFill="1" applyBorder="1" applyAlignment="1" applyProtection="1">
      <alignment horizontal="center" wrapText="1"/>
      <protection locked="0"/>
    </xf>
    <xf numFmtId="0" fontId="9" fillId="3" borderId="30" xfId="1" applyFont="1" applyFill="1" applyBorder="1" applyAlignment="1" applyProtection="1">
      <alignment horizontal="center" vertical="top" wrapText="1"/>
      <protection locked="0"/>
    </xf>
    <xf numFmtId="0" fontId="73" fillId="8" borderId="0" xfId="1" applyFont="1" applyFill="1" applyAlignment="1" applyProtection="1">
      <alignment horizontal="center" wrapText="1"/>
      <protection locked="0"/>
    </xf>
    <xf numFmtId="0" fontId="45" fillId="8" borderId="0" xfId="1" applyFont="1" applyFill="1" applyAlignment="1" applyProtection="1">
      <alignment horizontal="center" wrapText="1"/>
      <protection locked="0"/>
    </xf>
    <xf numFmtId="0" fontId="45" fillId="8" borderId="0" xfId="1" applyFont="1" applyFill="1" applyAlignment="1" applyProtection="1">
      <alignment horizontal="center" vertical="center" wrapText="1"/>
      <protection locked="0"/>
    </xf>
    <xf numFmtId="0" fontId="73" fillId="9" borderId="0" xfId="1" applyFont="1" applyFill="1" applyAlignment="1" applyProtection="1">
      <alignment horizontal="center" wrapText="1"/>
      <protection locked="0"/>
    </xf>
    <xf numFmtId="0" fontId="45" fillId="9" borderId="0" xfId="1" applyFont="1" applyFill="1" applyAlignment="1" applyProtection="1">
      <alignment horizontal="center" wrapText="1"/>
      <protection locked="0"/>
    </xf>
    <xf numFmtId="0" fontId="45" fillId="9" borderId="0" xfId="1" applyFont="1" applyFill="1" applyAlignment="1" applyProtection="1">
      <alignment horizontal="center" vertical="center" wrapText="1"/>
      <protection locked="0"/>
    </xf>
    <xf numFmtId="0" fontId="30" fillId="7" borderId="0" xfId="0" applyFont="1" applyFill="1" applyAlignment="1">
      <alignment horizontal="center" wrapText="1"/>
    </xf>
    <xf numFmtId="14" fontId="15" fillId="3" borderId="0" xfId="1" applyNumberFormat="1" applyFont="1" applyFill="1" applyAlignment="1" applyProtection="1">
      <alignment horizontal="center" vertical="center" wrapText="1"/>
      <protection locked="0"/>
    </xf>
    <xf numFmtId="0" fontId="15" fillId="3" borderId="30" xfId="1" applyFont="1" applyFill="1" applyBorder="1" applyAlignment="1" applyProtection="1">
      <alignment horizontal="center" vertical="center" wrapText="1"/>
      <protection locked="0"/>
    </xf>
    <xf numFmtId="14" fontId="30" fillId="3" borderId="0" xfId="1" applyNumberFormat="1" applyFont="1" applyFill="1" applyAlignment="1" applyProtection="1">
      <alignment horizontal="center" vertical="center" wrapText="1"/>
      <protection locked="0"/>
    </xf>
    <xf numFmtId="0" fontId="30" fillId="3" borderId="0" xfId="1" applyFont="1" applyFill="1" applyAlignment="1" applyProtection="1">
      <alignment horizontal="center" wrapText="1"/>
      <protection locked="0"/>
    </xf>
    <xf numFmtId="0" fontId="8" fillId="3" borderId="8" xfId="1" applyFont="1" applyFill="1" applyBorder="1" applyAlignment="1" applyProtection="1">
      <alignment horizontal="center" wrapText="1"/>
      <protection locked="0"/>
    </xf>
    <xf numFmtId="16" fontId="6" fillId="3" borderId="0" xfId="1" applyNumberFormat="1" applyFont="1" applyFill="1" applyAlignment="1" applyProtection="1">
      <alignment horizontal="center" vertical="top" wrapText="1"/>
      <protection locked="0"/>
    </xf>
    <xf numFmtId="0" fontId="3" fillId="3" borderId="0" xfId="1" applyFill="1" applyAlignment="1">
      <alignment horizontal="center" vertical="center" wrapText="1"/>
    </xf>
    <xf numFmtId="0" fontId="30" fillId="3" borderId="30" xfId="1" applyFont="1" applyFill="1" applyBorder="1" applyAlignment="1" applyProtection="1">
      <alignment horizontal="center" vertical="center" wrapText="1"/>
      <protection locked="0"/>
    </xf>
    <xf numFmtId="0" fontId="13" fillId="3" borderId="0" xfId="1" applyFont="1" applyFill="1" applyAlignment="1" applyProtection="1">
      <alignment horizontal="center" vertical="top" wrapText="1"/>
      <protection locked="0"/>
    </xf>
    <xf numFmtId="14" fontId="9" fillId="3" borderId="0" xfId="0" applyNumberFormat="1" applyFont="1" applyFill="1" applyAlignment="1" applyProtection="1">
      <alignment horizontal="center" vertical="center" wrapText="1"/>
      <protection locked="0"/>
    </xf>
    <xf numFmtId="0" fontId="9" fillId="3" borderId="0" xfId="0" applyFont="1" applyFill="1" applyAlignment="1" applyProtection="1">
      <alignment horizontal="right" wrapText="1"/>
      <protection locked="0"/>
    </xf>
    <xf numFmtId="14" fontId="8" fillId="3" borderId="30" xfId="1" applyNumberFormat="1" applyFont="1" applyFill="1" applyBorder="1" applyAlignment="1" applyProtection="1">
      <alignment horizontal="center" vertical="center" wrapText="1"/>
      <protection locked="0"/>
    </xf>
    <xf numFmtId="0" fontId="48" fillId="3" borderId="0" xfId="1" applyFont="1" applyFill="1" applyAlignment="1" applyProtection="1">
      <alignment horizontal="right" vertical="top" wrapText="1"/>
      <protection locked="0"/>
    </xf>
    <xf numFmtId="0" fontId="14" fillId="3" borderId="0" xfId="1" applyFont="1" applyFill="1" applyAlignment="1" applyProtection="1">
      <alignment horizontal="center" vertical="top" wrapText="1"/>
      <protection locked="0"/>
    </xf>
    <xf numFmtId="0" fontId="17" fillId="0" borderId="0" xfId="0" applyFont="1" applyAlignment="1">
      <alignment wrapText="1"/>
    </xf>
    <xf numFmtId="0" fontId="91" fillId="0" borderId="0" xfId="0" applyFont="1" applyAlignment="1">
      <alignment wrapText="1"/>
    </xf>
    <xf numFmtId="170" fontId="3" fillId="3" borderId="0" xfId="1" applyNumberFormat="1" applyFill="1" applyAlignment="1" applyProtection="1">
      <alignment horizontal="center" wrapText="1"/>
      <protection locked="0"/>
    </xf>
    <xf numFmtId="0" fontId="35" fillId="3" borderId="0" xfId="1" applyFont="1" applyFill="1" applyAlignment="1" applyProtection="1">
      <alignment horizontal="center" wrapText="1"/>
      <protection locked="0"/>
    </xf>
    <xf numFmtId="0" fontId="49" fillId="3" borderId="0" xfId="1" applyFont="1" applyFill="1" applyAlignment="1" applyProtection="1">
      <alignment horizontal="center" vertical="center" wrapText="1"/>
      <protection locked="0"/>
    </xf>
    <xf numFmtId="14" fontId="3" fillId="3" borderId="0" xfId="1" applyNumberFormat="1" applyFill="1" applyAlignment="1" applyProtection="1">
      <alignment horizontal="center" vertical="center" wrapText="1"/>
      <protection locked="0"/>
    </xf>
    <xf numFmtId="3" fontId="8" fillId="3" borderId="0" xfId="1" applyNumberFormat="1" applyFont="1" applyFill="1" applyAlignment="1" applyProtection="1">
      <alignment horizontal="center" vertical="center" wrapText="1"/>
      <protection locked="0"/>
    </xf>
    <xf numFmtId="0" fontId="64" fillId="3" borderId="0" xfId="0" applyFont="1" applyFill="1" applyAlignment="1">
      <alignment wrapText="1"/>
    </xf>
    <xf numFmtId="166" fontId="8" fillId="3" borderId="0" xfId="1" applyNumberFormat="1" applyFont="1" applyFill="1" applyAlignment="1" applyProtection="1">
      <alignment horizontal="center" vertical="center" wrapText="1"/>
      <protection locked="0"/>
    </xf>
    <xf numFmtId="0" fontId="8" fillId="3" borderId="30" xfId="1" applyFont="1" applyFill="1" applyBorder="1" applyAlignment="1" applyProtection="1">
      <alignment horizontal="center" vertical="top" wrapText="1"/>
      <protection locked="0"/>
    </xf>
    <xf numFmtId="0" fontId="51" fillId="3" borderId="0" xfId="1" applyFont="1" applyFill="1" applyAlignment="1" applyProtection="1">
      <alignment horizontal="center" vertical="center" wrapText="1"/>
      <protection locked="0"/>
    </xf>
    <xf numFmtId="170" fontId="6" fillId="3" borderId="0" xfId="1" applyNumberFormat="1" applyFont="1" applyFill="1" applyAlignment="1" applyProtection="1">
      <alignment horizontal="right" vertical="top" wrapText="1"/>
      <protection locked="0"/>
    </xf>
    <xf numFmtId="0" fontId="9" fillId="3" borderId="0" xfId="1" applyFont="1" applyFill="1" applyAlignment="1" applyProtection="1">
      <alignment horizontal="right" vertical="top" wrapText="1"/>
      <protection locked="0"/>
    </xf>
    <xf numFmtId="0" fontId="13" fillId="3" borderId="0" xfId="1" applyFont="1" applyFill="1" applyAlignment="1" applyProtection="1">
      <alignment wrapText="1"/>
      <protection locked="0"/>
    </xf>
    <xf numFmtId="0" fontId="13" fillId="3" borderId="0" xfId="0" applyFont="1" applyFill="1" applyAlignment="1">
      <alignment wrapText="1"/>
    </xf>
    <xf numFmtId="0" fontId="67" fillId="3" borderId="0" xfId="0" applyFont="1" applyFill="1" applyAlignment="1">
      <alignment wrapText="1"/>
    </xf>
    <xf numFmtId="0" fontId="69" fillId="3" borderId="0" xfId="0" applyFont="1" applyFill="1" applyAlignment="1">
      <alignment wrapText="1"/>
    </xf>
    <xf numFmtId="0" fontId="3" fillId="3" borderId="0" xfId="1" applyFill="1" applyAlignment="1">
      <alignment horizontal="center" wrapText="1"/>
    </xf>
    <xf numFmtId="0" fontId="6" fillId="3" borderId="0" xfId="1" applyFont="1" applyFill="1" applyAlignment="1" applyProtection="1">
      <alignment horizontal="center" vertical="top" wrapText="1"/>
      <protection locked="0"/>
    </xf>
    <xf numFmtId="0" fontId="3" fillId="3" borderId="30" xfId="1" applyFill="1" applyBorder="1" applyAlignment="1" applyProtection="1">
      <alignment horizontal="center" vertical="center" wrapText="1"/>
      <protection locked="0"/>
    </xf>
    <xf numFmtId="170" fontId="14" fillId="3" borderId="0" xfId="0" applyNumberFormat="1" applyFont="1" applyFill="1" applyAlignment="1" applyProtection="1">
      <alignment horizontal="center" wrapText="1"/>
      <protection locked="0"/>
    </xf>
    <xf numFmtId="0" fontId="13" fillId="3" borderId="0" xfId="0" applyFont="1" applyFill="1" applyAlignment="1">
      <alignment horizontal="center" vertical="center" wrapText="1"/>
    </xf>
    <xf numFmtId="0" fontId="30" fillId="3" borderId="0" xfId="1" applyFont="1" applyFill="1" applyAlignment="1">
      <alignment horizontal="left" wrapText="1"/>
    </xf>
    <xf numFmtId="0" fontId="8" fillId="3" borderId="0" xfId="0" applyFont="1" applyFill="1" applyAlignment="1">
      <alignment horizontal="center" wrapText="1"/>
    </xf>
    <xf numFmtId="175" fontId="0" fillId="3" borderId="0" xfId="0" applyNumberFormat="1" applyFill="1" applyAlignment="1">
      <alignment horizontal="center" vertical="center" wrapText="1"/>
    </xf>
    <xf numFmtId="0" fontId="6" fillId="3" borderId="0" xfId="0" applyFont="1" applyFill="1" applyAlignment="1" applyProtection="1">
      <alignment horizontal="center" wrapText="1"/>
      <protection locked="0"/>
    </xf>
    <xf numFmtId="49" fontId="8" fillId="3" borderId="0" xfId="0" applyNumberFormat="1" applyFont="1" applyFill="1" applyAlignment="1" applyProtection="1">
      <alignment horizontal="center" vertical="top" wrapText="1"/>
      <protection locked="0"/>
    </xf>
    <xf numFmtId="0" fontId="14" fillId="3" borderId="0" xfId="1" applyFont="1" applyFill="1" applyAlignment="1">
      <alignment horizontal="center" vertical="center" wrapText="1"/>
    </xf>
    <xf numFmtId="0" fontId="14" fillId="3" borderId="0" xfId="0" applyFont="1" applyFill="1" applyAlignment="1" applyProtection="1">
      <alignment horizontal="center" vertical="center" wrapText="1"/>
      <protection locked="0"/>
    </xf>
    <xf numFmtId="0" fontId="9" fillId="3" borderId="30" xfId="0" applyFont="1" applyFill="1" applyBorder="1" applyAlignment="1" applyProtection="1">
      <alignment horizontal="center" vertical="top" wrapText="1"/>
      <protection locked="0"/>
    </xf>
    <xf numFmtId="0" fontId="1" fillId="3" borderId="0" xfId="0" applyFont="1" applyFill="1" applyAlignment="1">
      <alignment horizontal="center" vertical="center" wrapText="1"/>
    </xf>
    <xf numFmtId="170" fontId="30" fillId="3" borderId="0" xfId="0" applyNumberFormat="1" applyFont="1" applyFill="1" applyAlignment="1">
      <alignment wrapText="1"/>
    </xf>
    <xf numFmtId="0" fontId="9" fillId="13" borderId="0" xfId="1" applyFont="1" applyFill="1" applyAlignment="1" applyProtection="1">
      <alignment horizontal="center" wrapText="1"/>
      <protection locked="0"/>
    </xf>
    <xf numFmtId="0" fontId="9" fillId="13" borderId="0" xfId="1" applyFont="1" applyFill="1" applyAlignment="1" applyProtection="1">
      <alignment horizontal="center" vertical="center" wrapText="1"/>
      <protection locked="0"/>
    </xf>
    <xf numFmtId="14" fontId="9" fillId="13" borderId="0" xfId="1" applyNumberFormat="1" applyFont="1" applyFill="1" applyAlignment="1" applyProtection="1">
      <alignment horizontal="center" vertical="center" wrapText="1"/>
      <protection locked="0"/>
    </xf>
    <xf numFmtId="0" fontId="9" fillId="13" borderId="30" xfId="1" applyFont="1" applyFill="1" applyBorder="1" applyAlignment="1" applyProtection="1">
      <alignment horizontal="center" vertical="top" wrapText="1"/>
      <protection locked="0"/>
    </xf>
    <xf numFmtId="0" fontId="6" fillId="13" borderId="8" xfId="1" applyFont="1" applyFill="1" applyBorder="1" applyAlignment="1" applyProtection="1">
      <alignment horizontal="center" vertical="center" wrapText="1"/>
      <protection locked="0"/>
    </xf>
    <xf numFmtId="0" fontId="9" fillId="13" borderId="0" xfId="1" applyFont="1" applyFill="1" applyAlignment="1" applyProtection="1">
      <alignment horizontal="right" wrapText="1"/>
      <protection locked="0"/>
    </xf>
    <xf numFmtId="0" fontId="14" fillId="13" borderId="0" xfId="1" applyFont="1" applyFill="1" applyAlignment="1" applyProtection="1">
      <alignment horizontal="center" wrapText="1"/>
      <protection locked="0"/>
    </xf>
    <xf numFmtId="0" fontId="9" fillId="13" borderId="0" xfId="1" applyFont="1" applyFill="1" applyAlignment="1">
      <alignment wrapText="1"/>
    </xf>
    <xf numFmtId="0" fontId="63" fillId="3" borderId="8" xfId="1" applyFont="1" applyFill="1" applyBorder="1" applyAlignment="1" applyProtection="1">
      <alignment horizontal="center" vertical="center" wrapText="1"/>
      <protection locked="0"/>
    </xf>
    <xf numFmtId="0" fontId="1" fillId="3" borderId="0" xfId="0" applyFont="1" applyFill="1" applyAlignment="1" applyProtection="1">
      <alignment horizontal="right" wrapText="1"/>
      <protection locked="0"/>
    </xf>
    <xf numFmtId="175" fontId="30" fillId="3" borderId="0" xfId="0" applyNumberFormat="1" applyFont="1" applyFill="1" applyAlignment="1" applyProtection="1">
      <alignment horizontal="center" vertical="center" wrapText="1"/>
      <protection locked="0"/>
    </xf>
    <xf numFmtId="0" fontId="15" fillId="3" borderId="0" xfId="0" applyFont="1" applyFill="1" applyAlignment="1" applyProtection="1">
      <alignment horizontal="center" wrapText="1"/>
      <protection locked="0"/>
    </xf>
    <xf numFmtId="170" fontId="63" fillId="3" borderId="0" xfId="0" applyNumberFormat="1" applyFont="1" applyFill="1" applyAlignment="1">
      <alignment horizontal="right" wrapText="1"/>
    </xf>
    <xf numFmtId="0" fontId="30" fillId="3" borderId="10" xfId="0" applyFont="1" applyFill="1" applyBorder="1" applyAlignment="1">
      <alignment wrapText="1"/>
    </xf>
    <xf numFmtId="49" fontId="8" fillId="3" borderId="0" xfId="0" applyNumberFormat="1" applyFont="1" applyFill="1" applyAlignment="1" applyProtection="1">
      <alignment horizontal="center" wrapText="1"/>
      <protection locked="0"/>
    </xf>
    <xf numFmtId="3" fontId="30" fillId="3" borderId="0" xfId="0" applyNumberFormat="1" applyFont="1" applyFill="1" applyAlignment="1">
      <alignment horizontal="center" vertical="center" wrapText="1"/>
    </xf>
    <xf numFmtId="0" fontId="25" fillId="3" borderId="0" xfId="0" applyFont="1" applyFill="1" applyAlignment="1" applyProtection="1">
      <alignment horizontal="center" vertical="center" wrapText="1"/>
      <protection locked="0"/>
    </xf>
    <xf numFmtId="170" fontId="6" fillId="3" borderId="7" xfId="0" applyNumberFormat="1" applyFont="1" applyFill="1" applyBorder="1" applyAlignment="1" applyProtection="1">
      <alignment horizontal="right" wrapText="1"/>
      <protection locked="0"/>
    </xf>
    <xf numFmtId="0" fontId="8" fillId="3" borderId="0" xfId="0" applyFont="1" applyFill="1" applyAlignment="1" applyProtection="1">
      <alignment horizontal="center" vertical="top" wrapText="1"/>
      <protection locked="0"/>
    </xf>
    <xf numFmtId="0" fontId="8" fillId="3" borderId="10" xfId="0" applyFont="1" applyFill="1" applyBorder="1" applyAlignment="1" applyProtection="1">
      <alignment horizontal="center" vertical="top" wrapText="1"/>
      <protection locked="0"/>
    </xf>
    <xf numFmtId="0" fontId="1" fillId="3" borderId="0" xfId="0" applyFont="1" applyFill="1" applyAlignment="1">
      <alignment horizontal="center" wrapText="1"/>
    </xf>
    <xf numFmtId="14" fontId="1" fillId="3" borderId="0" xfId="0" applyNumberFormat="1" applyFont="1" applyFill="1" applyAlignment="1">
      <alignment horizontal="center" vertical="center" wrapText="1"/>
    </xf>
    <xf numFmtId="14" fontId="30" fillId="3" borderId="0" xfId="1" applyNumberFormat="1" applyFont="1" applyFill="1" applyAlignment="1">
      <alignment horizontal="center" vertical="center" wrapText="1"/>
    </xf>
    <xf numFmtId="0" fontId="14" fillId="3" borderId="10" xfId="1" applyFont="1" applyFill="1" applyBorder="1" applyAlignment="1" applyProtection="1">
      <alignment horizontal="center" wrapText="1"/>
      <protection locked="0"/>
    </xf>
    <xf numFmtId="0" fontId="12" fillId="3" borderId="0" xfId="1" applyFont="1" applyFill="1" applyAlignment="1" applyProtection="1">
      <alignment horizontal="center" wrapText="1"/>
      <protection locked="0"/>
    </xf>
    <xf numFmtId="0" fontId="25" fillId="3" borderId="0" xfId="0" applyFont="1" applyFill="1" applyAlignment="1">
      <alignment horizontal="center" vertical="center" wrapText="1"/>
    </xf>
    <xf numFmtId="0" fontId="30" fillId="3" borderId="10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wrapText="1"/>
    </xf>
    <xf numFmtId="0" fontId="15" fillId="3" borderId="30" xfId="0" applyFont="1" applyFill="1" applyBorder="1" applyAlignment="1" applyProtection="1">
      <alignment horizontal="center" vertical="center" wrapText="1"/>
      <protection locked="0"/>
    </xf>
    <xf numFmtId="0" fontId="15" fillId="3" borderId="10" xfId="0" applyFont="1" applyFill="1" applyBorder="1" applyAlignment="1">
      <alignment wrapText="1"/>
    </xf>
    <xf numFmtId="0" fontId="93" fillId="3" borderId="10" xfId="0" applyFont="1" applyFill="1" applyBorder="1" applyAlignment="1">
      <alignment horizontal="center" vertical="center" wrapText="1"/>
    </xf>
    <xf numFmtId="0" fontId="30" fillId="3" borderId="10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left" wrapText="1"/>
    </xf>
    <xf numFmtId="0" fontId="9" fillId="3" borderId="10" xfId="0" applyFont="1" applyFill="1" applyBorder="1" applyAlignment="1" applyProtection="1">
      <alignment wrapText="1"/>
      <protection locked="0"/>
    </xf>
    <xf numFmtId="0" fontId="30" fillId="3" borderId="8" xfId="0" applyFont="1" applyFill="1" applyBorder="1" applyAlignment="1">
      <alignment wrapText="1"/>
    </xf>
    <xf numFmtId="0" fontId="3" fillId="3" borderId="10" xfId="1" applyFill="1" applyBorder="1" applyAlignment="1" applyProtection="1">
      <alignment wrapText="1"/>
      <protection locked="0"/>
    </xf>
    <xf numFmtId="16" fontId="6" fillId="3" borderId="10" xfId="1" applyNumberFormat="1" applyFont="1" applyFill="1" applyBorder="1" applyAlignment="1" applyProtection="1">
      <alignment wrapText="1"/>
      <protection locked="0"/>
    </xf>
    <xf numFmtId="0" fontId="0" fillId="3" borderId="0" xfId="0" applyFill="1" applyAlignment="1" applyProtection="1">
      <alignment wrapText="1"/>
      <protection locked="0"/>
    </xf>
    <xf numFmtId="0" fontId="8" fillId="3" borderId="0" xfId="0" applyFont="1" applyFill="1" applyAlignment="1" applyProtection="1">
      <alignment horizontal="right" vertical="top" wrapText="1"/>
      <protection locked="0"/>
    </xf>
    <xf numFmtId="0" fontId="9" fillId="3" borderId="0" xfId="0" applyFont="1" applyFill="1" applyAlignment="1">
      <alignment horizontal="left" vertical="top" wrapText="1"/>
    </xf>
    <xf numFmtId="0" fontId="8" fillId="3" borderId="0" xfId="0" applyFont="1" applyFill="1" applyAlignment="1">
      <alignment horizontal="center" vertical="top" wrapText="1"/>
    </xf>
    <xf numFmtId="0" fontId="9" fillId="3" borderId="10" xfId="0" applyFont="1" applyFill="1" applyBorder="1" applyAlignment="1" applyProtection="1">
      <alignment horizontal="right" wrapText="1"/>
      <protection locked="0"/>
    </xf>
    <xf numFmtId="0" fontId="9" fillId="3" borderId="30" xfId="0" applyFont="1" applyFill="1" applyBorder="1" applyAlignment="1">
      <alignment horizontal="center" wrapText="1"/>
    </xf>
    <xf numFmtId="0" fontId="30" fillId="3" borderId="0" xfId="0" applyFont="1" applyFill="1" applyAlignment="1" applyProtection="1">
      <alignment horizontal="center" wrapText="1"/>
      <protection locked="0"/>
    </xf>
    <xf numFmtId="170" fontId="6" fillId="3" borderId="0" xfId="0" applyNumberFormat="1" applyFont="1" applyFill="1" applyAlignment="1">
      <alignment horizontal="right" vertical="center" wrapText="1"/>
    </xf>
    <xf numFmtId="0" fontId="13" fillId="3" borderId="0" xfId="0" applyFont="1" applyFill="1" applyAlignment="1" applyProtection="1">
      <alignment wrapText="1"/>
      <protection locked="0"/>
    </xf>
    <xf numFmtId="0" fontId="14" fillId="3" borderId="0" xfId="0" applyFont="1" applyFill="1" applyAlignment="1">
      <alignment horizontal="center" vertical="center" wrapText="1"/>
    </xf>
    <xf numFmtId="0" fontId="6" fillId="3" borderId="10" xfId="0" applyFont="1" applyFill="1" applyBorder="1" applyAlignment="1">
      <alignment horizontal="center" wrapText="1"/>
    </xf>
    <xf numFmtId="0" fontId="8" fillId="3" borderId="10" xfId="1" applyFont="1" applyFill="1" applyBorder="1" applyAlignment="1" applyProtection="1">
      <alignment horizontal="right" wrapText="1"/>
      <protection locked="0"/>
    </xf>
    <xf numFmtId="175" fontId="9" fillId="3" borderId="0" xfId="0" applyNumberFormat="1" applyFont="1" applyFill="1" applyAlignment="1" applyProtection="1">
      <alignment horizontal="center" vertical="center" wrapText="1"/>
      <protection locked="0"/>
    </xf>
    <xf numFmtId="0" fontId="9" fillId="3" borderId="30" xfId="0" applyFont="1" applyFill="1" applyBorder="1" applyAlignment="1">
      <alignment horizontal="center" vertical="top" wrapText="1"/>
    </xf>
    <xf numFmtId="170" fontId="6" fillId="3" borderId="0" xfId="0" applyNumberFormat="1" applyFont="1" applyFill="1" applyAlignment="1" applyProtection="1">
      <alignment wrapText="1"/>
      <protection locked="0"/>
    </xf>
    <xf numFmtId="0" fontId="8" fillId="3" borderId="10" xfId="0" applyFont="1" applyFill="1" applyBorder="1" applyAlignment="1" applyProtection="1">
      <alignment wrapText="1"/>
      <protection locked="0"/>
    </xf>
    <xf numFmtId="0" fontId="17" fillId="3" borderId="0" xfId="0" applyFont="1" applyFill="1" applyAlignment="1" applyProtection="1">
      <alignment horizontal="center" wrapText="1"/>
      <protection locked="0"/>
    </xf>
    <xf numFmtId="14" fontId="17" fillId="3" borderId="0" xfId="0" applyNumberFormat="1" applyFont="1" applyFill="1" applyAlignment="1" applyProtection="1">
      <alignment horizontal="center" vertical="center" wrapText="1"/>
      <protection locked="0"/>
    </xf>
    <xf numFmtId="0" fontId="30" fillId="3" borderId="30" xfId="0" applyFont="1" applyFill="1" applyBorder="1" applyAlignment="1" applyProtection="1">
      <alignment horizontal="center" vertical="center" wrapText="1"/>
      <protection locked="0"/>
    </xf>
    <xf numFmtId="0" fontId="63" fillId="3" borderId="0" xfId="0" applyFont="1" applyFill="1" applyAlignment="1" applyProtection="1">
      <alignment horizontal="center" wrapText="1"/>
      <protection locked="0"/>
    </xf>
    <xf numFmtId="0" fontId="24" fillId="3" borderId="0" xfId="0" applyFont="1" applyFill="1" applyAlignment="1">
      <alignment horizontal="center" vertical="center" wrapText="1"/>
    </xf>
    <xf numFmtId="0" fontId="30" fillId="3" borderId="0" xfId="0" applyFont="1" applyFill="1" applyAlignment="1">
      <alignment horizontal="center" vertical="top" wrapText="1"/>
    </xf>
    <xf numFmtId="0" fontId="30" fillId="3" borderId="30" xfId="0" applyFont="1" applyFill="1" applyBorder="1" applyAlignment="1">
      <alignment horizontal="center" vertical="top" wrapText="1"/>
    </xf>
    <xf numFmtId="0" fontId="6" fillId="3" borderId="8" xfId="0" applyFont="1" applyFill="1" applyBorder="1" applyAlignment="1" applyProtection="1">
      <alignment horizontal="center" vertical="center" wrapText="1"/>
      <protection locked="0"/>
    </xf>
    <xf numFmtId="0" fontId="14" fillId="3" borderId="10" xfId="0" applyFont="1" applyFill="1" applyBorder="1" applyAlignment="1" applyProtection="1">
      <alignment horizontal="center" wrapText="1"/>
      <protection locked="0"/>
    </xf>
    <xf numFmtId="49" fontId="30" fillId="3" borderId="0" xfId="0" applyNumberFormat="1" applyFont="1" applyFill="1" applyAlignment="1">
      <alignment horizontal="center" vertical="center" wrapText="1"/>
    </xf>
    <xf numFmtId="0" fontId="74" fillId="3" borderId="0" xfId="0" applyFont="1" applyFill="1" applyAlignment="1">
      <alignment horizontal="center" vertical="center" wrapText="1"/>
    </xf>
    <xf numFmtId="0" fontId="30" fillId="10" borderId="0" xfId="0" applyFont="1" applyFill="1" applyAlignment="1">
      <alignment wrapText="1"/>
    </xf>
    <xf numFmtId="0" fontId="6" fillId="10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wrapText="1"/>
    </xf>
    <xf numFmtId="1" fontId="30" fillId="3" borderId="0" xfId="0" applyNumberFormat="1" applyFont="1" applyFill="1" applyAlignment="1">
      <alignment horizontal="center" vertical="center" wrapText="1"/>
    </xf>
    <xf numFmtId="0" fontId="47" fillId="3" borderId="0" xfId="0" applyFont="1" applyFill="1" applyAlignment="1" applyProtection="1">
      <alignment horizontal="left" vertical="center" wrapText="1"/>
      <protection locked="0"/>
    </xf>
    <xf numFmtId="0" fontId="15" fillId="3" borderId="30" xfId="0" applyFont="1" applyFill="1" applyBorder="1" applyAlignment="1">
      <alignment horizontal="center" vertical="top" wrapText="1"/>
    </xf>
    <xf numFmtId="170" fontId="6" fillId="3" borderId="0" xfId="0" applyNumberFormat="1" applyFont="1" applyFill="1" applyAlignment="1">
      <alignment horizontal="right" vertical="top" wrapText="1"/>
    </xf>
    <xf numFmtId="0" fontId="71" fillId="3" borderId="0" xfId="0" applyFont="1" applyFill="1" applyAlignment="1">
      <alignment horizontal="center" vertical="center" wrapText="1"/>
    </xf>
    <xf numFmtId="0" fontId="30" fillId="3" borderId="0" xfId="0" applyFont="1" applyFill="1" applyAlignment="1">
      <alignment horizontal="right" wrapText="1"/>
    </xf>
    <xf numFmtId="0" fontId="8" fillId="3" borderId="0" xfId="1" applyFont="1" applyFill="1" applyAlignment="1">
      <alignment horizontal="center" wrapText="1"/>
    </xf>
    <xf numFmtId="175" fontId="8" fillId="3" borderId="0" xfId="0" applyNumberFormat="1" applyFont="1" applyFill="1" applyAlignment="1" applyProtection="1">
      <alignment horizontal="center" vertical="center" wrapText="1"/>
      <protection locked="0"/>
    </xf>
    <xf numFmtId="0" fontId="6" fillId="3" borderId="8" xfId="0" applyFont="1" applyFill="1" applyBorder="1" applyAlignment="1">
      <alignment horizontal="center" wrapText="1"/>
    </xf>
    <xf numFmtId="0" fontId="63" fillId="3" borderId="0" xfId="0" applyFont="1" applyFill="1" applyAlignment="1" applyProtection="1">
      <alignment horizontal="center" vertical="center" wrapText="1"/>
      <protection locked="0"/>
    </xf>
    <xf numFmtId="0" fontId="0" fillId="3" borderId="0" xfId="0" applyFill="1" applyAlignment="1">
      <alignment horizontal="center" vertical="top" wrapText="1"/>
    </xf>
    <xf numFmtId="0" fontId="8" fillId="3" borderId="0" xfId="0" applyFont="1" applyFill="1" applyAlignment="1" applyProtection="1">
      <alignment horizontal="right" wrapText="1"/>
      <protection locked="0"/>
    </xf>
    <xf numFmtId="0" fontId="10" fillId="3" borderId="0" xfId="0" applyFont="1" applyFill="1" applyAlignment="1" applyProtection="1">
      <alignment horizontal="center" wrapText="1"/>
      <protection locked="0"/>
    </xf>
    <xf numFmtId="170" fontId="3" fillId="3" borderId="0" xfId="0" applyNumberFormat="1" applyFont="1" applyFill="1" applyAlignment="1" applyProtection="1">
      <alignment horizontal="center" wrapText="1"/>
      <protection locked="0"/>
    </xf>
    <xf numFmtId="16" fontId="12" fillId="3" borderId="0" xfId="0" applyNumberFormat="1" applyFont="1" applyFill="1" applyAlignment="1" applyProtection="1">
      <alignment horizontal="center" wrapText="1"/>
      <protection locked="0"/>
    </xf>
    <xf numFmtId="0" fontId="13" fillId="3" borderId="0" xfId="0" applyFont="1" applyFill="1" applyAlignment="1" applyProtection="1">
      <alignment horizontal="center" vertical="center" wrapText="1"/>
      <protection locked="0"/>
    </xf>
    <xf numFmtId="14" fontId="9" fillId="3" borderId="0" xfId="0" applyNumberFormat="1" applyFont="1" applyFill="1" applyAlignment="1">
      <alignment horizontal="center" vertical="center" wrapText="1"/>
    </xf>
    <xf numFmtId="0" fontId="14" fillId="3" borderId="8" xfId="0" applyFont="1" applyFill="1" applyBorder="1" applyAlignment="1">
      <alignment horizontal="center" wrapText="1"/>
    </xf>
    <xf numFmtId="0" fontId="75" fillId="3" borderId="0" xfId="0" applyFont="1" applyFill="1" applyAlignment="1">
      <alignment horizontal="center" wrapText="1"/>
    </xf>
    <xf numFmtId="0" fontId="90" fillId="0" borderId="0" xfId="0" applyFont="1" applyAlignment="1">
      <alignment wrapText="1"/>
    </xf>
    <xf numFmtId="0" fontId="23" fillId="3" borderId="0" xfId="0" applyFont="1" applyFill="1" applyAlignment="1" applyProtection="1">
      <alignment horizontal="center" wrapText="1"/>
      <protection locked="0"/>
    </xf>
    <xf numFmtId="49" fontId="33" fillId="3" borderId="0" xfId="1" applyNumberFormat="1" applyFont="1" applyFill="1" applyAlignment="1" applyProtection="1">
      <alignment horizontal="center" vertical="top" wrapText="1"/>
      <protection locked="0"/>
    </xf>
    <xf numFmtId="166" fontId="8" fillId="3" borderId="0" xfId="0" applyNumberFormat="1" applyFont="1" applyFill="1" applyAlignment="1" applyProtection="1">
      <alignment horizontal="center" wrapText="1"/>
      <protection locked="0"/>
    </xf>
    <xf numFmtId="0" fontId="3" fillId="3" borderId="0" xfId="0" applyFont="1" applyFill="1" applyAlignment="1" applyProtection="1">
      <alignment horizontal="center" vertical="center" wrapText="1"/>
      <protection locked="0"/>
    </xf>
    <xf numFmtId="0" fontId="76" fillId="3" borderId="0" xfId="0" applyFont="1" applyFill="1" applyAlignment="1">
      <alignment horizontal="center" vertical="center" wrapText="1"/>
    </xf>
    <xf numFmtId="0" fontId="8" fillId="0" borderId="0" xfId="0" applyFont="1" applyAlignment="1">
      <alignment wrapText="1"/>
    </xf>
    <xf numFmtId="0" fontId="77" fillId="3" borderId="30" xfId="1" applyFont="1" applyFill="1" applyBorder="1" applyAlignment="1" applyProtection="1">
      <alignment horizontal="center" vertical="center" wrapText="1"/>
      <protection locked="0"/>
    </xf>
    <xf numFmtId="0" fontId="17" fillId="3" borderId="30" xfId="0" applyFont="1" applyFill="1" applyBorder="1" applyAlignment="1" applyProtection="1">
      <alignment horizontal="center" vertical="center" wrapText="1"/>
      <protection locked="0"/>
    </xf>
    <xf numFmtId="0" fontId="6" fillId="3" borderId="0" xfId="0" applyFont="1" applyFill="1" applyAlignment="1" applyProtection="1">
      <alignment wrapText="1"/>
      <protection locked="0"/>
    </xf>
    <xf numFmtId="49" fontId="30" fillId="3" borderId="0" xfId="0" applyNumberFormat="1" applyFont="1" applyFill="1" applyAlignment="1">
      <alignment horizontal="center" wrapText="1"/>
    </xf>
    <xf numFmtId="0" fontId="30" fillId="3" borderId="0" xfId="0" applyFont="1" applyFill="1" applyAlignment="1">
      <alignment horizontal="left" vertical="top" wrapText="1"/>
    </xf>
    <xf numFmtId="170" fontId="6" fillId="3" borderId="7" xfId="0" applyNumberFormat="1" applyFont="1" applyFill="1" applyBorder="1" applyAlignment="1">
      <alignment horizontal="right" vertical="top" wrapText="1"/>
    </xf>
    <xf numFmtId="0" fontId="9" fillId="3" borderId="8" xfId="0" applyFont="1" applyFill="1" applyBorder="1" applyAlignment="1" applyProtection="1">
      <alignment wrapText="1"/>
      <protection locked="0"/>
    </xf>
    <xf numFmtId="0" fontId="30" fillId="3" borderId="0" xfId="0" applyFont="1" applyFill="1" applyAlignment="1">
      <alignment horizontal="right" vertical="center" wrapText="1"/>
    </xf>
    <xf numFmtId="0" fontId="15" fillId="3" borderId="0" xfId="0" applyFont="1" applyFill="1" applyAlignment="1" applyProtection="1">
      <alignment horizontal="center" vertical="center" wrapText="1"/>
      <protection locked="0"/>
    </xf>
    <xf numFmtId="0" fontId="75" fillId="3" borderId="30" xfId="0" applyFont="1" applyFill="1" applyBorder="1" applyAlignment="1">
      <alignment horizontal="center" wrapText="1"/>
    </xf>
    <xf numFmtId="175" fontId="9" fillId="3" borderId="0" xfId="0" applyNumberFormat="1" applyFont="1" applyFill="1" applyAlignment="1">
      <alignment horizontal="center" vertical="center" wrapText="1"/>
    </xf>
    <xf numFmtId="16" fontId="14" fillId="3" borderId="0" xfId="0" applyNumberFormat="1" applyFont="1" applyFill="1" applyAlignment="1">
      <alignment horizontal="right" wrapText="1"/>
    </xf>
    <xf numFmtId="0" fontId="75" fillId="3" borderId="0" xfId="1" applyFont="1" applyFill="1" applyAlignment="1">
      <alignment horizontal="center" vertical="center" wrapText="1"/>
    </xf>
    <xf numFmtId="17" fontId="30" fillId="3" borderId="0" xfId="0" applyNumberFormat="1" applyFont="1" applyFill="1" applyAlignment="1">
      <alignment horizontal="center" vertical="center" wrapText="1"/>
    </xf>
    <xf numFmtId="16" fontId="14" fillId="3" borderId="0" xfId="0" applyNumberFormat="1" applyFont="1" applyFill="1" applyAlignment="1">
      <alignment wrapText="1"/>
    </xf>
    <xf numFmtId="0" fontId="14" fillId="3" borderId="0" xfId="0" applyFont="1" applyFill="1" applyAlignment="1">
      <alignment wrapText="1"/>
    </xf>
    <xf numFmtId="0" fontId="17" fillId="3" borderId="0" xfId="0" applyFont="1" applyFill="1" applyAlignment="1">
      <alignment horizontal="center" vertical="center" wrapText="1"/>
    </xf>
    <xf numFmtId="0" fontId="86" fillId="3" borderId="0" xfId="0" applyFont="1" applyFill="1" applyAlignment="1">
      <alignment horizontal="center" vertical="center" wrapText="1"/>
    </xf>
    <xf numFmtId="0" fontId="18" fillId="3" borderId="0" xfId="0" applyFont="1" applyFill="1" applyAlignment="1">
      <alignment horizontal="center" vertical="center" wrapText="1"/>
    </xf>
    <xf numFmtId="0" fontId="75" fillId="3" borderId="10" xfId="0" applyFont="1" applyFill="1" applyBorder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86" fillId="3" borderId="0" xfId="0" applyFont="1" applyFill="1" applyAlignment="1">
      <alignment horizontal="center" wrapText="1"/>
    </xf>
    <xf numFmtId="170" fontId="63" fillId="3" borderId="0" xfId="0" applyNumberFormat="1" applyFont="1" applyFill="1" applyAlignment="1">
      <alignment horizontal="right" vertical="center" wrapText="1"/>
    </xf>
    <xf numFmtId="0" fontId="89" fillId="3" borderId="0" xfId="0" applyFont="1" applyFill="1" applyAlignment="1">
      <alignment horizontal="center" vertical="center" wrapText="1"/>
    </xf>
    <xf numFmtId="0" fontId="17" fillId="3" borderId="30" xfId="1" applyFont="1" applyFill="1" applyBorder="1" applyAlignment="1" applyProtection="1">
      <alignment vertical="center" wrapText="1"/>
      <protection locked="0"/>
    </xf>
    <xf numFmtId="0" fontId="30" fillId="3" borderId="8" xfId="1" applyFont="1" applyFill="1" applyBorder="1" applyAlignment="1" applyProtection="1">
      <alignment horizontal="center" vertical="center" wrapText="1"/>
      <protection locked="0"/>
    </xf>
    <xf numFmtId="0" fontId="30" fillId="3" borderId="30" xfId="0" applyFont="1" applyFill="1" applyBorder="1" applyAlignment="1">
      <alignment vertical="center" wrapText="1"/>
    </xf>
    <xf numFmtId="0" fontId="8" fillId="18" borderId="0" xfId="0" applyFont="1" applyFill="1" applyAlignment="1" applyProtection="1">
      <alignment wrapText="1"/>
      <protection locked="0"/>
    </xf>
    <xf numFmtId="170" fontId="6" fillId="0" borderId="0" xfId="0" applyNumberFormat="1" applyFont="1" applyAlignment="1">
      <alignment wrapText="1"/>
    </xf>
    <xf numFmtId="175" fontId="8" fillId="3" borderId="0" xfId="0" applyNumberFormat="1" applyFont="1" applyFill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6" fillId="3" borderId="21" xfId="1" applyFont="1" applyFill="1" applyBorder="1" applyAlignment="1" applyProtection="1">
      <alignment horizontal="center" vertical="center" wrapText="1"/>
      <protection locked="0"/>
    </xf>
    <xf numFmtId="170" fontId="6" fillId="3" borderId="20" xfId="0" applyNumberFormat="1" applyFont="1" applyFill="1" applyBorder="1" applyAlignment="1">
      <alignment horizontal="right" wrapText="1"/>
    </xf>
    <xf numFmtId="0" fontId="30" fillId="3" borderId="20" xfId="0" applyFont="1" applyFill="1" applyBorder="1" applyAlignment="1">
      <alignment horizontal="center" vertical="center" wrapText="1"/>
    </xf>
    <xf numFmtId="0" fontId="6" fillId="3" borderId="20" xfId="0" applyFont="1" applyFill="1" applyBorder="1" applyAlignment="1">
      <alignment horizontal="center" vertical="center" wrapText="1"/>
    </xf>
    <xf numFmtId="0" fontId="89" fillId="19" borderId="30" xfId="0" applyFont="1" applyFill="1" applyBorder="1" applyAlignment="1">
      <alignment horizontal="center" wrapText="1"/>
    </xf>
    <xf numFmtId="0" fontId="6" fillId="3" borderId="0" xfId="0" applyFont="1" applyFill="1" applyAlignment="1" applyProtection="1">
      <alignment horizontal="left" wrapText="1"/>
      <protection locked="0"/>
    </xf>
    <xf numFmtId="14" fontId="6" fillId="3" borderId="0" xfId="1" applyNumberFormat="1" applyFont="1" applyFill="1" applyAlignment="1" applyProtection="1">
      <alignment horizontal="center" vertical="center" wrapText="1"/>
      <protection locked="0"/>
    </xf>
    <xf numFmtId="0" fontId="14" fillId="3" borderId="30" xfId="1" applyFont="1" applyFill="1" applyBorder="1" applyAlignment="1" applyProtection="1">
      <alignment horizontal="center" vertical="top" wrapText="1"/>
      <protection locked="0"/>
    </xf>
    <xf numFmtId="0" fontId="7" fillId="3" borderId="0" xfId="0" applyFont="1" applyFill="1" applyAlignment="1">
      <alignment horizontal="center" vertical="center" wrapText="1"/>
    </xf>
    <xf numFmtId="14" fontId="30" fillId="3" borderId="0" xfId="0" applyNumberFormat="1" applyFont="1" applyFill="1" applyAlignment="1">
      <alignment vertical="center" wrapText="1"/>
    </xf>
    <xf numFmtId="49" fontId="86" fillId="3" borderId="0" xfId="0" applyNumberFormat="1" applyFont="1" applyFill="1" applyAlignment="1">
      <alignment horizontal="center" wrapText="1"/>
    </xf>
    <xf numFmtId="0" fontId="63" fillId="3" borderId="0" xfId="0" applyFont="1" applyFill="1" applyAlignment="1" applyProtection="1">
      <alignment wrapText="1"/>
      <protection locked="0"/>
    </xf>
    <xf numFmtId="0" fontId="95" fillId="13" borderId="0" xfId="0" applyFont="1" applyFill="1" applyAlignment="1">
      <alignment horizontal="center" vertical="center" wrapText="1"/>
    </xf>
    <xf numFmtId="14" fontId="30" fillId="13" borderId="0" xfId="0" applyNumberFormat="1" applyFont="1" applyFill="1" applyAlignment="1">
      <alignment horizontal="center" vertical="center" wrapText="1"/>
    </xf>
    <xf numFmtId="0" fontId="30" fillId="13" borderId="30" xfId="0" applyFont="1" applyFill="1" applyBorder="1" applyAlignment="1">
      <alignment horizontal="center" vertical="center" wrapText="1"/>
    </xf>
    <xf numFmtId="170" fontId="6" fillId="13" borderId="0" xfId="0" applyNumberFormat="1" applyFont="1" applyFill="1" applyAlignment="1">
      <alignment horizontal="right" wrapText="1"/>
    </xf>
    <xf numFmtId="0" fontId="6" fillId="13" borderId="0" xfId="0" applyFont="1" applyFill="1" applyAlignment="1">
      <alignment horizontal="center" vertical="center" wrapText="1"/>
    </xf>
    <xf numFmtId="14" fontId="63" fillId="3" borderId="0" xfId="0" applyNumberFormat="1" applyFont="1" applyFill="1" applyAlignment="1">
      <alignment horizontal="center" vertical="center" wrapText="1"/>
    </xf>
    <xf numFmtId="0" fontId="63" fillId="3" borderId="30" xfId="0" applyFont="1" applyFill="1" applyBorder="1" applyAlignment="1">
      <alignment horizontal="center" vertical="center" wrapText="1"/>
    </xf>
    <xf numFmtId="170" fontId="0" fillId="3" borderId="0" xfId="0" applyNumberFormat="1" applyFill="1" applyAlignment="1">
      <alignment horizontal="right" vertical="center" wrapText="1"/>
    </xf>
    <xf numFmtId="49" fontId="8" fillId="3" borderId="0" xfId="0" applyNumberFormat="1" applyFont="1" applyFill="1" applyAlignment="1" applyProtection="1">
      <alignment vertical="top" wrapText="1"/>
      <protection locked="0"/>
    </xf>
    <xf numFmtId="0" fontId="9" fillId="3" borderId="30" xfId="0" applyFont="1" applyFill="1" applyBorder="1" applyAlignment="1" applyProtection="1">
      <alignment vertical="top" wrapText="1"/>
      <protection locked="0"/>
    </xf>
    <xf numFmtId="49" fontId="8" fillId="3" borderId="0" xfId="1" applyNumberFormat="1" applyFont="1" applyFill="1" applyAlignment="1" applyProtection="1">
      <alignment vertical="top" wrapText="1"/>
      <protection locked="0"/>
    </xf>
    <xf numFmtId="14" fontId="17" fillId="3" borderId="0" xfId="0" applyNumberFormat="1" applyFont="1" applyFill="1" applyAlignment="1">
      <alignment horizontal="center" vertical="center" wrapText="1"/>
    </xf>
    <xf numFmtId="0" fontId="14" fillId="3" borderId="8" xfId="1" applyFont="1" applyFill="1" applyBorder="1" applyAlignment="1" applyProtection="1">
      <alignment horizontal="center" vertical="center" wrapText="1"/>
      <protection locked="0"/>
    </xf>
    <xf numFmtId="170" fontId="14" fillId="3" borderId="0" xfId="0" applyNumberFormat="1" applyFont="1" applyFill="1" applyAlignment="1">
      <alignment horizontal="right" wrapText="1"/>
    </xf>
    <xf numFmtId="0" fontId="93" fillId="19" borderId="0" xfId="0" applyFont="1" applyFill="1" applyAlignment="1">
      <alignment horizontal="center" vertical="center" wrapText="1"/>
    </xf>
    <xf numFmtId="0" fontId="33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14" fontId="6" fillId="3" borderId="0" xfId="0" applyNumberFormat="1" applyFont="1" applyFill="1" applyAlignment="1">
      <alignment horizontal="center" vertical="center" wrapText="1"/>
    </xf>
    <xf numFmtId="0" fontId="6" fillId="3" borderId="30" xfId="0" applyFont="1" applyFill="1" applyBorder="1" applyAlignment="1">
      <alignment horizontal="center" vertical="center" wrapText="1"/>
    </xf>
    <xf numFmtId="0" fontId="30" fillId="3" borderId="0" xfId="1" applyFont="1" applyFill="1" applyAlignment="1" applyProtection="1">
      <alignment vertical="center" wrapText="1"/>
      <protection locked="0"/>
    </xf>
    <xf numFmtId="0" fontId="89" fillId="3" borderId="30" xfId="0" applyFont="1" applyFill="1" applyBorder="1" applyAlignment="1">
      <alignment horizontal="center" vertical="center" wrapText="1"/>
    </xf>
    <xf numFmtId="0" fontId="102" fillId="3" borderId="0" xfId="0" applyFont="1" applyFill="1" applyAlignment="1">
      <alignment vertical="center" wrapText="1"/>
    </xf>
    <xf numFmtId="0" fontId="102" fillId="3" borderId="0" xfId="0" applyFont="1" applyFill="1" applyAlignment="1">
      <alignment horizontal="center" vertical="center" wrapText="1"/>
    </xf>
    <xf numFmtId="173" fontId="30" fillId="3" borderId="0" xfId="0" applyNumberFormat="1" applyFont="1" applyFill="1" applyAlignment="1">
      <alignment horizontal="center" vertical="center" wrapText="1"/>
    </xf>
    <xf numFmtId="172" fontId="8" fillId="3" borderId="0" xfId="0" applyNumberFormat="1" applyFont="1" applyFill="1" applyAlignment="1">
      <alignment horizontal="right" wrapText="1"/>
    </xf>
    <xf numFmtId="0" fontId="33" fillId="3" borderId="0" xfId="1" applyFont="1" applyFill="1" applyAlignment="1" applyProtection="1">
      <alignment horizontal="center" vertical="top" wrapText="1"/>
      <protection locked="0"/>
    </xf>
    <xf numFmtId="0" fontId="18" fillId="3" borderId="0" xfId="0" applyFont="1" applyFill="1" applyAlignment="1" applyProtection="1">
      <alignment horizontal="center" wrapText="1"/>
      <protection locked="0"/>
    </xf>
    <xf numFmtId="170" fontId="8" fillId="3" borderId="0" xfId="0" applyNumberFormat="1" applyFont="1" applyFill="1" applyAlignment="1">
      <alignment horizontal="right" wrapText="1"/>
    </xf>
    <xf numFmtId="0" fontId="5" fillId="3" borderId="0" xfId="0" applyFont="1" applyFill="1" applyAlignment="1">
      <alignment vertical="center" wrapText="1"/>
    </xf>
    <xf numFmtId="0" fontId="108" fillId="3" borderId="0" xfId="0" applyFont="1" applyFill="1" applyAlignment="1">
      <alignment wrapText="1"/>
    </xf>
    <xf numFmtId="0" fontId="6" fillId="3" borderId="0" xfId="0" applyFont="1" applyFill="1" applyAlignment="1">
      <alignment horizontal="right" wrapText="1"/>
    </xf>
    <xf numFmtId="49" fontId="103" fillId="3" borderId="0" xfId="0" applyNumberFormat="1" applyFont="1" applyFill="1" applyAlignment="1">
      <alignment horizontal="center" vertical="center" wrapText="1"/>
    </xf>
    <xf numFmtId="0" fontId="18" fillId="3" borderId="0" xfId="0" applyFont="1" applyFill="1" applyAlignment="1">
      <alignment horizontal="center" wrapText="1"/>
    </xf>
    <xf numFmtId="0" fontId="9" fillId="3" borderId="0" xfId="1" applyFont="1" applyFill="1" applyAlignment="1" applyProtection="1">
      <alignment horizontal="right" vertical="center" wrapText="1"/>
      <protection locked="0"/>
    </xf>
    <xf numFmtId="0" fontId="33" fillId="3" borderId="0" xfId="1" applyFont="1" applyFill="1" applyAlignment="1">
      <alignment horizontal="center" wrapText="1"/>
    </xf>
    <xf numFmtId="0" fontId="8" fillId="3" borderId="0" xfId="0" applyFont="1" applyFill="1" applyAlignment="1">
      <alignment horizontal="right" wrapText="1"/>
    </xf>
    <xf numFmtId="0" fontId="104" fillId="3" borderId="0" xfId="0" applyFont="1" applyFill="1" applyAlignment="1">
      <alignment vertical="center" wrapText="1"/>
    </xf>
    <xf numFmtId="0" fontId="104" fillId="3" borderId="0" xfId="0" applyFont="1" applyFill="1" applyAlignment="1">
      <alignment horizontal="center" vertical="center" wrapText="1"/>
    </xf>
    <xf numFmtId="14" fontId="33" fillId="3" borderId="0" xfId="0" applyNumberFormat="1" applyFont="1" applyFill="1" applyAlignment="1">
      <alignment horizontal="center" vertical="center" wrapText="1"/>
    </xf>
    <xf numFmtId="0" fontId="18" fillId="3" borderId="0" xfId="1" applyFont="1" applyFill="1" applyAlignment="1" applyProtection="1">
      <alignment horizontal="center" wrapText="1"/>
      <protection locked="0"/>
    </xf>
    <xf numFmtId="0" fontId="18" fillId="3" borderId="0" xfId="1" applyFont="1" applyFill="1" applyAlignment="1" applyProtection="1">
      <alignment horizontal="left" vertical="center" wrapText="1"/>
      <protection locked="0"/>
    </xf>
    <xf numFmtId="0" fontId="72" fillId="3" borderId="0" xfId="1" applyFont="1" applyFill="1" applyAlignment="1">
      <alignment wrapText="1"/>
    </xf>
    <xf numFmtId="0" fontId="107" fillId="3" borderId="0" xfId="0" applyFont="1" applyFill="1" applyAlignment="1" applyProtection="1">
      <alignment wrapText="1"/>
      <protection locked="0"/>
    </xf>
    <xf numFmtId="0" fontId="0" fillId="3" borderId="0" xfId="0" applyFill="1" applyAlignment="1">
      <alignment horizontal="right" wrapText="1"/>
    </xf>
    <xf numFmtId="2" fontId="0" fillId="3" borderId="0" xfId="0" applyNumberFormat="1" applyFill="1" applyAlignment="1">
      <alignment horizontal="right" wrapText="1"/>
    </xf>
    <xf numFmtId="0" fontId="25" fillId="3" borderId="0" xfId="0" applyFont="1" applyFill="1" applyAlignment="1">
      <alignment horizontal="center" wrapText="1"/>
    </xf>
    <xf numFmtId="170" fontId="30" fillId="0" borderId="0" xfId="0" applyNumberFormat="1" applyFont="1" applyAlignment="1">
      <alignment wrapText="1"/>
    </xf>
    <xf numFmtId="0" fontId="30" fillId="7" borderId="0" xfId="0" applyFont="1" applyFill="1" applyAlignment="1">
      <alignment horizontal="center" vertical="center" wrapText="1"/>
    </xf>
    <xf numFmtId="0" fontId="15" fillId="7" borderId="0" xfId="0" applyFont="1" applyFill="1" applyAlignment="1">
      <alignment horizontal="center" wrapText="1"/>
    </xf>
    <xf numFmtId="172" fontId="30" fillId="7" borderId="0" xfId="0" applyNumberFormat="1" applyFont="1" applyFill="1" applyAlignment="1">
      <alignment horizontal="right" wrapText="1"/>
    </xf>
    <xf numFmtId="14" fontId="30" fillId="7" borderId="0" xfId="0" applyNumberFormat="1" applyFont="1" applyFill="1" applyAlignment="1">
      <alignment horizontal="center" vertical="center" wrapText="1"/>
    </xf>
    <xf numFmtId="0" fontId="30" fillId="7" borderId="30" xfId="0" applyFont="1" applyFill="1" applyBorder="1" applyAlignment="1">
      <alignment horizontal="center" wrapText="1"/>
    </xf>
    <xf numFmtId="0" fontId="6" fillId="7" borderId="8" xfId="1" applyFont="1" applyFill="1" applyBorder="1" applyAlignment="1" applyProtection="1">
      <alignment horizontal="center" vertical="center" wrapText="1"/>
      <protection locked="0"/>
    </xf>
    <xf numFmtId="170" fontId="6" fillId="7" borderId="0" xfId="0" applyNumberFormat="1" applyFont="1" applyFill="1" applyAlignment="1">
      <alignment horizontal="right" wrapText="1"/>
    </xf>
    <xf numFmtId="0" fontId="6" fillId="7" borderId="0" xfId="0" applyFont="1" applyFill="1" applyAlignment="1">
      <alignment horizontal="center" vertical="center" wrapText="1"/>
    </xf>
    <xf numFmtId="0" fontId="8" fillId="7" borderId="0" xfId="0" applyFont="1" applyFill="1" applyAlignment="1">
      <alignment wrapText="1"/>
    </xf>
    <xf numFmtId="174" fontId="30" fillId="3" borderId="0" xfId="0" applyNumberFormat="1" applyFont="1" applyFill="1" applyAlignment="1">
      <alignment horizontal="center" vertical="center" wrapText="1"/>
    </xf>
    <xf numFmtId="172" fontId="30" fillId="3" borderId="0" xfId="0" applyNumberFormat="1" applyFont="1" applyFill="1" applyAlignment="1">
      <alignment horizontal="center" vertical="center" wrapText="1"/>
    </xf>
    <xf numFmtId="0" fontId="112" fillId="3" borderId="0" xfId="0" applyFont="1" applyFill="1" applyAlignment="1">
      <alignment wrapText="1"/>
    </xf>
    <xf numFmtId="0" fontId="30" fillId="0" borderId="0" xfId="0" applyFont="1" applyAlignment="1">
      <alignment horizontal="center" wrapText="1"/>
    </xf>
    <xf numFmtId="0" fontId="30" fillId="0" borderId="30" xfId="0" applyFont="1" applyBorder="1" applyAlignment="1">
      <alignment horizontal="center" wrapText="1"/>
    </xf>
    <xf numFmtId="0" fontId="8" fillId="0" borderId="0" xfId="1" applyFont="1" applyAlignment="1" applyProtection="1">
      <alignment horizontal="center" vertical="top" wrapText="1"/>
      <protection locked="0"/>
    </xf>
    <xf numFmtId="175" fontId="8" fillId="0" borderId="0" xfId="1" applyNumberFormat="1" applyFont="1" applyAlignment="1" applyProtection="1">
      <alignment horizontal="center" vertical="center" wrapText="1"/>
      <protection locked="0"/>
    </xf>
    <xf numFmtId="0" fontId="8" fillId="0" borderId="30" xfId="1" applyFont="1" applyBorder="1" applyAlignment="1" applyProtection="1">
      <alignment horizontal="center" vertical="center" wrapText="1"/>
      <protection locked="0"/>
    </xf>
    <xf numFmtId="0" fontId="10" fillId="0" borderId="0" xfId="1" applyFont="1" applyAlignment="1" applyProtection="1">
      <alignment horizontal="center" wrapText="1"/>
      <protection locked="0"/>
    </xf>
    <xf numFmtId="0" fontId="9" fillId="0" borderId="0" xfId="1" applyFont="1" applyAlignment="1" applyProtection="1">
      <alignment horizontal="center" vertical="center" wrapText="1"/>
      <protection locked="0"/>
    </xf>
    <xf numFmtId="175" fontId="9" fillId="0" borderId="0" xfId="1" applyNumberFormat="1" applyFont="1" applyAlignment="1" applyProtection="1">
      <alignment horizontal="center" vertical="center" wrapText="1"/>
      <protection locked="0"/>
    </xf>
    <xf numFmtId="0" fontId="8" fillId="0" borderId="30" xfId="0" applyFont="1" applyBorder="1" applyAlignment="1">
      <alignment horizontal="center" vertical="center" wrapText="1"/>
    </xf>
    <xf numFmtId="0" fontId="6" fillId="18" borderId="8" xfId="1" applyFont="1" applyFill="1" applyBorder="1" applyAlignment="1" applyProtection="1">
      <alignment horizontal="center" vertical="center" wrapText="1"/>
      <protection locked="0"/>
    </xf>
    <xf numFmtId="170" fontId="30" fillId="0" borderId="0" xfId="0" applyNumberFormat="1" applyFont="1" applyAlignment="1">
      <alignment horizontal="right" wrapText="1"/>
    </xf>
    <xf numFmtId="0" fontId="9" fillId="0" borderId="0" xfId="1" applyFont="1" applyAlignment="1" applyProtection="1">
      <alignment horizontal="center" wrapText="1"/>
      <protection locked="0"/>
    </xf>
    <xf numFmtId="0" fontId="30" fillId="21" borderId="0" xfId="0" applyFont="1" applyFill="1" applyAlignment="1">
      <alignment horizontal="center" vertical="center" wrapText="1"/>
    </xf>
    <xf numFmtId="172" fontId="30" fillId="21" borderId="0" xfId="0" applyNumberFormat="1" applyFont="1" applyFill="1" applyAlignment="1">
      <alignment horizontal="right" wrapText="1"/>
    </xf>
    <xf numFmtId="175" fontId="30" fillId="21" borderId="0" xfId="0" applyNumberFormat="1" applyFont="1" applyFill="1" applyAlignment="1">
      <alignment horizontal="center" vertical="center" wrapText="1"/>
    </xf>
    <xf numFmtId="0" fontId="30" fillId="21" borderId="30" xfId="0" applyFont="1" applyFill="1" applyBorder="1" applyAlignment="1">
      <alignment horizontal="center" vertical="center" wrapText="1"/>
    </xf>
    <xf numFmtId="0" fontId="6" fillId="21" borderId="8" xfId="1" applyFont="1" applyFill="1" applyBorder="1" applyAlignment="1" applyProtection="1">
      <alignment horizontal="center" vertical="center" wrapText="1"/>
      <protection locked="0"/>
    </xf>
    <xf numFmtId="170" fontId="6" fillId="21" borderId="0" xfId="0" applyNumberFormat="1" applyFont="1" applyFill="1" applyAlignment="1">
      <alignment wrapText="1"/>
    </xf>
    <xf numFmtId="170" fontId="30" fillId="21" borderId="0" xfId="0" applyNumberFormat="1" applyFont="1" applyFill="1" applyAlignment="1">
      <alignment wrapText="1"/>
    </xf>
    <xf numFmtId="0" fontId="9" fillId="21" borderId="0" xfId="0" applyFont="1" applyFill="1" applyAlignment="1">
      <alignment vertical="center" wrapText="1"/>
    </xf>
    <xf numFmtId="0" fontId="8" fillId="21" borderId="0" xfId="0" applyFont="1" applyFill="1" applyAlignment="1">
      <alignment wrapText="1"/>
    </xf>
    <xf numFmtId="174" fontId="30" fillId="0" borderId="0" xfId="0" applyNumberFormat="1" applyFont="1" applyAlignment="1">
      <alignment wrapText="1"/>
    </xf>
    <xf numFmtId="0" fontId="30" fillId="21" borderId="0" xfId="0" applyFont="1" applyFill="1" applyAlignment="1">
      <alignment horizontal="left" vertical="center" wrapText="1"/>
    </xf>
    <xf numFmtId="0" fontId="30" fillId="21" borderId="0" xfId="0" applyFont="1" applyFill="1" applyAlignment="1">
      <alignment wrapText="1"/>
    </xf>
    <xf numFmtId="174" fontId="0" fillId="3" borderId="0" xfId="0" applyNumberFormat="1" applyFill="1" applyAlignment="1">
      <alignment wrapText="1"/>
    </xf>
    <xf numFmtId="0" fontId="90" fillId="7" borderId="0" xfId="0" applyFont="1" applyFill="1" applyAlignment="1">
      <alignment wrapText="1"/>
    </xf>
    <xf numFmtId="0" fontId="8" fillId="18" borderId="0" xfId="1" applyFont="1" applyFill="1" applyAlignment="1" applyProtection="1">
      <alignment vertical="top" wrapText="1"/>
      <protection locked="0"/>
    </xf>
    <xf numFmtId="0" fontId="30" fillId="0" borderId="0" xfId="0" applyFont="1" applyAlignment="1">
      <alignment horizontal="left" vertical="center" wrapText="1"/>
    </xf>
    <xf numFmtId="172" fontId="30" fillId="0" borderId="0" xfId="0" applyNumberFormat="1" applyFont="1" applyAlignment="1">
      <alignment horizontal="left" vertical="center" wrapText="1"/>
    </xf>
    <xf numFmtId="175" fontId="8" fillId="0" borderId="0" xfId="0" applyNumberFormat="1" applyFont="1" applyAlignment="1">
      <alignment horizontal="left" vertical="center" wrapText="1"/>
    </xf>
    <xf numFmtId="0" fontId="6" fillId="0" borderId="8" xfId="1" applyFont="1" applyBorder="1" applyAlignment="1" applyProtection="1">
      <alignment horizontal="left" vertical="center" wrapText="1"/>
      <protection locked="0"/>
    </xf>
    <xf numFmtId="170" fontId="6" fillId="0" borderId="0" xfId="0" applyNumberFormat="1" applyFont="1" applyAlignment="1">
      <alignment horizontal="left" vertical="center" wrapText="1"/>
    </xf>
    <xf numFmtId="0" fontId="111" fillId="0" borderId="0" xfId="0" applyFont="1" applyAlignment="1">
      <alignment wrapText="1"/>
    </xf>
    <xf numFmtId="0" fontId="18" fillId="0" borderId="0" xfId="0" applyFont="1" applyAlignment="1">
      <alignment horizontal="center" wrapText="1"/>
    </xf>
    <xf numFmtId="0" fontId="30" fillId="11" borderId="0" xfId="0" applyFont="1" applyFill="1" applyAlignment="1">
      <alignment horizontal="center" vertical="center" wrapText="1"/>
    </xf>
    <xf numFmtId="0" fontId="18" fillId="11" borderId="0" xfId="0" applyFont="1" applyFill="1" applyAlignment="1">
      <alignment horizontal="center" wrapText="1"/>
    </xf>
    <xf numFmtId="172" fontId="30" fillId="11" borderId="0" xfId="0" applyNumberFormat="1" applyFont="1" applyFill="1" applyAlignment="1">
      <alignment horizontal="right" wrapText="1"/>
    </xf>
    <xf numFmtId="175" fontId="30" fillId="11" borderId="0" xfId="0" applyNumberFormat="1" applyFont="1" applyFill="1" applyAlignment="1">
      <alignment horizontal="center" vertical="center" wrapText="1"/>
    </xf>
    <xf numFmtId="0" fontId="30" fillId="11" borderId="30" xfId="0" applyFont="1" applyFill="1" applyBorder="1" applyAlignment="1">
      <alignment horizontal="center" vertical="center" wrapText="1"/>
    </xf>
    <xf numFmtId="0" fontId="6" fillId="11" borderId="0" xfId="1" applyFont="1" applyFill="1" applyAlignment="1" applyProtection="1">
      <alignment horizontal="center" vertical="center" wrapText="1"/>
      <protection locked="0"/>
    </xf>
    <xf numFmtId="170" fontId="6" fillId="11" borderId="0" xfId="0" applyNumberFormat="1" applyFont="1" applyFill="1" applyAlignment="1">
      <alignment wrapText="1"/>
    </xf>
    <xf numFmtId="170" fontId="30" fillId="11" borderId="0" xfId="0" applyNumberFormat="1" applyFont="1" applyFill="1" applyAlignment="1">
      <alignment wrapText="1"/>
    </xf>
    <xf numFmtId="0" fontId="6" fillId="11" borderId="0" xfId="0" applyFont="1" applyFill="1" applyAlignment="1">
      <alignment horizontal="center" vertical="center" wrapText="1"/>
    </xf>
    <xf numFmtId="0" fontId="30" fillId="11" borderId="0" xfId="0" applyFont="1" applyFill="1" applyAlignment="1">
      <alignment wrapText="1"/>
    </xf>
    <xf numFmtId="0" fontId="93" fillId="3" borderId="0" xfId="0" applyFont="1" applyFill="1" applyAlignment="1">
      <alignment vertical="center" wrapText="1"/>
    </xf>
    <xf numFmtId="0" fontId="30" fillId="0" borderId="0" xfId="0" applyFont="1" applyAlignment="1" applyProtection="1">
      <alignment wrapText="1"/>
      <protection locked="0"/>
    </xf>
    <xf numFmtId="172" fontId="30" fillId="3" borderId="0" xfId="0" applyNumberFormat="1" applyFont="1" applyFill="1" applyAlignment="1">
      <alignment horizontal="right" vertical="center" wrapText="1"/>
    </xf>
    <xf numFmtId="0" fontId="14" fillId="3" borderId="0" xfId="1" applyFont="1" applyFill="1" applyAlignment="1" applyProtection="1">
      <alignment horizontal="right" vertical="center" wrapText="1"/>
      <protection locked="0"/>
    </xf>
    <xf numFmtId="0" fontId="117" fillId="3" borderId="0" xfId="0" applyFont="1" applyFill="1" applyAlignment="1">
      <alignment wrapText="1"/>
    </xf>
    <xf numFmtId="175" fontId="17" fillId="3" borderId="0" xfId="1" applyNumberFormat="1" applyFont="1" applyFill="1" applyAlignment="1" applyProtection="1">
      <alignment horizontal="center" vertical="center" wrapText="1"/>
      <protection locked="0"/>
    </xf>
    <xf numFmtId="174" fontId="30" fillId="3" borderId="0" xfId="0" applyNumberFormat="1" applyFont="1" applyFill="1" applyAlignment="1">
      <alignment vertical="center" wrapText="1"/>
    </xf>
    <xf numFmtId="172" fontId="30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6" fillId="0" borderId="0" xfId="0" applyFont="1" applyAlignment="1">
      <alignment wrapText="1"/>
    </xf>
    <xf numFmtId="0" fontId="2" fillId="3" borderId="0" xfId="0" applyFont="1" applyFill="1" applyAlignment="1">
      <alignment wrapText="1"/>
    </xf>
    <xf numFmtId="0" fontId="1" fillId="0" borderId="0" xfId="0" applyFont="1" applyAlignment="1">
      <alignment wrapText="1"/>
    </xf>
    <xf numFmtId="170" fontId="6" fillId="7" borderId="0" xfId="0" applyNumberFormat="1" applyFont="1" applyFill="1" applyAlignment="1">
      <alignment wrapText="1"/>
    </xf>
    <xf numFmtId="0" fontId="5" fillId="0" borderId="0" xfId="0" applyFont="1" applyAlignment="1">
      <alignment vertical="center" wrapText="1"/>
    </xf>
    <xf numFmtId="4" fontId="10" fillId="3" borderId="0" xfId="0" applyNumberFormat="1" applyFont="1" applyFill="1" applyAlignment="1">
      <alignment horizontal="right" wrapText="1"/>
    </xf>
    <xf numFmtId="0" fontId="33" fillId="3" borderId="0" xfId="4" applyFont="1" applyFill="1" applyBorder="1" applyAlignment="1">
      <alignment horizontal="center" wrapText="1"/>
    </xf>
    <xf numFmtId="172" fontId="0" fillId="3" borderId="0" xfId="0" applyNumberFormat="1" applyFill="1" applyAlignment="1">
      <alignment horizontal="right" wrapText="1"/>
    </xf>
    <xf numFmtId="0" fontId="8" fillId="20" borderId="0" xfId="0" applyFont="1" applyFill="1" applyAlignment="1" applyProtection="1">
      <alignment wrapText="1"/>
      <protection locked="0"/>
    </xf>
    <xf numFmtId="0" fontId="30" fillId="20" borderId="0" xfId="0" applyFont="1" applyFill="1" applyAlignment="1">
      <alignment horizontal="center" vertical="center" wrapText="1"/>
    </xf>
    <xf numFmtId="0" fontId="30" fillId="20" borderId="0" xfId="0" applyFont="1" applyFill="1" applyAlignment="1">
      <alignment vertical="center" wrapText="1"/>
    </xf>
    <xf numFmtId="14" fontId="30" fillId="20" borderId="0" xfId="0" applyNumberFormat="1" applyFont="1" applyFill="1" applyAlignment="1">
      <alignment horizontal="center" vertical="center" wrapText="1"/>
    </xf>
    <xf numFmtId="0" fontId="30" fillId="20" borderId="30" xfId="0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174" fontId="30" fillId="0" borderId="0" xfId="0" applyNumberFormat="1" applyFont="1" applyAlignment="1">
      <alignment horizontal="right" wrapText="1"/>
    </xf>
    <xf numFmtId="176" fontId="30" fillId="3" borderId="0" xfId="0" applyNumberFormat="1" applyFont="1" applyFill="1" applyAlignment="1">
      <alignment horizontal="right" wrapText="1"/>
    </xf>
    <xf numFmtId="3" fontId="18" fillId="3" borderId="0" xfId="0" applyNumberFormat="1" applyFont="1" applyFill="1" applyAlignment="1">
      <alignment horizontal="center" vertical="center" wrapText="1"/>
    </xf>
    <xf numFmtId="0" fontId="8" fillId="0" borderId="0" xfId="0" applyFont="1" applyAlignment="1" applyProtection="1">
      <alignment horizontal="left" wrapText="1"/>
      <protection locked="0"/>
    </xf>
    <xf numFmtId="174" fontId="30" fillId="7" borderId="0" xfId="0" applyNumberFormat="1" applyFont="1" applyFill="1" applyAlignment="1">
      <alignment wrapText="1"/>
    </xf>
    <xf numFmtId="14" fontId="9" fillId="0" borderId="0" xfId="1" applyNumberFormat="1" applyFont="1" applyAlignment="1" applyProtection="1">
      <alignment horizontal="center" vertical="center" wrapText="1"/>
      <protection locked="0"/>
    </xf>
    <xf numFmtId="0" fontId="9" fillId="0" borderId="0" xfId="0" applyFont="1" applyAlignment="1">
      <alignment horizontal="center" wrapText="1"/>
    </xf>
    <xf numFmtId="0" fontId="115" fillId="0" borderId="0" xfId="0" applyFont="1" applyAlignment="1">
      <alignment wrapText="1"/>
    </xf>
    <xf numFmtId="172" fontId="30" fillId="7" borderId="0" xfId="0" applyNumberFormat="1" applyFont="1" applyFill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172" fontId="15" fillId="0" borderId="0" xfId="0" applyNumberFormat="1" applyFont="1" applyAlignment="1">
      <alignment horizontal="right" wrapText="1"/>
    </xf>
    <xf numFmtId="175" fontId="15" fillId="0" borderId="0" xfId="0" applyNumberFormat="1" applyFont="1" applyAlignment="1">
      <alignment horizontal="center" vertical="center" wrapText="1"/>
    </xf>
    <xf numFmtId="0" fontId="15" fillId="0" borderId="30" xfId="0" applyFont="1" applyBorder="1" applyAlignment="1">
      <alignment horizontal="center" vertical="center" wrapText="1"/>
    </xf>
    <xf numFmtId="0" fontId="8" fillId="7" borderId="0" xfId="1" applyFont="1" applyFill="1" applyAlignment="1" applyProtection="1">
      <alignment horizontal="center" wrapText="1"/>
      <protection locked="0"/>
    </xf>
    <xf numFmtId="0" fontId="8" fillId="7" borderId="0" xfId="1" applyFont="1" applyFill="1" applyAlignment="1" applyProtection="1">
      <alignment horizontal="center" vertical="center" wrapText="1"/>
      <protection locked="0"/>
    </xf>
    <xf numFmtId="0" fontId="8" fillId="7" borderId="30" xfId="1" applyFont="1" applyFill="1" applyBorder="1" applyAlignment="1" applyProtection="1">
      <alignment horizontal="center" vertical="center" wrapText="1"/>
      <protection locked="0"/>
    </xf>
    <xf numFmtId="0" fontId="6" fillId="7" borderId="0" xfId="1" applyFont="1" applyFill="1" applyAlignment="1" applyProtection="1">
      <alignment horizontal="left" vertical="center" wrapText="1"/>
      <protection locked="0"/>
    </xf>
    <xf numFmtId="16" fontId="6" fillId="7" borderId="0" xfId="0" applyNumberFormat="1" applyFont="1" applyFill="1" applyAlignment="1">
      <alignment vertical="center" wrapText="1"/>
    </xf>
    <xf numFmtId="0" fontId="63" fillId="7" borderId="0" xfId="0" applyFont="1" applyFill="1" applyAlignment="1">
      <alignment wrapText="1"/>
    </xf>
    <xf numFmtId="14" fontId="30" fillId="0" borderId="0" xfId="0" applyNumberFormat="1" applyFont="1" applyAlignment="1">
      <alignment horizontal="center" vertical="center" wrapText="1"/>
    </xf>
    <xf numFmtId="4" fontId="30" fillId="0" borderId="0" xfId="0" applyNumberFormat="1" applyFont="1" applyAlignment="1">
      <alignment horizontal="center" vertical="center" wrapText="1"/>
    </xf>
    <xf numFmtId="14" fontId="8" fillId="0" borderId="0" xfId="1" applyNumberFormat="1" applyFont="1" applyAlignment="1" applyProtection="1">
      <alignment horizontal="center" vertical="center" wrapText="1"/>
      <protection locked="0"/>
    </xf>
    <xf numFmtId="0" fontId="9" fillId="7" borderId="0" xfId="1" applyFont="1" applyFill="1" applyAlignment="1" applyProtection="1">
      <alignment horizontal="center" wrapText="1"/>
      <protection locked="0"/>
    </xf>
    <xf numFmtId="0" fontId="9" fillId="7" borderId="0" xfId="1" applyFont="1" applyFill="1" applyAlignment="1" applyProtection="1">
      <alignment horizontal="right" wrapText="1"/>
      <protection locked="0"/>
    </xf>
    <xf numFmtId="0" fontId="14" fillId="7" borderId="0" xfId="1" applyFont="1" applyFill="1" applyAlignment="1" applyProtection="1">
      <alignment horizontal="center" wrapText="1"/>
      <protection locked="0"/>
    </xf>
    <xf numFmtId="0" fontId="8" fillId="7" borderId="0" xfId="1" applyFont="1" applyFill="1" applyAlignment="1" applyProtection="1">
      <alignment horizontal="right" wrapText="1"/>
      <protection locked="0"/>
    </xf>
    <xf numFmtId="0" fontId="9" fillId="0" borderId="0" xfId="0" applyFont="1" applyAlignment="1" applyProtection="1">
      <alignment horizont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0" fontId="9" fillId="0" borderId="0" xfId="0" applyFont="1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wrapText="1"/>
      <protection locked="0"/>
    </xf>
    <xf numFmtId="0" fontId="9" fillId="0" borderId="0" xfId="1" applyFont="1" applyAlignment="1" applyProtection="1">
      <alignment horizontal="right" wrapText="1"/>
      <protection locked="0"/>
    </xf>
    <xf numFmtId="172" fontId="8" fillId="0" borderId="0" xfId="0" applyNumberFormat="1" applyFont="1" applyAlignment="1">
      <alignment horizontal="right" wrapText="1"/>
    </xf>
    <xf numFmtId="175" fontId="8" fillId="0" borderId="0" xfId="0" applyNumberFormat="1" applyFont="1" applyAlignment="1">
      <alignment horizontal="center" vertical="center" wrapText="1"/>
    </xf>
    <xf numFmtId="170" fontId="8" fillId="0" borderId="0" xfId="0" applyNumberFormat="1" applyFont="1" applyAlignment="1">
      <alignment wrapText="1"/>
    </xf>
    <xf numFmtId="14" fontId="3" fillId="0" borderId="0" xfId="0" applyNumberFormat="1" applyFont="1" applyAlignment="1">
      <alignment wrapText="1"/>
    </xf>
    <xf numFmtId="170" fontId="6" fillId="0" borderId="0" xfId="0" applyNumberFormat="1" applyFont="1" applyAlignment="1">
      <alignment horizontal="right" vertical="top" wrapText="1"/>
    </xf>
    <xf numFmtId="170" fontId="63" fillId="0" borderId="0" xfId="0" applyNumberFormat="1" applyFont="1" applyAlignment="1">
      <alignment horizontal="right" wrapText="1"/>
    </xf>
    <xf numFmtId="170" fontId="63" fillId="7" borderId="0" xfId="0" applyNumberFormat="1" applyFont="1" applyFill="1" applyAlignment="1">
      <alignment horizontal="right" wrapText="1"/>
    </xf>
    <xf numFmtId="0" fontId="118" fillId="3" borderId="0" xfId="0" applyFont="1" applyFill="1" applyAlignment="1">
      <alignment wrapText="1"/>
    </xf>
    <xf numFmtId="0" fontId="0" fillId="22" borderId="0" xfId="0" applyFill="1" applyAlignment="1">
      <alignment wrapText="1"/>
    </xf>
    <xf numFmtId="0" fontId="30" fillId="22" borderId="0" xfId="0" applyFont="1" applyFill="1" applyAlignment="1">
      <alignment horizontal="center" vertical="center" wrapText="1"/>
    </xf>
    <xf numFmtId="0" fontId="30" fillId="22" borderId="0" xfId="0" applyFont="1" applyFill="1" applyAlignment="1">
      <alignment horizontal="center" wrapText="1"/>
    </xf>
    <xf numFmtId="172" fontId="30" fillId="22" borderId="0" xfId="0" applyNumberFormat="1" applyFont="1" applyFill="1" applyAlignment="1">
      <alignment horizontal="right" wrapText="1"/>
    </xf>
    <xf numFmtId="175" fontId="30" fillId="22" borderId="0" xfId="0" applyNumberFormat="1" applyFont="1" applyFill="1" applyAlignment="1">
      <alignment horizontal="center" vertical="center" wrapText="1"/>
    </xf>
    <xf numFmtId="0" fontId="30" fillId="22" borderId="30" xfId="0" applyFont="1" applyFill="1" applyBorder="1" applyAlignment="1">
      <alignment horizontal="center" vertical="center" wrapText="1"/>
    </xf>
    <xf numFmtId="0" fontId="6" fillId="22" borderId="0" xfId="0" applyFont="1" applyFill="1" applyAlignment="1">
      <alignment vertical="center" wrapText="1"/>
    </xf>
    <xf numFmtId="0" fontId="6" fillId="22" borderId="8" xfId="1" applyFont="1" applyFill="1" applyBorder="1" applyAlignment="1" applyProtection="1">
      <alignment horizontal="center" vertical="center" wrapText="1"/>
      <protection locked="0"/>
    </xf>
    <xf numFmtId="170" fontId="6" fillId="22" borderId="0" xfId="0" applyNumberFormat="1" applyFont="1" applyFill="1" applyAlignment="1">
      <alignment horizontal="right" wrapText="1"/>
    </xf>
    <xf numFmtId="0" fontId="6" fillId="22" borderId="0" xfId="0" applyFont="1" applyFill="1" applyAlignment="1">
      <alignment horizontal="left" vertical="center" wrapText="1"/>
    </xf>
    <xf numFmtId="0" fontId="6" fillId="22" borderId="0" xfId="0" applyFont="1" applyFill="1" applyAlignment="1">
      <alignment horizontal="center" vertical="center" wrapText="1"/>
    </xf>
    <xf numFmtId="0" fontId="6" fillId="22" borderId="0" xfId="0" applyFont="1" applyFill="1" applyAlignment="1">
      <alignment wrapText="1"/>
    </xf>
    <xf numFmtId="0" fontId="30" fillId="22" borderId="0" xfId="0" applyFont="1" applyFill="1" applyAlignment="1">
      <alignment wrapText="1"/>
    </xf>
    <xf numFmtId="0" fontId="0" fillId="22" borderId="0" xfId="0" applyFill="1" applyAlignment="1">
      <alignment horizontal="left" vertical="center" wrapText="1"/>
    </xf>
    <xf numFmtId="174" fontId="30" fillId="22" borderId="0" xfId="0" applyNumberFormat="1" applyFont="1" applyFill="1" applyAlignment="1">
      <alignment horizontal="center" vertical="center" wrapText="1"/>
    </xf>
    <xf numFmtId="172" fontId="30" fillId="22" borderId="0" xfId="0" applyNumberFormat="1" applyFont="1" applyFill="1" applyAlignment="1">
      <alignment horizontal="center" vertical="center" wrapText="1"/>
    </xf>
    <xf numFmtId="170" fontId="6" fillId="22" borderId="0" xfId="0" applyNumberFormat="1" applyFont="1" applyFill="1" applyAlignment="1">
      <alignment wrapText="1"/>
    </xf>
    <xf numFmtId="0" fontId="0" fillId="22" borderId="0" xfId="0" applyFill="1" applyAlignment="1">
      <alignment horizontal="center" vertical="center" wrapText="1"/>
    </xf>
    <xf numFmtId="0" fontId="0" fillId="22" borderId="0" xfId="0" applyFill="1" applyAlignment="1">
      <alignment horizontal="center" wrapText="1"/>
    </xf>
    <xf numFmtId="4" fontId="0" fillId="22" borderId="0" xfId="0" applyNumberFormat="1" applyFill="1" applyAlignment="1">
      <alignment wrapText="1"/>
    </xf>
    <xf numFmtId="14" fontId="9" fillId="22" borderId="0" xfId="1" applyNumberFormat="1" applyFont="1" applyFill="1" applyAlignment="1" applyProtection="1">
      <alignment horizontal="center" vertical="center" wrapText="1"/>
      <protection locked="0"/>
    </xf>
    <xf numFmtId="0" fontId="112" fillId="22" borderId="0" xfId="0" applyFont="1" applyFill="1" applyAlignment="1">
      <alignment wrapText="1"/>
    </xf>
    <xf numFmtId="0" fontId="63" fillId="22" borderId="0" xfId="0" applyFont="1" applyFill="1" applyAlignment="1">
      <alignment vertical="center" wrapText="1"/>
    </xf>
    <xf numFmtId="0" fontId="63" fillId="22" borderId="0" xfId="0" applyFont="1" applyFill="1" applyAlignment="1">
      <alignment horizontal="center" vertical="center" wrapText="1"/>
    </xf>
    <xf numFmtId="0" fontId="14" fillId="22" borderId="0" xfId="0" applyFont="1" applyFill="1" applyAlignment="1">
      <alignment horizontal="center" vertical="center" wrapText="1"/>
    </xf>
    <xf numFmtId="0" fontId="6" fillId="22" borderId="0" xfId="0" applyFont="1" applyFill="1" applyAlignment="1">
      <alignment horizontal="center" wrapText="1"/>
    </xf>
    <xf numFmtId="174" fontId="6" fillId="22" borderId="0" xfId="0" applyNumberFormat="1" applyFont="1" applyFill="1" applyAlignment="1">
      <alignment vertical="center" wrapText="1"/>
    </xf>
    <xf numFmtId="172" fontId="6" fillId="22" borderId="0" xfId="0" applyNumberFormat="1" applyFont="1" applyFill="1" applyAlignment="1">
      <alignment horizontal="right" vertical="center" wrapText="1"/>
    </xf>
    <xf numFmtId="175" fontId="6" fillId="22" borderId="0" xfId="0" applyNumberFormat="1" applyFont="1" applyFill="1" applyAlignment="1">
      <alignment horizontal="center" vertical="center" wrapText="1"/>
    </xf>
    <xf numFmtId="0" fontId="14" fillId="22" borderId="30" xfId="1" applyFont="1" applyFill="1" applyBorder="1" applyAlignment="1" applyProtection="1">
      <alignment horizontal="center" vertical="center" wrapText="1"/>
      <protection locked="0"/>
    </xf>
    <xf numFmtId="170" fontId="6" fillId="22" borderId="0" xfId="0" applyNumberFormat="1" applyFont="1" applyFill="1" applyAlignment="1">
      <alignment horizontal="right" vertical="center" wrapText="1"/>
    </xf>
    <xf numFmtId="170" fontId="6" fillId="22" borderId="0" xfId="0" applyNumberFormat="1" applyFont="1" applyFill="1" applyAlignment="1">
      <alignment horizontal="center" vertical="center" wrapText="1"/>
    </xf>
    <xf numFmtId="0" fontId="30" fillId="22" borderId="0" xfId="0" applyFont="1" applyFill="1" applyAlignment="1">
      <alignment vertical="center" wrapText="1"/>
    </xf>
    <xf numFmtId="0" fontId="15" fillId="0" borderId="0" xfId="1" applyFont="1" applyAlignment="1" applyProtection="1">
      <alignment horizontal="center" vertical="center" wrapText="1"/>
      <protection locked="0"/>
    </xf>
    <xf numFmtId="175" fontId="30" fillId="0" borderId="0" xfId="0" applyNumberFormat="1" applyFont="1" applyAlignment="1">
      <alignment horizontal="right" wrapText="1"/>
    </xf>
    <xf numFmtId="49" fontId="112" fillId="0" borderId="0" xfId="0" applyNumberFormat="1" applyFont="1" applyAlignment="1">
      <alignment horizontal="center" vertical="center" indent="1"/>
    </xf>
    <xf numFmtId="0" fontId="10" fillId="7" borderId="0" xfId="1" applyFont="1" applyFill="1" applyAlignment="1" applyProtection="1">
      <alignment horizontal="left" wrapText="1"/>
      <protection locked="0"/>
    </xf>
    <xf numFmtId="14" fontId="8" fillId="7" borderId="0" xfId="1" applyNumberFormat="1" applyFont="1" applyFill="1" applyAlignment="1" applyProtection="1">
      <alignment horizontal="center" vertical="center" wrapText="1"/>
      <protection locked="0"/>
    </xf>
    <xf numFmtId="0" fontId="6" fillId="7" borderId="0" xfId="1" applyFont="1" applyFill="1" applyAlignment="1" applyProtection="1">
      <alignment horizontal="center" vertical="center" wrapText="1"/>
      <protection locked="0"/>
    </xf>
    <xf numFmtId="0" fontId="111" fillId="0" borderId="0" xfId="0" applyFont="1" applyAlignment="1">
      <alignment vertical="center"/>
    </xf>
    <xf numFmtId="0" fontId="33" fillId="0" borderId="0" xfId="1" applyFont="1" applyAlignment="1" applyProtection="1">
      <alignment horizontal="left" vertical="center" wrapText="1"/>
      <protection locked="0"/>
    </xf>
    <xf numFmtId="172" fontId="0" fillId="0" borderId="0" xfId="0" applyNumberFormat="1" applyAlignment="1">
      <alignment horizontal="right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63" fillId="0" borderId="0" xfId="0" applyFont="1" applyAlignment="1">
      <alignment horizontal="left" vertical="center" wrapText="1"/>
    </xf>
    <xf numFmtId="0" fontId="63" fillId="0" borderId="8" xfId="1" applyFont="1" applyBorder="1" applyAlignment="1" applyProtection="1">
      <alignment horizontal="center" vertical="center" wrapText="1"/>
      <protection locked="0"/>
    </xf>
    <xf numFmtId="170" fontId="63" fillId="0" borderId="0" xfId="0" applyNumberFormat="1" applyFont="1" applyAlignment="1">
      <alignment horizontal="right" vertical="center" wrapText="1"/>
    </xf>
    <xf numFmtId="0" fontId="63" fillId="0" borderId="0" xfId="0" applyFont="1" applyAlignment="1">
      <alignment horizontal="center" vertical="center" wrapText="1"/>
    </xf>
    <xf numFmtId="0" fontId="33" fillId="0" borderId="0" xfId="0" applyFont="1" applyAlignment="1">
      <alignment vertical="center" wrapText="1"/>
    </xf>
    <xf numFmtId="0" fontId="0" fillId="3" borderId="0" xfId="0" applyFill="1"/>
    <xf numFmtId="0" fontId="1" fillId="0" borderId="0" xfId="0" applyFont="1" applyAlignment="1" applyProtection="1">
      <alignment wrapText="1"/>
      <protection locked="0"/>
    </xf>
    <xf numFmtId="0" fontId="1" fillId="0" borderId="0" xfId="0" applyFont="1" applyAlignment="1" applyProtection="1">
      <alignment horizontal="center" wrapText="1"/>
      <protection locked="0"/>
    </xf>
    <xf numFmtId="0" fontId="1" fillId="0" borderId="0" xfId="0" applyFont="1" applyAlignment="1" applyProtection="1">
      <alignment horizontal="center" vertical="center" wrapText="1"/>
      <protection locked="0"/>
    </xf>
    <xf numFmtId="14" fontId="1" fillId="0" borderId="0" xfId="0" applyNumberFormat="1" applyFont="1" applyAlignment="1" applyProtection="1">
      <alignment horizontal="center" vertical="center" wrapText="1"/>
      <protection locked="0"/>
    </xf>
    <xf numFmtId="0" fontId="9" fillId="0" borderId="30" xfId="1" applyFont="1" applyBorder="1" applyAlignment="1" applyProtection="1">
      <alignment horizontal="center" vertical="top" wrapText="1"/>
      <protection locked="0"/>
    </xf>
    <xf numFmtId="0" fontId="14" fillId="0" borderId="0" xfId="1" applyFont="1" applyAlignment="1" applyProtection="1">
      <alignment horizontal="left" vertical="center" wrapText="1"/>
      <protection locked="0"/>
    </xf>
    <xf numFmtId="0" fontId="14" fillId="0" borderId="0" xfId="1" applyFont="1" applyAlignment="1" applyProtection="1">
      <alignment horizontal="center" wrapText="1"/>
      <protection locked="0"/>
    </xf>
    <xf numFmtId="0" fontId="30" fillId="0" borderId="0" xfId="0" applyFont="1" applyAlignment="1" applyProtection="1">
      <alignment horizontal="left" vertical="center" wrapText="1"/>
      <protection locked="0"/>
    </xf>
    <xf numFmtId="0" fontId="1" fillId="0" borderId="0" xfId="0" applyFont="1" applyAlignment="1" applyProtection="1">
      <alignment horizontal="right" wrapText="1"/>
      <protection locked="0"/>
    </xf>
    <xf numFmtId="0" fontId="8" fillId="0" borderId="0" xfId="1" applyFont="1" applyAlignment="1" applyProtection="1">
      <alignment horizontal="left" vertical="center" wrapText="1"/>
      <protection locked="0"/>
    </xf>
    <xf numFmtId="0" fontId="0" fillId="0" borderId="0" xfId="0" applyAlignment="1" applyProtection="1">
      <alignment horizontal="center" wrapText="1"/>
      <protection locked="0"/>
    </xf>
    <xf numFmtId="0" fontId="0" fillId="0" borderId="0" xfId="0" applyAlignment="1" applyProtection="1">
      <alignment horizontal="center" vertical="center" wrapText="1"/>
      <protection locked="0"/>
    </xf>
    <xf numFmtId="14" fontId="0" fillId="0" borderId="0" xfId="0" applyNumberFormat="1" applyAlignment="1" applyProtection="1">
      <alignment horizontal="center" vertical="center" wrapText="1"/>
      <protection locked="0"/>
    </xf>
    <xf numFmtId="0" fontId="8" fillId="0" borderId="30" xfId="1" applyFont="1" applyBorder="1" applyAlignment="1" applyProtection="1">
      <alignment horizontal="center" vertical="top" wrapText="1"/>
      <protection locked="0"/>
    </xf>
    <xf numFmtId="0" fontId="115" fillId="22" borderId="0" xfId="0" applyFont="1" applyFill="1" applyAlignment="1">
      <alignment horizontal="center" wrapText="1"/>
    </xf>
    <xf numFmtId="0" fontId="115" fillId="22" borderId="0" xfId="0" applyFont="1" applyFill="1" applyAlignment="1">
      <alignment wrapText="1"/>
    </xf>
    <xf numFmtId="0" fontId="116" fillId="22" borderId="0" xfId="0" applyFont="1" applyFill="1" applyAlignment="1">
      <alignment wrapText="1"/>
    </xf>
    <xf numFmtId="0" fontId="7" fillId="0" borderId="32" xfId="0" applyFont="1" applyBorder="1" applyAlignment="1">
      <alignment horizontal="left" vertical="center" wrapText="1"/>
    </xf>
    <xf numFmtId="0" fontId="33" fillId="3" borderId="0" xfId="0" applyFont="1" applyFill="1" applyAlignment="1">
      <alignment horizontal="center" wrapText="1"/>
    </xf>
    <xf numFmtId="0" fontId="9" fillId="0" borderId="0" xfId="1" applyFont="1" applyAlignment="1" applyProtection="1">
      <alignment vertical="center" wrapText="1"/>
      <protection locked="0"/>
    </xf>
    <xf numFmtId="0" fontId="35" fillId="0" borderId="0" xfId="1" applyFont="1" applyAlignment="1" applyProtection="1">
      <alignment vertical="top" wrapText="1"/>
      <protection locked="0"/>
    </xf>
    <xf numFmtId="0" fontId="30" fillId="0" borderId="0" xfId="0" applyFont="1" applyAlignment="1">
      <alignment horizontal="right" wrapText="1"/>
    </xf>
    <xf numFmtId="0" fontId="30" fillId="13" borderId="0" xfId="0" applyFont="1" applyFill="1" applyAlignment="1">
      <alignment horizontal="center" wrapText="1"/>
    </xf>
    <xf numFmtId="172" fontId="30" fillId="13" borderId="0" xfId="0" applyNumberFormat="1" applyFont="1" applyFill="1" applyAlignment="1">
      <alignment horizontal="right" wrapText="1"/>
    </xf>
    <xf numFmtId="175" fontId="30" fillId="13" borderId="0" xfId="0" applyNumberFormat="1" applyFont="1" applyFill="1" applyAlignment="1">
      <alignment horizontal="center" vertical="center" wrapText="1"/>
    </xf>
    <xf numFmtId="175" fontId="30" fillId="7" borderId="0" xfId="0" applyNumberFormat="1" applyFont="1" applyFill="1" applyAlignment="1">
      <alignment horizontal="center" vertical="center" wrapText="1"/>
    </xf>
    <xf numFmtId="0" fontId="6" fillId="7" borderId="0" xfId="0" applyFont="1" applyFill="1" applyAlignment="1">
      <alignment vertical="center" wrapText="1"/>
    </xf>
    <xf numFmtId="0" fontId="17" fillId="0" borderId="30" xfId="0" applyFont="1" applyBorder="1" applyAlignment="1" applyProtection="1">
      <alignment horizontal="center" vertical="center" wrapText="1"/>
      <protection locked="0"/>
    </xf>
    <xf numFmtId="0" fontId="65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wrapText="1"/>
    </xf>
    <xf numFmtId="0" fontId="15" fillId="0" borderId="30" xfId="0" applyFont="1" applyBorder="1" applyAlignment="1">
      <alignment horizontal="center" wrapText="1"/>
    </xf>
    <xf numFmtId="0" fontId="93" fillId="0" borderId="0" xfId="0" applyFont="1" applyAlignment="1">
      <alignment horizontal="center" vertical="center" wrapText="1"/>
    </xf>
    <xf numFmtId="0" fontId="8" fillId="7" borderId="0" xfId="0" applyFont="1" applyFill="1" applyAlignment="1" applyProtection="1">
      <alignment horizontal="center" vertical="center" wrapText="1"/>
      <protection locked="0"/>
    </xf>
    <xf numFmtId="14" fontId="8" fillId="7" borderId="0" xfId="0" applyNumberFormat="1" applyFont="1" applyFill="1" applyAlignment="1" applyProtection="1">
      <alignment horizontal="center" vertical="center" wrapText="1"/>
      <protection locked="0"/>
    </xf>
    <xf numFmtId="0" fontId="8" fillId="7" borderId="0" xfId="0" applyFont="1" applyFill="1" applyAlignment="1" applyProtection="1">
      <alignment wrapText="1"/>
      <protection locked="0"/>
    </xf>
    <xf numFmtId="0" fontId="8" fillId="7" borderId="0" xfId="0" applyFont="1" applyFill="1" applyAlignment="1" applyProtection="1">
      <alignment horizontal="center" wrapText="1"/>
      <protection locked="0"/>
    </xf>
    <xf numFmtId="0" fontId="8" fillId="7" borderId="30" xfId="0" applyFont="1" applyFill="1" applyBorder="1" applyAlignment="1" applyProtection="1">
      <alignment horizontal="center" vertical="center" wrapText="1"/>
      <protection locked="0"/>
    </xf>
    <xf numFmtId="170" fontId="63" fillId="7" borderId="0" xfId="0" applyNumberFormat="1" applyFont="1" applyFill="1" applyAlignment="1">
      <alignment wrapText="1"/>
    </xf>
    <xf numFmtId="0" fontId="9" fillId="7" borderId="0" xfId="0" applyFont="1" applyFill="1" applyAlignment="1" applyProtection="1">
      <alignment horizontal="left" vertical="center" wrapText="1"/>
      <protection locked="0"/>
    </xf>
    <xf numFmtId="0" fontId="9" fillId="7" borderId="0" xfId="0" applyFont="1" applyFill="1" applyAlignment="1" applyProtection="1">
      <alignment wrapText="1"/>
      <protection locked="0"/>
    </xf>
    <xf numFmtId="0" fontId="9" fillId="7" borderId="0" xfId="0" applyFont="1" applyFill="1" applyAlignment="1" applyProtection="1">
      <alignment horizontal="center" wrapText="1"/>
      <protection locked="0"/>
    </xf>
    <xf numFmtId="0" fontId="10" fillId="7" borderId="0" xfId="0" applyFont="1" applyFill="1" applyAlignment="1" applyProtection="1">
      <alignment horizontal="center" vertical="center" wrapText="1"/>
      <protection locked="0"/>
    </xf>
    <xf numFmtId="0" fontId="9" fillId="7" borderId="0" xfId="0" applyFont="1" applyFill="1" applyAlignment="1" applyProtection="1">
      <alignment horizontal="center" vertical="center" wrapText="1"/>
      <protection locked="0"/>
    </xf>
    <xf numFmtId="14" fontId="9" fillId="7" borderId="0" xfId="0" applyNumberFormat="1" applyFont="1" applyFill="1" applyAlignment="1">
      <alignment horizontal="center" vertical="center" wrapText="1"/>
    </xf>
    <xf numFmtId="0" fontId="9" fillId="7" borderId="30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49" fontId="0" fillId="0" borderId="0" xfId="0" applyNumberFormat="1"/>
    <xf numFmtId="0" fontId="8" fillId="7" borderId="11" xfId="1" applyFont="1" applyFill="1" applyBorder="1" applyProtection="1">
      <protection locked="0"/>
    </xf>
    <xf numFmtId="3" fontId="52" fillId="13" borderId="33" xfId="1" applyNumberFormat="1" applyFont="1" applyFill="1" applyBorder="1" applyProtection="1">
      <protection locked="0"/>
    </xf>
    <xf numFmtId="3" fontId="52" fillId="7" borderId="33" xfId="1" applyNumberFormat="1" applyFont="1" applyFill="1" applyBorder="1" applyProtection="1">
      <protection locked="0"/>
    </xf>
    <xf numFmtId="3" fontId="52" fillId="11" borderId="33" xfId="1" applyNumberFormat="1" applyFont="1" applyFill="1" applyBorder="1" applyProtection="1">
      <protection locked="0"/>
    </xf>
    <xf numFmtId="3" fontId="52" fillId="0" borderId="33" xfId="1" applyNumberFormat="1" applyFont="1" applyBorder="1" applyProtection="1">
      <protection locked="0"/>
    </xf>
    <xf numFmtId="0" fontId="5" fillId="11" borderId="14" xfId="1" applyFont="1" applyFill="1" applyBorder="1" applyAlignment="1" applyProtection="1">
      <alignment horizontal="center" vertical="center" wrapText="1"/>
      <protection locked="0" hidden="1"/>
    </xf>
    <xf numFmtId="0" fontId="119" fillId="17" borderId="34" xfId="1" applyFont="1" applyFill="1" applyBorder="1" applyProtection="1">
      <protection locked="0"/>
    </xf>
    <xf numFmtId="171" fontId="119" fillId="17" borderId="34" xfId="1" applyNumberFormat="1" applyFont="1" applyFill="1" applyBorder="1" applyAlignment="1" applyProtection="1">
      <alignment horizontal="right"/>
      <protection locked="0"/>
    </xf>
    <xf numFmtId="167" fontId="119" fillId="17" borderId="34" xfId="1" applyNumberFormat="1" applyFont="1" applyFill="1" applyBorder="1" applyProtection="1">
      <protection locked="0"/>
    </xf>
    <xf numFmtId="0" fontId="119" fillId="17" borderId="34" xfId="1" applyFont="1" applyFill="1" applyBorder="1" applyAlignment="1" applyProtection="1">
      <alignment horizontal="center"/>
      <protection locked="0"/>
    </xf>
    <xf numFmtId="0" fontId="120" fillId="17" borderId="34" xfId="1" applyFont="1" applyFill="1" applyBorder="1" applyProtection="1">
      <protection locked="0"/>
    </xf>
    <xf numFmtId="171" fontId="120" fillId="17" borderId="34" xfId="1" applyNumberFormat="1" applyFont="1" applyFill="1" applyBorder="1" applyAlignment="1" applyProtection="1">
      <alignment horizontal="right"/>
      <protection locked="0"/>
    </xf>
    <xf numFmtId="0" fontId="119" fillId="17" borderId="34" xfId="1" applyFont="1" applyFill="1" applyBorder="1"/>
    <xf numFmtId="171" fontId="119" fillId="17" borderId="34" xfId="1" applyNumberFormat="1" applyFont="1" applyFill="1" applyBorder="1" applyAlignment="1">
      <alignment horizontal="right"/>
    </xf>
    <xf numFmtId="0" fontId="119" fillId="17" borderId="34" xfId="1" applyFont="1" applyFill="1" applyBorder="1" applyAlignment="1">
      <alignment horizontal="center"/>
    </xf>
    <xf numFmtId="0" fontId="54" fillId="0" borderId="4" xfId="1" applyFont="1" applyBorder="1" applyAlignment="1" applyProtection="1">
      <alignment horizontal="center" vertical="center"/>
      <protection locked="0"/>
    </xf>
    <xf numFmtId="0" fontId="54" fillId="0" borderId="4" xfId="1" applyFont="1" applyBorder="1" applyAlignment="1">
      <alignment horizontal="center" vertical="center"/>
    </xf>
    <xf numFmtId="0" fontId="35" fillId="0" borderId="9" xfId="1" applyFont="1" applyBorder="1" applyAlignment="1" applyProtection="1">
      <alignment horizontal="left"/>
      <protection locked="0"/>
    </xf>
    <xf numFmtId="171" fontId="35" fillId="0" borderId="9" xfId="1" applyNumberFormat="1" applyFont="1" applyBorder="1" applyAlignment="1" applyProtection="1">
      <alignment horizontal="right"/>
      <protection locked="0"/>
    </xf>
    <xf numFmtId="167" fontId="35" fillId="0" borderId="9" xfId="1" applyNumberFormat="1" applyFont="1" applyBorder="1" applyProtection="1">
      <protection locked="0"/>
    </xf>
    <xf numFmtId="0" fontId="98" fillId="11" borderId="35" xfId="1" applyFont="1" applyFill="1" applyBorder="1" applyProtection="1">
      <protection locked="0"/>
    </xf>
    <xf numFmtId="171" fontId="98" fillId="11" borderId="36" xfId="1" applyNumberFormat="1" applyFont="1" applyFill="1" applyBorder="1" applyAlignment="1" applyProtection="1">
      <alignment horizontal="right"/>
      <protection locked="0"/>
    </xf>
    <xf numFmtId="0" fontId="119" fillId="17" borderId="37" xfId="1" applyFont="1" applyFill="1" applyBorder="1" applyProtection="1">
      <protection locked="0"/>
    </xf>
    <xf numFmtId="171" fontId="119" fillId="17" borderId="37" xfId="1" applyNumberFormat="1" applyFont="1" applyFill="1" applyBorder="1" applyAlignment="1" applyProtection="1">
      <alignment horizontal="right"/>
      <protection locked="0"/>
    </xf>
    <xf numFmtId="167" fontId="119" fillId="17" borderId="37" xfId="1" applyNumberFormat="1" applyFont="1" applyFill="1" applyBorder="1" applyProtection="1">
      <protection locked="0"/>
    </xf>
    <xf numFmtId="0" fontId="119" fillId="17" borderId="37" xfId="1" applyFont="1" applyFill="1" applyBorder="1" applyAlignment="1" applyProtection="1">
      <alignment horizontal="center"/>
      <protection locked="0"/>
    </xf>
    <xf numFmtId="0" fontId="98" fillId="11" borderId="38" xfId="1" applyFont="1" applyFill="1" applyBorder="1" applyProtection="1">
      <protection locked="0"/>
    </xf>
    <xf numFmtId="171" fontId="98" fillId="11" borderId="39" xfId="1" applyNumberFormat="1" applyFont="1" applyFill="1" applyBorder="1" applyAlignment="1" applyProtection="1">
      <alignment horizontal="right"/>
      <protection locked="0"/>
    </xf>
    <xf numFmtId="167" fontId="98" fillId="11" borderId="39" xfId="1" applyNumberFormat="1" applyFont="1" applyFill="1" applyBorder="1" applyProtection="1">
      <protection locked="0"/>
    </xf>
    <xf numFmtId="0" fontId="98" fillId="11" borderId="40" xfId="1" applyFont="1" applyFill="1" applyBorder="1" applyAlignment="1" applyProtection="1">
      <alignment horizontal="center"/>
      <protection locked="0"/>
    </xf>
    <xf numFmtId="0" fontId="51" fillId="14" borderId="12" xfId="1" applyFont="1" applyFill="1" applyBorder="1"/>
    <xf numFmtId="171" fontId="51" fillId="14" borderId="12" xfId="1" applyNumberFormat="1" applyFont="1" applyFill="1" applyBorder="1" applyAlignment="1">
      <alignment horizontal="right"/>
    </xf>
    <xf numFmtId="167" fontId="35" fillId="0" borderId="12" xfId="1" applyNumberFormat="1" applyFont="1" applyBorder="1" applyProtection="1">
      <protection locked="0"/>
    </xf>
    <xf numFmtId="0" fontId="35" fillId="7" borderId="12" xfId="1" applyFont="1" applyFill="1" applyBorder="1" applyAlignment="1">
      <alignment horizontal="center"/>
    </xf>
    <xf numFmtId="0" fontId="119" fillId="17" borderId="41" xfId="1" applyFont="1" applyFill="1" applyBorder="1" applyProtection="1">
      <protection locked="0"/>
    </xf>
    <xf numFmtId="171" fontId="119" fillId="17" borderId="41" xfId="1" applyNumberFormat="1" applyFont="1" applyFill="1" applyBorder="1" applyAlignment="1" applyProtection="1">
      <alignment horizontal="right"/>
      <protection locked="0"/>
    </xf>
    <xf numFmtId="167" fontId="119" fillId="17" borderId="41" xfId="1" applyNumberFormat="1" applyFont="1" applyFill="1" applyBorder="1" applyProtection="1">
      <protection locked="0"/>
    </xf>
    <xf numFmtId="0" fontId="119" fillId="17" borderId="41" xfId="1" applyFont="1" applyFill="1" applyBorder="1" applyAlignment="1" applyProtection="1">
      <alignment horizontal="center"/>
      <protection locked="0"/>
    </xf>
    <xf numFmtId="0" fontId="98" fillId="11" borderId="42" xfId="1" applyFont="1" applyFill="1" applyBorder="1" applyAlignment="1" applyProtection="1">
      <alignment horizontal="center"/>
      <protection locked="0"/>
    </xf>
    <xf numFmtId="167" fontId="98" fillId="11" borderId="43" xfId="1" applyNumberFormat="1" applyFont="1" applyFill="1" applyBorder="1" applyProtection="1">
      <protection locked="0"/>
    </xf>
    <xf numFmtId="0" fontId="30" fillId="13" borderId="0" xfId="0" applyFont="1" applyFill="1" applyAlignment="1">
      <alignment wrapText="1"/>
    </xf>
    <xf numFmtId="0" fontId="17" fillId="13" borderId="0" xfId="1" applyFont="1" applyFill="1" applyAlignment="1" applyProtection="1">
      <alignment horizontal="left" vertical="top" wrapText="1"/>
      <protection locked="0"/>
    </xf>
    <xf numFmtId="0" fontId="30" fillId="13" borderId="30" xfId="0" applyFont="1" applyFill="1" applyBorder="1" applyAlignment="1">
      <alignment horizontal="center" wrapText="1"/>
    </xf>
    <xf numFmtId="49" fontId="30" fillId="0" borderId="0" xfId="0" applyNumberFormat="1" applyFont="1" applyAlignment="1">
      <alignment wrapText="1"/>
    </xf>
    <xf numFmtId="0" fontId="71" fillId="3" borderId="0" xfId="0" applyFont="1" applyFill="1" applyAlignment="1">
      <alignment horizontal="left" wrapText="1"/>
    </xf>
    <xf numFmtId="0" fontId="18" fillId="0" borderId="0" xfId="0" applyFont="1" applyAlignment="1">
      <alignment wrapText="1"/>
    </xf>
    <xf numFmtId="0" fontId="9" fillId="0" borderId="0" xfId="0" applyFont="1" applyAlignment="1">
      <alignment horizontal="center" vertical="center" wrapText="1"/>
    </xf>
    <xf numFmtId="0" fontId="33" fillId="0" borderId="0" xfId="1" applyFont="1" applyAlignment="1" applyProtection="1">
      <alignment wrapText="1"/>
      <protection locked="0"/>
    </xf>
    <xf numFmtId="49" fontId="33" fillId="0" borderId="0" xfId="1" applyNumberFormat="1" applyFont="1" applyAlignment="1" applyProtection="1">
      <alignment horizontal="center" vertical="center" wrapText="1"/>
      <protection locked="0"/>
    </xf>
    <xf numFmtId="49" fontId="8" fillId="0" borderId="0" xfId="0" applyNumberFormat="1" applyFont="1" applyAlignment="1" applyProtection="1">
      <alignment horizontal="center" vertical="center" wrapText="1"/>
      <protection locked="0"/>
    </xf>
    <xf numFmtId="0" fontId="9" fillId="0" borderId="0" xfId="0" applyFont="1" applyAlignment="1" applyProtection="1">
      <alignment horizontal="left" wrapText="1"/>
      <protection locked="0"/>
    </xf>
    <xf numFmtId="0" fontId="9" fillId="0" borderId="0" xfId="0" applyFont="1" applyAlignment="1" applyProtection="1">
      <alignment horizontal="center" vertical="top" wrapText="1"/>
      <protection locked="0"/>
    </xf>
    <xf numFmtId="0" fontId="18" fillId="0" borderId="0" xfId="0" applyFont="1"/>
    <xf numFmtId="0" fontId="6" fillId="0" borderId="0" xfId="1" applyFont="1" applyAlignment="1" applyProtection="1">
      <alignment horizontal="center" vertical="center" wrapText="1"/>
      <protection locked="0"/>
    </xf>
    <xf numFmtId="0" fontId="121" fillId="18" borderId="0" xfId="0" applyFont="1" applyFill="1" applyAlignment="1">
      <alignment wrapText="1"/>
    </xf>
    <xf numFmtId="0" fontId="8" fillId="18" borderId="0" xfId="0" applyFont="1" applyFill="1" applyAlignment="1">
      <alignment horizontal="center" vertical="center" wrapText="1"/>
    </xf>
    <xf numFmtId="0" fontId="30" fillId="23" borderId="0" xfId="0" applyFont="1" applyFill="1" applyAlignment="1">
      <alignment horizontal="center" vertical="center" wrapText="1"/>
    </xf>
    <xf numFmtId="0" fontId="0" fillId="23" borderId="0" xfId="0" applyFill="1" applyAlignment="1">
      <alignment wrapText="1"/>
    </xf>
    <xf numFmtId="0" fontId="30" fillId="23" borderId="0" xfId="0" applyFont="1" applyFill="1" applyAlignment="1">
      <alignment vertical="top" wrapText="1"/>
    </xf>
    <xf numFmtId="0" fontId="30" fillId="23" borderId="0" xfId="0" applyFont="1" applyFill="1" applyAlignment="1">
      <alignment horizontal="left" vertical="center" wrapText="1"/>
    </xf>
    <xf numFmtId="0" fontId="0" fillId="23" borderId="0" xfId="0" applyFill="1" applyAlignment="1">
      <alignment horizontal="left" vertical="center" wrapText="1"/>
    </xf>
    <xf numFmtId="0" fontId="15" fillId="23" borderId="0" xfId="0" applyFont="1" applyFill="1" applyAlignment="1">
      <alignment horizontal="center" vertical="center" wrapText="1"/>
    </xf>
    <xf numFmtId="0" fontId="71" fillId="23" borderId="0" xfId="0" applyFont="1" applyFill="1" applyAlignment="1">
      <alignment wrapText="1"/>
    </xf>
    <xf numFmtId="0" fontId="30" fillId="23" borderId="0" xfId="0" applyFont="1" applyFill="1" applyAlignment="1">
      <alignment wrapText="1"/>
    </xf>
    <xf numFmtId="0" fontId="111" fillId="3" borderId="0" xfId="0" applyFont="1" applyFill="1" applyAlignment="1">
      <alignment vertical="center" wrapText="1"/>
    </xf>
    <xf numFmtId="172" fontId="0" fillId="3" borderId="0" xfId="0" applyNumberFormat="1" applyFill="1" applyAlignment="1">
      <alignment horizontal="right" vertical="center" wrapText="1"/>
    </xf>
    <xf numFmtId="0" fontId="30" fillId="23" borderId="0" xfId="0" applyFont="1" applyFill="1" applyAlignment="1">
      <alignment horizontal="center" wrapText="1"/>
    </xf>
    <xf numFmtId="0" fontId="6" fillId="23" borderId="0" xfId="0" applyFont="1" applyFill="1" applyAlignment="1">
      <alignment vertical="center" wrapText="1"/>
    </xf>
    <xf numFmtId="4" fontId="0" fillId="3" borderId="0" xfId="0" applyNumberFormat="1" applyFill="1" applyAlignment="1">
      <alignment wrapText="1"/>
    </xf>
    <xf numFmtId="4" fontId="0" fillId="0" borderId="0" xfId="0" applyNumberFormat="1"/>
    <xf numFmtId="0" fontId="17" fillId="0" borderId="0" xfId="1" applyFont="1" applyAlignment="1" applyProtection="1">
      <alignment wrapText="1"/>
      <protection locked="0"/>
    </xf>
    <xf numFmtId="0" fontId="17" fillId="0" borderId="0" xfId="1" applyFont="1" applyAlignment="1" applyProtection="1">
      <alignment horizontal="center" wrapText="1"/>
      <protection locked="0"/>
    </xf>
    <xf numFmtId="0" fontId="17" fillId="0" borderId="0" xfId="1" applyFont="1" applyAlignment="1" applyProtection="1">
      <alignment horizontal="center" vertical="center" wrapText="1"/>
      <protection locked="0"/>
    </xf>
    <xf numFmtId="0" fontId="17" fillId="0" borderId="0" xfId="1" applyFont="1" applyAlignment="1" applyProtection="1">
      <alignment horizontal="left" vertical="top" wrapText="1"/>
      <protection locked="0"/>
    </xf>
    <xf numFmtId="14" fontId="17" fillId="0" borderId="0" xfId="1" applyNumberFormat="1" applyFont="1" applyAlignment="1" applyProtection="1">
      <alignment horizontal="center" vertical="center" wrapText="1"/>
      <protection locked="0"/>
    </xf>
    <xf numFmtId="0" fontId="17" fillId="0" borderId="30" xfId="1" applyFont="1" applyBorder="1" applyAlignment="1" applyProtection="1">
      <alignment horizontal="center" vertical="center" wrapText="1"/>
      <protection locked="0"/>
    </xf>
    <xf numFmtId="0" fontId="122" fillId="0" borderId="0" xfId="0" applyFont="1"/>
    <xf numFmtId="0" fontId="30" fillId="0" borderId="30" xfId="1" applyFont="1" applyBorder="1" applyAlignment="1" applyProtection="1">
      <alignment horizontal="center" vertical="center" wrapText="1"/>
      <protection locked="0"/>
    </xf>
    <xf numFmtId="0" fontId="6" fillId="0" borderId="0" xfId="1" applyFont="1" applyAlignment="1" applyProtection="1">
      <alignment horizontal="center" wrapText="1"/>
      <protection locked="0"/>
    </xf>
    <xf numFmtId="0" fontId="123" fillId="7" borderId="30" xfId="0" applyFont="1" applyFill="1" applyBorder="1" applyAlignment="1" applyProtection="1">
      <alignment horizontal="center" vertical="center" wrapText="1"/>
      <protection locked="0"/>
    </xf>
    <xf numFmtId="0" fontId="8" fillId="0" borderId="0" xfId="1" applyFont="1" applyFill="1" applyAlignment="1" applyProtection="1">
      <alignment wrapText="1"/>
      <protection locked="0"/>
    </xf>
  </cellXfs>
  <cellStyles count="5">
    <cellStyle name="Hyperlink" xfId="4" builtinId="8"/>
    <cellStyle name="Normal" xfId="0" builtinId="0"/>
    <cellStyle name="Normal 2" xfId="2" xr:uid="{00000000-0005-0000-0000-000002000000}"/>
    <cellStyle name="Normal 3" xfId="3" xr:uid="{00000000-0005-0000-0000-000003000000}"/>
    <cellStyle name="Normal 4" xfId="1" xr:uid="{00000000-0005-0000-0000-000004000000}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Relationship Id="rId14" Type="http://schemas.openxmlformats.org/officeDocument/2006/relationships/customXml" Target="../customXml/item4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2023" id="{B6F458DB-F65C-4102-B232-6784B1F1DDF5}"/>
  <namedSheetView name="pedir" id="{3A6D72B3-C874-48FB-AA60-F8312525C24F}"/>
  <namedSheetView name="reunion GP" id="{4B1C3565-89F5-45D7-87BE-6C9AD3A3B231}"/>
  <namedSheetView name="reunion GP_1" id="{F43928E1-95CD-4508-98CF-6BBE016E0F94}"/>
  <namedSheetView name="si filtros" id="{368C3660-3F6B-4FE3-BAA9-CFAF3258A5FA}"/>
  <namedSheetView name="sin  acp. direccion" id="{E4F624E9-16FF-4636-A5E5-879305B88BDA}"/>
  <namedSheetView name="Vista 1" id="{D6DD6155-2007-4AD8-8F76-26DE3633A35F}"/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OLMO MILLAN, Angel" id="{79F0187A-5AD7-4EC7-8F06-40E97D875A95}" userId="S::aolmo@novaresteam.com::802c509a-4fbe-45b4-9ea4-0687e376126e" providerId="AD"/>
  <person displayName="RABANEDA, Yolanda" id="{3499CACB-9B83-40E0-BDAC-DD55BAE2A43F}" userId="S::yrabaneda@novaresteam.com::aa66d7f1-413e-48da-b554-0f9448119e35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3961" dT="2023-12-13T15:43:45.84" personId="{3499CACB-9B83-40E0-BDAC-DD55BAE2A43F}" id="{A6BDF3AA-9638-467C-91BC-C1389A699466}">
    <text>Entregado 1 unit. 04.12</text>
  </threadedComment>
  <threadedComment ref="M5135" dT="2023-02-03T15:39:26.30" personId="{79F0187A-5AD7-4EC7-8F06-40E97D875A95}" id="{901AA27A-25B6-4BCA-8D2B-0BE2C5CD1A64}">
    <text>ya estaba peiddo sin anotar en gp</text>
  </threadedComment>
</ThreadedComment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es.rs-online.com/web/b/advance-tapes/" TargetMode="External"/><Relationship Id="rId13" Type="http://schemas.openxmlformats.org/officeDocument/2006/relationships/comments" Target="../comments1.xml"/><Relationship Id="rId3" Type="http://schemas.openxmlformats.org/officeDocument/2006/relationships/printerSettings" Target="../printerSettings/printerSettings3.bin"/><Relationship Id="rId7" Type="http://schemas.openxmlformats.org/officeDocument/2006/relationships/hyperlink" Target="https://es.rs-online.com/web/b/advance-tapes/" TargetMode="External"/><Relationship Id="rId12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hyperlink" Target="mailto:enric@sacoshidalgo.com" TargetMode="External"/><Relationship Id="rId11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15" Type="http://schemas.microsoft.com/office/2019/04/relationships/namedSheetView" Target="../namedSheetViews/namedSheetView1.xml"/><Relationship Id="rId10" Type="http://schemas.openxmlformats.org/officeDocument/2006/relationships/hyperlink" Target="https://es.rs-online.com/web/b/advance-tapes/" TargetMode="External"/><Relationship Id="rId4" Type="http://schemas.openxmlformats.org/officeDocument/2006/relationships/printerSettings" Target="../printerSettings/printerSettings4.bin"/><Relationship Id="rId9" Type="http://schemas.openxmlformats.org/officeDocument/2006/relationships/hyperlink" Target="https://es.rs-online.com/web/b/advance-tapes/" TargetMode="External"/><Relationship Id="rId1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printerSettings" Target="../printerSettings/printerSettings12.bin"/><Relationship Id="rId5" Type="http://schemas.openxmlformats.org/officeDocument/2006/relationships/printerSettings" Target="../printerSettings/printerSettings11.bin"/><Relationship Id="rId4" Type="http://schemas.openxmlformats.org/officeDocument/2006/relationships/printerSettings" Target="../printerSettings/printerSettings10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gteller@autotecno.com" TargetMode="External"/><Relationship Id="rId117" Type="http://schemas.openxmlformats.org/officeDocument/2006/relationships/hyperlink" Target="mailto:miguel.martinez@versionbeta.com" TargetMode="External"/><Relationship Id="rId21" Type="http://schemas.openxmlformats.org/officeDocument/2006/relationships/hyperlink" Target="mailto:codorniu@serviempresa.com" TargetMode="External"/><Relationship Id="rId42" Type="http://schemas.openxmlformats.org/officeDocument/2006/relationships/hyperlink" Target="mailto:vendes@ferro7.cat" TargetMode="External"/><Relationship Id="rId47" Type="http://schemas.openxmlformats.org/officeDocument/2006/relationships/hyperlink" Target="mailto:menriquez@genfiltro.es" TargetMode="External"/><Relationship Id="rId63" Type="http://schemas.openxmlformats.org/officeDocument/2006/relationships/hyperlink" Target="mailto:montse@instop.es" TargetMode="External"/><Relationship Id="rId68" Type="http://schemas.openxmlformats.org/officeDocument/2006/relationships/hyperlink" Target="mailto:jpoch@jorbasola.com%20615432754" TargetMode="External"/><Relationship Id="rId84" Type="http://schemas.openxmlformats.org/officeDocument/2006/relationships/hyperlink" Target="mailto:sat@movaltools.es" TargetMode="External"/><Relationship Id="rId89" Type="http://schemas.openxmlformats.org/officeDocument/2006/relationships/hyperlink" Target="mailto:esc-es@nordson.com" TargetMode="External"/><Relationship Id="rId112" Type="http://schemas.openxmlformats.org/officeDocument/2006/relationships/hyperlink" Target="mailto:cesc@fbrugues.com" TargetMode="External"/><Relationship Id="rId16" Type="http://schemas.openxmlformats.org/officeDocument/2006/relationships/hyperlink" Target="mailto:David.Gimeno@altana.com" TargetMode="External"/><Relationship Id="rId107" Type="http://schemas.openxmlformats.org/officeDocument/2006/relationships/hyperlink" Target="mailto:comercial@grues-suarezisoler.com" TargetMode="External"/><Relationship Id="rId11" Type="http://schemas.openxmlformats.org/officeDocument/2006/relationships/hyperlink" Target="mailto:info@grupoariprot.es" TargetMode="External"/><Relationship Id="rId32" Type="http://schemas.openxmlformats.org/officeDocument/2006/relationships/hyperlink" Target="mailto:electronica51@telefonica.net" TargetMode="External"/><Relationship Id="rId37" Type="http://schemas.openxmlformats.org/officeDocument/2006/relationships/hyperlink" Target="mailto:elena.bernal@exel-industrial.es" TargetMode="External"/><Relationship Id="rId53" Type="http://schemas.openxmlformats.org/officeDocument/2006/relationships/hyperlink" Target="mailto:ttutusaus@suministroshoms.com" TargetMode="External"/><Relationship Id="rId58" Type="http://schemas.openxmlformats.org/officeDocument/2006/relationships/hyperlink" Target="mailto:imb_sl@yahoo.es" TargetMode="External"/><Relationship Id="rId74" Type="http://schemas.openxmlformats.org/officeDocument/2006/relationships/hyperlink" Target="mailto:acabrera@kluthe.es" TargetMode="External"/><Relationship Id="rId79" Type="http://schemas.openxmlformats.org/officeDocument/2006/relationships/hyperlink" Target="mailto:jigroup@jigroup.e.telefonica.net" TargetMode="External"/><Relationship Id="rId102" Type="http://schemas.openxmlformats.org/officeDocument/2006/relationships/hyperlink" Target="mailto:info@sitecspray.com" TargetMode="External"/><Relationship Id="rId123" Type="http://schemas.openxmlformats.org/officeDocument/2006/relationships/printerSettings" Target="../printerSettings/printerSettings18.bin"/><Relationship Id="rId5" Type="http://schemas.openxmlformats.org/officeDocument/2006/relationships/printerSettings" Target="../printerSettings/printerSettings17.bin"/><Relationship Id="rId90" Type="http://schemas.openxmlformats.org/officeDocument/2006/relationships/hyperlink" Target="mailto:pintures@pinturesplanell.cat" TargetMode="External"/><Relationship Id="rId95" Type="http://schemas.openxmlformats.org/officeDocument/2006/relationships/hyperlink" Target="mailto:pedidos.barcelona@rs-components.com" TargetMode="External"/><Relationship Id="rId22" Type="http://schemas.openxmlformats.org/officeDocument/2006/relationships/hyperlink" Target="mailto:franck.moreau@coretec.eu" TargetMode="External"/><Relationship Id="rId27" Type="http://schemas.openxmlformats.org/officeDocument/2006/relationships/hyperlink" Target="mailto:info@duotechnik.com" TargetMode="External"/><Relationship Id="rId43" Type="http://schemas.openxmlformats.org/officeDocument/2006/relationships/hyperlink" Target="mailto:orders_es@festo.com" TargetMode="External"/><Relationship Id="rId48" Type="http://schemas.openxmlformats.org/officeDocument/2006/relationships/hyperlink" Target="mailto:msantin@gsf-espana.com" TargetMode="External"/><Relationship Id="rId64" Type="http://schemas.openxmlformats.org/officeDocument/2006/relationships/hyperlink" Target="mailto:jmartin@itm-esp.com" TargetMode="External"/><Relationship Id="rId69" Type="http://schemas.openxmlformats.org/officeDocument/2006/relationships/hyperlink" Target="mailto:empresa@jordibartroliboada.com" TargetMode="External"/><Relationship Id="rId113" Type="http://schemas.openxmlformats.org/officeDocument/2006/relationships/hyperlink" Target="mailto:igualada@tecnical.cat" TargetMode="External"/><Relationship Id="rId118" Type="http://schemas.openxmlformats.org/officeDocument/2006/relationships/hyperlink" Target="mailto:info@viladoms.net;pere@viladoms.net" TargetMode="External"/><Relationship Id="rId80" Type="http://schemas.openxmlformats.org/officeDocument/2006/relationships/hyperlink" Target="mailto:info@zamec.net" TargetMode="External"/><Relationship Id="rId85" Type="http://schemas.openxmlformats.org/officeDocument/2006/relationships/hyperlink" Target="mailto:muntadabaixllobregat@muntada.es" TargetMode="External"/><Relationship Id="rId12" Type="http://schemas.openxmlformats.org/officeDocument/2006/relationships/hyperlink" Target="mailto:info@grupoariprot.es" TargetMode="External"/><Relationship Id="rId17" Type="http://schemas.openxmlformats.org/officeDocument/2006/relationships/hyperlink" Target="mailto:jrlaguna20@hotmail.com" TargetMode="External"/><Relationship Id="rId33" Type="http://schemas.openxmlformats.org/officeDocument/2006/relationships/hyperlink" Target="mailto:anoia@grupoelectro-stocks.com" TargetMode="External"/><Relationship Id="rId38" Type="http://schemas.openxmlformats.org/officeDocument/2006/relationships/hyperlink" Target="mailto:joan.conesa@exel-industrial.es" TargetMode="External"/><Relationship Id="rId59" Type="http://schemas.openxmlformats.org/officeDocument/2006/relationships/hyperlink" Target="mailto:amoya@ing-solvan.com" TargetMode="External"/><Relationship Id="rId103" Type="http://schemas.openxmlformats.org/officeDocument/2006/relationships/hyperlink" Target="mailto:gvalero@sistem-car.com" TargetMode="External"/><Relationship Id="rId108" Type="http://schemas.openxmlformats.org/officeDocument/2006/relationships/hyperlink" Target="mailto:emarimon@suministroshoms.com" TargetMode="External"/><Relationship Id="rId54" Type="http://schemas.openxmlformats.org/officeDocument/2006/relationships/hyperlink" Target="mailto:acanyelles@suministroshoms.com" TargetMode="External"/><Relationship Id="rId70" Type="http://schemas.openxmlformats.org/officeDocument/2006/relationships/hyperlink" Target="mailto:jorega@ya.com" TargetMode="External"/><Relationship Id="rId75" Type="http://schemas.openxmlformats.org/officeDocument/2006/relationships/hyperlink" Target="mailto:fernando_giner@mab.es" TargetMode="External"/><Relationship Id="rId91" Type="http://schemas.openxmlformats.org/officeDocument/2006/relationships/hyperlink" Target="mailto:ma.cristobal@plasmatreat.es" TargetMode="External"/><Relationship Id="rId96" Type="http://schemas.openxmlformats.org/officeDocument/2006/relationships/hyperlink" Target="mailto:retolmania@retolmania.es" TargetMode="External"/><Relationship Id="rId1" Type="http://schemas.openxmlformats.org/officeDocument/2006/relationships/printerSettings" Target="../printerSettings/printerSettings13.bin"/><Relationship Id="rId6" Type="http://schemas.openxmlformats.org/officeDocument/2006/relationships/hyperlink" Target="mailto:juan@abina.com" TargetMode="External"/><Relationship Id="rId23" Type="http://schemas.openxmlformats.org/officeDocument/2006/relationships/hyperlink" Target="mailto:munta@outlook.com" TargetMode="External"/><Relationship Id="rId28" Type="http://schemas.openxmlformats.org/officeDocument/2006/relationships/hyperlink" Target="mailto:sat@eclipsecombustion.es" TargetMode="External"/><Relationship Id="rId49" Type="http://schemas.openxmlformats.org/officeDocument/2006/relationships/hyperlink" Target="mailto:carlos.loza@hbfuller.com%20620978321" TargetMode="External"/><Relationship Id="rId114" Type="http://schemas.openxmlformats.org/officeDocument/2006/relationships/hyperlink" Target="mailto:hornos.tecnoal@gmail.com" TargetMode="External"/><Relationship Id="rId119" Type="http://schemas.openxmlformats.org/officeDocument/2006/relationships/hyperlink" Target="mailto:mercheiturbe@hotmail.com" TargetMode="External"/><Relationship Id="rId44" Type="http://schemas.openxmlformats.org/officeDocument/2006/relationships/hyperlink" Target="mailto:info@fustesclosa.com" TargetMode="External"/><Relationship Id="rId60" Type="http://schemas.openxmlformats.org/officeDocument/2006/relationships/hyperlink" Target="mailto:m.ferron@inkema.com" TargetMode="External"/><Relationship Id="rId65" Type="http://schemas.openxmlformats.org/officeDocument/2006/relationships/hyperlink" Target="mailto:eorders.es@ifm.com" TargetMode="External"/><Relationship Id="rId81" Type="http://schemas.openxmlformats.org/officeDocument/2006/relationships/hyperlink" Target="mailto:egarciaf@metrikal.com" TargetMode="External"/><Relationship Id="rId86" Type="http://schemas.openxmlformats.org/officeDocument/2006/relationships/hyperlink" Target="mailto:comercial@neurtek.es" TargetMode="External"/><Relationship Id="rId4" Type="http://schemas.openxmlformats.org/officeDocument/2006/relationships/printerSettings" Target="../printerSettings/printerSettings16.bin"/><Relationship Id="rId9" Type="http://schemas.openxmlformats.org/officeDocument/2006/relationships/hyperlink" Target="mailto:info@ambarcombustion.com" TargetMode="External"/><Relationship Id="rId13" Type="http://schemas.openxmlformats.org/officeDocument/2006/relationships/hyperlink" Target="mailto:manuel.ramos@balluff.de" TargetMode="External"/><Relationship Id="rId18" Type="http://schemas.openxmlformats.org/officeDocument/2006/relationships/hyperlink" Target="mailto:celinfa@celinfa.es" TargetMode="External"/><Relationship Id="rId39" Type="http://schemas.openxmlformats.org/officeDocument/2006/relationships/hyperlink" Target="mailto:mjguerrero@expocomputer.es" TargetMode="External"/><Relationship Id="rId109" Type="http://schemas.openxmlformats.org/officeDocument/2006/relationships/hyperlink" Target="mailto:vendes@suministroshoms.com" TargetMode="External"/><Relationship Id="rId34" Type="http://schemas.openxmlformats.org/officeDocument/2006/relationships/hyperlink" Target="mailto:juanjo.fernandez@grupoelectrostocks.com" TargetMode="External"/><Relationship Id="rId50" Type="http://schemas.openxmlformats.org/officeDocument/2006/relationships/hyperlink" Target="mailto:Pedro.Falcao@hbfuller.com(pedidos%20directos)" TargetMode="External"/><Relationship Id="rId55" Type="http://schemas.openxmlformats.org/officeDocument/2006/relationships/hyperlink" Target="mailto:jean-baptiste.delacroix@ipros-sas.com" TargetMode="External"/><Relationship Id="rId76" Type="http://schemas.openxmlformats.org/officeDocument/2006/relationships/hyperlink" Target="mailto:mabindustrial@mab.es" TargetMode="External"/><Relationship Id="rId97" Type="http://schemas.openxmlformats.org/officeDocument/2006/relationships/hyperlink" Target="mailto:incservtec@ricoh.es" TargetMode="External"/><Relationship Id="rId104" Type="http://schemas.openxmlformats.org/officeDocument/2006/relationships/hyperlink" Target="mailto:administracio@solucionsmecaniques.com" TargetMode="External"/><Relationship Id="rId120" Type="http://schemas.openxmlformats.org/officeDocument/2006/relationships/hyperlink" Target="mailto:subtec01@gmail.com" TargetMode="External"/><Relationship Id="rId7" Type="http://schemas.openxmlformats.org/officeDocument/2006/relationships/hyperlink" Target="mailto:aleix@abina.com" TargetMode="External"/><Relationship Id="rId71" Type="http://schemas.openxmlformats.org/officeDocument/2006/relationships/hyperlink" Target="mailto:electrollanes@terra.com" TargetMode="External"/><Relationship Id="rId92" Type="http://schemas.openxmlformats.org/officeDocument/2006/relationships/hyperlink" Target="mailto:presolman@hotmail.com" TargetMode="External"/><Relationship Id="rId2" Type="http://schemas.openxmlformats.org/officeDocument/2006/relationships/printerSettings" Target="../printerSettings/printerSettings14.bin"/><Relationship Id="rId29" Type="http://schemas.openxmlformats.org/officeDocument/2006/relationships/hyperlink" Target="mailto:montse.hernandez@elster.com" TargetMode="External"/><Relationship Id="rId24" Type="http://schemas.openxmlformats.org/officeDocument/2006/relationships/hyperlink" Target="mailto:decater@decater.net" TargetMode="External"/><Relationship Id="rId40" Type="http://schemas.openxmlformats.org/officeDocument/2006/relationships/hyperlink" Target="mailto:carolina.orgilles@fanuc.eu" TargetMode="External"/><Relationship Id="rId45" Type="http://schemas.openxmlformats.org/officeDocument/2006/relationships/hyperlink" Target="mailto:mcerda@grupobn.es" TargetMode="External"/><Relationship Id="rId66" Type="http://schemas.openxmlformats.org/officeDocument/2006/relationships/hyperlink" Target="mailto:comercial@jorbasola.com" TargetMode="External"/><Relationship Id="rId87" Type="http://schemas.openxmlformats.org/officeDocument/2006/relationships/hyperlink" Target="mailto:elena.campins-bravo@nordson.com" TargetMode="External"/><Relationship Id="rId110" Type="http://schemas.openxmlformats.org/officeDocument/2006/relationships/hyperlink" Target="mailto:tallersibarra@igualada.cat" TargetMode="External"/><Relationship Id="rId115" Type="http://schemas.openxmlformats.org/officeDocument/2006/relationships/hyperlink" Target="mailto:moreno@tecnopower.es" TargetMode="External"/><Relationship Id="rId61" Type="http://schemas.openxmlformats.org/officeDocument/2006/relationships/hyperlink" Target="mailto:info@intertronic.es" TargetMode="External"/><Relationship Id="rId82" Type="http://schemas.openxmlformats.org/officeDocument/2006/relationships/hyperlink" Target="mailto:metalisteriaprieto@gmail.com" TargetMode="External"/><Relationship Id="rId19" Type="http://schemas.openxmlformats.org/officeDocument/2006/relationships/hyperlink" Target="mailto:jartal@celen.com" TargetMode="External"/><Relationship Id="rId14" Type="http://schemas.openxmlformats.org/officeDocument/2006/relationships/hyperlink" Target="mailto:marc.jolonch@bcnvision.es" TargetMode="External"/><Relationship Id="rId30" Type="http://schemas.openxmlformats.org/officeDocument/2006/relationships/hyperlink" Target="mailto:f.rodriguez@elcoro.com" TargetMode="External"/><Relationship Id="rId35" Type="http://schemas.openxmlformats.org/officeDocument/2006/relationships/hyperlink" Target="mailto:jmcanela@eminfor.com" TargetMode="External"/><Relationship Id="rId56" Type="http://schemas.openxmlformats.org/officeDocument/2006/relationships/hyperlink" Target="mailto:philippe.boutry@ipros-sas.com" TargetMode="External"/><Relationship Id="rId77" Type="http://schemas.openxmlformats.org/officeDocument/2006/relationships/hyperlink" Target="mailto:ecortes@macsa.es%20(Estela)" TargetMode="External"/><Relationship Id="rId100" Type="http://schemas.openxmlformats.org/officeDocument/2006/relationships/hyperlink" Target="mailto:sedem@sedemsa.es;mmartinez@sedemsa.es" TargetMode="External"/><Relationship Id="rId105" Type="http://schemas.openxmlformats.org/officeDocument/2006/relationships/hyperlink" Target="mailto:v.pesarrodona@staubli.com" TargetMode="External"/><Relationship Id="rId8" Type="http://schemas.openxmlformats.org/officeDocument/2006/relationships/hyperlink" Target="mailto:pau.puig@adbosch.es" TargetMode="External"/><Relationship Id="rId51" Type="http://schemas.openxmlformats.org/officeDocument/2006/relationships/hyperlink" Target="mailto:jose@hineutra.com" TargetMode="External"/><Relationship Id="rId72" Type="http://schemas.openxmlformats.org/officeDocument/2006/relationships/hyperlink" Target="mailto:pijjuan@hotmail.com" TargetMode="External"/><Relationship Id="rId93" Type="http://schemas.openxmlformats.org/officeDocument/2006/relationships/hyperlink" Target="mailto:javalerio@prolutec.es" TargetMode="External"/><Relationship Id="rId98" Type="http://schemas.openxmlformats.org/officeDocument/2006/relationships/hyperlink" Target="mailto:jcasas@saviaenergiacom" TargetMode="External"/><Relationship Id="rId121" Type="http://schemas.openxmlformats.org/officeDocument/2006/relationships/hyperlink" Target="mailto:info@operber.com" TargetMode="External"/><Relationship Id="rId3" Type="http://schemas.openxmlformats.org/officeDocument/2006/relationships/printerSettings" Target="../printerSettings/printerSettings15.bin"/><Relationship Id="rId25" Type="http://schemas.openxmlformats.org/officeDocument/2006/relationships/hyperlink" Target="mailto:ofertas@mdicor.com" TargetMode="External"/><Relationship Id="rId46" Type="http://schemas.openxmlformats.org/officeDocument/2006/relationships/hyperlink" Target="mailto:tvives@genfiltro.es" TargetMode="External"/><Relationship Id="rId67" Type="http://schemas.openxmlformats.org/officeDocument/2006/relationships/hyperlink" Target="mailto:bernat@jorbasola.com" TargetMode="External"/><Relationship Id="rId116" Type="http://schemas.openxmlformats.org/officeDocument/2006/relationships/hyperlink" Target="mailto:info@limtectomas.net" TargetMode="External"/><Relationship Id="rId20" Type="http://schemas.openxmlformats.org/officeDocument/2006/relationships/hyperlink" Target="mailto:clemcobarna@clemco.es" TargetMode="External"/><Relationship Id="rId41" Type="http://schemas.openxmlformats.org/officeDocument/2006/relationships/hyperlink" Target="mailto:Jordi.Centellas@fanuc.eu" TargetMode="External"/><Relationship Id="rId62" Type="http://schemas.openxmlformats.org/officeDocument/2006/relationships/hyperlink" Target="mailto:ventas@intertronic.es" TargetMode="External"/><Relationship Id="rId83" Type="http://schemas.openxmlformats.org/officeDocument/2006/relationships/hyperlink" Target="mailto:fgon@misco.es" TargetMode="External"/><Relationship Id="rId88" Type="http://schemas.openxmlformats.org/officeDocument/2006/relationships/hyperlink" Target="mailto:andrea.gorbe@nordson.com" TargetMode="External"/><Relationship Id="rId111" Type="http://schemas.openxmlformats.org/officeDocument/2006/relationships/hyperlink" Target="mailto:admin@talferco.com" TargetMode="External"/><Relationship Id="rId15" Type="http://schemas.openxmlformats.org/officeDocument/2006/relationships/hyperlink" Target="mailto:cgarrido@blautec.com" TargetMode="External"/><Relationship Id="rId36" Type="http://schemas.openxmlformats.org/officeDocument/2006/relationships/hyperlink" Target="mailto:pedidos@exel-industrial.es" TargetMode="External"/><Relationship Id="rId57" Type="http://schemas.openxmlformats.org/officeDocument/2006/relationships/hyperlink" Target="mailto:nati.cial@imb-sl.es" TargetMode="External"/><Relationship Id="rId106" Type="http://schemas.openxmlformats.org/officeDocument/2006/relationships/hyperlink" Target="mailto:jaume.mas@still.es" TargetMode="External"/><Relationship Id="rId10" Type="http://schemas.openxmlformats.org/officeDocument/2006/relationships/hyperlink" Target="mailto:comercialanson@anson.es" TargetMode="External"/><Relationship Id="rId31" Type="http://schemas.openxmlformats.org/officeDocument/2006/relationships/hyperlink" Target="mailto:edurne@elcoro.com" TargetMode="External"/><Relationship Id="rId52" Type="http://schemas.openxmlformats.org/officeDocument/2006/relationships/hyperlink" Target="mailto:vendes@suministroshoms.com" TargetMode="External"/><Relationship Id="rId73" Type="http://schemas.openxmlformats.org/officeDocument/2006/relationships/hyperlink" Target="mailto:ypadilla@kluthe.es;mmartin@kluthe.es" TargetMode="External"/><Relationship Id="rId78" Type="http://schemas.openxmlformats.org/officeDocument/2006/relationships/hyperlink" Target="mailto:ddmoral@macsa.es" TargetMode="External"/><Relationship Id="rId94" Type="http://schemas.openxmlformats.org/officeDocument/2006/relationships/hyperlink" Target="mailto:lduranvicente@gmail.com" TargetMode="External"/><Relationship Id="rId99" Type="http://schemas.openxmlformats.org/officeDocument/2006/relationships/hyperlink" Target="mailto:decosaga.santi.gamez@gmail.com" TargetMode="External"/><Relationship Id="rId101" Type="http://schemas.openxmlformats.org/officeDocument/2006/relationships/hyperlink" Target="mailto:alfonso@sitecspray.es" TargetMode="External"/><Relationship Id="rId122" Type="http://schemas.openxmlformats.org/officeDocument/2006/relationships/hyperlink" Target="mailto:acorvino@advancedproser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6" Type="http://schemas.openxmlformats.org/officeDocument/2006/relationships/printerSettings" Target="../printerSettings/printerSettings24.bin"/><Relationship Id="rId5" Type="http://schemas.openxmlformats.org/officeDocument/2006/relationships/printerSettings" Target="../printerSettings/printerSettings23.bin"/><Relationship Id="rId4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8B15C-D7DB-4784-AF70-76A6B69111BE}">
  <dimension ref="A1:C8"/>
  <sheetViews>
    <sheetView workbookViewId="0">
      <selection activeCell="C3" sqref="C3"/>
    </sheetView>
  </sheetViews>
  <sheetFormatPr defaultColWidth="9.140625" defaultRowHeight="15" x14ac:dyDescent="0.25"/>
  <cols>
    <col min="1" max="1" width="20.5703125" customWidth="1"/>
    <col min="2" max="2" width="20.42578125" customWidth="1"/>
    <col min="3" max="3" width="12.42578125" style="300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  <c r="C2" s="301">
        <v>6000</v>
      </c>
    </row>
    <row r="3" spans="1:3" x14ac:dyDescent="0.25">
      <c r="A3" t="s">
        <v>4</v>
      </c>
      <c r="B3" t="s">
        <v>5</v>
      </c>
      <c r="C3" s="301">
        <v>15000</v>
      </c>
    </row>
    <row r="4" spans="1:3" x14ac:dyDescent="0.25">
      <c r="A4" t="s">
        <v>6</v>
      </c>
    </row>
    <row r="5" spans="1:3" x14ac:dyDescent="0.25">
      <c r="A5" t="s">
        <v>7</v>
      </c>
    </row>
    <row r="6" spans="1:3" x14ac:dyDescent="0.25">
      <c r="A6" t="s">
        <v>8</v>
      </c>
    </row>
    <row r="7" spans="1:3" x14ac:dyDescent="0.25">
      <c r="A7" t="s">
        <v>9</v>
      </c>
    </row>
    <row r="8" spans="1:3" x14ac:dyDescent="0.25">
      <c r="A8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W9597"/>
  <sheetViews>
    <sheetView tabSelected="1" topLeftCell="D1" zoomScale="85" zoomScaleNormal="85" workbookViewId="0">
      <pane ySplit="1" topLeftCell="A6077" activePane="bottomLeft" state="frozen"/>
      <selection activeCell="P1" sqref="P1"/>
      <selection pane="bottomLeft" activeCell="R6077" sqref="R6077"/>
    </sheetView>
  </sheetViews>
  <sheetFormatPr defaultColWidth="11.42578125" defaultRowHeight="29.25" customHeight="1" x14ac:dyDescent="0.25"/>
  <cols>
    <col min="1" max="1" width="15.28515625" style="330" customWidth="1"/>
    <col min="2" max="2" width="40.7109375" style="330" customWidth="1"/>
    <col min="3" max="3" width="14.28515625" style="562" customWidth="1"/>
    <col min="4" max="4" width="29.85546875" style="562" customWidth="1"/>
    <col min="5" max="5" width="43.7109375" style="330" customWidth="1"/>
    <col min="6" max="6" width="11.42578125" style="562" customWidth="1"/>
    <col min="7" max="7" width="10.28515625" style="1031" customWidth="1"/>
    <col min="8" max="8" width="11.7109375" style="1052" customWidth="1"/>
    <col min="9" max="9" width="11.7109375" style="707" customWidth="1"/>
    <col min="10" max="10" width="13.140625" style="643" customWidth="1"/>
    <col min="11" max="11" width="17" style="644" customWidth="1"/>
    <col min="12" max="12" width="31.28515625" style="274" customWidth="1"/>
    <col min="13" max="13" width="9.140625" style="645" customWidth="1"/>
    <col min="14" max="14" width="18.28515625" style="754" bestFit="1" customWidth="1"/>
    <col min="15" max="15" width="15.28515625" style="1018" customWidth="1"/>
    <col min="16" max="16" width="9.85546875" style="274" customWidth="1"/>
    <col min="17" max="17" width="11.42578125" style="647"/>
    <col min="18" max="18" width="11.42578125" style="542"/>
    <col min="19" max="16384" width="11.42578125" style="330"/>
  </cols>
  <sheetData>
    <row r="1" spans="1:23" s="640" customFormat="1" ht="29.25" customHeight="1" x14ac:dyDescent="0.2">
      <c r="A1" s="649"/>
      <c r="B1" s="325" t="s">
        <v>11</v>
      </c>
      <c r="C1" s="327" t="s">
        <v>12</v>
      </c>
      <c r="D1" s="327" t="s">
        <v>13</v>
      </c>
      <c r="E1" s="325" t="s">
        <v>14</v>
      </c>
      <c r="F1" s="326" t="s">
        <v>15</v>
      </c>
      <c r="G1" s="327" t="s">
        <v>16</v>
      </c>
      <c r="H1" s="328" t="s">
        <v>17</v>
      </c>
      <c r="I1" s="328" t="s">
        <v>18</v>
      </c>
      <c r="J1" s="329" t="s">
        <v>19</v>
      </c>
      <c r="K1" s="596" t="s">
        <v>20</v>
      </c>
      <c r="L1" s="322" t="s">
        <v>21</v>
      </c>
      <c r="M1" s="278" t="s">
        <v>22</v>
      </c>
      <c r="N1" s="624" t="s">
        <v>23</v>
      </c>
      <c r="O1" s="311" t="s">
        <v>24</v>
      </c>
      <c r="P1" s="314" t="s">
        <v>25</v>
      </c>
      <c r="Q1" s="2" t="s">
        <v>26</v>
      </c>
      <c r="R1" s="584" t="s">
        <v>11026</v>
      </c>
    </row>
    <row r="2" spans="1:23" ht="23.25" hidden="1" customHeight="1" x14ac:dyDescent="0.25">
      <c r="A2" s="331" t="s">
        <v>27</v>
      </c>
      <c r="B2" s="4" t="s">
        <v>28</v>
      </c>
      <c r="C2" s="430" t="s">
        <v>29</v>
      </c>
      <c r="D2" s="332" t="s">
        <v>30</v>
      </c>
      <c r="E2" s="333" t="s">
        <v>31</v>
      </c>
      <c r="F2" s="332" t="s">
        <v>32</v>
      </c>
      <c r="G2" s="332">
        <v>1</v>
      </c>
      <c r="H2" s="650">
        <v>162.28</v>
      </c>
      <c r="I2" s="650">
        <v>162.28</v>
      </c>
      <c r="J2" s="651">
        <v>43655</v>
      </c>
      <c r="K2" s="598" t="s">
        <v>33</v>
      </c>
      <c r="L2" s="566" t="s">
        <v>27</v>
      </c>
      <c r="M2" s="652" t="s">
        <v>34</v>
      </c>
      <c r="N2" s="653">
        <v>43711</v>
      </c>
      <c r="O2" s="654">
        <v>43717</v>
      </c>
      <c r="P2" s="430"/>
      <c r="Q2" s="2" t="s">
        <v>35</v>
      </c>
      <c r="R2" s="655">
        <v>2019</v>
      </c>
    </row>
    <row r="3" spans="1:23" ht="23.25" hidden="1" customHeight="1" x14ac:dyDescent="0.25">
      <c r="A3" s="4" t="s">
        <v>36</v>
      </c>
      <c r="B3" s="334" t="s">
        <v>37</v>
      </c>
      <c r="C3" s="656" t="s">
        <v>38</v>
      </c>
      <c r="D3" s="335">
        <v>67966</v>
      </c>
      <c r="E3" s="334" t="s">
        <v>39</v>
      </c>
      <c r="F3" s="332" t="s">
        <v>32</v>
      </c>
      <c r="G3" s="332">
        <v>3</v>
      </c>
      <c r="H3" s="650">
        <v>65.900000000000006</v>
      </c>
      <c r="I3" s="650">
        <v>65.900000000000006</v>
      </c>
      <c r="J3" s="420">
        <v>43665</v>
      </c>
      <c r="K3" s="598" t="s">
        <v>33</v>
      </c>
      <c r="L3" s="566" t="s">
        <v>36</v>
      </c>
      <c r="M3" s="652" t="s">
        <v>34</v>
      </c>
      <c r="N3" s="653">
        <v>43711</v>
      </c>
      <c r="O3" s="657">
        <v>43717</v>
      </c>
      <c r="P3" s="430"/>
      <c r="Q3" s="2" t="s">
        <v>35</v>
      </c>
      <c r="R3" s="655">
        <v>2019</v>
      </c>
      <c r="S3" s="641"/>
      <c r="T3" s="641"/>
      <c r="U3" s="641"/>
      <c r="V3" s="641"/>
      <c r="W3" s="641"/>
    </row>
    <row r="4" spans="1:23" ht="23.25" hidden="1" customHeight="1" x14ac:dyDescent="0.25">
      <c r="A4" s="4" t="s">
        <v>36</v>
      </c>
      <c r="B4" s="334" t="s">
        <v>37</v>
      </c>
      <c r="C4" s="656" t="s">
        <v>38</v>
      </c>
      <c r="D4" s="335">
        <v>67966</v>
      </c>
      <c r="E4" s="334" t="s">
        <v>39</v>
      </c>
      <c r="F4" s="332" t="s">
        <v>32</v>
      </c>
      <c r="G4" s="332">
        <v>3</v>
      </c>
      <c r="H4" s="650">
        <v>65.900000000000006</v>
      </c>
      <c r="I4" s="650">
        <v>65.900000000000006</v>
      </c>
      <c r="J4" s="420">
        <v>43665</v>
      </c>
      <c r="K4" s="598" t="s">
        <v>33</v>
      </c>
      <c r="L4" s="566" t="s">
        <v>36</v>
      </c>
      <c r="M4" s="652" t="s">
        <v>34</v>
      </c>
      <c r="N4" s="653">
        <v>43711</v>
      </c>
      <c r="O4" s="657">
        <v>43717</v>
      </c>
      <c r="P4" s="430"/>
      <c r="Q4" s="2" t="s">
        <v>35</v>
      </c>
      <c r="R4" s="655">
        <v>2019</v>
      </c>
      <c r="S4" s="641"/>
      <c r="T4" s="641"/>
      <c r="U4" s="641"/>
      <c r="V4" s="641"/>
      <c r="W4" s="641"/>
    </row>
    <row r="5" spans="1:23" ht="23.25" hidden="1" customHeight="1" x14ac:dyDescent="0.25">
      <c r="A5" s="4" t="s">
        <v>0</v>
      </c>
      <c r="B5" s="334" t="s">
        <v>40</v>
      </c>
      <c r="C5" s="656" t="s">
        <v>41</v>
      </c>
      <c r="D5" s="335" t="s">
        <v>42</v>
      </c>
      <c r="E5" s="333" t="s">
        <v>43</v>
      </c>
      <c r="F5" s="344" t="s">
        <v>44</v>
      </c>
      <c r="G5" s="332">
        <v>1</v>
      </c>
      <c r="H5" s="650">
        <v>34.43</v>
      </c>
      <c r="I5" s="650">
        <v>34.43</v>
      </c>
      <c r="J5" s="420">
        <v>43670</v>
      </c>
      <c r="K5" s="598" t="s">
        <v>33</v>
      </c>
      <c r="L5" s="566" t="s">
        <v>0</v>
      </c>
      <c r="M5" s="652" t="s">
        <v>45</v>
      </c>
      <c r="N5" s="653">
        <v>43711</v>
      </c>
      <c r="O5" s="654">
        <v>43717</v>
      </c>
      <c r="P5" s="430"/>
      <c r="Q5" s="2" t="s">
        <v>35</v>
      </c>
      <c r="R5" s="655">
        <v>2019</v>
      </c>
    </row>
    <row r="6" spans="1:23" ht="23.25" hidden="1" customHeight="1" x14ac:dyDescent="0.25">
      <c r="A6" s="4" t="s">
        <v>0</v>
      </c>
      <c r="B6" s="334" t="s">
        <v>40</v>
      </c>
      <c r="C6" s="656" t="s">
        <v>41</v>
      </c>
      <c r="D6" s="335" t="s">
        <v>42</v>
      </c>
      <c r="E6" s="333" t="s">
        <v>43</v>
      </c>
      <c r="F6" s="344" t="s">
        <v>44</v>
      </c>
      <c r="G6" s="332">
        <v>1</v>
      </c>
      <c r="H6" s="650">
        <v>34.43</v>
      </c>
      <c r="I6" s="650">
        <v>34.43</v>
      </c>
      <c r="J6" s="420">
        <v>43670</v>
      </c>
      <c r="K6" s="598" t="s">
        <v>33</v>
      </c>
      <c r="L6" s="566" t="s">
        <v>0</v>
      </c>
      <c r="M6" s="652" t="s">
        <v>45</v>
      </c>
      <c r="N6" s="653">
        <v>43711</v>
      </c>
      <c r="O6" s="654">
        <v>43717</v>
      </c>
      <c r="P6" s="430"/>
      <c r="Q6" s="2" t="s">
        <v>35</v>
      </c>
      <c r="R6" s="655">
        <v>2019</v>
      </c>
    </row>
    <row r="7" spans="1:23" ht="23.25" hidden="1" customHeight="1" x14ac:dyDescent="0.25">
      <c r="A7" s="4" t="s">
        <v>7</v>
      </c>
      <c r="B7" s="336" t="s">
        <v>46</v>
      </c>
      <c r="C7" s="430" t="s">
        <v>47</v>
      </c>
      <c r="D7" s="332" t="s">
        <v>48</v>
      </c>
      <c r="E7" s="337" t="s">
        <v>49</v>
      </c>
      <c r="F7" s="332" t="s">
        <v>50</v>
      </c>
      <c r="G7" s="332">
        <v>1</v>
      </c>
      <c r="H7" s="650">
        <v>51.68</v>
      </c>
      <c r="I7" s="650">
        <v>51.68</v>
      </c>
      <c r="J7" s="420">
        <v>43699</v>
      </c>
      <c r="K7" s="598" t="s">
        <v>33</v>
      </c>
      <c r="L7" s="566" t="s">
        <v>7</v>
      </c>
      <c r="M7" s="652" t="s">
        <v>45</v>
      </c>
      <c r="N7" s="653">
        <v>43711</v>
      </c>
      <c r="O7" s="654">
        <v>43717</v>
      </c>
      <c r="P7" s="430"/>
      <c r="Q7" s="2" t="s">
        <v>35</v>
      </c>
      <c r="R7" s="658">
        <f>YEAR(J7)</f>
        <v>2019</v>
      </c>
    </row>
    <row r="8" spans="1:23" ht="23.25" hidden="1" customHeight="1" x14ac:dyDescent="0.25">
      <c r="A8" s="4" t="s">
        <v>7</v>
      </c>
      <c r="B8" s="336" t="s">
        <v>46</v>
      </c>
      <c r="C8" s="430" t="s">
        <v>47</v>
      </c>
      <c r="D8" s="332" t="s">
        <v>48</v>
      </c>
      <c r="E8" s="337" t="s">
        <v>49</v>
      </c>
      <c r="F8" s="332" t="s">
        <v>50</v>
      </c>
      <c r="G8" s="332">
        <v>1</v>
      </c>
      <c r="H8" s="650">
        <v>51.68</v>
      </c>
      <c r="I8" s="650">
        <v>51.68</v>
      </c>
      <c r="J8" s="420">
        <v>43699</v>
      </c>
      <c r="K8" s="598" t="s">
        <v>33</v>
      </c>
      <c r="L8" s="566" t="s">
        <v>7</v>
      </c>
      <c r="M8" s="652" t="s">
        <v>45</v>
      </c>
      <c r="N8" s="653">
        <v>43711</v>
      </c>
      <c r="O8" s="654">
        <v>43717</v>
      </c>
      <c r="P8" s="430"/>
      <c r="Q8" s="2" t="s">
        <v>35</v>
      </c>
      <c r="R8" s="658">
        <f>YEAR(J8)</f>
        <v>2019</v>
      </c>
    </row>
    <row r="9" spans="1:23" ht="23.25" hidden="1" customHeight="1" x14ac:dyDescent="0.25">
      <c r="A9" s="4" t="s">
        <v>36</v>
      </c>
      <c r="B9" s="4" t="s">
        <v>51</v>
      </c>
      <c r="C9" s="430" t="s">
        <v>52</v>
      </c>
      <c r="D9" s="332">
        <v>2063</v>
      </c>
      <c r="E9" s="4" t="s">
        <v>53</v>
      </c>
      <c r="F9" s="344" t="s">
        <v>32</v>
      </c>
      <c r="G9" s="332">
        <v>2</v>
      </c>
      <c r="H9" s="650">
        <v>20.29</v>
      </c>
      <c r="I9" s="650">
        <v>40.58</v>
      </c>
      <c r="J9" s="420">
        <v>43705</v>
      </c>
      <c r="K9" s="598" t="s">
        <v>33</v>
      </c>
      <c r="L9" s="323"/>
      <c r="M9" s="652" t="s">
        <v>45</v>
      </c>
      <c r="N9" s="653">
        <v>43711</v>
      </c>
      <c r="O9" s="657">
        <v>43717</v>
      </c>
      <c r="P9" s="430"/>
      <c r="Q9" s="2" t="s">
        <v>35</v>
      </c>
      <c r="R9" s="655">
        <v>2019</v>
      </c>
    </row>
    <row r="10" spans="1:23" ht="23.25" hidden="1" customHeight="1" x14ac:dyDescent="0.25">
      <c r="A10" s="4" t="s">
        <v>36</v>
      </c>
      <c r="B10" s="4" t="s">
        <v>51</v>
      </c>
      <c r="C10" s="430" t="s">
        <v>52</v>
      </c>
      <c r="D10" s="332">
        <v>2063</v>
      </c>
      <c r="E10" s="4" t="s">
        <v>53</v>
      </c>
      <c r="F10" s="344" t="s">
        <v>32</v>
      </c>
      <c r="G10" s="332">
        <v>2</v>
      </c>
      <c r="H10" s="650">
        <v>20.29</v>
      </c>
      <c r="I10" s="650">
        <v>40.58</v>
      </c>
      <c r="J10" s="420">
        <v>43705</v>
      </c>
      <c r="K10" s="598" t="s">
        <v>33</v>
      </c>
      <c r="L10" s="323"/>
      <c r="M10" s="652" t="s">
        <v>45</v>
      </c>
      <c r="N10" s="653">
        <v>43711</v>
      </c>
      <c r="O10" s="657">
        <v>43717</v>
      </c>
      <c r="P10" s="430"/>
      <c r="Q10" s="2" t="s">
        <v>35</v>
      </c>
      <c r="R10" s="655">
        <v>2019</v>
      </c>
    </row>
    <row r="11" spans="1:23" ht="23.25" hidden="1" customHeight="1" x14ac:dyDescent="0.25">
      <c r="A11" s="4" t="s">
        <v>54</v>
      </c>
      <c r="B11" s="4" t="s">
        <v>55</v>
      </c>
      <c r="C11" s="659" t="s">
        <v>56</v>
      </c>
      <c r="D11" s="332" t="s">
        <v>57</v>
      </c>
      <c r="E11" s="333" t="s">
        <v>55</v>
      </c>
      <c r="F11" s="344" t="s">
        <v>50</v>
      </c>
      <c r="G11" s="332">
        <v>6</v>
      </c>
      <c r="H11" s="650">
        <v>8.2200000000000006</v>
      </c>
      <c r="I11" s="650">
        <v>49.320000000000007</v>
      </c>
      <c r="J11" s="420">
        <v>43712</v>
      </c>
      <c r="K11" s="598" t="s">
        <v>33</v>
      </c>
      <c r="L11" s="323" t="s">
        <v>54</v>
      </c>
      <c r="M11" s="652" t="s">
        <v>34</v>
      </c>
      <c r="N11" s="653">
        <v>43713</v>
      </c>
      <c r="O11" s="654">
        <v>43717</v>
      </c>
      <c r="P11" s="430"/>
      <c r="Q11" s="2" t="s">
        <v>35</v>
      </c>
      <c r="R11" s="655">
        <v>2019</v>
      </c>
    </row>
    <row r="12" spans="1:23" ht="23.25" hidden="1" customHeight="1" x14ac:dyDescent="0.25">
      <c r="A12" s="4" t="s">
        <v>54</v>
      </c>
      <c r="B12" s="4" t="s">
        <v>55</v>
      </c>
      <c r="C12" s="659" t="s">
        <v>56</v>
      </c>
      <c r="D12" s="332" t="s">
        <v>57</v>
      </c>
      <c r="E12" s="333" t="s">
        <v>55</v>
      </c>
      <c r="F12" s="344" t="s">
        <v>50</v>
      </c>
      <c r="G12" s="332">
        <v>6</v>
      </c>
      <c r="H12" s="650">
        <v>8.2200000000000006</v>
      </c>
      <c r="I12" s="650">
        <v>49.320000000000007</v>
      </c>
      <c r="J12" s="420">
        <v>43712</v>
      </c>
      <c r="K12" s="598" t="s">
        <v>33</v>
      </c>
      <c r="L12" s="323" t="s">
        <v>54</v>
      </c>
      <c r="M12" s="652" t="s">
        <v>34</v>
      </c>
      <c r="N12" s="653">
        <v>43713</v>
      </c>
      <c r="O12" s="654">
        <v>43717</v>
      </c>
      <c r="P12" s="430"/>
      <c r="Q12" s="2" t="s">
        <v>35</v>
      </c>
      <c r="R12" s="655">
        <v>2019</v>
      </c>
    </row>
    <row r="13" spans="1:23" ht="23.25" hidden="1" customHeight="1" x14ac:dyDescent="0.25">
      <c r="A13" s="4" t="s">
        <v>7</v>
      </c>
      <c r="B13" s="4" t="s">
        <v>58</v>
      </c>
      <c r="C13" s="430"/>
      <c r="D13" s="332"/>
      <c r="E13" s="337" t="s">
        <v>59</v>
      </c>
      <c r="F13" s="344" t="s">
        <v>32</v>
      </c>
      <c r="G13" s="332">
        <v>1</v>
      </c>
      <c r="H13" s="650">
        <v>190</v>
      </c>
      <c r="I13" s="650">
        <v>190</v>
      </c>
      <c r="J13" s="420">
        <v>43731</v>
      </c>
      <c r="K13" s="597" t="s">
        <v>33</v>
      </c>
      <c r="L13" s="323" t="s">
        <v>36</v>
      </c>
      <c r="M13" s="652" t="s">
        <v>60</v>
      </c>
      <c r="N13" s="653">
        <v>43731</v>
      </c>
      <c r="O13" s="654">
        <v>43737</v>
      </c>
      <c r="P13" s="430"/>
      <c r="Q13" s="2" t="s">
        <v>35</v>
      </c>
      <c r="R13" s="655">
        <v>2019</v>
      </c>
    </row>
    <row r="14" spans="1:23" ht="23.25" hidden="1" customHeight="1" x14ac:dyDescent="0.25">
      <c r="A14" s="4" t="s">
        <v>7</v>
      </c>
      <c r="B14" s="4" t="s">
        <v>58</v>
      </c>
      <c r="C14" s="430"/>
      <c r="D14" s="332"/>
      <c r="E14" s="337" t="s">
        <v>59</v>
      </c>
      <c r="F14" s="344" t="s">
        <v>32</v>
      </c>
      <c r="G14" s="332">
        <v>1</v>
      </c>
      <c r="H14" s="650">
        <v>190</v>
      </c>
      <c r="I14" s="650">
        <v>190</v>
      </c>
      <c r="J14" s="420">
        <v>43731</v>
      </c>
      <c r="K14" s="597" t="s">
        <v>33</v>
      </c>
      <c r="L14" s="323" t="s">
        <v>36</v>
      </c>
      <c r="M14" s="652" t="s">
        <v>60</v>
      </c>
      <c r="N14" s="653">
        <v>43731</v>
      </c>
      <c r="O14" s="654">
        <v>43737</v>
      </c>
      <c r="P14" s="430"/>
      <c r="Q14" s="2" t="s">
        <v>35</v>
      </c>
      <c r="R14" s="655">
        <v>2019</v>
      </c>
    </row>
    <row r="15" spans="1:23" ht="23.25" hidden="1" customHeight="1" x14ac:dyDescent="0.25">
      <c r="A15" s="338" t="s">
        <v>61</v>
      </c>
      <c r="B15" s="5" t="s">
        <v>62</v>
      </c>
      <c r="C15" s="376"/>
      <c r="D15" s="335"/>
      <c r="E15" s="337" t="s">
        <v>63</v>
      </c>
      <c r="F15" s="344" t="s">
        <v>64</v>
      </c>
      <c r="G15" s="344">
        <v>56</v>
      </c>
      <c r="H15" s="650"/>
      <c r="I15" s="650">
        <v>0</v>
      </c>
      <c r="J15" s="366">
        <v>42370</v>
      </c>
      <c r="K15" s="598"/>
      <c r="L15" s="567" t="s">
        <v>65</v>
      </c>
      <c r="M15" s="652" t="s">
        <v>66</v>
      </c>
      <c r="N15" s="660">
        <v>42919</v>
      </c>
      <c r="O15" s="654">
        <v>42922</v>
      </c>
      <c r="P15" s="5"/>
      <c r="Q15" s="7" t="s">
        <v>67</v>
      </c>
      <c r="R15" s="396">
        <v>2016</v>
      </c>
    </row>
    <row r="16" spans="1:23" ht="23.25" hidden="1" customHeight="1" x14ac:dyDescent="0.25">
      <c r="A16" s="338" t="s">
        <v>61</v>
      </c>
      <c r="B16" s="5" t="s">
        <v>68</v>
      </c>
      <c r="C16" s="376"/>
      <c r="D16" s="335"/>
      <c r="E16" s="337" t="s">
        <v>69</v>
      </c>
      <c r="F16" s="344" t="s">
        <v>64</v>
      </c>
      <c r="G16" s="344">
        <v>56</v>
      </c>
      <c r="H16" s="650"/>
      <c r="I16" s="650">
        <v>0</v>
      </c>
      <c r="J16" s="366">
        <v>42370</v>
      </c>
      <c r="K16" s="598"/>
      <c r="L16" s="567" t="s">
        <v>65</v>
      </c>
      <c r="M16" s="652" t="s">
        <v>66</v>
      </c>
      <c r="N16" s="660">
        <v>42919</v>
      </c>
      <c r="O16" s="654">
        <v>42922</v>
      </c>
      <c r="P16" s="5"/>
      <c r="Q16" s="7" t="s">
        <v>67</v>
      </c>
      <c r="R16" s="396">
        <v>2016</v>
      </c>
    </row>
    <row r="17" spans="1:23" ht="23.25" hidden="1" customHeight="1" x14ac:dyDescent="0.25">
      <c r="A17" s="338" t="s">
        <v>61</v>
      </c>
      <c r="B17" s="5" t="s">
        <v>70</v>
      </c>
      <c r="C17" s="376"/>
      <c r="D17" s="335"/>
      <c r="E17" s="337" t="s">
        <v>71</v>
      </c>
      <c r="F17" s="344" t="s">
        <v>64</v>
      </c>
      <c r="G17" s="344">
        <v>80</v>
      </c>
      <c r="H17" s="650"/>
      <c r="I17" s="650">
        <v>0</v>
      </c>
      <c r="J17" s="366">
        <v>42370</v>
      </c>
      <c r="K17" s="598"/>
      <c r="L17" s="567" t="s">
        <v>65</v>
      </c>
      <c r="M17" s="652" t="s">
        <v>66</v>
      </c>
      <c r="N17" s="660"/>
      <c r="O17" s="654"/>
      <c r="P17" s="5"/>
      <c r="Q17" s="7" t="s">
        <v>67</v>
      </c>
      <c r="R17" s="396">
        <v>2016</v>
      </c>
    </row>
    <row r="18" spans="1:23" ht="23.25" hidden="1" customHeight="1" x14ac:dyDescent="0.25">
      <c r="A18" s="5" t="s">
        <v>0</v>
      </c>
      <c r="B18" s="5" t="s">
        <v>72</v>
      </c>
      <c r="C18" s="376" t="s">
        <v>73</v>
      </c>
      <c r="D18" s="344">
        <v>22004</v>
      </c>
      <c r="E18" s="3" t="s">
        <v>74</v>
      </c>
      <c r="F18" s="344" t="s">
        <v>75</v>
      </c>
      <c r="G18" s="344">
        <v>12</v>
      </c>
      <c r="H18" s="650">
        <v>27</v>
      </c>
      <c r="I18" s="650">
        <v>324</v>
      </c>
      <c r="J18" s="366">
        <v>43186</v>
      </c>
      <c r="K18" s="598" t="s">
        <v>76</v>
      </c>
      <c r="L18" s="361" t="s">
        <v>54</v>
      </c>
      <c r="M18" s="652" t="s">
        <v>66</v>
      </c>
      <c r="N18" s="660">
        <v>43208</v>
      </c>
      <c r="O18" s="123"/>
      <c r="P18" s="6"/>
      <c r="Q18" s="271" t="s">
        <v>77</v>
      </c>
      <c r="R18" s="5">
        <v>2018</v>
      </c>
    </row>
    <row r="19" spans="1:23" ht="23.25" hidden="1" customHeight="1" x14ac:dyDescent="0.25">
      <c r="A19" s="86" t="s">
        <v>78</v>
      </c>
      <c r="B19" s="86" t="s">
        <v>79</v>
      </c>
      <c r="C19" s="661"/>
      <c r="D19" s="118">
        <v>34236</v>
      </c>
      <c r="E19" s="86" t="s">
        <v>80</v>
      </c>
      <c r="F19" s="118" t="s">
        <v>32</v>
      </c>
      <c r="G19" s="661">
        <v>50</v>
      </c>
      <c r="H19" s="650">
        <v>271.2</v>
      </c>
      <c r="I19" s="650">
        <v>271.2</v>
      </c>
      <c r="J19" s="168">
        <v>44111</v>
      </c>
      <c r="K19" s="602" t="s">
        <v>76</v>
      </c>
      <c r="L19" s="312" t="s">
        <v>78</v>
      </c>
      <c r="M19" s="652" t="s">
        <v>81</v>
      </c>
      <c r="N19" s="660">
        <v>44113</v>
      </c>
      <c r="O19" s="662">
        <v>44118</v>
      </c>
      <c r="P19" s="86"/>
      <c r="Q19" s="271" t="s">
        <v>67</v>
      </c>
      <c r="R19" s="455">
        <f>YEAR(J19)</f>
        <v>2020</v>
      </c>
    </row>
    <row r="20" spans="1:23" ht="23.25" hidden="1" customHeight="1" x14ac:dyDescent="0.25">
      <c r="A20" s="86" t="s">
        <v>78</v>
      </c>
      <c r="B20" s="86" t="s">
        <v>82</v>
      </c>
      <c r="C20" s="661"/>
      <c r="D20" s="118">
        <v>34304</v>
      </c>
      <c r="E20" s="86" t="s">
        <v>83</v>
      </c>
      <c r="F20" s="118" t="s">
        <v>32</v>
      </c>
      <c r="G20" s="661">
        <v>2</v>
      </c>
      <c r="H20" s="650">
        <v>33</v>
      </c>
      <c r="I20" s="650">
        <f>G20*H20</f>
        <v>66</v>
      </c>
      <c r="J20" s="168">
        <v>44119</v>
      </c>
      <c r="K20" s="663" t="s">
        <v>76</v>
      </c>
      <c r="L20" s="578" t="s">
        <v>84</v>
      </c>
      <c r="M20" s="652" t="s">
        <v>85</v>
      </c>
      <c r="N20" s="660">
        <v>44144</v>
      </c>
      <c r="O20" s="662">
        <v>44148</v>
      </c>
      <c r="P20" s="86"/>
      <c r="Q20" s="7" t="s">
        <v>67</v>
      </c>
      <c r="R20" s="455">
        <f>YEAR(J20)</f>
        <v>2020</v>
      </c>
    </row>
    <row r="21" spans="1:23" ht="23.25" hidden="1" customHeight="1" x14ac:dyDescent="0.25">
      <c r="A21" s="86" t="s">
        <v>54</v>
      </c>
      <c r="B21" s="86" t="s">
        <v>86</v>
      </c>
      <c r="C21" s="661"/>
      <c r="D21" s="118">
        <v>34309</v>
      </c>
      <c r="E21" s="86" t="s">
        <v>87</v>
      </c>
      <c r="F21" s="118" t="s">
        <v>32</v>
      </c>
      <c r="G21" s="661">
        <v>20</v>
      </c>
      <c r="H21" s="650">
        <v>333</v>
      </c>
      <c r="I21" s="650">
        <v>333</v>
      </c>
      <c r="J21" s="168">
        <v>44119</v>
      </c>
      <c r="K21" s="663" t="s">
        <v>76</v>
      </c>
      <c r="L21" s="312" t="s">
        <v>88</v>
      </c>
      <c r="M21" s="652" t="s">
        <v>89</v>
      </c>
      <c r="N21" s="660">
        <v>44131</v>
      </c>
      <c r="O21" s="654">
        <v>44132</v>
      </c>
      <c r="P21" s="86"/>
      <c r="Q21" s="271" t="s">
        <v>67</v>
      </c>
      <c r="R21" s="455">
        <f>YEAR(J21)</f>
        <v>2020</v>
      </c>
    </row>
    <row r="22" spans="1:23" ht="23.25" hidden="1" customHeight="1" x14ac:dyDescent="0.25">
      <c r="A22" s="86" t="s">
        <v>90</v>
      </c>
      <c r="B22" s="124" t="s">
        <v>91</v>
      </c>
      <c r="C22" s="664" t="s">
        <v>92</v>
      </c>
      <c r="D22" s="422">
        <v>47671</v>
      </c>
      <c r="E22" s="337" t="s">
        <v>93</v>
      </c>
      <c r="F22" s="122" t="s">
        <v>94</v>
      </c>
      <c r="G22" s="664">
        <v>50</v>
      </c>
      <c r="H22" s="650"/>
      <c r="I22" s="650"/>
      <c r="J22" s="665">
        <v>44025</v>
      </c>
      <c r="K22" s="598" t="s">
        <v>76</v>
      </c>
      <c r="L22" s="568" t="s">
        <v>90</v>
      </c>
      <c r="M22" s="652"/>
      <c r="N22" s="660"/>
      <c r="O22" s="666"/>
      <c r="P22" s="124"/>
      <c r="Q22" s="269" t="s">
        <v>67</v>
      </c>
      <c r="R22" s="667">
        <f>YEAR(J22)</f>
        <v>2020</v>
      </c>
    </row>
    <row r="23" spans="1:23" ht="23.25" hidden="1" customHeight="1" x14ac:dyDescent="0.25">
      <c r="A23" s="124" t="s">
        <v>95</v>
      </c>
      <c r="B23" s="438" t="s">
        <v>96</v>
      </c>
      <c r="C23" s="668" t="s">
        <v>97</v>
      </c>
      <c r="D23" s="118">
        <v>101200</v>
      </c>
      <c r="E23" s="342" t="s">
        <v>98</v>
      </c>
      <c r="F23" s="118" t="s">
        <v>94</v>
      </c>
      <c r="G23" s="661">
        <v>1</v>
      </c>
      <c r="H23" s="650">
        <v>26.3</v>
      </c>
      <c r="I23" s="650">
        <f>G23*H23</f>
        <v>26.3</v>
      </c>
      <c r="J23" s="168">
        <v>44621</v>
      </c>
      <c r="K23" s="669" t="s">
        <v>76</v>
      </c>
      <c r="L23" s="312" t="s">
        <v>95</v>
      </c>
      <c r="M23" s="652" t="s">
        <v>99</v>
      </c>
      <c r="N23" s="654">
        <v>44629</v>
      </c>
      <c r="O23" s="654">
        <v>44630</v>
      </c>
      <c r="P23" s="118"/>
      <c r="Q23" s="271" t="s">
        <v>100</v>
      </c>
      <c r="R23" s="455">
        <f>YEAR(J23)</f>
        <v>2022</v>
      </c>
    </row>
    <row r="24" spans="1:23" ht="23.25" hidden="1" customHeight="1" x14ac:dyDescent="0.25">
      <c r="A24" s="3" t="s">
        <v>95</v>
      </c>
      <c r="B24" s="5" t="s">
        <v>101</v>
      </c>
      <c r="C24" s="376" t="s">
        <v>97</v>
      </c>
      <c r="D24" s="344">
        <v>109900</v>
      </c>
      <c r="E24" s="3" t="s">
        <v>102</v>
      </c>
      <c r="F24" s="344" t="s">
        <v>94</v>
      </c>
      <c r="G24" s="344">
        <v>1</v>
      </c>
      <c r="H24" s="650">
        <v>27.2</v>
      </c>
      <c r="I24" s="650">
        <v>27.2</v>
      </c>
      <c r="J24" s="366">
        <v>43432</v>
      </c>
      <c r="K24" s="598" t="s">
        <v>76</v>
      </c>
      <c r="L24" s="361" t="s">
        <v>103</v>
      </c>
      <c r="M24" s="652" t="s">
        <v>104</v>
      </c>
      <c r="N24" s="660">
        <v>43446</v>
      </c>
      <c r="O24" s="654">
        <v>43448</v>
      </c>
      <c r="P24" s="6"/>
      <c r="Q24" s="7" t="s">
        <v>100</v>
      </c>
      <c r="R24" s="5">
        <v>2018</v>
      </c>
    </row>
    <row r="25" spans="1:23" ht="23.25" hidden="1" customHeight="1" x14ac:dyDescent="0.25">
      <c r="A25" s="3" t="s">
        <v>95</v>
      </c>
      <c r="B25" s="5" t="s">
        <v>101</v>
      </c>
      <c r="C25" s="376" t="s">
        <v>97</v>
      </c>
      <c r="D25" s="344">
        <v>113700</v>
      </c>
      <c r="E25" s="3" t="s">
        <v>105</v>
      </c>
      <c r="F25" s="344" t="s">
        <v>94</v>
      </c>
      <c r="G25" s="344">
        <v>1</v>
      </c>
      <c r="H25" s="650">
        <v>27</v>
      </c>
      <c r="I25" s="650">
        <v>27</v>
      </c>
      <c r="J25" s="366">
        <v>43432</v>
      </c>
      <c r="K25" s="598" t="s">
        <v>76</v>
      </c>
      <c r="L25" s="361" t="s">
        <v>103</v>
      </c>
      <c r="M25" s="652" t="s">
        <v>104</v>
      </c>
      <c r="N25" s="660">
        <v>43446</v>
      </c>
      <c r="O25" s="654">
        <v>43448</v>
      </c>
      <c r="P25" s="6"/>
      <c r="Q25" s="7" t="s">
        <v>100</v>
      </c>
      <c r="R25" s="5">
        <v>2018</v>
      </c>
      <c r="S25" s="564"/>
      <c r="T25" s="564"/>
      <c r="U25" s="564"/>
      <c r="V25" s="564"/>
      <c r="W25" s="564"/>
    </row>
    <row r="26" spans="1:23" ht="23.25" hidden="1" customHeight="1" x14ac:dyDescent="0.25">
      <c r="A26" s="5" t="s">
        <v>106</v>
      </c>
      <c r="B26" s="5" t="s">
        <v>107</v>
      </c>
      <c r="C26" s="376" t="s">
        <v>97</v>
      </c>
      <c r="D26" s="388">
        <v>126200</v>
      </c>
      <c r="E26" s="374" t="s">
        <v>108</v>
      </c>
      <c r="F26" s="344" t="s">
        <v>94</v>
      </c>
      <c r="G26" s="344">
        <v>4</v>
      </c>
      <c r="H26" s="650">
        <v>12</v>
      </c>
      <c r="I26" s="650">
        <v>48</v>
      </c>
      <c r="J26" s="366">
        <v>43166</v>
      </c>
      <c r="K26" s="598" t="s">
        <v>76</v>
      </c>
      <c r="L26" s="361" t="s">
        <v>106</v>
      </c>
      <c r="M26" s="652" t="s">
        <v>66</v>
      </c>
      <c r="N26" s="660">
        <v>43223</v>
      </c>
      <c r="O26" s="654">
        <v>43223</v>
      </c>
      <c r="P26" s="5"/>
      <c r="Q26" s="271" t="s">
        <v>77</v>
      </c>
      <c r="R26" s="5">
        <v>2018</v>
      </c>
    </row>
    <row r="27" spans="1:23" ht="23.25" hidden="1" customHeight="1" x14ac:dyDescent="0.25">
      <c r="A27" s="124" t="s">
        <v>95</v>
      </c>
      <c r="B27" s="438" t="s">
        <v>96</v>
      </c>
      <c r="C27" s="668" t="s">
        <v>97</v>
      </c>
      <c r="D27" s="118">
        <v>126200</v>
      </c>
      <c r="E27" s="342" t="s">
        <v>109</v>
      </c>
      <c r="F27" s="118" t="s">
        <v>94</v>
      </c>
      <c r="G27" s="661">
        <v>1</v>
      </c>
      <c r="H27" s="650">
        <v>12.3</v>
      </c>
      <c r="I27" s="650">
        <f>G27*H27</f>
        <v>12.3</v>
      </c>
      <c r="J27" s="168">
        <v>44621</v>
      </c>
      <c r="K27" s="669" t="s">
        <v>76</v>
      </c>
      <c r="L27" s="312" t="s">
        <v>95</v>
      </c>
      <c r="M27" s="652" t="s">
        <v>99</v>
      </c>
      <c r="N27" s="654">
        <v>44629</v>
      </c>
      <c r="O27" s="654">
        <v>44630</v>
      </c>
      <c r="P27" s="118"/>
      <c r="Q27" s="271" t="s">
        <v>100</v>
      </c>
      <c r="R27" s="455">
        <f>YEAR(J27)</f>
        <v>2022</v>
      </c>
    </row>
    <row r="28" spans="1:23" ht="23.25" hidden="1" customHeight="1" x14ac:dyDescent="0.25">
      <c r="A28" s="124" t="s">
        <v>95</v>
      </c>
      <c r="B28" s="438" t="s">
        <v>96</v>
      </c>
      <c r="C28" s="668" t="s">
        <v>97</v>
      </c>
      <c r="D28" s="118">
        <v>126500</v>
      </c>
      <c r="E28" s="342" t="s">
        <v>110</v>
      </c>
      <c r="F28" s="118" t="s">
        <v>94</v>
      </c>
      <c r="G28" s="661">
        <v>1</v>
      </c>
      <c r="H28" s="650">
        <v>14</v>
      </c>
      <c r="I28" s="650">
        <f>G28*H28</f>
        <v>14</v>
      </c>
      <c r="J28" s="168">
        <v>44621</v>
      </c>
      <c r="K28" s="669" t="s">
        <v>76</v>
      </c>
      <c r="L28" s="312" t="s">
        <v>95</v>
      </c>
      <c r="M28" s="652" t="s">
        <v>99</v>
      </c>
      <c r="N28" s="654">
        <v>44629</v>
      </c>
      <c r="O28" s="654">
        <v>44630</v>
      </c>
      <c r="P28" s="118"/>
      <c r="Q28" s="271" t="s">
        <v>100</v>
      </c>
      <c r="R28" s="455">
        <f>YEAR(J28)</f>
        <v>2022</v>
      </c>
      <c r="S28" s="542"/>
      <c r="T28" s="542"/>
      <c r="U28" s="542"/>
      <c r="V28" s="542"/>
      <c r="W28" s="542"/>
    </row>
    <row r="29" spans="1:23" ht="23.25" hidden="1" customHeight="1" x14ac:dyDescent="0.25">
      <c r="A29" s="4" t="s">
        <v>10</v>
      </c>
      <c r="B29" s="4" t="s">
        <v>111</v>
      </c>
      <c r="C29" s="430"/>
      <c r="D29" s="332">
        <v>421185</v>
      </c>
      <c r="E29" s="3" t="s">
        <v>112</v>
      </c>
      <c r="F29" s="344" t="s">
        <v>44</v>
      </c>
      <c r="G29" s="332">
        <v>20</v>
      </c>
      <c r="H29" s="650">
        <v>0</v>
      </c>
      <c r="I29" s="650">
        <v>0</v>
      </c>
      <c r="J29" s="419">
        <v>43745</v>
      </c>
      <c r="K29" s="597" t="s">
        <v>76</v>
      </c>
      <c r="L29" s="323" t="s">
        <v>113</v>
      </c>
      <c r="M29" s="652" t="s">
        <v>114</v>
      </c>
      <c r="N29" s="660">
        <v>43754</v>
      </c>
      <c r="O29" s="654">
        <v>43762</v>
      </c>
      <c r="P29" s="430"/>
      <c r="Q29" s="2" t="s">
        <v>67</v>
      </c>
      <c r="R29" s="655">
        <v>2019</v>
      </c>
    </row>
    <row r="30" spans="1:23" ht="23.25" hidden="1" customHeight="1" x14ac:dyDescent="0.25">
      <c r="A30" s="4" t="s">
        <v>10</v>
      </c>
      <c r="B30" s="4" t="s">
        <v>111</v>
      </c>
      <c r="C30" s="430"/>
      <c r="D30" s="332">
        <v>421185</v>
      </c>
      <c r="E30" s="3" t="s">
        <v>112</v>
      </c>
      <c r="F30" s="344" t="s">
        <v>44</v>
      </c>
      <c r="G30" s="332">
        <v>20</v>
      </c>
      <c r="H30" s="650">
        <v>0</v>
      </c>
      <c r="I30" s="650">
        <v>0</v>
      </c>
      <c r="J30" s="419">
        <v>43745</v>
      </c>
      <c r="K30" s="597" t="s">
        <v>76</v>
      </c>
      <c r="L30" s="323" t="s">
        <v>113</v>
      </c>
      <c r="M30" s="652" t="s">
        <v>114</v>
      </c>
      <c r="N30" s="660">
        <v>43754</v>
      </c>
      <c r="O30" s="654">
        <v>43762</v>
      </c>
      <c r="P30" s="430"/>
      <c r="Q30" s="2" t="s">
        <v>67</v>
      </c>
      <c r="R30" s="655">
        <v>2019</v>
      </c>
    </row>
    <row r="31" spans="1:23" ht="23.25" hidden="1" customHeight="1" x14ac:dyDescent="0.25">
      <c r="A31" s="338" t="s">
        <v>54</v>
      </c>
      <c r="B31" s="5" t="s">
        <v>115</v>
      </c>
      <c r="C31" s="376"/>
      <c r="D31" s="335">
        <v>31090810</v>
      </c>
      <c r="E31" s="4" t="s">
        <v>116</v>
      </c>
      <c r="F31" s="344" t="s">
        <v>117</v>
      </c>
      <c r="G31" s="344">
        <v>30</v>
      </c>
      <c r="H31" s="650">
        <v>2.4900000000000002</v>
      </c>
      <c r="I31" s="650">
        <v>74.7</v>
      </c>
      <c r="J31" s="366">
        <v>42754</v>
      </c>
      <c r="K31" s="598" t="s">
        <v>76</v>
      </c>
      <c r="L31" s="361"/>
      <c r="M31" s="652" t="s">
        <v>66</v>
      </c>
      <c r="N31" s="660">
        <v>42761</v>
      </c>
      <c r="O31" s="654">
        <v>42765</v>
      </c>
      <c r="P31" s="5"/>
      <c r="Q31" s="271" t="s">
        <v>77</v>
      </c>
      <c r="R31" s="396">
        <v>2017</v>
      </c>
      <c r="S31" s="640"/>
      <c r="T31" s="640"/>
      <c r="U31" s="640"/>
      <c r="V31" s="640"/>
      <c r="W31" s="640"/>
    </row>
    <row r="32" spans="1:23" ht="23.25" hidden="1" customHeight="1" x14ac:dyDescent="0.25">
      <c r="A32" s="338" t="s">
        <v>118</v>
      </c>
      <c r="B32" s="5" t="s">
        <v>115</v>
      </c>
      <c r="C32" s="376"/>
      <c r="D32" s="335">
        <v>31090813</v>
      </c>
      <c r="E32" s="4" t="s">
        <v>119</v>
      </c>
      <c r="F32" s="344" t="s">
        <v>117</v>
      </c>
      <c r="G32" s="344">
        <v>30</v>
      </c>
      <c r="H32" s="650">
        <v>2.57</v>
      </c>
      <c r="I32" s="650">
        <v>77.099999999999994</v>
      </c>
      <c r="J32" s="366">
        <v>42754</v>
      </c>
      <c r="K32" s="598" t="s">
        <v>76</v>
      </c>
      <c r="L32" s="361"/>
      <c r="M32" s="652" t="s">
        <v>66</v>
      </c>
      <c r="N32" s="660">
        <v>42761</v>
      </c>
      <c r="O32" s="654">
        <v>42765</v>
      </c>
      <c r="P32" s="5"/>
      <c r="Q32" s="271" t="s">
        <v>77</v>
      </c>
      <c r="R32" s="396">
        <v>2017</v>
      </c>
      <c r="S32" s="670"/>
      <c r="T32" s="670"/>
      <c r="U32" s="670"/>
      <c r="V32" s="670"/>
      <c r="W32" s="670"/>
    </row>
    <row r="33" spans="1:23" ht="23.25" hidden="1" customHeight="1" x14ac:dyDescent="0.25">
      <c r="A33" s="338" t="s">
        <v>120</v>
      </c>
      <c r="B33" s="5" t="s">
        <v>121</v>
      </c>
      <c r="C33" s="376" t="s">
        <v>122</v>
      </c>
      <c r="D33" s="335">
        <v>31140610</v>
      </c>
      <c r="E33" s="345" t="s">
        <v>123</v>
      </c>
      <c r="F33" s="344" t="s">
        <v>94</v>
      </c>
      <c r="G33" s="344">
        <v>10</v>
      </c>
      <c r="H33" s="650">
        <v>2.44</v>
      </c>
      <c r="I33" s="650">
        <v>24.4</v>
      </c>
      <c r="J33" s="366">
        <v>42929</v>
      </c>
      <c r="K33" s="598" t="s">
        <v>76</v>
      </c>
      <c r="L33" s="361"/>
      <c r="M33" s="652" t="s">
        <v>66</v>
      </c>
      <c r="N33" s="660">
        <v>42937</v>
      </c>
      <c r="O33" s="654">
        <v>42940</v>
      </c>
      <c r="P33" s="5"/>
      <c r="Q33" s="271" t="s">
        <v>77</v>
      </c>
      <c r="R33" s="396">
        <v>2017</v>
      </c>
      <c r="S33" s="670"/>
      <c r="T33" s="670"/>
      <c r="U33" s="670"/>
      <c r="V33" s="670"/>
      <c r="W33" s="670"/>
    </row>
    <row r="34" spans="1:23" ht="23.25" hidden="1" customHeight="1" x14ac:dyDescent="0.25">
      <c r="A34" s="338" t="s">
        <v>120</v>
      </c>
      <c r="B34" s="5" t="s">
        <v>121</v>
      </c>
      <c r="C34" s="376" t="s">
        <v>122</v>
      </c>
      <c r="D34" s="335">
        <v>31140613</v>
      </c>
      <c r="E34" s="345" t="s">
        <v>124</v>
      </c>
      <c r="F34" s="344" t="s">
        <v>94</v>
      </c>
      <c r="G34" s="344">
        <v>10</v>
      </c>
      <c r="H34" s="650">
        <v>3.04</v>
      </c>
      <c r="I34" s="650">
        <v>30.4</v>
      </c>
      <c r="J34" s="366">
        <v>42929</v>
      </c>
      <c r="K34" s="598" t="s">
        <v>76</v>
      </c>
      <c r="L34" s="361"/>
      <c r="M34" s="652" t="s">
        <v>66</v>
      </c>
      <c r="N34" s="660">
        <v>42937</v>
      </c>
      <c r="O34" s="654">
        <v>42940</v>
      </c>
      <c r="P34" s="5"/>
      <c r="Q34" s="271" t="s">
        <v>77</v>
      </c>
      <c r="R34" s="396">
        <v>2017</v>
      </c>
    </row>
    <row r="35" spans="1:23" ht="23.25" hidden="1" customHeight="1" x14ac:dyDescent="0.25">
      <c r="A35" s="86" t="s">
        <v>9</v>
      </c>
      <c r="B35" s="86" t="s">
        <v>125</v>
      </c>
      <c r="C35" s="661" t="s">
        <v>126</v>
      </c>
      <c r="D35" s="118">
        <v>31980610</v>
      </c>
      <c r="E35" s="124" t="s">
        <v>127</v>
      </c>
      <c r="F35" s="118" t="s">
        <v>128</v>
      </c>
      <c r="G35" s="661">
        <v>10</v>
      </c>
      <c r="H35" s="650">
        <v>4.0999999999999996</v>
      </c>
      <c r="I35" s="650">
        <f>H35*G35</f>
        <v>41</v>
      </c>
      <c r="J35" s="168">
        <v>44215</v>
      </c>
      <c r="K35" s="671" t="s">
        <v>76</v>
      </c>
      <c r="L35" s="312" t="s">
        <v>9</v>
      </c>
      <c r="M35" s="652" t="s">
        <v>129</v>
      </c>
      <c r="N35" s="653">
        <v>44295</v>
      </c>
      <c r="O35" s="654">
        <v>44302</v>
      </c>
      <c r="P35" s="86"/>
      <c r="Q35" s="271" t="s">
        <v>67</v>
      </c>
      <c r="R35" s="455">
        <f>YEAR(J35)</f>
        <v>2021</v>
      </c>
    </row>
    <row r="36" spans="1:23" ht="23.25" hidden="1" customHeight="1" x14ac:dyDescent="0.25">
      <c r="A36" s="86" t="s">
        <v>9</v>
      </c>
      <c r="B36" s="86" t="s">
        <v>130</v>
      </c>
      <c r="C36" s="661" t="s">
        <v>126</v>
      </c>
      <c r="D36" s="118">
        <v>31980610</v>
      </c>
      <c r="E36" s="124" t="s">
        <v>131</v>
      </c>
      <c r="F36" s="118" t="s">
        <v>128</v>
      </c>
      <c r="G36" s="661">
        <v>10</v>
      </c>
      <c r="H36" s="650">
        <v>3.61</v>
      </c>
      <c r="I36" s="650">
        <f>H36*G36</f>
        <v>36.1</v>
      </c>
      <c r="J36" s="168">
        <v>44215</v>
      </c>
      <c r="K36" s="671" t="s">
        <v>76</v>
      </c>
      <c r="L36" s="312" t="s">
        <v>9</v>
      </c>
      <c r="M36" s="652" t="s">
        <v>129</v>
      </c>
      <c r="N36" s="653">
        <v>44295</v>
      </c>
      <c r="O36" s="654">
        <v>44302</v>
      </c>
      <c r="P36" s="86"/>
      <c r="Q36" s="271" t="s">
        <v>67</v>
      </c>
      <c r="R36" s="455">
        <f>YEAR(J36)</f>
        <v>2021</v>
      </c>
    </row>
    <row r="37" spans="1:23" ht="23.25" hidden="1" customHeight="1" x14ac:dyDescent="0.25">
      <c r="A37" s="338" t="s">
        <v>132</v>
      </c>
      <c r="B37" s="5" t="s">
        <v>133</v>
      </c>
      <c r="C37" s="376" t="s">
        <v>134</v>
      </c>
      <c r="D37" s="335">
        <v>31990419</v>
      </c>
      <c r="E37" s="4" t="s">
        <v>135</v>
      </c>
      <c r="F37" s="344" t="s">
        <v>136</v>
      </c>
      <c r="G37" s="344">
        <v>40</v>
      </c>
      <c r="H37" s="650">
        <v>2.13</v>
      </c>
      <c r="I37" s="650">
        <v>85.199999999999989</v>
      </c>
      <c r="J37" s="366">
        <v>42848</v>
      </c>
      <c r="K37" s="598" t="s">
        <v>76</v>
      </c>
      <c r="L37" s="361"/>
      <c r="M37" s="652" t="s">
        <v>66</v>
      </c>
      <c r="N37" s="660">
        <v>42857</v>
      </c>
      <c r="O37" s="654">
        <v>42863</v>
      </c>
      <c r="P37" s="5"/>
      <c r="Q37" s="271" t="s">
        <v>77</v>
      </c>
      <c r="R37" s="396">
        <v>2017</v>
      </c>
    </row>
    <row r="38" spans="1:23" ht="23.25" hidden="1" customHeight="1" x14ac:dyDescent="0.25">
      <c r="A38" s="338" t="s">
        <v>61</v>
      </c>
      <c r="B38" s="5" t="s">
        <v>137</v>
      </c>
      <c r="C38" s="376"/>
      <c r="D38" s="335"/>
      <c r="E38" s="337" t="s">
        <v>138</v>
      </c>
      <c r="F38" s="344" t="s">
        <v>64</v>
      </c>
      <c r="G38" s="344">
        <v>52</v>
      </c>
      <c r="H38" s="650"/>
      <c r="I38" s="650">
        <v>0</v>
      </c>
      <c r="J38" s="366">
        <v>42370</v>
      </c>
      <c r="K38" s="598" t="s">
        <v>139</v>
      </c>
      <c r="L38" s="567" t="s">
        <v>65</v>
      </c>
      <c r="M38" s="652" t="s">
        <v>66</v>
      </c>
      <c r="N38" s="660">
        <v>42919</v>
      </c>
      <c r="O38" s="654">
        <v>42922</v>
      </c>
      <c r="P38" s="5"/>
      <c r="Q38" s="7" t="s">
        <v>67</v>
      </c>
      <c r="R38" s="396">
        <v>2016</v>
      </c>
    </row>
    <row r="39" spans="1:23" ht="23.25" hidden="1" customHeight="1" x14ac:dyDescent="0.25">
      <c r="A39" s="456" t="s">
        <v>140</v>
      </c>
      <c r="B39" s="86" t="s">
        <v>141</v>
      </c>
      <c r="C39" s="661" t="s">
        <v>142</v>
      </c>
      <c r="D39" s="118">
        <v>31990419</v>
      </c>
      <c r="E39" s="437" t="s">
        <v>143</v>
      </c>
      <c r="F39" s="118" t="s">
        <v>144</v>
      </c>
      <c r="G39" s="661">
        <v>30</v>
      </c>
      <c r="H39" s="650">
        <v>2.14</v>
      </c>
      <c r="I39" s="650">
        <f>H39*G39</f>
        <v>64.2</v>
      </c>
      <c r="J39" s="672">
        <v>44154</v>
      </c>
      <c r="K39" s="671" t="s">
        <v>76</v>
      </c>
      <c r="L39" s="497" t="s">
        <v>145</v>
      </c>
      <c r="M39" s="652" t="s">
        <v>129</v>
      </c>
      <c r="N39" s="653">
        <v>44295</v>
      </c>
      <c r="O39" s="654">
        <v>44302</v>
      </c>
      <c r="P39" s="86"/>
      <c r="Q39" s="271" t="s">
        <v>67</v>
      </c>
      <c r="R39" s="86">
        <f>YEAR(J39)</f>
        <v>2020</v>
      </c>
    </row>
    <row r="40" spans="1:23" ht="23.25" hidden="1" customHeight="1" x14ac:dyDescent="0.25">
      <c r="A40" s="3" t="s">
        <v>36</v>
      </c>
      <c r="B40" s="5" t="s">
        <v>146</v>
      </c>
      <c r="C40" s="376"/>
      <c r="D40" s="335" t="s">
        <v>147</v>
      </c>
      <c r="E40" s="337" t="s">
        <v>148</v>
      </c>
      <c r="F40" s="344" t="s">
        <v>32</v>
      </c>
      <c r="G40" s="344">
        <v>1</v>
      </c>
      <c r="H40" s="650">
        <v>1992.26</v>
      </c>
      <c r="I40" s="650">
        <v>1992.26</v>
      </c>
      <c r="J40" s="366">
        <v>42370</v>
      </c>
      <c r="K40" s="598" t="s">
        <v>149</v>
      </c>
      <c r="L40" s="361" t="s">
        <v>36</v>
      </c>
      <c r="M40" s="652" t="s">
        <v>66</v>
      </c>
      <c r="N40" s="660">
        <v>43144</v>
      </c>
      <c r="O40" s="654">
        <v>43146</v>
      </c>
      <c r="P40" s="5"/>
      <c r="Q40" s="7" t="s">
        <v>67</v>
      </c>
      <c r="R40" s="549">
        <v>2016</v>
      </c>
    </row>
    <row r="41" spans="1:23" ht="23.25" hidden="1" customHeight="1" x14ac:dyDescent="0.25">
      <c r="A41" s="338" t="s">
        <v>54</v>
      </c>
      <c r="B41" s="5" t="s">
        <v>150</v>
      </c>
      <c r="C41" s="376"/>
      <c r="D41" s="335"/>
      <c r="E41" s="337" t="s">
        <v>151</v>
      </c>
      <c r="F41" s="344" t="s">
        <v>64</v>
      </c>
      <c r="G41" s="344">
        <v>20</v>
      </c>
      <c r="H41" s="650"/>
      <c r="I41" s="650">
        <v>0</v>
      </c>
      <c r="J41" s="366">
        <v>42370</v>
      </c>
      <c r="K41" s="598"/>
      <c r="L41" s="361"/>
      <c r="M41" s="652" t="s">
        <v>66</v>
      </c>
      <c r="N41" s="660"/>
      <c r="O41" s="654"/>
      <c r="P41" s="5"/>
      <c r="Q41" s="7" t="s">
        <v>67</v>
      </c>
      <c r="R41" s="396">
        <v>2016</v>
      </c>
    </row>
    <row r="42" spans="1:23" ht="23.25" hidden="1" customHeight="1" x14ac:dyDescent="0.25">
      <c r="A42" s="338" t="s">
        <v>61</v>
      </c>
      <c r="B42" s="5" t="s">
        <v>152</v>
      </c>
      <c r="C42" s="376"/>
      <c r="D42" s="335"/>
      <c r="E42" s="337" t="s">
        <v>153</v>
      </c>
      <c r="F42" s="344" t="s">
        <v>64</v>
      </c>
      <c r="G42" s="344">
        <v>13</v>
      </c>
      <c r="H42" s="650"/>
      <c r="I42" s="650">
        <v>0</v>
      </c>
      <c r="J42" s="366">
        <v>42370</v>
      </c>
      <c r="K42" s="598"/>
      <c r="L42" s="567" t="s">
        <v>65</v>
      </c>
      <c r="M42" s="652" t="s">
        <v>66</v>
      </c>
      <c r="N42" s="660">
        <v>42922</v>
      </c>
      <c r="O42" s="654">
        <v>42933</v>
      </c>
      <c r="P42" s="5"/>
      <c r="Q42" s="7" t="s">
        <v>67</v>
      </c>
      <c r="R42" s="396">
        <v>2016</v>
      </c>
    </row>
    <row r="43" spans="1:23" ht="23.25" hidden="1" customHeight="1" x14ac:dyDescent="0.25">
      <c r="A43" s="124" t="s">
        <v>154</v>
      </c>
      <c r="B43" s="124" t="s">
        <v>155</v>
      </c>
      <c r="C43" s="118"/>
      <c r="D43" s="118"/>
      <c r="E43" s="124"/>
      <c r="F43" s="118"/>
      <c r="G43" s="118"/>
      <c r="H43" s="650"/>
      <c r="I43" s="650"/>
      <c r="J43" s="366">
        <v>42370</v>
      </c>
      <c r="K43" s="673"/>
      <c r="L43" s="312"/>
      <c r="M43" s="652"/>
      <c r="N43" s="654"/>
      <c r="O43" s="674"/>
      <c r="P43" s="118"/>
      <c r="Q43" s="271" t="s">
        <v>67</v>
      </c>
      <c r="R43" s="86">
        <v>2016</v>
      </c>
    </row>
    <row r="44" spans="1:23" ht="23.25" hidden="1" customHeight="1" x14ac:dyDescent="0.25">
      <c r="A44" s="338" t="s">
        <v>54</v>
      </c>
      <c r="B44" s="5" t="s">
        <v>156</v>
      </c>
      <c r="C44" s="376"/>
      <c r="D44" s="335"/>
      <c r="E44" s="337" t="s">
        <v>157</v>
      </c>
      <c r="F44" s="344" t="s">
        <v>32</v>
      </c>
      <c r="G44" s="344">
        <v>1</v>
      </c>
      <c r="H44" s="650">
        <v>493.1</v>
      </c>
      <c r="I44" s="650">
        <v>493.1</v>
      </c>
      <c r="J44" s="366">
        <v>42370</v>
      </c>
      <c r="K44" s="598"/>
      <c r="L44" s="361"/>
      <c r="M44" s="652" t="s">
        <v>66</v>
      </c>
      <c r="N44" s="660"/>
      <c r="O44" s="654"/>
      <c r="P44" s="5"/>
      <c r="Q44" s="7" t="s">
        <v>67</v>
      </c>
      <c r="R44" s="396">
        <v>2016</v>
      </c>
    </row>
    <row r="45" spans="1:23" ht="23.25" hidden="1" customHeight="1" x14ac:dyDescent="0.25">
      <c r="A45" s="338" t="s">
        <v>36</v>
      </c>
      <c r="B45" s="5" t="s">
        <v>158</v>
      </c>
      <c r="C45" s="376"/>
      <c r="D45" s="335" t="s">
        <v>159</v>
      </c>
      <c r="E45" s="337" t="s">
        <v>158</v>
      </c>
      <c r="F45" s="344" t="s">
        <v>32</v>
      </c>
      <c r="G45" s="344"/>
      <c r="H45" s="650"/>
      <c r="I45" s="650">
        <v>0</v>
      </c>
      <c r="J45" s="366">
        <v>42370</v>
      </c>
      <c r="K45" s="598"/>
      <c r="L45" s="361"/>
      <c r="M45" s="652" t="s">
        <v>66</v>
      </c>
      <c r="N45" s="660"/>
      <c r="O45" s="654"/>
      <c r="P45" s="5"/>
      <c r="Q45" s="7" t="s">
        <v>100</v>
      </c>
      <c r="R45" s="675">
        <v>2016</v>
      </c>
    </row>
    <row r="46" spans="1:23" ht="23.25" hidden="1" customHeight="1" x14ac:dyDescent="0.25">
      <c r="A46" s="338" t="s">
        <v>36</v>
      </c>
      <c r="B46" s="5" t="s">
        <v>160</v>
      </c>
      <c r="C46" s="376"/>
      <c r="D46" s="335" t="s">
        <v>161</v>
      </c>
      <c r="E46" s="337" t="s">
        <v>160</v>
      </c>
      <c r="F46" s="344" t="s">
        <v>32</v>
      </c>
      <c r="G46" s="344"/>
      <c r="H46" s="650"/>
      <c r="I46" s="650">
        <v>0</v>
      </c>
      <c r="J46" s="366">
        <v>42370</v>
      </c>
      <c r="K46" s="598"/>
      <c r="L46" s="361"/>
      <c r="M46" s="652" t="s">
        <v>66</v>
      </c>
      <c r="N46" s="660"/>
      <c r="O46" s="654"/>
      <c r="P46" s="5"/>
      <c r="Q46" s="7" t="s">
        <v>100</v>
      </c>
      <c r="R46" s="675">
        <v>2016</v>
      </c>
    </row>
    <row r="47" spans="1:23" ht="23.25" hidden="1" customHeight="1" x14ac:dyDescent="0.25">
      <c r="A47" s="338" t="s">
        <v>84</v>
      </c>
      <c r="B47" s="5" t="s">
        <v>162</v>
      </c>
      <c r="C47" s="376" t="s">
        <v>122</v>
      </c>
      <c r="D47" s="335" t="s">
        <v>163</v>
      </c>
      <c r="E47" s="4" t="s">
        <v>162</v>
      </c>
      <c r="F47" s="344" t="s">
        <v>164</v>
      </c>
      <c r="G47" s="344">
        <v>50</v>
      </c>
      <c r="H47" s="650">
        <v>0.75</v>
      </c>
      <c r="I47" s="650">
        <v>37.5</v>
      </c>
      <c r="J47" s="366">
        <v>42878</v>
      </c>
      <c r="K47" s="598" t="s">
        <v>76</v>
      </c>
      <c r="L47" s="361"/>
      <c r="M47" s="652" t="s">
        <v>66</v>
      </c>
      <c r="N47" s="660">
        <v>42887</v>
      </c>
      <c r="O47" s="654">
        <v>42895</v>
      </c>
      <c r="P47" s="5"/>
      <c r="Q47" s="271" t="s">
        <v>77</v>
      </c>
      <c r="R47" s="396">
        <v>2017</v>
      </c>
    </row>
    <row r="48" spans="1:23" ht="23.25" hidden="1" customHeight="1" x14ac:dyDescent="0.25">
      <c r="A48" s="338"/>
      <c r="B48" s="5"/>
      <c r="C48" s="376"/>
      <c r="D48" s="335"/>
      <c r="E48" s="337" t="s">
        <v>165</v>
      </c>
      <c r="F48" s="344" t="s">
        <v>32</v>
      </c>
      <c r="G48" s="344">
        <v>1</v>
      </c>
      <c r="H48" s="650">
        <v>1900</v>
      </c>
      <c r="I48" s="650">
        <v>1900</v>
      </c>
      <c r="J48" s="366">
        <v>42370</v>
      </c>
      <c r="K48" s="598" t="s">
        <v>166</v>
      </c>
      <c r="L48" s="361"/>
      <c r="M48" s="652" t="s">
        <v>66</v>
      </c>
      <c r="N48" s="660">
        <v>42998</v>
      </c>
      <c r="O48" s="654">
        <v>43007</v>
      </c>
      <c r="P48" s="5"/>
      <c r="Q48" s="7" t="s">
        <v>100</v>
      </c>
      <c r="R48" s="396">
        <v>2016</v>
      </c>
    </row>
    <row r="49" spans="1:23" ht="23.25" hidden="1" customHeight="1" x14ac:dyDescent="0.25">
      <c r="A49" s="338"/>
      <c r="B49" s="5"/>
      <c r="C49" s="376"/>
      <c r="D49" s="335"/>
      <c r="E49" s="337" t="s">
        <v>167</v>
      </c>
      <c r="F49" s="344" t="s">
        <v>32</v>
      </c>
      <c r="G49" s="344">
        <v>1</v>
      </c>
      <c r="H49" s="650">
        <v>4500</v>
      </c>
      <c r="I49" s="650">
        <v>4500</v>
      </c>
      <c r="J49" s="366">
        <v>42370</v>
      </c>
      <c r="K49" s="598" t="s">
        <v>168</v>
      </c>
      <c r="L49" s="361"/>
      <c r="M49" s="652" t="s">
        <v>66</v>
      </c>
      <c r="N49" s="660">
        <v>42998</v>
      </c>
      <c r="O49" s="654">
        <v>43007</v>
      </c>
      <c r="P49" s="5"/>
      <c r="Q49" s="7" t="s">
        <v>100</v>
      </c>
      <c r="R49" s="396">
        <v>2016</v>
      </c>
    </row>
    <row r="50" spans="1:23" ht="23.25" hidden="1" customHeight="1" x14ac:dyDescent="0.25">
      <c r="A50" s="338"/>
      <c r="B50" s="5"/>
      <c r="C50" s="376"/>
      <c r="D50" s="335"/>
      <c r="E50" s="337" t="s">
        <v>169</v>
      </c>
      <c r="F50" s="344" t="s">
        <v>32</v>
      </c>
      <c r="G50" s="344">
        <v>1</v>
      </c>
      <c r="H50" s="650">
        <v>2284.35</v>
      </c>
      <c r="I50" s="650">
        <v>2284.35</v>
      </c>
      <c r="J50" s="366">
        <v>42370</v>
      </c>
      <c r="K50" s="598" t="s">
        <v>170</v>
      </c>
      <c r="L50" s="361"/>
      <c r="M50" s="652" t="s">
        <v>66</v>
      </c>
      <c r="N50" s="660">
        <v>43028</v>
      </c>
      <c r="O50" s="654">
        <v>43030</v>
      </c>
      <c r="P50" s="5"/>
      <c r="Q50" s="7" t="s">
        <v>100</v>
      </c>
      <c r="R50" s="396">
        <v>2016</v>
      </c>
    </row>
    <row r="51" spans="1:23" ht="23.25" hidden="1" customHeight="1" x14ac:dyDescent="0.25">
      <c r="A51" s="341" t="s">
        <v>171</v>
      </c>
      <c r="B51" s="334" t="s">
        <v>172</v>
      </c>
      <c r="C51" s="656" t="s">
        <v>173</v>
      </c>
      <c r="D51" s="335" t="s">
        <v>174</v>
      </c>
      <c r="E51" s="337" t="s">
        <v>175</v>
      </c>
      <c r="F51" s="344" t="s">
        <v>94</v>
      </c>
      <c r="G51" s="335">
        <v>2</v>
      </c>
      <c r="H51" s="650">
        <v>51.58</v>
      </c>
      <c r="I51" s="650">
        <v>103.16</v>
      </c>
      <c r="J51" s="676">
        <v>42429</v>
      </c>
      <c r="K51" s="677" t="s">
        <v>33</v>
      </c>
      <c r="L51" s="361"/>
      <c r="M51" s="652" t="s">
        <v>66</v>
      </c>
      <c r="N51" s="653">
        <v>42762</v>
      </c>
      <c r="O51" s="654">
        <v>42765</v>
      </c>
      <c r="P51" s="678">
        <v>42796</v>
      </c>
      <c r="Q51" s="271" t="s">
        <v>77</v>
      </c>
      <c r="R51" s="675">
        <v>2016</v>
      </c>
    </row>
    <row r="52" spans="1:23" ht="23.25" hidden="1" customHeight="1" x14ac:dyDescent="0.25">
      <c r="A52" s="338" t="s">
        <v>176</v>
      </c>
      <c r="B52" s="5" t="s">
        <v>177</v>
      </c>
      <c r="C52" s="376" t="s">
        <v>178</v>
      </c>
      <c r="D52" s="335">
        <v>1523266</v>
      </c>
      <c r="E52" s="4" t="s">
        <v>179</v>
      </c>
      <c r="F52" s="344" t="s">
        <v>164</v>
      </c>
      <c r="G52" s="344">
        <v>3</v>
      </c>
      <c r="H52" s="650">
        <v>249.83</v>
      </c>
      <c r="I52" s="650">
        <v>749.49</v>
      </c>
      <c r="J52" s="366">
        <v>42480</v>
      </c>
      <c r="K52" s="598" t="s">
        <v>180</v>
      </c>
      <c r="L52" s="361"/>
      <c r="M52" s="652" t="s">
        <v>66</v>
      </c>
      <c r="N52" s="660">
        <v>42857</v>
      </c>
      <c r="O52" s="654">
        <v>42863</v>
      </c>
      <c r="P52" s="5"/>
      <c r="Q52" s="271" t="s">
        <v>77</v>
      </c>
      <c r="R52" s="396">
        <v>2016</v>
      </c>
      <c r="S52" s="124"/>
      <c r="T52" s="124"/>
      <c r="U52" s="124"/>
      <c r="V52" s="124"/>
      <c r="W52" s="124"/>
    </row>
    <row r="53" spans="1:23" ht="23.25" hidden="1" customHeight="1" x14ac:dyDescent="0.25">
      <c r="A53" s="86" t="s">
        <v>54</v>
      </c>
      <c r="B53" s="124" t="s">
        <v>181</v>
      </c>
      <c r="C53" s="664"/>
      <c r="D53" s="122"/>
      <c r="E53" s="337" t="s">
        <v>182</v>
      </c>
      <c r="F53" s="664" t="s">
        <v>32</v>
      </c>
      <c r="G53" s="124">
        <v>1</v>
      </c>
      <c r="H53" s="650">
        <v>619.05999999999995</v>
      </c>
      <c r="I53" s="650">
        <v>619.05999999999995</v>
      </c>
      <c r="J53" s="366">
        <v>42480</v>
      </c>
      <c r="K53" s="679" t="s">
        <v>183</v>
      </c>
      <c r="L53" s="568"/>
      <c r="M53" s="652" t="s">
        <v>66</v>
      </c>
      <c r="N53" s="660">
        <v>42761</v>
      </c>
      <c r="O53" s="654">
        <v>42765</v>
      </c>
      <c r="P53" s="396"/>
      <c r="Q53" s="271" t="s">
        <v>77</v>
      </c>
      <c r="R53" s="396">
        <v>2016</v>
      </c>
    </row>
    <row r="54" spans="1:23" ht="23.25" hidden="1" customHeight="1" x14ac:dyDescent="0.25">
      <c r="A54" s="86" t="s">
        <v>54</v>
      </c>
      <c r="B54" s="124" t="s">
        <v>184</v>
      </c>
      <c r="C54" s="664" t="s">
        <v>185</v>
      </c>
      <c r="D54" s="122" t="s">
        <v>186</v>
      </c>
      <c r="E54" s="333" t="s">
        <v>187</v>
      </c>
      <c r="F54" s="664" t="s">
        <v>94</v>
      </c>
      <c r="G54" s="124">
        <v>2</v>
      </c>
      <c r="H54" s="650">
        <v>127.49</v>
      </c>
      <c r="I54" s="650">
        <v>254.98</v>
      </c>
      <c r="J54" s="366">
        <v>42480</v>
      </c>
      <c r="K54" s="602" t="s">
        <v>188</v>
      </c>
      <c r="L54" s="568"/>
      <c r="M54" s="652" t="s">
        <v>66</v>
      </c>
      <c r="N54" s="660">
        <v>42795</v>
      </c>
      <c r="O54" s="654">
        <v>42800</v>
      </c>
      <c r="P54" s="5"/>
      <c r="Q54" s="271" t="s">
        <v>77</v>
      </c>
      <c r="R54" s="396">
        <v>2016</v>
      </c>
      <c r="S54" s="553"/>
      <c r="T54" s="553"/>
      <c r="U54" s="553"/>
      <c r="V54" s="553"/>
      <c r="W54" s="553"/>
    </row>
    <row r="55" spans="1:23" ht="23.25" hidden="1" customHeight="1" x14ac:dyDescent="0.25">
      <c r="A55" s="124" t="s">
        <v>36</v>
      </c>
      <c r="B55" s="86" t="s">
        <v>189</v>
      </c>
      <c r="C55" s="661"/>
      <c r="D55" s="118" t="s">
        <v>190</v>
      </c>
      <c r="E55" s="342" t="s">
        <v>191</v>
      </c>
      <c r="F55" s="118" t="s">
        <v>32</v>
      </c>
      <c r="G55" s="661">
        <v>1</v>
      </c>
      <c r="H55" s="650">
        <v>328</v>
      </c>
      <c r="I55" s="650">
        <v>328</v>
      </c>
      <c r="J55" s="168">
        <v>42697</v>
      </c>
      <c r="K55" s="671" t="s">
        <v>192</v>
      </c>
      <c r="L55" s="312" t="s">
        <v>36</v>
      </c>
      <c r="M55" s="652" t="s">
        <v>193</v>
      </c>
      <c r="N55" s="654">
        <v>44592</v>
      </c>
      <c r="O55" s="654">
        <v>44596</v>
      </c>
      <c r="P55" s="118"/>
      <c r="Q55" s="271" t="s">
        <v>77</v>
      </c>
      <c r="R55" s="675">
        <v>2016</v>
      </c>
    </row>
    <row r="56" spans="1:23" ht="23.25" hidden="1" customHeight="1" x14ac:dyDescent="0.25">
      <c r="A56" s="338" t="s">
        <v>171</v>
      </c>
      <c r="B56" s="5" t="s">
        <v>194</v>
      </c>
      <c r="C56" s="376"/>
      <c r="D56" s="335"/>
      <c r="E56" s="337" t="s">
        <v>195</v>
      </c>
      <c r="F56" s="344" t="s">
        <v>64</v>
      </c>
      <c r="G56" s="344">
        <v>1</v>
      </c>
      <c r="H56" s="650">
        <v>747.35</v>
      </c>
      <c r="I56" s="650">
        <v>747.35</v>
      </c>
      <c r="J56" s="366">
        <v>42716</v>
      </c>
      <c r="K56" s="598" t="s">
        <v>196</v>
      </c>
      <c r="L56" s="361"/>
      <c r="M56" s="652" t="s">
        <v>66</v>
      </c>
      <c r="N56" s="660">
        <v>42796</v>
      </c>
      <c r="O56" s="654">
        <v>42802</v>
      </c>
      <c r="P56" s="5"/>
      <c r="Q56" s="271" t="s">
        <v>77</v>
      </c>
      <c r="R56" s="396">
        <v>2016</v>
      </c>
    </row>
    <row r="57" spans="1:23" ht="23.25" hidden="1" customHeight="1" x14ac:dyDescent="0.25">
      <c r="A57" s="338" t="s">
        <v>36</v>
      </c>
      <c r="B57" s="5" t="s">
        <v>197</v>
      </c>
      <c r="C57" s="376" t="s">
        <v>198</v>
      </c>
      <c r="D57" s="335">
        <v>108019</v>
      </c>
      <c r="E57" s="331" t="s">
        <v>199</v>
      </c>
      <c r="F57" s="344" t="s">
        <v>200</v>
      </c>
      <c r="G57" s="344">
        <v>50</v>
      </c>
      <c r="H57" s="650">
        <v>6.03</v>
      </c>
      <c r="I57" s="650">
        <v>301.5</v>
      </c>
      <c r="J57" s="366">
        <v>42716</v>
      </c>
      <c r="K57" s="598" t="s">
        <v>201</v>
      </c>
      <c r="L57" s="361" t="s">
        <v>100</v>
      </c>
      <c r="M57" s="652" t="s">
        <v>66</v>
      </c>
      <c r="N57" s="660">
        <v>42767</v>
      </c>
      <c r="O57" s="654">
        <v>42772</v>
      </c>
      <c r="P57" s="680">
        <v>42797</v>
      </c>
      <c r="Q57" s="271" t="s">
        <v>77</v>
      </c>
      <c r="R57" s="396">
        <v>2016</v>
      </c>
    </row>
    <row r="58" spans="1:23" ht="23.25" hidden="1" customHeight="1" x14ac:dyDescent="0.25">
      <c r="A58" s="338" t="s">
        <v>36</v>
      </c>
      <c r="B58" s="5" t="s">
        <v>197</v>
      </c>
      <c r="C58" s="376" t="s">
        <v>198</v>
      </c>
      <c r="D58" s="335">
        <v>108193</v>
      </c>
      <c r="E58" s="4" t="s">
        <v>202</v>
      </c>
      <c r="F58" s="344" t="s">
        <v>200</v>
      </c>
      <c r="G58" s="344">
        <v>50</v>
      </c>
      <c r="H58" s="650">
        <v>4.67</v>
      </c>
      <c r="I58" s="650">
        <v>233.5</v>
      </c>
      <c r="J58" s="366">
        <v>42716</v>
      </c>
      <c r="K58" s="598" t="s">
        <v>201</v>
      </c>
      <c r="L58" s="361" t="s">
        <v>100</v>
      </c>
      <c r="M58" s="652" t="s">
        <v>66</v>
      </c>
      <c r="N58" s="660">
        <v>42767</v>
      </c>
      <c r="O58" s="654">
        <v>42772</v>
      </c>
      <c r="P58" s="680">
        <v>42797</v>
      </c>
      <c r="Q58" s="271" t="s">
        <v>77</v>
      </c>
      <c r="R58" s="396">
        <v>2016</v>
      </c>
    </row>
    <row r="59" spans="1:23" ht="23.25" hidden="1" customHeight="1" x14ac:dyDescent="0.25">
      <c r="A59" s="338" t="s">
        <v>36</v>
      </c>
      <c r="B59" s="5" t="s">
        <v>197</v>
      </c>
      <c r="C59" s="376" t="s">
        <v>198</v>
      </c>
      <c r="D59" s="335">
        <v>178422</v>
      </c>
      <c r="E59" s="4" t="s">
        <v>203</v>
      </c>
      <c r="F59" s="344" t="s">
        <v>200</v>
      </c>
      <c r="G59" s="344">
        <v>10</v>
      </c>
      <c r="H59" s="650">
        <v>8.33</v>
      </c>
      <c r="I59" s="650">
        <v>83.3</v>
      </c>
      <c r="J59" s="366">
        <v>42716</v>
      </c>
      <c r="K59" s="598" t="s">
        <v>201</v>
      </c>
      <c r="L59" s="361" t="s">
        <v>100</v>
      </c>
      <c r="M59" s="652" t="s">
        <v>66</v>
      </c>
      <c r="N59" s="660">
        <v>42767</v>
      </c>
      <c r="O59" s="654">
        <v>42772</v>
      </c>
      <c r="P59" s="680">
        <v>42797</v>
      </c>
      <c r="Q59" s="271" t="s">
        <v>77</v>
      </c>
      <c r="R59" s="396">
        <v>2016</v>
      </c>
      <c r="S59" s="564"/>
      <c r="T59" s="564"/>
      <c r="U59" s="564"/>
      <c r="V59" s="564"/>
      <c r="W59" s="564"/>
    </row>
    <row r="60" spans="1:23" ht="23.25" hidden="1" customHeight="1" x14ac:dyDescent="0.25">
      <c r="A60" s="338" t="s">
        <v>36</v>
      </c>
      <c r="B60" s="5" t="s">
        <v>197</v>
      </c>
      <c r="C60" s="376" t="s">
        <v>198</v>
      </c>
      <c r="D60" s="335">
        <v>181036</v>
      </c>
      <c r="E60" s="331" t="s">
        <v>204</v>
      </c>
      <c r="F60" s="344" t="s">
        <v>200</v>
      </c>
      <c r="G60" s="344">
        <v>10</v>
      </c>
      <c r="H60" s="650">
        <v>8.5</v>
      </c>
      <c r="I60" s="650">
        <v>85</v>
      </c>
      <c r="J60" s="366">
        <v>42716</v>
      </c>
      <c r="K60" s="598" t="s">
        <v>201</v>
      </c>
      <c r="L60" s="361" t="s">
        <v>100</v>
      </c>
      <c r="M60" s="652" t="s">
        <v>66</v>
      </c>
      <c r="N60" s="660">
        <v>42767</v>
      </c>
      <c r="O60" s="654">
        <v>42772</v>
      </c>
      <c r="P60" s="680">
        <v>42797</v>
      </c>
      <c r="Q60" s="271" t="s">
        <v>77</v>
      </c>
      <c r="R60" s="396">
        <v>2016</v>
      </c>
    </row>
    <row r="61" spans="1:23" ht="23.25" hidden="1" customHeight="1" x14ac:dyDescent="0.25">
      <c r="A61" s="338" t="s">
        <v>36</v>
      </c>
      <c r="B61" s="5" t="s">
        <v>197</v>
      </c>
      <c r="C61" s="376" t="s">
        <v>198</v>
      </c>
      <c r="D61" s="335">
        <v>181098</v>
      </c>
      <c r="E61" s="331" t="s">
        <v>205</v>
      </c>
      <c r="F61" s="344" t="s">
        <v>200</v>
      </c>
      <c r="G61" s="344">
        <v>1</v>
      </c>
      <c r="H61" s="650">
        <v>296.64999999999998</v>
      </c>
      <c r="I61" s="650">
        <v>296.64999999999998</v>
      </c>
      <c r="J61" s="366">
        <v>42716</v>
      </c>
      <c r="K61" s="598" t="s">
        <v>201</v>
      </c>
      <c r="L61" s="361" t="s">
        <v>100</v>
      </c>
      <c r="M61" s="652" t="s">
        <v>66</v>
      </c>
      <c r="N61" s="660">
        <v>42767</v>
      </c>
      <c r="O61" s="654">
        <v>42772</v>
      </c>
      <c r="P61" s="680">
        <v>42797</v>
      </c>
      <c r="Q61" s="271" t="s">
        <v>77</v>
      </c>
      <c r="R61" s="396">
        <v>2016</v>
      </c>
    </row>
    <row r="62" spans="1:23" ht="23.25" hidden="1" customHeight="1" x14ac:dyDescent="0.25">
      <c r="A62" s="338" t="s">
        <v>36</v>
      </c>
      <c r="B62" s="5" t="s">
        <v>197</v>
      </c>
      <c r="C62" s="376" t="s">
        <v>198</v>
      </c>
      <c r="D62" s="335">
        <v>181099</v>
      </c>
      <c r="E62" s="331" t="s">
        <v>206</v>
      </c>
      <c r="F62" s="344" t="s">
        <v>200</v>
      </c>
      <c r="G62" s="344">
        <v>1</v>
      </c>
      <c r="H62" s="650">
        <v>1640</v>
      </c>
      <c r="I62" s="650">
        <v>1640</v>
      </c>
      <c r="J62" s="366">
        <v>42716</v>
      </c>
      <c r="K62" s="598" t="s">
        <v>201</v>
      </c>
      <c r="L62" s="361" t="s">
        <v>100</v>
      </c>
      <c r="M62" s="652" t="s">
        <v>66</v>
      </c>
      <c r="N62" s="660">
        <v>42761</v>
      </c>
      <c r="O62" s="654">
        <v>42765</v>
      </c>
      <c r="P62" s="680">
        <v>42797</v>
      </c>
      <c r="Q62" s="271" t="s">
        <v>77</v>
      </c>
      <c r="R62" s="396">
        <v>2016</v>
      </c>
    </row>
    <row r="63" spans="1:23" ht="23.25" hidden="1" customHeight="1" x14ac:dyDescent="0.25">
      <c r="A63" s="338" t="s">
        <v>36</v>
      </c>
      <c r="B63" s="5" t="s">
        <v>197</v>
      </c>
      <c r="C63" s="376" t="s">
        <v>198</v>
      </c>
      <c r="D63" s="335">
        <v>181235</v>
      </c>
      <c r="E63" s="331" t="s">
        <v>207</v>
      </c>
      <c r="F63" s="344" t="s">
        <v>200</v>
      </c>
      <c r="G63" s="344">
        <v>1</v>
      </c>
      <c r="H63" s="650">
        <v>217.8</v>
      </c>
      <c r="I63" s="650">
        <v>217.8</v>
      </c>
      <c r="J63" s="366">
        <v>42716</v>
      </c>
      <c r="K63" s="598" t="s">
        <v>201</v>
      </c>
      <c r="L63" s="361" t="s">
        <v>100</v>
      </c>
      <c r="M63" s="652" t="s">
        <v>66</v>
      </c>
      <c r="N63" s="660">
        <v>42767</v>
      </c>
      <c r="O63" s="654">
        <v>42772</v>
      </c>
      <c r="P63" s="680">
        <v>42797</v>
      </c>
      <c r="Q63" s="271" t="s">
        <v>77</v>
      </c>
      <c r="R63" s="396">
        <v>2016</v>
      </c>
    </row>
    <row r="64" spans="1:23" ht="23.25" hidden="1" customHeight="1" x14ac:dyDescent="0.25">
      <c r="A64" s="338" t="s">
        <v>54</v>
      </c>
      <c r="B64" s="5" t="s">
        <v>208</v>
      </c>
      <c r="C64" s="376" t="s">
        <v>209</v>
      </c>
      <c r="D64" s="335" t="s">
        <v>210</v>
      </c>
      <c r="E64" s="337" t="s">
        <v>211</v>
      </c>
      <c r="F64" s="344" t="s">
        <v>32</v>
      </c>
      <c r="G64" s="344">
        <v>1</v>
      </c>
      <c r="H64" s="650">
        <v>1068.75</v>
      </c>
      <c r="I64" s="650">
        <v>1068.75</v>
      </c>
      <c r="J64" s="651">
        <v>42717</v>
      </c>
      <c r="K64" s="598" t="s">
        <v>212</v>
      </c>
      <c r="L64" s="361"/>
      <c r="M64" s="652" t="s">
        <v>66</v>
      </c>
      <c r="N64" s="653">
        <v>42744</v>
      </c>
      <c r="O64" s="654">
        <v>42746</v>
      </c>
      <c r="P64" s="5"/>
      <c r="Q64" s="271" t="s">
        <v>77</v>
      </c>
      <c r="R64" s="396">
        <v>2016</v>
      </c>
    </row>
    <row r="65" spans="1:23" ht="23.25" hidden="1" customHeight="1" x14ac:dyDescent="0.25">
      <c r="A65" s="341" t="s">
        <v>36</v>
      </c>
      <c r="B65" s="5" t="s">
        <v>197</v>
      </c>
      <c r="C65" s="376" t="s">
        <v>198</v>
      </c>
      <c r="D65" s="335">
        <v>218964</v>
      </c>
      <c r="E65" s="4" t="s">
        <v>213</v>
      </c>
      <c r="F65" s="344" t="s">
        <v>200</v>
      </c>
      <c r="G65" s="344">
        <v>4</v>
      </c>
      <c r="H65" s="650">
        <v>472.8</v>
      </c>
      <c r="I65" s="650">
        <v>1891.2</v>
      </c>
      <c r="J65" s="366">
        <v>42717</v>
      </c>
      <c r="K65" s="598" t="s">
        <v>214</v>
      </c>
      <c r="L65" s="361" t="s">
        <v>100</v>
      </c>
      <c r="M65" s="652" t="s">
        <v>66</v>
      </c>
      <c r="N65" s="660">
        <v>42773</v>
      </c>
      <c r="O65" s="654">
        <v>42777</v>
      </c>
      <c r="P65" s="6"/>
      <c r="Q65" s="271" t="s">
        <v>77</v>
      </c>
      <c r="R65" s="396">
        <v>2016</v>
      </c>
    </row>
    <row r="66" spans="1:23" ht="23.25" hidden="1" customHeight="1" x14ac:dyDescent="0.25">
      <c r="A66" s="343" t="s">
        <v>54</v>
      </c>
      <c r="B66" s="334" t="s">
        <v>215</v>
      </c>
      <c r="C66" s="656" t="s">
        <v>216</v>
      </c>
      <c r="D66" s="335" t="s">
        <v>217</v>
      </c>
      <c r="E66" s="333" t="s">
        <v>218</v>
      </c>
      <c r="F66" s="344" t="s">
        <v>64</v>
      </c>
      <c r="G66" s="344">
        <v>1</v>
      </c>
      <c r="H66" s="650">
        <v>996.19</v>
      </c>
      <c r="I66" s="650">
        <v>996.19</v>
      </c>
      <c r="J66" s="366">
        <v>42717</v>
      </c>
      <c r="K66" s="598" t="s">
        <v>166</v>
      </c>
      <c r="L66" s="361"/>
      <c r="M66" s="652" t="s">
        <v>66</v>
      </c>
      <c r="N66" s="660">
        <v>42795</v>
      </c>
      <c r="O66" s="654">
        <v>42800</v>
      </c>
      <c r="P66" s="5"/>
      <c r="Q66" s="271" t="s">
        <v>77</v>
      </c>
      <c r="R66" s="396">
        <v>2016</v>
      </c>
    </row>
    <row r="67" spans="1:23" ht="23.25" hidden="1" customHeight="1" x14ac:dyDescent="0.25">
      <c r="A67" s="338" t="s">
        <v>54</v>
      </c>
      <c r="B67" s="5" t="s">
        <v>219</v>
      </c>
      <c r="C67" s="376" t="s">
        <v>220</v>
      </c>
      <c r="D67" s="335">
        <v>22824</v>
      </c>
      <c r="E67" s="4" t="s">
        <v>221</v>
      </c>
      <c r="F67" s="344" t="s">
        <v>200</v>
      </c>
      <c r="G67" s="344">
        <v>3</v>
      </c>
      <c r="H67" s="650">
        <v>344.84</v>
      </c>
      <c r="I67" s="650">
        <v>1034.52</v>
      </c>
      <c r="J67" s="366">
        <v>42718</v>
      </c>
      <c r="K67" s="598" t="s">
        <v>220</v>
      </c>
      <c r="L67" s="361"/>
      <c r="M67" s="652" t="s">
        <v>66</v>
      </c>
      <c r="N67" s="660">
        <v>42767</v>
      </c>
      <c r="O67" s="681">
        <v>42768</v>
      </c>
      <c r="P67" s="5"/>
      <c r="Q67" s="271" t="s">
        <v>77</v>
      </c>
      <c r="R67" s="396">
        <v>2016</v>
      </c>
      <c r="S67" s="564"/>
      <c r="T67" s="564"/>
      <c r="U67" s="564"/>
      <c r="V67" s="564"/>
      <c r="W67" s="564"/>
    </row>
    <row r="68" spans="1:23" ht="23.25" hidden="1" customHeight="1" x14ac:dyDescent="0.25">
      <c r="A68" s="338" t="s">
        <v>54</v>
      </c>
      <c r="B68" s="5" t="s">
        <v>222</v>
      </c>
      <c r="C68" s="376" t="s">
        <v>223</v>
      </c>
      <c r="D68" s="335" t="s">
        <v>224</v>
      </c>
      <c r="E68" s="4" t="s">
        <v>225</v>
      </c>
      <c r="F68" s="344" t="s">
        <v>200</v>
      </c>
      <c r="G68" s="344">
        <v>1</v>
      </c>
      <c r="H68" s="650">
        <v>63.25</v>
      </c>
      <c r="I68" s="650">
        <v>63.25</v>
      </c>
      <c r="J68" s="366">
        <v>42718</v>
      </c>
      <c r="K68" s="598" t="s">
        <v>188</v>
      </c>
      <c r="L68" s="361"/>
      <c r="M68" s="652" t="s">
        <v>66</v>
      </c>
      <c r="N68" s="660">
        <v>42744</v>
      </c>
      <c r="O68" s="654">
        <v>42746</v>
      </c>
      <c r="P68" s="5"/>
      <c r="Q68" s="271" t="s">
        <v>77</v>
      </c>
      <c r="R68" s="396">
        <v>2016</v>
      </c>
    </row>
    <row r="69" spans="1:23" ht="23.25" hidden="1" customHeight="1" x14ac:dyDescent="0.25">
      <c r="A69" s="341" t="s">
        <v>36</v>
      </c>
      <c r="B69" s="334" t="s">
        <v>226</v>
      </c>
      <c r="C69" s="656" t="s">
        <v>227</v>
      </c>
      <c r="D69" s="335"/>
      <c r="E69" s="337" t="s">
        <v>228</v>
      </c>
      <c r="F69" s="344" t="s">
        <v>32</v>
      </c>
      <c r="G69" s="335">
        <v>1</v>
      </c>
      <c r="H69" s="650">
        <v>481.16</v>
      </c>
      <c r="I69" s="650">
        <v>481.16</v>
      </c>
      <c r="J69" s="366">
        <v>42718</v>
      </c>
      <c r="K69" s="598" t="s">
        <v>229</v>
      </c>
      <c r="L69" s="361"/>
      <c r="M69" s="652" t="s">
        <v>66</v>
      </c>
      <c r="N69" s="660">
        <v>42744</v>
      </c>
      <c r="O69" s="654">
        <v>42746</v>
      </c>
      <c r="P69" s="5"/>
      <c r="Q69" s="271" t="s">
        <v>77</v>
      </c>
      <c r="R69" s="396">
        <v>2016</v>
      </c>
      <c r="S69" s="564"/>
      <c r="T69" s="564"/>
      <c r="U69" s="564"/>
      <c r="V69" s="564"/>
      <c r="W69" s="564"/>
    </row>
    <row r="70" spans="1:23" ht="23.25" hidden="1" customHeight="1" x14ac:dyDescent="0.25">
      <c r="A70" s="341" t="s">
        <v>36</v>
      </c>
      <c r="B70" s="334" t="s">
        <v>226</v>
      </c>
      <c r="C70" s="656" t="s">
        <v>227</v>
      </c>
      <c r="D70" s="335"/>
      <c r="E70" s="337" t="s">
        <v>230</v>
      </c>
      <c r="F70" s="344" t="s">
        <v>64</v>
      </c>
      <c r="G70" s="335">
        <v>1</v>
      </c>
      <c r="H70" s="650">
        <v>481.16</v>
      </c>
      <c r="I70" s="650">
        <v>481.16</v>
      </c>
      <c r="J70" s="366">
        <v>42718</v>
      </c>
      <c r="K70" s="598" t="s">
        <v>229</v>
      </c>
      <c r="L70" s="361"/>
      <c r="M70" s="652" t="s">
        <v>66</v>
      </c>
      <c r="N70" s="660">
        <v>42795</v>
      </c>
      <c r="O70" s="654">
        <v>42800</v>
      </c>
      <c r="P70" s="5"/>
      <c r="Q70" s="271" t="s">
        <v>77</v>
      </c>
      <c r="R70" s="396">
        <v>2016</v>
      </c>
    </row>
    <row r="71" spans="1:23" ht="23.25" hidden="1" customHeight="1" x14ac:dyDescent="0.25">
      <c r="A71" s="338" t="s">
        <v>54</v>
      </c>
      <c r="B71" s="5" t="s">
        <v>231</v>
      </c>
      <c r="C71" s="376"/>
      <c r="D71" s="335"/>
      <c r="E71" s="337" t="s">
        <v>232</v>
      </c>
      <c r="F71" s="344" t="s">
        <v>233</v>
      </c>
      <c r="G71" s="344">
        <v>200</v>
      </c>
      <c r="H71" s="650">
        <v>0.16</v>
      </c>
      <c r="I71" s="650">
        <v>32</v>
      </c>
      <c r="J71" s="366">
        <v>42718</v>
      </c>
      <c r="K71" s="598" t="s">
        <v>234</v>
      </c>
      <c r="L71" s="361"/>
      <c r="M71" s="652" t="s">
        <v>66</v>
      </c>
      <c r="N71" s="660"/>
      <c r="O71" s="654"/>
      <c r="P71" s="5"/>
      <c r="Q71" s="271" t="s">
        <v>77</v>
      </c>
      <c r="R71" s="396">
        <v>2016</v>
      </c>
    </row>
    <row r="72" spans="1:23" ht="23.25" hidden="1" customHeight="1" x14ac:dyDescent="0.25">
      <c r="A72" s="338" t="s">
        <v>145</v>
      </c>
      <c r="B72" s="5" t="s">
        <v>235</v>
      </c>
      <c r="C72" s="376"/>
      <c r="D72" s="335" t="s">
        <v>236</v>
      </c>
      <c r="E72" s="4" t="s">
        <v>237</v>
      </c>
      <c r="F72" s="344" t="s">
        <v>164</v>
      </c>
      <c r="G72" s="344">
        <v>1</v>
      </c>
      <c r="H72" s="650">
        <v>5.19</v>
      </c>
      <c r="I72" s="650">
        <v>5.19</v>
      </c>
      <c r="J72" s="366">
        <v>42720</v>
      </c>
      <c r="K72" s="598" t="s">
        <v>238</v>
      </c>
      <c r="L72" s="361"/>
      <c r="M72" s="652" t="s">
        <v>66</v>
      </c>
      <c r="N72" s="660">
        <v>42744</v>
      </c>
      <c r="O72" s="654">
        <v>42746</v>
      </c>
      <c r="P72" s="5"/>
      <c r="Q72" s="271" t="s">
        <v>77</v>
      </c>
      <c r="R72" s="396">
        <v>2016</v>
      </c>
    </row>
    <row r="73" spans="1:23" ht="23.25" hidden="1" customHeight="1" x14ac:dyDescent="0.25">
      <c r="A73" s="338" t="s">
        <v>145</v>
      </c>
      <c r="B73" s="5" t="s">
        <v>239</v>
      </c>
      <c r="C73" s="656" t="s">
        <v>240</v>
      </c>
      <c r="D73" s="335" t="s">
        <v>241</v>
      </c>
      <c r="E73" s="345" t="s">
        <v>242</v>
      </c>
      <c r="F73" s="344" t="s">
        <v>164</v>
      </c>
      <c r="G73" s="344">
        <v>4</v>
      </c>
      <c r="H73" s="650">
        <v>78.290000000000006</v>
      </c>
      <c r="I73" s="650">
        <v>313.16000000000003</v>
      </c>
      <c r="J73" s="366">
        <v>42720</v>
      </c>
      <c r="K73" s="598" t="s">
        <v>243</v>
      </c>
      <c r="L73" s="361" t="s">
        <v>244</v>
      </c>
      <c r="M73" s="652" t="s">
        <v>66</v>
      </c>
      <c r="N73" s="660"/>
      <c r="O73" s="654"/>
      <c r="P73" s="5"/>
      <c r="Q73" s="271" t="s">
        <v>77</v>
      </c>
      <c r="R73" s="675">
        <v>2016</v>
      </c>
    </row>
    <row r="74" spans="1:23" ht="23.25" hidden="1" customHeight="1" x14ac:dyDescent="0.25">
      <c r="A74" s="338" t="s">
        <v>36</v>
      </c>
      <c r="B74" s="5" t="s">
        <v>245</v>
      </c>
      <c r="C74" s="376" t="s">
        <v>246</v>
      </c>
      <c r="D74" s="335" t="s">
        <v>247</v>
      </c>
      <c r="E74" s="4" t="s">
        <v>248</v>
      </c>
      <c r="F74" s="344" t="s">
        <v>32</v>
      </c>
      <c r="G74" s="344">
        <v>10</v>
      </c>
      <c r="H74" s="650">
        <v>22.44</v>
      </c>
      <c r="I74" s="650">
        <v>224.4</v>
      </c>
      <c r="J74" s="366">
        <v>42727</v>
      </c>
      <c r="K74" s="598" t="s">
        <v>234</v>
      </c>
      <c r="L74" s="361"/>
      <c r="M74" s="652" t="s">
        <v>66</v>
      </c>
      <c r="N74" s="660">
        <v>42744</v>
      </c>
      <c r="O74" s="654">
        <v>42746</v>
      </c>
      <c r="P74" s="5"/>
      <c r="Q74" s="271" t="s">
        <v>77</v>
      </c>
      <c r="R74" s="675">
        <v>2016</v>
      </c>
    </row>
    <row r="75" spans="1:23" ht="23.25" hidden="1" customHeight="1" x14ac:dyDescent="0.25">
      <c r="A75" s="338" t="s">
        <v>36</v>
      </c>
      <c r="B75" s="5" t="s">
        <v>249</v>
      </c>
      <c r="C75" s="376" t="s">
        <v>246</v>
      </c>
      <c r="D75" s="335" t="s">
        <v>250</v>
      </c>
      <c r="E75" s="4" t="s">
        <v>248</v>
      </c>
      <c r="F75" s="344" t="s">
        <v>32</v>
      </c>
      <c r="G75" s="344">
        <v>10</v>
      </c>
      <c r="H75" s="650">
        <v>15.64</v>
      </c>
      <c r="I75" s="650">
        <v>156.4</v>
      </c>
      <c r="J75" s="366">
        <v>42727</v>
      </c>
      <c r="K75" s="598" t="s">
        <v>234</v>
      </c>
      <c r="L75" s="361"/>
      <c r="M75" s="652" t="s">
        <v>66</v>
      </c>
      <c r="N75" s="660">
        <v>42744</v>
      </c>
      <c r="O75" s="654">
        <v>42746</v>
      </c>
      <c r="P75" s="5"/>
      <c r="Q75" s="271" t="s">
        <v>77</v>
      </c>
      <c r="R75" s="675">
        <v>2016</v>
      </c>
      <c r="S75" s="564"/>
      <c r="T75" s="564"/>
      <c r="U75" s="564"/>
      <c r="V75" s="564"/>
      <c r="W75" s="564"/>
    </row>
    <row r="76" spans="1:23" ht="23.25" hidden="1" customHeight="1" x14ac:dyDescent="0.25">
      <c r="A76" s="338" t="s">
        <v>54</v>
      </c>
      <c r="B76" s="5" t="s">
        <v>251</v>
      </c>
      <c r="C76" s="376"/>
      <c r="D76" s="335"/>
      <c r="E76" s="337" t="s">
        <v>252</v>
      </c>
      <c r="F76" s="344" t="s">
        <v>32</v>
      </c>
      <c r="G76" s="344">
        <v>1</v>
      </c>
      <c r="H76" s="650">
        <v>4180</v>
      </c>
      <c r="I76" s="650">
        <v>4180</v>
      </c>
      <c r="J76" s="366">
        <v>42727</v>
      </c>
      <c r="K76" s="598" t="s">
        <v>214</v>
      </c>
      <c r="L76" s="361"/>
      <c r="M76" s="652" t="s">
        <v>66</v>
      </c>
      <c r="N76" s="660">
        <v>42744</v>
      </c>
      <c r="O76" s="654">
        <v>42746</v>
      </c>
      <c r="P76" s="682">
        <v>42772</v>
      </c>
      <c r="Q76" s="271" t="s">
        <v>77</v>
      </c>
      <c r="R76" s="396">
        <v>2016</v>
      </c>
    </row>
    <row r="77" spans="1:23" ht="23.25" hidden="1" customHeight="1" x14ac:dyDescent="0.25">
      <c r="A77" s="338" t="s">
        <v>54</v>
      </c>
      <c r="B77" s="346" t="s">
        <v>253</v>
      </c>
      <c r="C77" s="376"/>
      <c r="D77" s="347" t="s">
        <v>254</v>
      </c>
      <c r="E77" s="337" t="s">
        <v>255</v>
      </c>
      <c r="F77" s="344" t="s">
        <v>200</v>
      </c>
      <c r="G77" s="344">
        <v>30</v>
      </c>
      <c r="H77" s="650">
        <v>3.35</v>
      </c>
      <c r="I77" s="650">
        <v>100.5</v>
      </c>
      <c r="J77" s="366">
        <v>42727</v>
      </c>
      <c r="K77" s="598" t="s">
        <v>256</v>
      </c>
      <c r="L77" s="361"/>
      <c r="M77" s="652" t="s">
        <v>66</v>
      </c>
      <c r="N77" s="660">
        <v>42744</v>
      </c>
      <c r="O77" s="654">
        <v>42746</v>
      </c>
      <c r="P77" s="6"/>
      <c r="Q77" s="271" t="s">
        <v>77</v>
      </c>
      <c r="R77" s="675">
        <v>2016</v>
      </c>
    </row>
    <row r="78" spans="1:23" ht="23.25" hidden="1" customHeight="1" x14ac:dyDescent="0.25">
      <c r="A78" s="338" t="s">
        <v>36</v>
      </c>
      <c r="B78" s="5" t="s">
        <v>257</v>
      </c>
      <c r="C78" s="376" t="s">
        <v>246</v>
      </c>
      <c r="D78" s="335" t="s">
        <v>258</v>
      </c>
      <c r="E78" s="337" t="s">
        <v>259</v>
      </c>
      <c r="F78" s="344" t="s">
        <v>32</v>
      </c>
      <c r="G78" s="344">
        <v>1</v>
      </c>
      <c r="H78" s="650">
        <v>42.44</v>
      </c>
      <c r="I78" s="650">
        <v>42.44</v>
      </c>
      <c r="J78" s="366">
        <v>42727</v>
      </c>
      <c r="K78" s="598" t="s">
        <v>234</v>
      </c>
      <c r="L78" s="361"/>
      <c r="M78" s="652" t="s">
        <v>260</v>
      </c>
      <c r="N78" s="660">
        <v>42744</v>
      </c>
      <c r="O78" s="654">
        <v>42746</v>
      </c>
      <c r="P78" s="683">
        <v>42767</v>
      </c>
      <c r="Q78" s="271" t="s">
        <v>77</v>
      </c>
      <c r="R78" s="396">
        <v>2016</v>
      </c>
    </row>
    <row r="79" spans="1:23" ht="23.25" hidden="1" customHeight="1" x14ac:dyDescent="0.25">
      <c r="A79" s="338" t="s">
        <v>145</v>
      </c>
      <c r="B79" s="5" t="s">
        <v>261</v>
      </c>
      <c r="C79" s="376" t="s">
        <v>262</v>
      </c>
      <c r="D79" s="335">
        <v>927922084023</v>
      </c>
      <c r="E79" s="4" t="s">
        <v>263</v>
      </c>
      <c r="F79" s="344" t="s">
        <v>50</v>
      </c>
      <c r="G79" s="344">
        <v>1</v>
      </c>
      <c r="H79" s="650">
        <v>9.25</v>
      </c>
      <c r="I79" s="650">
        <v>9.25</v>
      </c>
      <c r="J79" s="366">
        <v>42738</v>
      </c>
      <c r="K79" s="598" t="s">
        <v>188</v>
      </c>
      <c r="L79" s="361"/>
      <c r="M79" s="652" t="s">
        <v>66</v>
      </c>
      <c r="N79" s="660">
        <v>42744</v>
      </c>
      <c r="O79" s="654">
        <v>42746</v>
      </c>
      <c r="P79" s="5"/>
      <c r="Q79" s="271" t="s">
        <v>77</v>
      </c>
      <c r="R79" s="396">
        <v>2017</v>
      </c>
    </row>
    <row r="80" spans="1:23" ht="23.25" hidden="1" customHeight="1" x14ac:dyDescent="0.25">
      <c r="A80" s="338" t="s">
        <v>54</v>
      </c>
      <c r="B80" s="5" t="s">
        <v>264</v>
      </c>
      <c r="C80" s="376" t="s">
        <v>265</v>
      </c>
      <c r="D80" s="335" t="s">
        <v>266</v>
      </c>
      <c r="E80" s="337" t="s">
        <v>267</v>
      </c>
      <c r="F80" s="344" t="s">
        <v>117</v>
      </c>
      <c r="G80" s="344">
        <v>6</v>
      </c>
      <c r="H80" s="650">
        <v>26.41</v>
      </c>
      <c r="I80" s="650">
        <v>158.46</v>
      </c>
      <c r="J80" s="366">
        <v>42738</v>
      </c>
      <c r="K80" s="598" t="s">
        <v>238</v>
      </c>
      <c r="L80" s="361"/>
      <c r="M80" s="652" t="s">
        <v>66</v>
      </c>
      <c r="N80" s="660">
        <v>42744</v>
      </c>
      <c r="O80" s="654">
        <v>42746</v>
      </c>
      <c r="P80" s="5"/>
      <c r="Q80" s="271" t="s">
        <v>77</v>
      </c>
      <c r="R80" s="396">
        <v>2017</v>
      </c>
    </row>
    <row r="81" spans="1:18" ht="23.25" hidden="1" customHeight="1" x14ac:dyDescent="0.25">
      <c r="A81" s="338" t="s">
        <v>54</v>
      </c>
      <c r="B81" s="5" t="s">
        <v>268</v>
      </c>
      <c r="C81" s="376" t="s">
        <v>192</v>
      </c>
      <c r="D81" s="335"/>
      <c r="E81" s="337" t="s">
        <v>268</v>
      </c>
      <c r="F81" s="344" t="s">
        <v>32</v>
      </c>
      <c r="G81" s="344">
        <v>1</v>
      </c>
      <c r="H81" s="650">
        <v>83.67</v>
      </c>
      <c r="I81" s="650">
        <v>83.67</v>
      </c>
      <c r="J81" s="366">
        <v>42738</v>
      </c>
      <c r="K81" s="598" t="s">
        <v>269</v>
      </c>
      <c r="L81" s="361"/>
      <c r="M81" s="652" t="s">
        <v>66</v>
      </c>
      <c r="N81" s="660">
        <v>42744</v>
      </c>
      <c r="O81" s="654">
        <v>42746</v>
      </c>
      <c r="P81" s="5"/>
      <c r="Q81" s="271" t="s">
        <v>77</v>
      </c>
      <c r="R81" s="396">
        <v>2017</v>
      </c>
    </row>
    <row r="82" spans="1:18" ht="23.25" hidden="1" customHeight="1" x14ac:dyDescent="0.25">
      <c r="A82" s="338" t="s">
        <v>36</v>
      </c>
      <c r="B82" s="5" t="s">
        <v>270</v>
      </c>
      <c r="C82" s="376" t="s">
        <v>265</v>
      </c>
      <c r="D82" s="335" t="s">
        <v>271</v>
      </c>
      <c r="E82" s="337" t="s">
        <v>272</v>
      </c>
      <c r="F82" s="344" t="s">
        <v>117</v>
      </c>
      <c r="G82" s="344">
        <v>10</v>
      </c>
      <c r="H82" s="650">
        <v>3.21</v>
      </c>
      <c r="I82" s="650">
        <v>32.1</v>
      </c>
      <c r="J82" s="366">
        <v>42738</v>
      </c>
      <c r="K82" s="598" t="s">
        <v>238</v>
      </c>
      <c r="L82" s="361"/>
      <c r="M82" s="652" t="s">
        <v>66</v>
      </c>
      <c r="N82" s="660">
        <v>42744</v>
      </c>
      <c r="O82" s="654">
        <v>42746</v>
      </c>
      <c r="P82" s="5"/>
      <c r="Q82" s="271" t="s">
        <v>77</v>
      </c>
      <c r="R82" s="396">
        <v>2017</v>
      </c>
    </row>
    <row r="83" spans="1:18" ht="23.25" hidden="1" customHeight="1" x14ac:dyDescent="0.25">
      <c r="A83" s="338" t="s">
        <v>36</v>
      </c>
      <c r="B83" s="5"/>
      <c r="C83" s="376"/>
      <c r="D83" s="335"/>
      <c r="E83" s="337" t="s">
        <v>273</v>
      </c>
      <c r="F83" s="344" t="s">
        <v>64</v>
      </c>
      <c r="G83" s="344">
        <v>1</v>
      </c>
      <c r="H83" s="650">
        <v>93.52</v>
      </c>
      <c r="I83" s="650">
        <v>93.52</v>
      </c>
      <c r="J83" s="366">
        <v>42738</v>
      </c>
      <c r="K83" s="598"/>
      <c r="L83" s="361"/>
      <c r="M83" s="652" t="s">
        <v>66</v>
      </c>
      <c r="N83" s="660">
        <v>42816</v>
      </c>
      <c r="O83" s="654">
        <v>42818</v>
      </c>
      <c r="P83" s="5"/>
      <c r="Q83" s="271" t="s">
        <v>77</v>
      </c>
      <c r="R83" s="396">
        <v>2017</v>
      </c>
    </row>
    <row r="84" spans="1:18" ht="23.25" hidden="1" customHeight="1" x14ac:dyDescent="0.25">
      <c r="A84" s="338" t="s">
        <v>54</v>
      </c>
      <c r="B84" s="5" t="s">
        <v>274</v>
      </c>
      <c r="C84" s="376"/>
      <c r="D84" s="335"/>
      <c r="E84" s="337" t="s">
        <v>274</v>
      </c>
      <c r="F84" s="344" t="s">
        <v>32</v>
      </c>
      <c r="G84" s="344">
        <v>2</v>
      </c>
      <c r="H84" s="650">
        <v>332.33</v>
      </c>
      <c r="I84" s="650">
        <v>664.66</v>
      </c>
      <c r="J84" s="366">
        <v>42739</v>
      </c>
      <c r="K84" s="598" t="s">
        <v>275</v>
      </c>
      <c r="L84" s="361"/>
      <c r="M84" s="652" t="s">
        <v>66</v>
      </c>
      <c r="N84" s="660">
        <v>42744</v>
      </c>
      <c r="O84" s="654">
        <v>42746</v>
      </c>
      <c r="P84" s="5"/>
      <c r="Q84" s="271" t="s">
        <v>77</v>
      </c>
      <c r="R84" s="396">
        <v>2017</v>
      </c>
    </row>
    <row r="85" spans="1:18" ht="23.25" hidden="1" customHeight="1" x14ac:dyDescent="0.25">
      <c r="A85" s="338" t="s">
        <v>54</v>
      </c>
      <c r="B85" s="5" t="s">
        <v>276</v>
      </c>
      <c r="C85" s="376"/>
      <c r="D85" s="335" t="s">
        <v>277</v>
      </c>
      <c r="E85" s="337" t="s">
        <v>278</v>
      </c>
      <c r="F85" s="344" t="s">
        <v>200</v>
      </c>
      <c r="G85" s="344">
        <v>10</v>
      </c>
      <c r="H85" s="650">
        <v>55.37</v>
      </c>
      <c r="I85" s="650">
        <v>553.69999999999993</v>
      </c>
      <c r="J85" s="366">
        <v>42739</v>
      </c>
      <c r="K85" s="598" t="s">
        <v>201</v>
      </c>
      <c r="L85" s="361"/>
      <c r="M85" s="652" t="s">
        <v>66</v>
      </c>
      <c r="N85" s="660">
        <v>42746</v>
      </c>
      <c r="O85" s="654">
        <v>42753</v>
      </c>
      <c r="P85" s="5"/>
      <c r="Q85" s="271" t="s">
        <v>77</v>
      </c>
      <c r="R85" s="675">
        <v>2017</v>
      </c>
    </row>
    <row r="86" spans="1:18" ht="23.25" hidden="1" customHeight="1" x14ac:dyDescent="0.25">
      <c r="A86" s="338" t="s">
        <v>54</v>
      </c>
      <c r="B86" s="5" t="s">
        <v>279</v>
      </c>
      <c r="C86" s="376"/>
      <c r="D86" s="335">
        <v>1402691</v>
      </c>
      <c r="E86" s="331" t="s">
        <v>279</v>
      </c>
      <c r="F86" s="344" t="s">
        <v>200</v>
      </c>
      <c r="G86" s="344">
        <v>5</v>
      </c>
      <c r="H86" s="650">
        <v>37.81</v>
      </c>
      <c r="I86" s="650">
        <v>189.05</v>
      </c>
      <c r="J86" s="366">
        <v>42744</v>
      </c>
      <c r="K86" s="598" t="s">
        <v>180</v>
      </c>
      <c r="L86" s="361"/>
      <c r="M86" s="652" t="s">
        <v>66</v>
      </c>
      <c r="N86" s="660">
        <v>42746</v>
      </c>
      <c r="O86" s="654">
        <v>42753</v>
      </c>
      <c r="P86" s="5"/>
      <c r="Q86" s="271" t="s">
        <v>77</v>
      </c>
      <c r="R86" s="396">
        <v>2017</v>
      </c>
    </row>
    <row r="87" spans="1:18" ht="23.25" hidden="1" customHeight="1" x14ac:dyDescent="0.25">
      <c r="A87" s="338" t="s">
        <v>54</v>
      </c>
      <c r="B87" s="5" t="s">
        <v>280</v>
      </c>
      <c r="C87" s="376"/>
      <c r="D87" s="335" t="s">
        <v>281</v>
      </c>
      <c r="E87" s="337" t="s">
        <v>282</v>
      </c>
      <c r="F87" s="344" t="s">
        <v>32</v>
      </c>
      <c r="G87" s="344">
        <v>2</v>
      </c>
      <c r="H87" s="650">
        <v>345</v>
      </c>
      <c r="I87" s="650">
        <v>690</v>
      </c>
      <c r="J87" s="651">
        <v>42744</v>
      </c>
      <c r="K87" s="598" t="s">
        <v>212</v>
      </c>
      <c r="L87" s="361"/>
      <c r="M87" s="652" t="s">
        <v>66</v>
      </c>
      <c r="N87" s="653">
        <v>42746</v>
      </c>
      <c r="O87" s="654">
        <v>42753</v>
      </c>
      <c r="P87" s="5"/>
      <c r="Q87" s="271" t="s">
        <v>77</v>
      </c>
      <c r="R87" s="396">
        <v>2017</v>
      </c>
    </row>
    <row r="88" spans="1:18" ht="23.25" hidden="1" customHeight="1" x14ac:dyDescent="0.25">
      <c r="A88" s="338" t="s">
        <v>54</v>
      </c>
      <c r="B88" s="5" t="s">
        <v>283</v>
      </c>
      <c r="C88" s="376"/>
      <c r="D88" s="335" t="s">
        <v>284</v>
      </c>
      <c r="E88" s="333" t="s">
        <v>283</v>
      </c>
      <c r="F88" s="344" t="s">
        <v>200</v>
      </c>
      <c r="G88" s="344">
        <v>6</v>
      </c>
      <c r="H88" s="650">
        <v>1.1299999999999999</v>
      </c>
      <c r="I88" s="650">
        <v>6.7799999999999994</v>
      </c>
      <c r="J88" s="366">
        <v>42744</v>
      </c>
      <c r="K88" s="598" t="s">
        <v>238</v>
      </c>
      <c r="L88" s="361"/>
      <c r="M88" s="652" t="s">
        <v>66</v>
      </c>
      <c r="N88" s="660">
        <v>42773</v>
      </c>
      <c r="O88" s="654">
        <v>42775</v>
      </c>
      <c r="P88" s="5"/>
      <c r="Q88" s="271" t="s">
        <v>77</v>
      </c>
      <c r="R88" s="396">
        <v>2017</v>
      </c>
    </row>
    <row r="89" spans="1:18" ht="23.25" hidden="1" customHeight="1" x14ac:dyDescent="0.25">
      <c r="A89" s="338" t="s">
        <v>54</v>
      </c>
      <c r="B89" s="5" t="s">
        <v>285</v>
      </c>
      <c r="C89" s="376"/>
      <c r="D89" s="335"/>
      <c r="E89" s="337" t="s">
        <v>286</v>
      </c>
      <c r="F89" s="344" t="s">
        <v>94</v>
      </c>
      <c r="G89" s="344">
        <v>2</v>
      </c>
      <c r="H89" s="650">
        <v>41</v>
      </c>
      <c r="I89" s="650">
        <v>82</v>
      </c>
      <c r="J89" s="366">
        <v>42744</v>
      </c>
      <c r="K89" s="597" t="s">
        <v>287</v>
      </c>
      <c r="L89" s="361"/>
      <c r="M89" s="652" t="s">
        <v>66</v>
      </c>
      <c r="N89" s="660">
        <v>42775</v>
      </c>
      <c r="O89" s="654">
        <v>42775</v>
      </c>
      <c r="P89" s="680">
        <v>42798</v>
      </c>
      <c r="Q89" s="271" t="s">
        <v>77</v>
      </c>
      <c r="R89" s="396">
        <v>2017</v>
      </c>
    </row>
    <row r="90" spans="1:18" ht="23.25" hidden="1" customHeight="1" x14ac:dyDescent="0.25">
      <c r="A90" s="338" t="s">
        <v>54</v>
      </c>
      <c r="B90" s="5" t="s">
        <v>288</v>
      </c>
      <c r="C90" s="376"/>
      <c r="D90" s="335">
        <v>1404189</v>
      </c>
      <c r="E90" s="331" t="s">
        <v>288</v>
      </c>
      <c r="F90" s="344" t="s">
        <v>200</v>
      </c>
      <c r="G90" s="344">
        <v>4</v>
      </c>
      <c r="H90" s="650">
        <v>131.13999999999999</v>
      </c>
      <c r="I90" s="650">
        <v>524.55999999999995</v>
      </c>
      <c r="J90" s="366">
        <v>42744</v>
      </c>
      <c r="K90" s="598" t="s">
        <v>180</v>
      </c>
      <c r="L90" s="361"/>
      <c r="M90" s="652" t="s">
        <v>66</v>
      </c>
      <c r="N90" s="660">
        <v>42746</v>
      </c>
      <c r="O90" s="654">
        <v>42753</v>
      </c>
      <c r="P90" s="5"/>
      <c r="Q90" s="271" t="s">
        <v>77</v>
      </c>
      <c r="R90" s="396">
        <v>2017</v>
      </c>
    </row>
    <row r="91" spans="1:18" ht="23.25" hidden="1" customHeight="1" x14ac:dyDescent="0.25">
      <c r="A91" s="338" t="s">
        <v>54</v>
      </c>
      <c r="B91" s="5" t="s">
        <v>289</v>
      </c>
      <c r="C91" s="376"/>
      <c r="D91" s="335">
        <v>1305059</v>
      </c>
      <c r="E91" s="4" t="s">
        <v>290</v>
      </c>
      <c r="F91" s="344" t="s">
        <v>200</v>
      </c>
      <c r="G91" s="344">
        <v>1</v>
      </c>
      <c r="H91" s="650">
        <v>248.17</v>
      </c>
      <c r="I91" s="650">
        <v>248.17</v>
      </c>
      <c r="J91" s="366">
        <v>42745</v>
      </c>
      <c r="K91" s="598" t="s">
        <v>180</v>
      </c>
      <c r="L91" s="361"/>
      <c r="M91" s="652" t="s">
        <v>66</v>
      </c>
      <c r="N91" s="660">
        <v>42746</v>
      </c>
      <c r="O91" s="654">
        <v>42753</v>
      </c>
      <c r="P91" s="5"/>
      <c r="Q91" s="271" t="s">
        <v>77</v>
      </c>
      <c r="R91" s="396">
        <v>2017</v>
      </c>
    </row>
    <row r="92" spans="1:18" ht="23.25" hidden="1" customHeight="1" x14ac:dyDescent="0.25">
      <c r="A92" s="338" t="s">
        <v>36</v>
      </c>
      <c r="B92" s="5" t="s">
        <v>291</v>
      </c>
      <c r="C92" s="376"/>
      <c r="D92" s="335"/>
      <c r="E92" s="337" t="s">
        <v>292</v>
      </c>
      <c r="F92" s="344" t="s">
        <v>50</v>
      </c>
      <c r="G92" s="344">
        <v>2</v>
      </c>
      <c r="H92" s="650">
        <v>12.8</v>
      </c>
      <c r="I92" s="650">
        <v>25.6</v>
      </c>
      <c r="J92" s="366">
        <v>42745</v>
      </c>
      <c r="K92" s="598" t="s">
        <v>188</v>
      </c>
      <c r="L92" s="361"/>
      <c r="M92" s="652" t="s">
        <v>66</v>
      </c>
      <c r="N92" s="660">
        <v>42747</v>
      </c>
      <c r="O92" s="654">
        <v>42753</v>
      </c>
      <c r="P92" s="5"/>
      <c r="Q92" s="271" t="s">
        <v>77</v>
      </c>
      <c r="R92" s="396">
        <v>2017</v>
      </c>
    </row>
    <row r="93" spans="1:18" ht="23.25" hidden="1" customHeight="1" x14ac:dyDescent="0.25">
      <c r="A93" s="338" t="s">
        <v>293</v>
      </c>
      <c r="B93" s="5" t="s">
        <v>294</v>
      </c>
      <c r="C93" s="376"/>
      <c r="D93" s="335">
        <v>1550118</v>
      </c>
      <c r="E93" s="331" t="s">
        <v>295</v>
      </c>
      <c r="F93" s="344" t="s">
        <v>44</v>
      </c>
      <c r="G93" s="344">
        <v>10</v>
      </c>
      <c r="H93" s="650">
        <v>45.4</v>
      </c>
      <c r="I93" s="650">
        <v>454</v>
      </c>
      <c r="J93" s="366">
        <v>42745</v>
      </c>
      <c r="K93" s="598" t="s">
        <v>296</v>
      </c>
      <c r="L93" s="361"/>
      <c r="M93" s="652" t="s">
        <v>66</v>
      </c>
      <c r="N93" s="660">
        <v>42747</v>
      </c>
      <c r="O93" s="654">
        <v>42753</v>
      </c>
      <c r="P93" s="5"/>
      <c r="Q93" s="271" t="s">
        <v>77</v>
      </c>
      <c r="R93" s="396">
        <v>2017</v>
      </c>
    </row>
    <row r="94" spans="1:18" ht="23.25" hidden="1" customHeight="1" x14ac:dyDescent="0.25">
      <c r="A94" s="338" t="s">
        <v>54</v>
      </c>
      <c r="B94" s="5" t="s">
        <v>297</v>
      </c>
      <c r="C94" s="376"/>
      <c r="D94" s="335">
        <v>3202774</v>
      </c>
      <c r="E94" s="4" t="s">
        <v>298</v>
      </c>
      <c r="F94" s="344" t="s">
        <v>200</v>
      </c>
      <c r="G94" s="344">
        <v>10</v>
      </c>
      <c r="H94" s="650">
        <v>17.2</v>
      </c>
      <c r="I94" s="650">
        <v>172</v>
      </c>
      <c r="J94" s="366">
        <v>42745</v>
      </c>
      <c r="K94" s="598" t="s">
        <v>214</v>
      </c>
      <c r="L94" s="361"/>
      <c r="M94" s="652" t="s">
        <v>66</v>
      </c>
      <c r="N94" s="660">
        <v>42747</v>
      </c>
      <c r="O94" s="654">
        <v>42753</v>
      </c>
      <c r="P94" s="6"/>
      <c r="Q94" s="271" t="s">
        <v>77</v>
      </c>
      <c r="R94" s="396">
        <v>2017</v>
      </c>
    </row>
    <row r="95" spans="1:18" ht="23.25" hidden="1" customHeight="1" x14ac:dyDescent="0.25">
      <c r="A95" s="338" t="s">
        <v>54</v>
      </c>
      <c r="B95" s="5" t="s">
        <v>297</v>
      </c>
      <c r="C95" s="376"/>
      <c r="D95" s="335">
        <v>3203594</v>
      </c>
      <c r="E95" s="4" t="s">
        <v>299</v>
      </c>
      <c r="F95" s="344" t="s">
        <v>200</v>
      </c>
      <c r="G95" s="344">
        <v>10</v>
      </c>
      <c r="H95" s="650">
        <v>17.2</v>
      </c>
      <c r="I95" s="650">
        <v>172</v>
      </c>
      <c r="J95" s="366">
        <v>42745</v>
      </c>
      <c r="K95" s="598" t="s">
        <v>214</v>
      </c>
      <c r="L95" s="361"/>
      <c r="M95" s="652" t="s">
        <v>66</v>
      </c>
      <c r="N95" s="660">
        <v>42747</v>
      </c>
      <c r="O95" s="684">
        <v>42753</v>
      </c>
      <c r="P95" s="685"/>
      <c r="Q95" s="271" t="s">
        <v>77</v>
      </c>
      <c r="R95" s="396">
        <v>2017</v>
      </c>
    </row>
    <row r="96" spans="1:18" ht="23.25" hidden="1" customHeight="1" x14ac:dyDescent="0.25">
      <c r="A96" s="338" t="s">
        <v>54</v>
      </c>
      <c r="B96" s="5" t="s">
        <v>300</v>
      </c>
      <c r="C96" s="376"/>
      <c r="D96" s="335" t="s">
        <v>301</v>
      </c>
      <c r="E96" s="331" t="s">
        <v>302</v>
      </c>
      <c r="F96" s="344" t="s">
        <v>50</v>
      </c>
      <c r="G96" s="344">
        <v>3</v>
      </c>
      <c r="H96" s="650">
        <v>5.9</v>
      </c>
      <c r="I96" s="650">
        <v>17.700000000000003</v>
      </c>
      <c r="J96" s="366">
        <v>42745</v>
      </c>
      <c r="K96" s="598" t="s">
        <v>188</v>
      </c>
      <c r="L96" s="361"/>
      <c r="M96" s="652" t="s">
        <v>66</v>
      </c>
      <c r="N96" s="660">
        <v>42754</v>
      </c>
      <c r="O96" s="654">
        <v>42755</v>
      </c>
      <c r="P96" s="5"/>
      <c r="Q96" s="271" t="s">
        <v>77</v>
      </c>
      <c r="R96" s="396">
        <v>2017</v>
      </c>
    </row>
    <row r="97" spans="1:23" ht="23.25" hidden="1" customHeight="1" x14ac:dyDescent="0.25">
      <c r="A97" s="338" t="s">
        <v>36</v>
      </c>
      <c r="B97" s="5" t="s">
        <v>303</v>
      </c>
      <c r="C97" s="376"/>
      <c r="D97" s="335"/>
      <c r="E97" s="337" t="s">
        <v>304</v>
      </c>
      <c r="F97" s="344" t="s">
        <v>50</v>
      </c>
      <c r="G97" s="344">
        <v>2</v>
      </c>
      <c r="H97" s="650">
        <v>23.68</v>
      </c>
      <c r="I97" s="650">
        <v>47.36</v>
      </c>
      <c r="J97" s="366">
        <v>42745</v>
      </c>
      <c r="K97" s="598" t="s">
        <v>188</v>
      </c>
      <c r="L97" s="361"/>
      <c r="M97" s="652" t="s">
        <v>66</v>
      </c>
      <c r="N97" s="660">
        <v>42747</v>
      </c>
      <c r="O97" s="654">
        <v>42753</v>
      </c>
      <c r="P97" s="5"/>
      <c r="Q97" s="271" t="s">
        <v>77</v>
      </c>
      <c r="R97" s="396">
        <v>2017</v>
      </c>
    </row>
    <row r="98" spans="1:23" ht="23.25" hidden="1" customHeight="1" x14ac:dyDescent="0.25">
      <c r="A98" s="338" t="s">
        <v>36</v>
      </c>
      <c r="B98" s="5" t="s">
        <v>303</v>
      </c>
      <c r="C98" s="376"/>
      <c r="D98" s="335"/>
      <c r="E98" s="337" t="s">
        <v>305</v>
      </c>
      <c r="F98" s="344" t="s">
        <v>50</v>
      </c>
      <c r="G98" s="344">
        <v>2</v>
      </c>
      <c r="H98" s="650">
        <v>49.85</v>
      </c>
      <c r="I98" s="650">
        <v>99.7</v>
      </c>
      <c r="J98" s="366">
        <v>42745</v>
      </c>
      <c r="K98" s="598" t="s">
        <v>188</v>
      </c>
      <c r="L98" s="361"/>
      <c r="M98" s="652" t="s">
        <v>66</v>
      </c>
      <c r="N98" s="660">
        <v>42747</v>
      </c>
      <c r="O98" s="654">
        <v>42753</v>
      </c>
      <c r="P98" s="5"/>
      <c r="Q98" s="271" t="s">
        <v>77</v>
      </c>
      <c r="R98" s="396">
        <v>2017</v>
      </c>
    </row>
    <row r="99" spans="1:23" ht="23.25" hidden="1" customHeight="1" x14ac:dyDescent="0.25">
      <c r="A99" s="338" t="s">
        <v>36</v>
      </c>
      <c r="B99" s="5" t="s">
        <v>303</v>
      </c>
      <c r="C99" s="376"/>
      <c r="D99" s="335"/>
      <c r="E99" s="337" t="s">
        <v>306</v>
      </c>
      <c r="F99" s="344" t="s">
        <v>50</v>
      </c>
      <c r="G99" s="344">
        <v>2</v>
      </c>
      <c r="H99" s="650">
        <v>51.99</v>
      </c>
      <c r="I99" s="650">
        <v>103.98</v>
      </c>
      <c r="J99" s="366">
        <v>42745</v>
      </c>
      <c r="K99" s="598" t="s">
        <v>188</v>
      </c>
      <c r="L99" s="361"/>
      <c r="M99" s="652" t="s">
        <v>66</v>
      </c>
      <c r="N99" s="660">
        <v>42747</v>
      </c>
      <c r="O99" s="654">
        <v>42753</v>
      </c>
      <c r="P99" s="5"/>
      <c r="Q99" s="271" t="s">
        <v>77</v>
      </c>
      <c r="R99" s="396">
        <v>2017</v>
      </c>
    </row>
    <row r="100" spans="1:23" ht="23.25" hidden="1" customHeight="1" x14ac:dyDescent="0.25">
      <c r="A100" s="338" t="s">
        <v>307</v>
      </c>
      <c r="B100" s="5" t="s">
        <v>308</v>
      </c>
      <c r="C100" s="376"/>
      <c r="D100" s="335" t="s">
        <v>309</v>
      </c>
      <c r="E100" s="333" t="s">
        <v>310</v>
      </c>
      <c r="F100" s="344" t="s">
        <v>32</v>
      </c>
      <c r="G100" s="344">
        <v>24</v>
      </c>
      <c r="H100" s="650">
        <v>16.2</v>
      </c>
      <c r="I100" s="650">
        <v>388.79999999999995</v>
      </c>
      <c r="J100" s="366">
        <v>42745</v>
      </c>
      <c r="K100" s="598" t="s">
        <v>234</v>
      </c>
      <c r="L100" s="361"/>
      <c r="M100" s="652" t="s">
        <v>66</v>
      </c>
      <c r="N100" s="660">
        <v>42746</v>
      </c>
      <c r="O100" s="654">
        <v>42753</v>
      </c>
      <c r="P100" s="5"/>
      <c r="Q100" s="271" t="s">
        <v>77</v>
      </c>
      <c r="R100" s="396">
        <v>2017</v>
      </c>
    </row>
    <row r="101" spans="1:23" ht="23.25" hidden="1" customHeight="1" x14ac:dyDescent="0.25">
      <c r="A101" s="338" t="s">
        <v>307</v>
      </c>
      <c r="B101" s="5" t="s">
        <v>311</v>
      </c>
      <c r="C101" s="376"/>
      <c r="D101" s="335" t="s">
        <v>312</v>
      </c>
      <c r="E101" s="333" t="s">
        <v>313</v>
      </c>
      <c r="F101" s="344" t="s">
        <v>32</v>
      </c>
      <c r="G101" s="344">
        <v>2</v>
      </c>
      <c r="H101" s="650">
        <v>74.72</v>
      </c>
      <c r="I101" s="650">
        <v>149.44</v>
      </c>
      <c r="J101" s="366">
        <v>42745</v>
      </c>
      <c r="K101" s="598" t="s">
        <v>214</v>
      </c>
      <c r="L101" s="361"/>
      <c r="M101" s="652" t="s">
        <v>66</v>
      </c>
      <c r="N101" s="660">
        <v>42747</v>
      </c>
      <c r="O101" s="654">
        <v>42753</v>
      </c>
      <c r="P101" s="6"/>
      <c r="Q101" s="271" t="s">
        <v>77</v>
      </c>
      <c r="R101" s="396">
        <v>2017</v>
      </c>
    </row>
    <row r="102" spans="1:23" ht="23.25" hidden="1" customHeight="1" x14ac:dyDescent="0.25">
      <c r="A102" s="338" t="s">
        <v>307</v>
      </c>
      <c r="B102" s="5" t="s">
        <v>311</v>
      </c>
      <c r="C102" s="376"/>
      <c r="D102" s="335" t="s">
        <v>314</v>
      </c>
      <c r="E102" s="333" t="s">
        <v>315</v>
      </c>
      <c r="F102" s="344" t="s">
        <v>32</v>
      </c>
      <c r="G102" s="344">
        <v>4</v>
      </c>
      <c r="H102" s="650">
        <v>70.459999999999994</v>
      </c>
      <c r="I102" s="650">
        <v>281.83999999999997</v>
      </c>
      <c r="J102" s="366">
        <v>42745</v>
      </c>
      <c r="K102" s="598" t="s">
        <v>214</v>
      </c>
      <c r="L102" s="361"/>
      <c r="M102" s="652" t="s">
        <v>66</v>
      </c>
      <c r="N102" s="660">
        <v>42747</v>
      </c>
      <c r="O102" s="654">
        <v>42753</v>
      </c>
      <c r="P102" s="6"/>
      <c r="Q102" s="271" t="s">
        <v>77</v>
      </c>
      <c r="R102" s="396">
        <v>2017</v>
      </c>
    </row>
    <row r="103" spans="1:23" ht="23.25" hidden="1" customHeight="1" x14ac:dyDescent="0.25">
      <c r="A103" s="338" t="s">
        <v>307</v>
      </c>
      <c r="B103" s="5" t="s">
        <v>311</v>
      </c>
      <c r="C103" s="376"/>
      <c r="D103" s="335" t="s">
        <v>316</v>
      </c>
      <c r="E103" s="333" t="s">
        <v>317</v>
      </c>
      <c r="F103" s="344" t="s">
        <v>32</v>
      </c>
      <c r="G103" s="344">
        <v>4</v>
      </c>
      <c r="H103" s="650">
        <v>53.59</v>
      </c>
      <c r="I103" s="650">
        <v>214.36</v>
      </c>
      <c r="J103" s="366">
        <v>42745</v>
      </c>
      <c r="K103" s="598" t="s">
        <v>214</v>
      </c>
      <c r="L103" s="361"/>
      <c r="M103" s="652" t="s">
        <v>66</v>
      </c>
      <c r="N103" s="660">
        <v>42747</v>
      </c>
      <c r="O103" s="654">
        <v>42753</v>
      </c>
      <c r="P103" s="6"/>
      <c r="Q103" s="271" t="s">
        <v>77</v>
      </c>
      <c r="R103" s="396">
        <v>2017</v>
      </c>
      <c r="S103" s="564"/>
      <c r="T103" s="564"/>
      <c r="U103" s="564"/>
      <c r="V103" s="564"/>
      <c r="W103" s="564"/>
    </row>
    <row r="104" spans="1:23" ht="23.25" hidden="1" customHeight="1" x14ac:dyDescent="0.25">
      <c r="A104" s="338" t="s">
        <v>307</v>
      </c>
      <c r="B104" s="348" t="s">
        <v>318</v>
      </c>
      <c r="C104" s="376"/>
      <c r="D104" s="349" t="s">
        <v>319</v>
      </c>
      <c r="E104" s="350" t="s">
        <v>320</v>
      </c>
      <c r="F104" s="393" t="s">
        <v>32</v>
      </c>
      <c r="G104" s="393">
        <v>50</v>
      </c>
      <c r="H104" s="650">
        <v>2.93</v>
      </c>
      <c r="I104" s="650">
        <v>146.5</v>
      </c>
      <c r="J104" s="686">
        <v>42745</v>
      </c>
      <c r="K104" s="687" t="s">
        <v>234</v>
      </c>
      <c r="L104" s="569"/>
      <c r="M104" s="652" t="s">
        <v>66</v>
      </c>
      <c r="N104" s="660">
        <v>42746</v>
      </c>
      <c r="O104" s="654">
        <v>42753</v>
      </c>
      <c r="P104" s="5"/>
      <c r="Q104" s="271" t="s">
        <v>77</v>
      </c>
      <c r="R104" s="396">
        <v>2017</v>
      </c>
    </row>
    <row r="105" spans="1:23" ht="23.25" hidden="1" customHeight="1" x14ac:dyDescent="0.25">
      <c r="A105" s="338" t="s">
        <v>307</v>
      </c>
      <c r="B105" s="5"/>
      <c r="C105" s="376"/>
      <c r="D105" s="335">
        <v>1510004</v>
      </c>
      <c r="E105" s="4" t="s">
        <v>321</v>
      </c>
      <c r="F105" s="344" t="s">
        <v>32</v>
      </c>
      <c r="G105" s="344">
        <v>3</v>
      </c>
      <c r="H105" s="650">
        <v>370.18</v>
      </c>
      <c r="I105" s="650">
        <v>1110.54</v>
      </c>
      <c r="J105" s="366">
        <v>42745</v>
      </c>
      <c r="K105" s="598" t="s">
        <v>180</v>
      </c>
      <c r="L105" s="361"/>
      <c r="M105" s="652" t="s">
        <v>66</v>
      </c>
      <c r="N105" s="660">
        <v>42746</v>
      </c>
      <c r="O105" s="654">
        <v>42753</v>
      </c>
      <c r="P105" s="5"/>
      <c r="Q105" s="271" t="s">
        <v>77</v>
      </c>
      <c r="R105" s="396">
        <v>2017</v>
      </c>
    </row>
    <row r="106" spans="1:23" ht="23.25" hidden="1" customHeight="1" x14ac:dyDescent="0.25">
      <c r="A106" s="338" t="s">
        <v>307</v>
      </c>
      <c r="B106" s="348"/>
      <c r="C106" s="376"/>
      <c r="D106" s="351">
        <v>120004404004</v>
      </c>
      <c r="E106" s="350" t="s">
        <v>322</v>
      </c>
      <c r="F106" s="393" t="s">
        <v>32</v>
      </c>
      <c r="G106" s="393">
        <v>4</v>
      </c>
      <c r="H106" s="650">
        <v>285.2</v>
      </c>
      <c r="I106" s="650">
        <v>1140.8</v>
      </c>
      <c r="J106" s="686">
        <v>42745</v>
      </c>
      <c r="K106" s="687" t="s">
        <v>214</v>
      </c>
      <c r="L106" s="569"/>
      <c r="M106" s="652" t="s">
        <v>66</v>
      </c>
      <c r="N106" s="660">
        <v>42747</v>
      </c>
      <c r="O106" s="654">
        <v>42753</v>
      </c>
      <c r="P106" s="6"/>
      <c r="Q106" s="271" t="s">
        <v>77</v>
      </c>
      <c r="R106" s="396">
        <v>2017</v>
      </c>
    </row>
    <row r="107" spans="1:23" ht="23.25" hidden="1" customHeight="1" x14ac:dyDescent="0.25">
      <c r="A107" s="338" t="s">
        <v>293</v>
      </c>
      <c r="B107" s="5" t="s">
        <v>323</v>
      </c>
      <c r="C107" s="376"/>
      <c r="D107" s="335" t="s">
        <v>324</v>
      </c>
      <c r="E107" s="333" t="s">
        <v>325</v>
      </c>
      <c r="F107" s="344" t="s">
        <v>164</v>
      </c>
      <c r="G107" s="344">
        <v>200</v>
      </c>
      <c r="H107" s="650"/>
      <c r="I107" s="650">
        <v>0</v>
      </c>
      <c r="J107" s="366">
        <v>42746</v>
      </c>
      <c r="K107" s="597" t="s">
        <v>287</v>
      </c>
      <c r="L107" s="361"/>
      <c r="M107" s="652" t="s">
        <v>66</v>
      </c>
      <c r="N107" s="660"/>
      <c r="O107" s="654"/>
      <c r="P107" s="5"/>
      <c r="Q107" s="271" t="s">
        <v>77</v>
      </c>
      <c r="R107" s="396">
        <v>2017</v>
      </c>
    </row>
    <row r="108" spans="1:23" ht="23.25" hidden="1" customHeight="1" x14ac:dyDescent="0.25">
      <c r="A108" s="338" t="s">
        <v>171</v>
      </c>
      <c r="B108" s="5" t="s">
        <v>326</v>
      </c>
      <c r="C108" s="376"/>
      <c r="D108" s="335"/>
      <c r="E108" s="337" t="s">
        <v>327</v>
      </c>
      <c r="F108" s="344" t="s">
        <v>32</v>
      </c>
      <c r="G108" s="344">
        <v>1</v>
      </c>
      <c r="H108" s="650">
        <v>11.7</v>
      </c>
      <c r="I108" s="650">
        <v>11.7</v>
      </c>
      <c r="J108" s="366">
        <v>42746</v>
      </c>
      <c r="K108" s="598" t="s">
        <v>183</v>
      </c>
      <c r="L108" s="361"/>
      <c r="M108" s="652" t="s">
        <v>66</v>
      </c>
      <c r="N108" s="660">
        <v>42747</v>
      </c>
      <c r="O108" s="654">
        <v>42753</v>
      </c>
      <c r="P108" s="5"/>
      <c r="Q108" s="271" t="s">
        <v>77</v>
      </c>
      <c r="R108" s="396">
        <v>2017</v>
      </c>
    </row>
    <row r="109" spans="1:23" ht="23.25" hidden="1" customHeight="1" x14ac:dyDescent="0.25">
      <c r="A109" s="338" t="s">
        <v>54</v>
      </c>
      <c r="B109" s="5" t="s">
        <v>328</v>
      </c>
      <c r="C109" s="376"/>
      <c r="D109" s="335" t="s">
        <v>329</v>
      </c>
      <c r="E109" s="4" t="s">
        <v>328</v>
      </c>
      <c r="F109" s="344" t="s">
        <v>32</v>
      </c>
      <c r="G109" s="344">
        <v>1</v>
      </c>
      <c r="H109" s="650">
        <v>133.19999999999999</v>
      </c>
      <c r="I109" s="650">
        <v>133.19999999999999</v>
      </c>
      <c r="J109" s="366">
        <v>42746</v>
      </c>
      <c r="K109" s="598" t="s">
        <v>269</v>
      </c>
      <c r="L109" s="361"/>
      <c r="M109" s="652" t="s">
        <v>66</v>
      </c>
      <c r="N109" s="660">
        <v>42747</v>
      </c>
      <c r="O109" s="654">
        <v>42753</v>
      </c>
      <c r="P109" s="5"/>
      <c r="Q109" s="271" t="s">
        <v>77</v>
      </c>
      <c r="R109" s="396">
        <v>2017</v>
      </c>
    </row>
    <row r="110" spans="1:23" ht="23.25" hidden="1" customHeight="1" x14ac:dyDescent="0.25">
      <c r="A110" s="338" t="s">
        <v>36</v>
      </c>
      <c r="B110" s="5" t="s">
        <v>330</v>
      </c>
      <c r="C110" s="376"/>
      <c r="D110" s="335"/>
      <c r="E110" s="337" t="s">
        <v>331</v>
      </c>
      <c r="F110" s="344" t="s">
        <v>32</v>
      </c>
      <c r="G110" s="344">
        <v>1</v>
      </c>
      <c r="H110" s="650">
        <v>110</v>
      </c>
      <c r="I110" s="650">
        <v>110</v>
      </c>
      <c r="J110" s="366">
        <v>42746</v>
      </c>
      <c r="K110" s="598" t="s">
        <v>332</v>
      </c>
      <c r="L110" s="361"/>
      <c r="M110" s="652" t="s">
        <v>66</v>
      </c>
      <c r="N110" s="660">
        <v>42747</v>
      </c>
      <c r="O110" s="654">
        <v>42753</v>
      </c>
      <c r="P110" s="5"/>
      <c r="Q110" s="271" t="s">
        <v>77</v>
      </c>
      <c r="R110" s="396">
        <v>2017</v>
      </c>
    </row>
    <row r="111" spans="1:23" ht="23.25" hidden="1" customHeight="1" x14ac:dyDescent="0.25">
      <c r="A111" s="338" t="s">
        <v>54</v>
      </c>
      <c r="B111" s="5" t="s">
        <v>333</v>
      </c>
      <c r="C111" s="376"/>
      <c r="D111" s="335" t="s">
        <v>334</v>
      </c>
      <c r="E111" s="333" t="s">
        <v>335</v>
      </c>
      <c r="F111" s="344" t="s">
        <v>164</v>
      </c>
      <c r="G111" s="344">
        <v>15</v>
      </c>
      <c r="H111" s="650">
        <v>10.23</v>
      </c>
      <c r="I111" s="650">
        <v>153.45000000000002</v>
      </c>
      <c r="J111" s="366">
        <v>42746</v>
      </c>
      <c r="K111" s="598" t="s">
        <v>243</v>
      </c>
      <c r="L111" s="361"/>
      <c r="M111" s="652" t="s">
        <v>66</v>
      </c>
      <c r="N111" s="660">
        <v>42746</v>
      </c>
      <c r="O111" s="654">
        <v>42753</v>
      </c>
      <c r="P111" s="5"/>
      <c r="Q111" s="271" t="s">
        <v>77</v>
      </c>
      <c r="R111" s="396">
        <v>2017</v>
      </c>
    </row>
    <row r="112" spans="1:23" ht="23.25" hidden="1" customHeight="1" x14ac:dyDescent="0.25">
      <c r="A112" s="86" t="s">
        <v>10</v>
      </c>
      <c r="B112" s="396" t="s">
        <v>336</v>
      </c>
      <c r="C112" s="661" t="s">
        <v>92</v>
      </c>
      <c r="D112" s="439" t="s">
        <v>337</v>
      </c>
      <c r="E112" s="473" t="s">
        <v>338</v>
      </c>
      <c r="F112" s="344" t="s">
        <v>44</v>
      </c>
      <c r="G112" s="661">
        <v>3</v>
      </c>
      <c r="H112" s="650">
        <v>72</v>
      </c>
      <c r="I112" s="650">
        <f>H112*G112</f>
        <v>216</v>
      </c>
      <c r="J112" s="168">
        <v>44174</v>
      </c>
      <c r="K112" s="671" t="s">
        <v>76</v>
      </c>
      <c r="L112" s="312" t="s">
        <v>113</v>
      </c>
      <c r="M112" s="652" t="s">
        <v>129</v>
      </c>
      <c r="N112" s="653">
        <v>44295</v>
      </c>
      <c r="O112" s="654">
        <v>44302</v>
      </c>
      <c r="P112" s="86"/>
      <c r="Q112" s="688" t="s">
        <v>67</v>
      </c>
      <c r="R112" s="86">
        <f>YEAR(J112)</f>
        <v>2020</v>
      </c>
      <c r="S112" s="124"/>
      <c r="T112" s="124"/>
      <c r="U112" s="124"/>
      <c r="V112" s="124"/>
      <c r="W112" s="124"/>
    </row>
    <row r="113" spans="1:23" ht="23.25" hidden="1" customHeight="1" x14ac:dyDescent="0.25">
      <c r="A113" s="338" t="s">
        <v>54</v>
      </c>
      <c r="B113" s="5" t="s">
        <v>339</v>
      </c>
      <c r="C113" s="376"/>
      <c r="D113" s="335" t="s">
        <v>340</v>
      </c>
      <c r="E113" s="333" t="s">
        <v>340</v>
      </c>
      <c r="F113" s="344" t="s">
        <v>64</v>
      </c>
      <c r="G113" s="344">
        <v>1</v>
      </c>
      <c r="H113" s="650">
        <v>319.77</v>
      </c>
      <c r="I113" s="650">
        <v>319.77</v>
      </c>
      <c r="J113" s="366">
        <v>42747</v>
      </c>
      <c r="K113" s="598" t="s">
        <v>341</v>
      </c>
      <c r="L113" s="361"/>
      <c r="M113" s="652" t="s">
        <v>66</v>
      </c>
      <c r="N113" s="660">
        <v>42754</v>
      </c>
      <c r="O113" s="654">
        <v>42759</v>
      </c>
      <c r="P113" s="5"/>
      <c r="Q113" s="271" t="s">
        <v>77</v>
      </c>
      <c r="R113" s="396">
        <v>2017</v>
      </c>
    </row>
    <row r="114" spans="1:23" ht="23.25" hidden="1" customHeight="1" x14ac:dyDescent="0.25">
      <c r="A114" s="338" t="s">
        <v>54</v>
      </c>
      <c r="B114" s="5" t="s">
        <v>342</v>
      </c>
      <c r="C114" s="376" t="s">
        <v>343</v>
      </c>
      <c r="D114" s="335">
        <v>1051207</v>
      </c>
      <c r="E114" s="352" t="s">
        <v>344</v>
      </c>
      <c r="F114" s="344" t="s">
        <v>44</v>
      </c>
      <c r="G114" s="344">
        <v>2</v>
      </c>
      <c r="H114" s="650">
        <v>33.33</v>
      </c>
      <c r="I114" s="650">
        <v>66.66</v>
      </c>
      <c r="J114" s="651">
        <v>42747</v>
      </c>
      <c r="K114" s="598" t="s">
        <v>212</v>
      </c>
      <c r="L114" s="361" t="s">
        <v>54</v>
      </c>
      <c r="M114" s="652" t="s">
        <v>66</v>
      </c>
      <c r="N114" s="653">
        <v>43145</v>
      </c>
      <c r="O114" s="654">
        <v>43146</v>
      </c>
      <c r="P114" s="5"/>
      <c r="Q114" s="271" t="s">
        <v>77</v>
      </c>
      <c r="R114" s="5">
        <v>2017</v>
      </c>
    </row>
    <row r="115" spans="1:23" ht="23.25" hidden="1" customHeight="1" x14ac:dyDescent="0.25">
      <c r="A115" s="338" t="s">
        <v>0</v>
      </c>
      <c r="B115" s="5" t="s">
        <v>345</v>
      </c>
      <c r="C115" s="376"/>
      <c r="D115" s="335" t="s">
        <v>346</v>
      </c>
      <c r="E115" s="337" t="s">
        <v>347</v>
      </c>
      <c r="F115" s="344" t="s">
        <v>348</v>
      </c>
      <c r="G115" s="344">
        <v>5</v>
      </c>
      <c r="H115" s="650">
        <v>194.96799999999999</v>
      </c>
      <c r="I115" s="650">
        <v>974.83999999999992</v>
      </c>
      <c r="J115" s="651">
        <v>42747</v>
      </c>
      <c r="K115" s="677" t="s">
        <v>33</v>
      </c>
      <c r="L115" s="361"/>
      <c r="M115" s="652" t="s">
        <v>66</v>
      </c>
      <c r="N115" s="653">
        <v>42754</v>
      </c>
      <c r="O115" s="654">
        <v>42755</v>
      </c>
      <c r="P115" s="5"/>
      <c r="Q115" s="271" t="s">
        <v>77</v>
      </c>
      <c r="R115" s="396">
        <v>2017</v>
      </c>
    </row>
    <row r="116" spans="1:23" ht="23.25" hidden="1" customHeight="1" x14ac:dyDescent="0.25">
      <c r="A116" s="338" t="s">
        <v>54</v>
      </c>
      <c r="B116" s="5" t="s">
        <v>349</v>
      </c>
      <c r="C116" s="376"/>
      <c r="D116" s="335"/>
      <c r="E116" s="337" t="s">
        <v>349</v>
      </c>
      <c r="F116" s="344" t="s">
        <v>32</v>
      </c>
      <c r="G116" s="344">
        <v>1</v>
      </c>
      <c r="H116" s="650">
        <v>533.6</v>
      </c>
      <c r="I116" s="650">
        <v>533.6</v>
      </c>
      <c r="J116" s="366">
        <v>42747</v>
      </c>
      <c r="K116" s="598" t="s">
        <v>139</v>
      </c>
      <c r="L116" s="361"/>
      <c r="M116" s="652" t="s">
        <v>66</v>
      </c>
      <c r="N116" s="660">
        <v>42754</v>
      </c>
      <c r="O116" s="654">
        <v>42755</v>
      </c>
      <c r="P116" s="5"/>
      <c r="Q116" s="271" t="s">
        <v>77</v>
      </c>
      <c r="R116" s="396">
        <v>2017</v>
      </c>
    </row>
    <row r="117" spans="1:23" ht="23.25" hidden="1" customHeight="1" x14ac:dyDescent="0.25">
      <c r="A117" s="338" t="s">
        <v>54</v>
      </c>
      <c r="B117" s="5" t="s">
        <v>350</v>
      </c>
      <c r="C117" s="376"/>
      <c r="D117" s="335"/>
      <c r="E117" s="337" t="s">
        <v>350</v>
      </c>
      <c r="F117" s="344" t="s">
        <v>32</v>
      </c>
      <c r="G117" s="344">
        <v>1</v>
      </c>
      <c r="H117" s="650">
        <v>226.82</v>
      </c>
      <c r="I117" s="650">
        <v>226.82</v>
      </c>
      <c r="J117" s="366">
        <v>42747</v>
      </c>
      <c r="K117" s="598" t="s">
        <v>229</v>
      </c>
      <c r="L117" s="361"/>
      <c r="M117" s="652" t="s">
        <v>66</v>
      </c>
      <c r="N117" s="660">
        <v>42754</v>
      </c>
      <c r="O117" s="654"/>
      <c r="P117" s="5"/>
      <c r="Q117" s="271" t="s">
        <v>77</v>
      </c>
      <c r="R117" s="396">
        <v>2017</v>
      </c>
    </row>
    <row r="118" spans="1:23" ht="23.25" hidden="1" customHeight="1" x14ac:dyDescent="0.25">
      <c r="A118" s="353" t="s">
        <v>120</v>
      </c>
      <c r="B118" s="346"/>
      <c r="C118" s="376"/>
      <c r="D118" s="347" t="s">
        <v>351</v>
      </c>
      <c r="E118" s="354" t="s">
        <v>352</v>
      </c>
      <c r="F118" s="347" t="s">
        <v>94</v>
      </c>
      <c r="G118" s="689">
        <v>1</v>
      </c>
      <c r="H118" s="650">
        <v>3.89</v>
      </c>
      <c r="I118" s="650">
        <v>3.89</v>
      </c>
      <c r="J118" s="690">
        <v>42748</v>
      </c>
      <c r="K118" s="677" t="s">
        <v>188</v>
      </c>
      <c r="L118" s="361"/>
      <c r="M118" s="652" t="s">
        <v>66</v>
      </c>
      <c r="N118" s="660">
        <v>42754</v>
      </c>
      <c r="O118" s="654">
        <v>42755</v>
      </c>
      <c r="P118" s="5"/>
      <c r="Q118" s="271" t="s">
        <v>77</v>
      </c>
      <c r="R118" s="396">
        <v>2017</v>
      </c>
    </row>
    <row r="119" spans="1:23" ht="23.25" hidden="1" customHeight="1" x14ac:dyDescent="0.25">
      <c r="A119" s="353" t="s">
        <v>120</v>
      </c>
      <c r="B119" s="346"/>
      <c r="C119" s="376"/>
      <c r="D119" s="347" t="s">
        <v>353</v>
      </c>
      <c r="E119" s="354" t="s">
        <v>352</v>
      </c>
      <c r="F119" s="347" t="s">
        <v>94</v>
      </c>
      <c r="G119" s="689">
        <v>1</v>
      </c>
      <c r="H119" s="650">
        <v>11.06</v>
      </c>
      <c r="I119" s="650">
        <v>11.06</v>
      </c>
      <c r="J119" s="690">
        <v>42748</v>
      </c>
      <c r="K119" s="677" t="s">
        <v>188</v>
      </c>
      <c r="L119" s="361"/>
      <c r="M119" s="652" t="s">
        <v>66</v>
      </c>
      <c r="N119" s="660">
        <v>42754</v>
      </c>
      <c r="O119" s="654">
        <v>42755</v>
      </c>
      <c r="P119" s="5"/>
      <c r="Q119" s="271" t="s">
        <v>77</v>
      </c>
      <c r="R119" s="396">
        <v>2017</v>
      </c>
    </row>
    <row r="120" spans="1:23" ht="23.25" hidden="1" customHeight="1" x14ac:dyDescent="0.25">
      <c r="A120" s="353" t="s">
        <v>120</v>
      </c>
      <c r="B120" s="346"/>
      <c r="C120" s="376"/>
      <c r="D120" s="347" t="s">
        <v>354</v>
      </c>
      <c r="E120" s="354" t="s">
        <v>352</v>
      </c>
      <c r="F120" s="347" t="s">
        <v>94</v>
      </c>
      <c r="G120" s="689">
        <v>1</v>
      </c>
      <c r="H120" s="650">
        <v>16.07</v>
      </c>
      <c r="I120" s="650">
        <v>16.07</v>
      </c>
      <c r="J120" s="690">
        <v>42748</v>
      </c>
      <c r="K120" s="677" t="s">
        <v>188</v>
      </c>
      <c r="L120" s="361"/>
      <c r="M120" s="652" t="s">
        <v>66</v>
      </c>
      <c r="N120" s="660">
        <v>42754</v>
      </c>
      <c r="O120" s="654">
        <v>42755</v>
      </c>
      <c r="P120" s="5"/>
      <c r="Q120" s="271" t="s">
        <v>77</v>
      </c>
      <c r="R120" s="396">
        <v>2017</v>
      </c>
      <c r="S120" s="124"/>
      <c r="T120" s="124"/>
      <c r="U120" s="124"/>
      <c r="V120" s="124"/>
      <c r="W120" s="124"/>
    </row>
    <row r="121" spans="1:23" ht="23.25" hidden="1" customHeight="1" x14ac:dyDescent="0.25">
      <c r="A121" s="353" t="s">
        <v>120</v>
      </c>
      <c r="B121" s="346"/>
      <c r="C121" s="376"/>
      <c r="D121" s="347" t="s">
        <v>355</v>
      </c>
      <c r="E121" s="354" t="s">
        <v>352</v>
      </c>
      <c r="F121" s="347" t="s">
        <v>94</v>
      </c>
      <c r="G121" s="689">
        <v>1</v>
      </c>
      <c r="H121" s="650">
        <v>46.82</v>
      </c>
      <c r="I121" s="650">
        <v>46.82</v>
      </c>
      <c r="J121" s="690">
        <v>42748</v>
      </c>
      <c r="K121" s="677" t="s">
        <v>188</v>
      </c>
      <c r="L121" s="361"/>
      <c r="M121" s="652" t="s">
        <v>66</v>
      </c>
      <c r="N121" s="660">
        <v>42754</v>
      </c>
      <c r="O121" s="654">
        <v>42755</v>
      </c>
      <c r="P121" s="5"/>
      <c r="Q121" s="271" t="s">
        <v>77</v>
      </c>
      <c r="R121" s="396">
        <v>2017</v>
      </c>
    </row>
    <row r="122" spans="1:23" ht="23.25" hidden="1" customHeight="1" x14ac:dyDescent="0.25">
      <c r="A122" s="3" t="s">
        <v>36</v>
      </c>
      <c r="B122" s="5" t="s">
        <v>356</v>
      </c>
      <c r="C122" s="376" t="s">
        <v>357</v>
      </c>
      <c r="D122" s="335" t="s">
        <v>358</v>
      </c>
      <c r="E122" s="333" t="s">
        <v>359</v>
      </c>
      <c r="F122" s="344" t="s">
        <v>44</v>
      </c>
      <c r="G122" s="344">
        <v>2</v>
      </c>
      <c r="H122" s="650">
        <v>90.17</v>
      </c>
      <c r="I122" s="650">
        <v>180.34</v>
      </c>
      <c r="J122" s="651">
        <v>42750</v>
      </c>
      <c r="K122" s="598" t="s">
        <v>33</v>
      </c>
      <c r="L122" s="361" t="s">
        <v>36</v>
      </c>
      <c r="M122" s="652"/>
      <c r="N122" s="653">
        <v>43152</v>
      </c>
      <c r="O122" s="654">
        <v>43158</v>
      </c>
      <c r="P122" s="5"/>
      <c r="Q122" s="271" t="s">
        <v>77</v>
      </c>
      <c r="R122" s="5">
        <v>2017</v>
      </c>
    </row>
    <row r="123" spans="1:23" ht="23.25" hidden="1" customHeight="1" x14ac:dyDescent="0.25">
      <c r="A123" s="338" t="s">
        <v>0</v>
      </c>
      <c r="B123" s="5" t="s">
        <v>360</v>
      </c>
      <c r="C123" s="376"/>
      <c r="D123" s="335">
        <v>637176</v>
      </c>
      <c r="E123" s="4" t="s">
        <v>361</v>
      </c>
      <c r="F123" s="344" t="s">
        <v>200</v>
      </c>
      <c r="G123" s="344">
        <v>2</v>
      </c>
      <c r="H123" s="650">
        <v>399.36</v>
      </c>
      <c r="I123" s="650">
        <v>798.72</v>
      </c>
      <c r="J123" s="366">
        <v>42751</v>
      </c>
      <c r="K123" s="598" t="s">
        <v>362</v>
      </c>
      <c r="L123" s="361" t="s">
        <v>100</v>
      </c>
      <c r="M123" s="652" t="s">
        <v>66</v>
      </c>
      <c r="N123" s="660">
        <v>42767</v>
      </c>
      <c r="O123" s="654">
        <v>42775</v>
      </c>
      <c r="P123" s="5"/>
      <c r="Q123" s="271" t="s">
        <v>77</v>
      </c>
      <c r="R123" s="396">
        <v>2017</v>
      </c>
    </row>
    <row r="124" spans="1:23" ht="23.25" hidden="1" customHeight="1" x14ac:dyDescent="0.25">
      <c r="A124" s="338" t="s">
        <v>0</v>
      </c>
      <c r="B124" s="5" t="s">
        <v>360</v>
      </c>
      <c r="C124" s="376"/>
      <c r="D124" s="335">
        <v>637316</v>
      </c>
      <c r="E124" s="4" t="s">
        <v>363</v>
      </c>
      <c r="F124" s="344" t="s">
        <v>200</v>
      </c>
      <c r="G124" s="344">
        <v>2</v>
      </c>
      <c r="H124" s="650">
        <v>99.79</v>
      </c>
      <c r="I124" s="650">
        <v>199.58</v>
      </c>
      <c r="J124" s="366">
        <v>42751</v>
      </c>
      <c r="K124" s="598" t="s">
        <v>362</v>
      </c>
      <c r="L124" s="361" t="s">
        <v>100</v>
      </c>
      <c r="M124" s="652" t="s">
        <v>66</v>
      </c>
      <c r="N124" s="660">
        <v>42767</v>
      </c>
      <c r="O124" s="654">
        <v>42775</v>
      </c>
      <c r="P124" s="5"/>
      <c r="Q124" s="271" t="s">
        <v>77</v>
      </c>
      <c r="R124" s="396">
        <v>2017</v>
      </c>
    </row>
    <row r="125" spans="1:23" s="124" customFormat="1" ht="23.25" hidden="1" customHeight="1" x14ac:dyDescent="0.25">
      <c r="A125" s="338" t="s">
        <v>36</v>
      </c>
      <c r="B125" s="5" t="s">
        <v>364</v>
      </c>
      <c r="C125" s="376"/>
      <c r="D125" s="335" t="s">
        <v>365</v>
      </c>
      <c r="E125" s="333" t="s">
        <v>366</v>
      </c>
      <c r="F125" s="344" t="s">
        <v>64</v>
      </c>
      <c r="G125" s="344">
        <v>6</v>
      </c>
      <c r="H125" s="650">
        <v>60.32</v>
      </c>
      <c r="I125" s="650">
        <v>361.92</v>
      </c>
      <c r="J125" s="366">
        <v>42752</v>
      </c>
      <c r="K125" s="598" t="s">
        <v>214</v>
      </c>
      <c r="L125" s="361"/>
      <c r="M125" s="652" t="s">
        <v>66</v>
      </c>
      <c r="N125" s="660">
        <v>42773</v>
      </c>
      <c r="O125" s="654">
        <v>42775</v>
      </c>
      <c r="P125" s="6"/>
      <c r="Q125" s="271" t="s">
        <v>77</v>
      </c>
      <c r="R125" s="396">
        <v>2017</v>
      </c>
      <c r="S125" s="330"/>
      <c r="T125" s="330"/>
      <c r="U125" s="330"/>
      <c r="V125" s="330"/>
      <c r="W125" s="330"/>
    </row>
    <row r="126" spans="1:23" s="124" customFormat="1" ht="23.25" hidden="1" customHeight="1" x14ac:dyDescent="0.25">
      <c r="A126" s="338" t="s">
        <v>4</v>
      </c>
      <c r="B126" s="345" t="s">
        <v>367</v>
      </c>
      <c r="C126" s="376"/>
      <c r="D126" s="335" t="s">
        <v>368</v>
      </c>
      <c r="E126" s="333" t="s">
        <v>367</v>
      </c>
      <c r="F126" s="344" t="s">
        <v>50</v>
      </c>
      <c r="G126" s="344">
        <v>1</v>
      </c>
      <c r="H126" s="650">
        <v>18.23</v>
      </c>
      <c r="I126" s="650">
        <v>18.23</v>
      </c>
      <c r="J126" s="366">
        <v>42752</v>
      </c>
      <c r="K126" s="598" t="s">
        <v>265</v>
      </c>
      <c r="L126" s="361"/>
      <c r="M126" s="652" t="s">
        <v>66</v>
      </c>
      <c r="N126" s="660">
        <v>42755</v>
      </c>
      <c r="O126" s="654">
        <v>42755</v>
      </c>
      <c r="P126" s="5"/>
      <c r="Q126" s="271" t="s">
        <v>77</v>
      </c>
      <c r="R126" s="396">
        <v>2017</v>
      </c>
      <c r="S126" s="330"/>
      <c r="T126" s="330"/>
      <c r="U126" s="330"/>
      <c r="V126" s="330"/>
      <c r="W126" s="330"/>
    </row>
    <row r="127" spans="1:23" ht="23.25" hidden="1" customHeight="1" x14ac:dyDescent="0.25">
      <c r="A127" s="338" t="s">
        <v>4</v>
      </c>
      <c r="B127" s="5" t="s">
        <v>369</v>
      </c>
      <c r="C127" s="376"/>
      <c r="D127" s="335" t="s">
        <v>370</v>
      </c>
      <c r="E127" s="333" t="s">
        <v>371</v>
      </c>
      <c r="F127" s="344" t="s">
        <v>117</v>
      </c>
      <c r="G127" s="344">
        <v>1</v>
      </c>
      <c r="H127" s="650">
        <v>26.96</v>
      </c>
      <c r="I127" s="650">
        <v>26.96</v>
      </c>
      <c r="J127" s="366">
        <v>42752</v>
      </c>
      <c r="K127" s="598" t="s">
        <v>238</v>
      </c>
      <c r="L127" s="361"/>
      <c r="M127" s="652" t="s">
        <v>66</v>
      </c>
      <c r="N127" s="660">
        <v>42755</v>
      </c>
      <c r="O127" s="654">
        <v>42755</v>
      </c>
      <c r="P127" s="5"/>
      <c r="Q127" s="271" t="s">
        <v>77</v>
      </c>
      <c r="R127" s="396">
        <v>2017</v>
      </c>
    </row>
    <row r="128" spans="1:23" ht="23.25" hidden="1" customHeight="1" x14ac:dyDescent="0.25">
      <c r="A128" s="338" t="s">
        <v>4</v>
      </c>
      <c r="B128" s="5" t="s">
        <v>372</v>
      </c>
      <c r="C128" s="376"/>
      <c r="D128" s="335" t="s">
        <v>373</v>
      </c>
      <c r="E128" s="4" t="s">
        <v>374</v>
      </c>
      <c r="F128" s="344" t="s">
        <v>117</v>
      </c>
      <c r="G128" s="344">
        <v>1</v>
      </c>
      <c r="H128" s="650">
        <v>16.440000000000001</v>
      </c>
      <c r="I128" s="650">
        <v>16.440000000000001</v>
      </c>
      <c r="J128" s="366">
        <v>42752</v>
      </c>
      <c r="K128" s="598" t="s">
        <v>238</v>
      </c>
      <c r="L128" s="361"/>
      <c r="M128" s="652" t="s">
        <v>66</v>
      </c>
      <c r="N128" s="660">
        <v>42755</v>
      </c>
      <c r="O128" s="654">
        <v>42755</v>
      </c>
      <c r="P128" s="5"/>
      <c r="Q128" s="271" t="s">
        <v>77</v>
      </c>
      <c r="R128" s="396">
        <v>2017</v>
      </c>
    </row>
    <row r="129" spans="1:18" ht="23.25" hidden="1" customHeight="1" x14ac:dyDescent="0.25">
      <c r="A129" s="338" t="s">
        <v>4</v>
      </c>
      <c r="B129" s="5" t="s">
        <v>375</v>
      </c>
      <c r="C129" s="376"/>
      <c r="D129" s="335" t="s">
        <v>376</v>
      </c>
      <c r="E129" s="333" t="s">
        <v>375</v>
      </c>
      <c r="F129" s="344" t="s">
        <v>50</v>
      </c>
      <c r="G129" s="344">
        <v>1</v>
      </c>
      <c r="H129" s="650">
        <v>137.30000000000001</v>
      </c>
      <c r="I129" s="650">
        <v>137.30000000000001</v>
      </c>
      <c r="J129" s="366">
        <v>42752</v>
      </c>
      <c r="K129" s="598" t="s">
        <v>265</v>
      </c>
      <c r="L129" s="361"/>
      <c r="M129" s="652" t="s">
        <v>66</v>
      </c>
      <c r="N129" s="660">
        <v>42755</v>
      </c>
      <c r="O129" s="654">
        <v>42755</v>
      </c>
      <c r="P129" s="5"/>
      <c r="Q129" s="271" t="s">
        <v>77</v>
      </c>
      <c r="R129" s="396">
        <v>2017</v>
      </c>
    </row>
    <row r="130" spans="1:18" ht="23.25" hidden="1" customHeight="1" x14ac:dyDescent="0.25">
      <c r="A130" s="338" t="s">
        <v>4</v>
      </c>
      <c r="B130" s="5" t="s">
        <v>377</v>
      </c>
      <c r="C130" s="376"/>
      <c r="D130" s="335" t="s">
        <v>378</v>
      </c>
      <c r="E130" s="333" t="s">
        <v>377</v>
      </c>
      <c r="F130" s="344" t="s">
        <v>200</v>
      </c>
      <c r="G130" s="344">
        <v>1</v>
      </c>
      <c r="H130" s="650">
        <v>38.24</v>
      </c>
      <c r="I130" s="650">
        <v>38.24</v>
      </c>
      <c r="J130" s="366">
        <v>42752</v>
      </c>
      <c r="K130" s="598" t="s">
        <v>265</v>
      </c>
      <c r="L130" s="361"/>
      <c r="M130" s="652" t="s">
        <v>66</v>
      </c>
      <c r="N130" s="660">
        <v>42755</v>
      </c>
      <c r="O130" s="654">
        <v>42755</v>
      </c>
      <c r="P130" s="5"/>
      <c r="Q130" s="271" t="s">
        <v>77</v>
      </c>
      <c r="R130" s="396">
        <v>2017</v>
      </c>
    </row>
    <row r="131" spans="1:18" ht="23.25" hidden="1" customHeight="1" x14ac:dyDescent="0.25">
      <c r="A131" s="338" t="s">
        <v>4</v>
      </c>
      <c r="B131" s="5" t="s">
        <v>379</v>
      </c>
      <c r="C131" s="376"/>
      <c r="D131" s="335" t="s">
        <v>380</v>
      </c>
      <c r="E131" s="331" t="s">
        <v>379</v>
      </c>
      <c r="F131" s="344" t="s">
        <v>50</v>
      </c>
      <c r="G131" s="344">
        <v>1</v>
      </c>
      <c r="H131" s="650">
        <v>20.75</v>
      </c>
      <c r="I131" s="650">
        <v>20.75</v>
      </c>
      <c r="J131" s="366">
        <v>42752</v>
      </c>
      <c r="K131" s="598" t="s">
        <v>265</v>
      </c>
      <c r="L131" s="361"/>
      <c r="M131" s="652" t="s">
        <v>66</v>
      </c>
      <c r="N131" s="660">
        <v>42755</v>
      </c>
      <c r="O131" s="654">
        <v>42755</v>
      </c>
      <c r="P131" s="5"/>
      <c r="Q131" s="271" t="s">
        <v>77</v>
      </c>
      <c r="R131" s="396">
        <v>2017</v>
      </c>
    </row>
    <row r="132" spans="1:18" ht="23.25" hidden="1" customHeight="1" x14ac:dyDescent="0.25">
      <c r="A132" s="338" t="s">
        <v>4</v>
      </c>
      <c r="B132" s="5" t="s">
        <v>381</v>
      </c>
      <c r="C132" s="376"/>
      <c r="D132" s="335" t="s">
        <v>382</v>
      </c>
      <c r="E132" s="333" t="s">
        <v>383</v>
      </c>
      <c r="F132" s="344" t="s">
        <v>117</v>
      </c>
      <c r="G132" s="344">
        <v>1</v>
      </c>
      <c r="H132" s="650">
        <v>61.83</v>
      </c>
      <c r="I132" s="650">
        <v>61.83</v>
      </c>
      <c r="J132" s="366">
        <v>42752</v>
      </c>
      <c r="K132" s="598" t="s">
        <v>238</v>
      </c>
      <c r="L132" s="361"/>
      <c r="M132" s="652" t="s">
        <v>66</v>
      </c>
      <c r="N132" s="660">
        <v>42755</v>
      </c>
      <c r="O132" s="654">
        <v>42755</v>
      </c>
      <c r="P132" s="5"/>
      <c r="Q132" s="271" t="s">
        <v>77</v>
      </c>
      <c r="R132" s="396">
        <v>2017</v>
      </c>
    </row>
    <row r="133" spans="1:18" ht="23.25" hidden="1" customHeight="1" x14ac:dyDescent="0.25">
      <c r="A133" s="4" t="s">
        <v>384</v>
      </c>
      <c r="B133" s="86" t="s">
        <v>385</v>
      </c>
      <c r="C133" s="691" t="s">
        <v>386</v>
      </c>
      <c r="D133" s="422" t="s">
        <v>387</v>
      </c>
      <c r="E133" s="342" t="s">
        <v>388</v>
      </c>
      <c r="F133" s="344" t="s">
        <v>44</v>
      </c>
      <c r="G133" s="692">
        <v>3</v>
      </c>
      <c r="H133" s="650">
        <v>30.32</v>
      </c>
      <c r="I133" s="650">
        <f>H133*G133</f>
        <v>90.960000000000008</v>
      </c>
      <c r="J133" s="419">
        <v>44634</v>
      </c>
      <c r="K133" s="612" t="s">
        <v>76</v>
      </c>
      <c r="L133" s="323" t="s">
        <v>389</v>
      </c>
      <c r="M133" s="652" t="s">
        <v>129</v>
      </c>
      <c r="N133" s="654">
        <v>44656</v>
      </c>
      <c r="O133" s="654">
        <v>44663</v>
      </c>
      <c r="P133" s="467"/>
      <c r="Q133" s="693" t="s">
        <v>100</v>
      </c>
      <c r="R133" s="455">
        <f>YEAR(J133)</f>
        <v>2022</v>
      </c>
    </row>
    <row r="134" spans="1:18" ht="23.25" hidden="1" customHeight="1" x14ac:dyDescent="0.25">
      <c r="A134" s="338" t="s">
        <v>4</v>
      </c>
      <c r="B134" s="5" t="s">
        <v>390</v>
      </c>
      <c r="C134" s="376"/>
      <c r="D134" s="335" t="s">
        <v>391</v>
      </c>
      <c r="E134" s="4" t="s">
        <v>392</v>
      </c>
      <c r="F134" s="344" t="s">
        <v>117</v>
      </c>
      <c r="G134" s="344">
        <v>2</v>
      </c>
      <c r="H134" s="650">
        <v>2.3199999999999998</v>
      </c>
      <c r="I134" s="650">
        <v>4.6399999999999997</v>
      </c>
      <c r="J134" s="366">
        <v>42752</v>
      </c>
      <c r="K134" s="598" t="s">
        <v>238</v>
      </c>
      <c r="L134" s="361"/>
      <c r="M134" s="652" t="s">
        <v>66</v>
      </c>
      <c r="N134" s="660">
        <v>42755</v>
      </c>
      <c r="O134" s="654">
        <v>42755</v>
      </c>
      <c r="P134" s="5"/>
      <c r="Q134" s="271" t="s">
        <v>77</v>
      </c>
      <c r="R134" s="396">
        <v>2017</v>
      </c>
    </row>
    <row r="135" spans="1:18" ht="23.25" hidden="1" customHeight="1" x14ac:dyDescent="0.25">
      <c r="A135" s="338" t="s">
        <v>4</v>
      </c>
      <c r="B135" s="5" t="s">
        <v>390</v>
      </c>
      <c r="C135" s="376"/>
      <c r="D135" s="335" t="s">
        <v>393</v>
      </c>
      <c r="E135" s="4" t="s">
        <v>394</v>
      </c>
      <c r="F135" s="344" t="s">
        <v>117</v>
      </c>
      <c r="G135" s="344">
        <v>2</v>
      </c>
      <c r="H135" s="650">
        <v>2.38</v>
      </c>
      <c r="I135" s="650">
        <v>4.76</v>
      </c>
      <c r="J135" s="366">
        <v>42752</v>
      </c>
      <c r="K135" s="598" t="s">
        <v>238</v>
      </c>
      <c r="L135" s="361"/>
      <c r="M135" s="652" t="s">
        <v>66</v>
      </c>
      <c r="N135" s="660">
        <v>42755</v>
      </c>
      <c r="O135" s="654">
        <v>42755</v>
      </c>
      <c r="P135" s="5"/>
      <c r="Q135" s="271" t="s">
        <v>77</v>
      </c>
      <c r="R135" s="396">
        <v>2017</v>
      </c>
    </row>
    <row r="136" spans="1:18" ht="23.25" hidden="1" customHeight="1" x14ac:dyDescent="0.25">
      <c r="A136" s="338" t="s">
        <v>4</v>
      </c>
      <c r="B136" s="5" t="s">
        <v>390</v>
      </c>
      <c r="C136" s="376"/>
      <c r="D136" s="335" t="s">
        <v>395</v>
      </c>
      <c r="E136" s="4" t="s">
        <v>396</v>
      </c>
      <c r="F136" s="344" t="s">
        <v>117</v>
      </c>
      <c r="G136" s="344">
        <v>2</v>
      </c>
      <c r="H136" s="650">
        <v>2.3199999999999998</v>
      </c>
      <c r="I136" s="650">
        <v>4.6399999999999997</v>
      </c>
      <c r="J136" s="366">
        <v>42752</v>
      </c>
      <c r="K136" s="598" t="s">
        <v>238</v>
      </c>
      <c r="L136" s="361"/>
      <c r="M136" s="652" t="s">
        <v>66</v>
      </c>
      <c r="N136" s="660">
        <v>42755</v>
      </c>
      <c r="O136" s="654">
        <v>42755</v>
      </c>
      <c r="P136" s="5"/>
      <c r="Q136" s="271" t="s">
        <v>77</v>
      </c>
      <c r="R136" s="396">
        <v>2017</v>
      </c>
    </row>
    <row r="137" spans="1:18" ht="23.25" hidden="1" customHeight="1" x14ac:dyDescent="0.25">
      <c r="A137" s="338" t="s">
        <v>54</v>
      </c>
      <c r="B137" s="5" t="s">
        <v>397</v>
      </c>
      <c r="C137" s="376"/>
      <c r="D137" s="335" t="s">
        <v>398</v>
      </c>
      <c r="E137" s="4" t="s">
        <v>399</v>
      </c>
      <c r="F137" s="344" t="s">
        <v>64</v>
      </c>
      <c r="G137" s="344">
        <v>1</v>
      </c>
      <c r="H137" s="650">
        <v>29.76</v>
      </c>
      <c r="I137" s="650">
        <v>29.76</v>
      </c>
      <c r="J137" s="366">
        <v>42768</v>
      </c>
      <c r="K137" s="598" t="s">
        <v>76</v>
      </c>
      <c r="L137" s="361"/>
      <c r="M137" s="652" t="s">
        <v>66</v>
      </c>
      <c r="N137" s="660">
        <v>42775</v>
      </c>
      <c r="O137" s="654">
        <v>42775</v>
      </c>
      <c r="P137" s="5"/>
      <c r="Q137" s="271" t="s">
        <v>77</v>
      </c>
      <c r="R137" s="396">
        <v>2017</v>
      </c>
    </row>
    <row r="138" spans="1:18" ht="23.25" hidden="1" customHeight="1" x14ac:dyDescent="0.25">
      <c r="A138" s="338"/>
      <c r="B138" s="5"/>
      <c r="C138" s="376"/>
      <c r="D138" s="335" t="s">
        <v>400</v>
      </c>
      <c r="E138" s="333" t="s">
        <v>401</v>
      </c>
      <c r="F138" s="344" t="s">
        <v>32</v>
      </c>
      <c r="G138" s="344">
        <v>1</v>
      </c>
      <c r="H138" s="650">
        <v>928.53</v>
      </c>
      <c r="I138" s="650">
        <v>928.53</v>
      </c>
      <c r="J138" s="366">
        <v>42752</v>
      </c>
      <c r="K138" s="598" t="s">
        <v>166</v>
      </c>
      <c r="L138" s="361"/>
      <c r="M138" s="652" t="s">
        <v>66</v>
      </c>
      <c r="N138" s="660">
        <v>42754</v>
      </c>
      <c r="O138" s="654">
        <v>42755</v>
      </c>
      <c r="P138" s="5"/>
      <c r="Q138" s="271" t="s">
        <v>77</v>
      </c>
      <c r="R138" s="396">
        <v>2017</v>
      </c>
    </row>
    <row r="139" spans="1:18" ht="23.25" hidden="1" customHeight="1" x14ac:dyDescent="0.25">
      <c r="A139" s="338"/>
      <c r="B139" s="5"/>
      <c r="C139" s="376"/>
      <c r="D139" s="335"/>
      <c r="E139" s="337" t="s">
        <v>402</v>
      </c>
      <c r="F139" s="344" t="s">
        <v>32</v>
      </c>
      <c r="G139" s="344">
        <v>1</v>
      </c>
      <c r="H139" s="650">
        <v>427.12</v>
      </c>
      <c r="I139" s="650">
        <v>427.12</v>
      </c>
      <c r="J139" s="366">
        <v>42752</v>
      </c>
      <c r="K139" s="598" t="s">
        <v>139</v>
      </c>
      <c r="L139" s="361"/>
      <c r="M139" s="652" t="s">
        <v>66</v>
      </c>
      <c r="N139" s="660">
        <v>42754</v>
      </c>
      <c r="O139" s="654">
        <v>42755</v>
      </c>
      <c r="P139" s="5"/>
      <c r="Q139" s="271" t="s">
        <v>77</v>
      </c>
      <c r="R139" s="396">
        <v>2017</v>
      </c>
    </row>
    <row r="140" spans="1:18" ht="23.25" hidden="1" customHeight="1" x14ac:dyDescent="0.25">
      <c r="A140" s="338" t="s">
        <v>84</v>
      </c>
      <c r="B140" s="5" t="s">
        <v>162</v>
      </c>
      <c r="C140" s="376" t="s">
        <v>122</v>
      </c>
      <c r="D140" s="335" t="s">
        <v>403</v>
      </c>
      <c r="E140" s="4" t="s">
        <v>162</v>
      </c>
      <c r="F140" s="344" t="s">
        <v>164</v>
      </c>
      <c r="G140" s="344">
        <v>50</v>
      </c>
      <c r="H140" s="650">
        <v>0.59</v>
      </c>
      <c r="I140" s="650">
        <v>29.5</v>
      </c>
      <c r="J140" s="366">
        <v>42878</v>
      </c>
      <c r="K140" s="598" t="s">
        <v>76</v>
      </c>
      <c r="L140" s="361"/>
      <c r="M140" s="652" t="s">
        <v>66</v>
      </c>
      <c r="N140" s="660">
        <v>42887</v>
      </c>
      <c r="O140" s="654">
        <v>42895</v>
      </c>
      <c r="P140" s="5"/>
      <c r="Q140" s="271" t="s">
        <v>77</v>
      </c>
      <c r="R140" s="396">
        <v>2017</v>
      </c>
    </row>
    <row r="141" spans="1:18" ht="23.25" hidden="1" customHeight="1" x14ac:dyDescent="0.25">
      <c r="A141" s="338" t="s">
        <v>84</v>
      </c>
      <c r="B141" s="5" t="s">
        <v>162</v>
      </c>
      <c r="C141" s="376" t="s">
        <v>122</v>
      </c>
      <c r="D141" s="335" t="s">
        <v>404</v>
      </c>
      <c r="E141" s="4" t="s">
        <v>162</v>
      </c>
      <c r="F141" s="344" t="s">
        <v>164</v>
      </c>
      <c r="G141" s="344">
        <v>50</v>
      </c>
      <c r="H141" s="650">
        <v>1.05</v>
      </c>
      <c r="I141" s="650">
        <v>52.5</v>
      </c>
      <c r="J141" s="366">
        <v>42878</v>
      </c>
      <c r="K141" s="598" t="s">
        <v>76</v>
      </c>
      <c r="L141" s="361"/>
      <c r="M141" s="652" t="s">
        <v>66</v>
      </c>
      <c r="N141" s="660">
        <v>42887</v>
      </c>
      <c r="O141" s="654">
        <v>42895</v>
      </c>
      <c r="P141" s="5"/>
      <c r="Q141" s="271" t="s">
        <v>77</v>
      </c>
      <c r="R141" s="396">
        <v>2017</v>
      </c>
    </row>
    <row r="142" spans="1:18" ht="23.25" hidden="1" customHeight="1" x14ac:dyDescent="0.25">
      <c r="A142" s="338" t="s">
        <v>54</v>
      </c>
      <c r="B142" s="5" t="s">
        <v>405</v>
      </c>
      <c r="C142" s="376"/>
      <c r="D142" s="335" t="s">
        <v>406</v>
      </c>
      <c r="E142" s="333" t="s">
        <v>407</v>
      </c>
      <c r="F142" s="344" t="s">
        <v>64</v>
      </c>
      <c r="G142" s="344">
        <v>1</v>
      </c>
      <c r="H142" s="650">
        <v>4590.2</v>
      </c>
      <c r="I142" s="650">
        <v>4590.2</v>
      </c>
      <c r="J142" s="366">
        <v>42753</v>
      </c>
      <c r="K142" s="598" t="s">
        <v>166</v>
      </c>
      <c r="L142" s="361" t="s">
        <v>100</v>
      </c>
      <c r="M142" s="652" t="s">
        <v>66</v>
      </c>
      <c r="N142" s="660">
        <v>42767</v>
      </c>
      <c r="O142" s="654">
        <v>42773</v>
      </c>
      <c r="P142" s="5"/>
      <c r="Q142" s="271" t="s">
        <v>77</v>
      </c>
      <c r="R142" s="396">
        <v>2017</v>
      </c>
    </row>
    <row r="143" spans="1:18" ht="23.25" hidden="1" customHeight="1" x14ac:dyDescent="0.25">
      <c r="A143" s="338" t="s">
        <v>0</v>
      </c>
      <c r="B143" s="5" t="s">
        <v>408</v>
      </c>
      <c r="C143" s="376" t="s">
        <v>246</v>
      </c>
      <c r="D143" s="335" t="s">
        <v>409</v>
      </c>
      <c r="E143" s="4" t="s">
        <v>410</v>
      </c>
      <c r="F143" s="344" t="s">
        <v>200</v>
      </c>
      <c r="G143" s="344">
        <v>1</v>
      </c>
      <c r="H143" s="650">
        <v>372.17</v>
      </c>
      <c r="I143" s="650">
        <v>372.17</v>
      </c>
      <c r="J143" s="366">
        <v>42753</v>
      </c>
      <c r="K143" s="598" t="s">
        <v>234</v>
      </c>
      <c r="L143" s="361" t="s">
        <v>100</v>
      </c>
      <c r="M143" s="652" t="s">
        <v>66</v>
      </c>
      <c r="N143" s="660">
        <v>42761</v>
      </c>
      <c r="O143" s="654">
        <v>42765</v>
      </c>
      <c r="P143" s="5"/>
      <c r="Q143" s="271" t="s">
        <v>77</v>
      </c>
      <c r="R143" s="675">
        <v>2017</v>
      </c>
    </row>
    <row r="144" spans="1:18" ht="23.25" hidden="1" customHeight="1" x14ac:dyDescent="0.25">
      <c r="A144" s="338" t="s">
        <v>411</v>
      </c>
      <c r="B144" s="5"/>
      <c r="C144" s="376"/>
      <c r="D144" s="335"/>
      <c r="E144" s="337" t="s">
        <v>412</v>
      </c>
      <c r="F144" s="344" t="s">
        <v>32</v>
      </c>
      <c r="G144" s="344">
        <v>1</v>
      </c>
      <c r="H144" s="650">
        <v>835.36</v>
      </c>
      <c r="I144" s="650">
        <v>835.36</v>
      </c>
      <c r="J144" s="366">
        <v>42753</v>
      </c>
      <c r="K144" s="598" t="s">
        <v>149</v>
      </c>
      <c r="L144" s="361"/>
      <c r="M144" s="652" t="s">
        <v>66</v>
      </c>
      <c r="N144" s="660">
        <v>42758</v>
      </c>
      <c r="O144" s="654">
        <v>42754</v>
      </c>
      <c r="P144" s="5"/>
      <c r="Q144" s="271" t="s">
        <v>77</v>
      </c>
      <c r="R144" s="396">
        <v>2017</v>
      </c>
    </row>
    <row r="145" spans="1:23" ht="23.25" hidden="1" customHeight="1" x14ac:dyDescent="0.25">
      <c r="A145" s="338" t="s">
        <v>0</v>
      </c>
      <c r="B145" s="5" t="s">
        <v>115</v>
      </c>
      <c r="C145" s="376"/>
      <c r="D145" s="335" t="s">
        <v>413</v>
      </c>
      <c r="E145" s="337" t="s">
        <v>414</v>
      </c>
      <c r="F145" s="344" t="s">
        <v>415</v>
      </c>
      <c r="G145" s="344">
        <v>5</v>
      </c>
      <c r="H145" s="650">
        <v>102.63</v>
      </c>
      <c r="I145" s="650">
        <v>513.15</v>
      </c>
      <c r="J145" s="366">
        <v>42754</v>
      </c>
      <c r="K145" s="598" t="s">
        <v>234</v>
      </c>
      <c r="L145" s="361"/>
      <c r="M145" s="652" t="s">
        <v>66</v>
      </c>
      <c r="N145" s="660">
        <v>42761</v>
      </c>
      <c r="O145" s="654">
        <v>42765</v>
      </c>
      <c r="P145" s="5"/>
      <c r="Q145" s="271" t="s">
        <v>77</v>
      </c>
      <c r="R145" s="396">
        <v>2017</v>
      </c>
    </row>
    <row r="146" spans="1:23" ht="23.25" hidden="1" customHeight="1" x14ac:dyDescent="0.25">
      <c r="A146" s="338" t="s">
        <v>54</v>
      </c>
      <c r="B146" s="5" t="s">
        <v>115</v>
      </c>
      <c r="C146" s="376"/>
      <c r="D146" s="335" t="s">
        <v>416</v>
      </c>
      <c r="E146" s="337" t="s">
        <v>417</v>
      </c>
      <c r="F146" s="344" t="s">
        <v>136</v>
      </c>
      <c r="G146" s="344">
        <v>13</v>
      </c>
      <c r="H146" s="650">
        <v>38.4</v>
      </c>
      <c r="I146" s="650">
        <v>499.2</v>
      </c>
      <c r="J146" s="366">
        <v>42754</v>
      </c>
      <c r="K146" s="598" t="s">
        <v>234</v>
      </c>
      <c r="L146" s="361"/>
      <c r="M146" s="652" t="s">
        <v>66</v>
      </c>
      <c r="N146" s="660">
        <v>42761</v>
      </c>
      <c r="O146" s="654">
        <v>42765</v>
      </c>
      <c r="P146" s="5"/>
      <c r="Q146" s="271" t="s">
        <v>77</v>
      </c>
      <c r="R146" s="396">
        <v>2017</v>
      </c>
    </row>
    <row r="147" spans="1:23" ht="23.25" hidden="1" customHeight="1" x14ac:dyDescent="0.25">
      <c r="A147" s="338" t="s">
        <v>54</v>
      </c>
      <c r="B147" s="5" t="s">
        <v>115</v>
      </c>
      <c r="C147" s="376"/>
      <c r="D147" s="335" t="s">
        <v>418</v>
      </c>
      <c r="E147" s="337" t="s">
        <v>419</v>
      </c>
      <c r="F147" s="344" t="s">
        <v>117</v>
      </c>
      <c r="G147" s="344">
        <v>13</v>
      </c>
      <c r="H147" s="650">
        <v>57.98</v>
      </c>
      <c r="I147" s="650">
        <v>753.74</v>
      </c>
      <c r="J147" s="366">
        <v>42754</v>
      </c>
      <c r="K147" s="598" t="s">
        <v>234</v>
      </c>
      <c r="L147" s="361"/>
      <c r="M147" s="652" t="s">
        <v>66</v>
      </c>
      <c r="N147" s="660">
        <v>42761</v>
      </c>
      <c r="O147" s="654">
        <v>42765</v>
      </c>
      <c r="P147" s="5"/>
      <c r="Q147" s="271" t="s">
        <v>77</v>
      </c>
      <c r="R147" s="396">
        <v>2017</v>
      </c>
    </row>
    <row r="148" spans="1:23" ht="23.25" hidden="1" customHeight="1" x14ac:dyDescent="0.25">
      <c r="A148" s="338" t="s">
        <v>54</v>
      </c>
      <c r="B148" s="5" t="s">
        <v>115</v>
      </c>
      <c r="C148" s="376"/>
      <c r="D148" s="335" t="s">
        <v>420</v>
      </c>
      <c r="E148" s="337" t="s">
        <v>421</v>
      </c>
      <c r="F148" s="344" t="s">
        <v>117</v>
      </c>
      <c r="G148" s="344">
        <v>13</v>
      </c>
      <c r="H148" s="650">
        <v>79.09</v>
      </c>
      <c r="I148" s="650">
        <v>1028.17</v>
      </c>
      <c r="J148" s="366">
        <v>42754</v>
      </c>
      <c r="K148" s="598" t="s">
        <v>234</v>
      </c>
      <c r="L148" s="361"/>
      <c r="M148" s="652" t="s">
        <v>66</v>
      </c>
      <c r="N148" s="660">
        <v>42761</v>
      </c>
      <c r="O148" s="654">
        <v>42765</v>
      </c>
      <c r="P148" s="5"/>
      <c r="Q148" s="271" t="s">
        <v>77</v>
      </c>
      <c r="R148" s="396">
        <v>2017</v>
      </c>
    </row>
    <row r="149" spans="1:23" ht="23.25" hidden="1" customHeight="1" x14ac:dyDescent="0.25">
      <c r="A149" s="338" t="s">
        <v>118</v>
      </c>
      <c r="B149" s="5" t="s">
        <v>115</v>
      </c>
      <c r="C149" s="376"/>
      <c r="D149" s="335"/>
      <c r="E149" s="337" t="s">
        <v>422</v>
      </c>
      <c r="F149" s="344" t="s">
        <v>117</v>
      </c>
      <c r="G149" s="344">
        <v>1</v>
      </c>
      <c r="H149" s="650">
        <v>14.07</v>
      </c>
      <c r="I149" s="650">
        <v>14.07</v>
      </c>
      <c r="J149" s="366">
        <v>42754</v>
      </c>
      <c r="K149" s="598" t="s">
        <v>188</v>
      </c>
      <c r="L149" s="361"/>
      <c r="M149" s="652" t="s">
        <v>66</v>
      </c>
      <c r="N149" s="660">
        <v>42761</v>
      </c>
      <c r="O149" s="654">
        <v>42765</v>
      </c>
      <c r="P149" s="5"/>
      <c r="Q149" s="271" t="s">
        <v>77</v>
      </c>
      <c r="R149" s="396">
        <v>2017</v>
      </c>
    </row>
    <row r="150" spans="1:23" ht="23.25" hidden="1" customHeight="1" x14ac:dyDescent="0.25">
      <c r="A150" s="338" t="s">
        <v>84</v>
      </c>
      <c r="B150" s="5" t="s">
        <v>162</v>
      </c>
      <c r="C150" s="376" t="s">
        <v>122</v>
      </c>
      <c r="D150" s="335" t="s">
        <v>423</v>
      </c>
      <c r="E150" s="4" t="s">
        <v>162</v>
      </c>
      <c r="F150" s="344" t="s">
        <v>164</v>
      </c>
      <c r="G150" s="344">
        <v>50</v>
      </c>
      <c r="H150" s="650">
        <v>1.79</v>
      </c>
      <c r="I150" s="650">
        <v>89.5</v>
      </c>
      <c r="J150" s="366">
        <v>42878</v>
      </c>
      <c r="K150" s="598" t="s">
        <v>76</v>
      </c>
      <c r="L150" s="361"/>
      <c r="M150" s="652" t="s">
        <v>66</v>
      </c>
      <c r="N150" s="660">
        <v>42887</v>
      </c>
      <c r="O150" s="654">
        <v>42895</v>
      </c>
      <c r="P150" s="5"/>
      <c r="Q150" s="271" t="s">
        <v>77</v>
      </c>
      <c r="R150" s="396">
        <v>2017</v>
      </c>
    </row>
    <row r="151" spans="1:23" ht="23.25" hidden="1" customHeight="1" x14ac:dyDescent="0.25">
      <c r="A151" s="444" t="s">
        <v>424</v>
      </c>
      <c r="B151" s="461" t="s">
        <v>425</v>
      </c>
      <c r="C151" s="464" t="s">
        <v>142</v>
      </c>
      <c r="D151" s="439" t="s">
        <v>426</v>
      </c>
      <c r="E151" s="461" t="s">
        <v>427</v>
      </c>
      <c r="F151" s="464" t="s">
        <v>94</v>
      </c>
      <c r="G151" s="694" t="s">
        <v>428</v>
      </c>
      <c r="H151" s="650"/>
      <c r="I151" s="650"/>
      <c r="J151" s="168">
        <v>44152</v>
      </c>
      <c r="K151" s="671" t="s">
        <v>76</v>
      </c>
      <c r="L151" s="312" t="s">
        <v>429</v>
      </c>
      <c r="M151" s="652" t="s">
        <v>430</v>
      </c>
      <c r="N151" s="660">
        <v>44159</v>
      </c>
      <c r="O151" s="654"/>
      <c r="P151" s="86"/>
      <c r="Q151" s="271" t="s">
        <v>67</v>
      </c>
      <c r="R151" s="455">
        <f>YEAR(J151)</f>
        <v>2020</v>
      </c>
    </row>
    <row r="152" spans="1:23" ht="23.25" hidden="1" customHeight="1" x14ac:dyDescent="0.25">
      <c r="A152" s="338" t="s">
        <v>118</v>
      </c>
      <c r="B152" s="5" t="s">
        <v>431</v>
      </c>
      <c r="C152" s="376"/>
      <c r="D152" s="335">
        <v>243152</v>
      </c>
      <c r="E152" s="4" t="s">
        <v>432</v>
      </c>
      <c r="F152" s="344" t="s">
        <v>94</v>
      </c>
      <c r="G152" s="344">
        <v>2</v>
      </c>
      <c r="H152" s="650">
        <v>340.85</v>
      </c>
      <c r="I152" s="650">
        <v>681.7</v>
      </c>
      <c r="J152" s="366">
        <v>42755</v>
      </c>
      <c r="K152" s="598" t="s">
        <v>214</v>
      </c>
      <c r="L152" s="361"/>
      <c r="M152" s="652" t="s">
        <v>66</v>
      </c>
      <c r="N152" s="660">
        <v>42761</v>
      </c>
      <c r="O152" s="654">
        <v>42765</v>
      </c>
      <c r="P152" s="6"/>
      <c r="Q152" s="271" t="s">
        <v>77</v>
      </c>
      <c r="R152" s="396">
        <v>2017</v>
      </c>
    </row>
    <row r="153" spans="1:23" ht="23.25" hidden="1" customHeight="1" x14ac:dyDescent="0.25">
      <c r="A153" s="338" t="s">
        <v>118</v>
      </c>
      <c r="B153" s="5" t="s">
        <v>431</v>
      </c>
      <c r="C153" s="376"/>
      <c r="D153" s="335">
        <v>243153</v>
      </c>
      <c r="E153" s="4" t="s">
        <v>433</v>
      </c>
      <c r="F153" s="344" t="s">
        <v>94</v>
      </c>
      <c r="G153" s="344">
        <v>2</v>
      </c>
      <c r="H153" s="650">
        <v>142.4</v>
      </c>
      <c r="I153" s="650">
        <v>284.8</v>
      </c>
      <c r="J153" s="366">
        <v>42755</v>
      </c>
      <c r="K153" s="598" t="s">
        <v>214</v>
      </c>
      <c r="L153" s="361"/>
      <c r="M153" s="652" t="s">
        <v>66</v>
      </c>
      <c r="N153" s="660">
        <v>42761</v>
      </c>
      <c r="O153" s="654">
        <v>42765</v>
      </c>
      <c r="P153" s="6"/>
      <c r="Q153" s="271" t="s">
        <v>77</v>
      </c>
      <c r="R153" s="396">
        <v>2017</v>
      </c>
    </row>
    <row r="154" spans="1:23" ht="23.25" hidden="1" customHeight="1" x14ac:dyDescent="0.25">
      <c r="A154" s="338" t="s">
        <v>118</v>
      </c>
      <c r="B154" s="5" t="s">
        <v>431</v>
      </c>
      <c r="C154" s="376"/>
      <c r="D154" s="335">
        <v>243154</v>
      </c>
      <c r="E154" s="4" t="s">
        <v>434</v>
      </c>
      <c r="F154" s="344" t="s">
        <v>94</v>
      </c>
      <c r="G154" s="344">
        <v>2</v>
      </c>
      <c r="H154" s="650">
        <v>238.85</v>
      </c>
      <c r="I154" s="650">
        <v>477.7</v>
      </c>
      <c r="J154" s="366">
        <v>42755</v>
      </c>
      <c r="K154" s="598" t="s">
        <v>214</v>
      </c>
      <c r="L154" s="361"/>
      <c r="M154" s="652" t="s">
        <v>66</v>
      </c>
      <c r="N154" s="660">
        <v>42761</v>
      </c>
      <c r="O154" s="654">
        <v>42765</v>
      </c>
      <c r="P154" s="6"/>
      <c r="Q154" s="271" t="s">
        <v>77</v>
      </c>
      <c r="R154" s="396">
        <v>2017</v>
      </c>
    </row>
    <row r="155" spans="1:23" ht="23.25" hidden="1" customHeight="1" x14ac:dyDescent="0.25">
      <c r="A155" s="338" t="s">
        <v>118</v>
      </c>
      <c r="B155" s="5" t="s">
        <v>431</v>
      </c>
      <c r="C155" s="376"/>
      <c r="D155" s="335">
        <v>243155</v>
      </c>
      <c r="E155" s="4" t="s">
        <v>435</v>
      </c>
      <c r="F155" s="344" t="s">
        <v>94</v>
      </c>
      <c r="G155" s="344">
        <v>2</v>
      </c>
      <c r="H155" s="650">
        <v>24.8</v>
      </c>
      <c r="I155" s="650">
        <v>49.6</v>
      </c>
      <c r="J155" s="366">
        <v>42755</v>
      </c>
      <c r="K155" s="598" t="s">
        <v>214</v>
      </c>
      <c r="L155" s="361"/>
      <c r="M155" s="652" t="s">
        <v>66</v>
      </c>
      <c r="N155" s="660">
        <v>42761</v>
      </c>
      <c r="O155" s="654">
        <v>42765</v>
      </c>
      <c r="P155" s="6"/>
      <c r="Q155" s="271" t="s">
        <v>77</v>
      </c>
      <c r="R155" s="396">
        <v>2017</v>
      </c>
    </row>
    <row r="156" spans="1:23" ht="23.25" hidden="1" customHeight="1" x14ac:dyDescent="0.25">
      <c r="A156" s="338" t="s">
        <v>118</v>
      </c>
      <c r="B156" s="5" t="s">
        <v>431</v>
      </c>
      <c r="C156" s="376"/>
      <c r="D156" s="335" t="s">
        <v>436</v>
      </c>
      <c r="E156" s="4" t="s">
        <v>437</v>
      </c>
      <c r="F156" s="344" t="s">
        <v>94</v>
      </c>
      <c r="G156" s="344">
        <v>2</v>
      </c>
      <c r="H156" s="650">
        <v>531.25</v>
      </c>
      <c r="I156" s="650">
        <v>1062.5</v>
      </c>
      <c r="J156" s="366">
        <v>42755</v>
      </c>
      <c r="K156" s="598" t="s">
        <v>214</v>
      </c>
      <c r="L156" s="361"/>
      <c r="M156" s="652" t="s">
        <v>66</v>
      </c>
      <c r="N156" s="660">
        <v>42773</v>
      </c>
      <c r="O156" s="654">
        <v>42775</v>
      </c>
      <c r="P156" s="6"/>
      <c r="Q156" s="271" t="s">
        <v>77</v>
      </c>
      <c r="R156" s="396">
        <v>2017</v>
      </c>
    </row>
    <row r="157" spans="1:23" ht="23.25" hidden="1" customHeight="1" x14ac:dyDescent="0.25">
      <c r="A157" s="338" t="s">
        <v>118</v>
      </c>
      <c r="B157" s="5" t="s">
        <v>431</v>
      </c>
      <c r="C157" s="376"/>
      <c r="D157" s="335" t="s">
        <v>438</v>
      </c>
      <c r="E157" s="4" t="s">
        <v>439</v>
      </c>
      <c r="F157" s="344" t="s">
        <v>94</v>
      </c>
      <c r="G157" s="344">
        <v>6</v>
      </c>
      <c r="H157" s="650">
        <v>36.799999999999997</v>
      </c>
      <c r="I157" s="650">
        <v>220.79999999999998</v>
      </c>
      <c r="J157" s="366">
        <v>42755</v>
      </c>
      <c r="K157" s="598" t="s">
        <v>214</v>
      </c>
      <c r="L157" s="361"/>
      <c r="M157" s="652" t="s">
        <v>66</v>
      </c>
      <c r="N157" s="660">
        <v>42761</v>
      </c>
      <c r="O157" s="654">
        <v>42765</v>
      </c>
      <c r="P157" s="6"/>
      <c r="Q157" s="271" t="s">
        <v>77</v>
      </c>
      <c r="R157" s="396">
        <v>2017</v>
      </c>
      <c r="S157" s="124"/>
      <c r="T157" s="124"/>
      <c r="U157" s="124"/>
      <c r="V157" s="124"/>
      <c r="W157" s="124"/>
    </row>
    <row r="158" spans="1:23" ht="23.25" hidden="1" customHeight="1" x14ac:dyDescent="0.25">
      <c r="A158" s="338" t="s">
        <v>118</v>
      </c>
      <c r="B158" s="5" t="s">
        <v>440</v>
      </c>
      <c r="C158" s="376"/>
      <c r="D158" s="335" t="s">
        <v>441</v>
      </c>
      <c r="E158" s="337" t="s">
        <v>442</v>
      </c>
      <c r="F158" s="344" t="s">
        <v>200</v>
      </c>
      <c r="G158" s="344">
        <v>2</v>
      </c>
      <c r="H158" s="650">
        <v>330</v>
      </c>
      <c r="I158" s="650">
        <v>660</v>
      </c>
      <c r="J158" s="366">
        <v>42755</v>
      </c>
      <c r="K158" s="598" t="s">
        <v>188</v>
      </c>
      <c r="L158" s="361"/>
      <c r="M158" s="652" t="s">
        <v>66</v>
      </c>
      <c r="N158" s="660">
        <v>42761</v>
      </c>
      <c r="O158" s="654">
        <v>42765</v>
      </c>
      <c r="P158" s="5"/>
      <c r="Q158" s="271" t="s">
        <v>77</v>
      </c>
      <c r="R158" s="675">
        <v>2017</v>
      </c>
    </row>
    <row r="159" spans="1:23" ht="23.25" hidden="1" customHeight="1" x14ac:dyDescent="0.25">
      <c r="A159" s="338" t="s">
        <v>118</v>
      </c>
      <c r="B159" s="5" t="s">
        <v>443</v>
      </c>
      <c r="C159" s="376"/>
      <c r="D159" s="335" t="s">
        <v>444</v>
      </c>
      <c r="E159" s="337" t="s">
        <v>445</v>
      </c>
      <c r="F159" s="344" t="s">
        <v>117</v>
      </c>
      <c r="G159" s="344">
        <v>12</v>
      </c>
      <c r="H159" s="650">
        <v>15.95</v>
      </c>
      <c r="I159" s="650">
        <v>191.39999999999998</v>
      </c>
      <c r="J159" s="366">
        <v>42755</v>
      </c>
      <c r="K159" s="598" t="s">
        <v>446</v>
      </c>
      <c r="L159" s="361"/>
      <c r="M159" s="652" t="s">
        <v>66</v>
      </c>
      <c r="N159" s="660">
        <v>42761</v>
      </c>
      <c r="O159" s="654">
        <v>42765</v>
      </c>
      <c r="P159" s="5"/>
      <c r="Q159" s="271" t="s">
        <v>77</v>
      </c>
      <c r="R159" s="396">
        <v>2017</v>
      </c>
    </row>
    <row r="160" spans="1:23" ht="23.25" hidden="1" customHeight="1" x14ac:dyDescent="0.25">
      <c r="A160" s="338" t="s">
        <v>411</v>
      </c>
      <c r="B160" s="5" t="s">
        <v>447</v>
      </c>
      <c r="C160" s="376"/>
      <c r="D160" s="335" t="s">
        <v>448</v>
      </c>
      <c r="E160" s="4" t="s">
        <v>449</v>
      </c>
      <c r="F160" s="344" t="s">
        <v>94</v>
      </c>
      <c r="G160" s="344">
        <v>10</v>
      </c>
      <c r="H160" s="650">
        <v>4.47</v>
      </c>
      <c r="I160" s="650">
        <v>44.699999999999996</v>
      </c>
      <c r="J160" s="366">
        <v>42755</v>
      </c>
      <c r="K160" s="598" t="s">
        <v>234</v>
      </c>
      <c r="L160" s="361"/>
      <c r="M160" s="652" t="s">
        <v>66</v>
      </c>
      <c r="N160" s="660">
        <v>42761</v>
      </c>
      <c r="O160" s="654">
        <v>42765</v>
      </c>
      <c r="P160" s="5"/>
      <c r="Q160" s="271" t="s">
        <v>77</v>
      </c>
      <c r="R160" s="396">
        <v>2017</v>
      </c>
    </row>
    <row r="161" spans="1:23" ht="23.25" hidden="1" customHeight="1" x14ac:dyDescent="0.25">
      <c r="A161" s="338" t="s">
        <v>36</v>
      </c>
      <c r="B161" s="5" t="s">
        <v>450</v>
      </c>
      <c r="C161" s="376"/>
      <c r="D161" s="335" t="s">
        <v>451</v>
      </c>
      <c r="E161" s="4" t="s">
        <v>452</v>
      </c>
      <c r="F161" s="344" t="s">
        <v>117</v>
      </c>
      <c r="G161" s="344">
        <v>10</v>
      </c>
      <c r="H161" s="650">
        <v>8.77</v>
      </c>
      <c r="I161" s="650">
        <v>87.699999999999989</v>
      </c>
      <c r="J161" s="366">
        <v>42755</v>
      </c>
      <c r="K161" s="598" t="s">
        <v>275</v>
      </c>
      <c r="L161" s="361"/>
      <c r="M161" s="652" t="s">
        <v>66</v>
      </c>
      <c r="N161" s="660">
        <v>42761</v>
      </c>
      <c r="O161" s="654">
        <v>42765</v>
      </c>
      <c r="P161" s="5"/>
      <c r="Q161" s="271" t="s">
        <v>77</v>
      </c>
      <c r="R161" s="396">
        <v>2017</v>
      </c>
    </row>
    <row r="162" spans="1:23" ht="23.25" hidden="1" customHeight="1" x14ac:dyDescent="0.25">
      <c r="A162" s="338" t="s">
        <v>36</v>
      </c>
      <c r="B162" s="5" t="s">
        <v>450</v>
      </c>
      <c r="C162" s="376"/>
      <c r="D162" s="335" t="s">
        <v>453</v>
      </c>
      <c r="E162" s="4" t="s">
        <v>454</v>
      </c>
      <c r="F162" s="344" t="s">
        <v>136</v>
      </c>
      <c r="G162" s="344">
        <v>1</v>
      </c>
      <c r="H162" s="650">
        <v>124</v>
      </c>
      <c r="I162" s="650">
        <v>124</v>
      </c>
      <c r="J162" s="366">
        <v>42755</v>
      </c>
      <c r="K162" s="598" t="s">
        <v>275</v>
      </c>
      <c r="L162" s="361"/>
      <c r="M162" s="652" t="s">
        <v>66</v>
      </c>
      <c r="N162" s="660">
        <v>42761</v>
      </c>
      <c r="O162" s="654">
        <v>42765</v>
      </c>
      <c r="P162" s="5" t="s">
        <v>455</v>
      </c>
      <c r="Q162" s="271" t="s">
        <v>77</v>
      </c>
      <c r="R162" s="396">
        <v>2017</v>
      </c>
    </row>
    <row r="163" spans="1:23" ht="23.25" hidden="1" customHeight="1" x14ac:dyDescent="0.25">
      <c r="A163" s="338" t="s">
        <v>36</v>
      </c>
      <c r="B163" s="5" t="s">
        <v>456</v>
      </c>
      <c r="C163" s="376"/>
      <c r="D163" s="335" t="s">
        <v>451</v>
      </c>
      <c r="E163" s="4" t="s">
        <v>457</v>
      </c>
      <c r="F163" s="344" t="s">
        <v>117</v>
      </c>
      <c r="G163" s="344">
        <v>1</v>
      </c>
      <c r="H163" s="650">
        <v>14.29</v>
      </c>
      <c r="I163" s="650">
        <v>14.29</v>
      </c>
      <c r="J163" s="366">
        <v>42755</v>
      </c>
      <c r="K163" s="598" t="s">
        <v>275</v>
      </c>
      <c r="L163" s="361"/>
      <c r="M163" s="652" t="s">
        <v>66</v>
      </c>
      <c r="N163" s="660">
        <v>42761</v>
      </c>
      <c r="O163" s="654">
        <v>42765</v>
      </c>
      <c r="P163" s="5"/>
      <c r="Q163" s="271" t="s">
        <v>77</v>
      </c>
      <c r="R163" s="396">
        <v>2017</v>
      </c>
    </row>
    <row r="164" spans="1:23" ht="23.25" hidden="1" customHeight="1" x14ac:dyDescent="0.25">
      <c r="A164" s="338" t="s">
        <v>120</v>
      </c>
      <c r="B164" s="5" t="s">
        <v>458</v>
      </c>
      <c r="C164" s="376"/>
      <c r="D164" s="335"/>
      <c r="E164" s="337" t="s">
        <v>458</v>
      </c>
      <c r="F164" s="344" t="s">
        <v>50</v>
      </c>
      <c r="G164" s="344">
        <v>300</v>
      </c>
      <c r="H164" s="650"/>
      <c r="I164" s="650">
        <v>0</v>
      </c>
      <c r="J164" s="366">
        <v>42758</v>
      </c>
      <c r="K164" s="598" t="s">
        <v>459</v>
      </c>
      <c r="L164" s="361"/>
      <c r="M164" s="652" t="s">
        <v>66</v>
      </c>
      <c r="N164" s="660">
        <v>42761</v>
      </c>
      <c r="O164" s="654">
        <v>42765</v>
      </c>
      <c r="P164" s="5"/>
      <c r="Q164" s="271" t="s">
        <v>77</v>
      </c>
      <c r="R164" s="396">
        <v>2017</v>
      </c>
      <c r="S164" s="124"/>
      <c r="T164" s="124"/>
      <c r="U164" s="124"/>
      <c r="V164" s="124"/>
      <c r="W164" s="124"/>
    </row>
    <row r="165" spans="1:23" ht="23.25" hidden="1" customHeight="1" x14ac:dyDescent="0.25">
      <c r="A165" s="338" t="s">
        <v>120</v>
      </c>
      <c r="B165" s="5" t="s">
        <v>460</v>
      </c>
      <c r="C165" s="376"/>
      <c r="D165" s="335"/>
      <c r="E165" s="337" t="s">
        <v>460</v>
      </c>
      <c r="F165" s="344" t="s">
        <v>50</v>
      </c>
      <c r="G165" s="344">
        <v>300</v>
      </c>
      <c r="H165" s="650"/>
      <c r="I165" s="650">
        <v>0</v>
      </c>
      <c r="J165" s="366">
        <v>42758</v>
      </c>
      <c r="K165" s="598" t="s">
        <v>459</v>
      </c>
      <c r="L165" s="361"/>
      <c r="M165" s="652" t="s">
        <v>66</v>
      </c>
      <c r="N165" s="660">
        <v>42761</v>
      </c>
      <c r="O165" s="654">
        <v>42765</v>
      </c>
      <c r="P165" s="5"/>
      <c r="Q165" s="271" t="s">
        <v>77</v>
      </c>
      <c r="R165" s="396">
        <v>2017</v>
      </c>
    </row>
    <row r="166" spans="1:23" ht="23.25" hidden="1" customHeight="1" x14ac:dyDescent="0.25">
      <c r="A166" s="338" t="s">
        <v>411</v>
      </c>
      <c r="B166" s="5" t="s">
        <v>461</v>
      </c>
      <c r="C166" s="376"/>
      <c r="D166" s="335"/>
      <c r="E166" s="337" t="s">
        <v>461</v>
      </c>
      <c r="F166" s="344" t="s">
        <v>50</v>
      </c>
      <c r="G166" s="344">
        <v>100</v>
      </c>
      <c r="H166" s="650"/>
      <c r="I166" s="650"/>
      <c r="J166" s="366">
        <v>42758</v>
      </c>
      <c r="K166" s="598" t="s">
        <v>459</v>
      </c>
      <c r="L166" s="361"/>
      <c r="M166" s="652" t="s">
        <v>66</v>
      </c>
      <c r="N166" s="660">
        <v>42761</v>
      </c>
      <c r="O166" s="654">
        <v>42765</v>
      </c>
      <c r="P166" s="5"/>
      <c r="Q166" s="271" t="s">
        <v>77</v>
      </c>
      <c r="R166" s="396">
        <v>2017</v>
      </c>
    </row>
    <row r="167" spans="1:23" ht="23.25" hidden="1" customHeight="1" x14ac:dyDescent="0.25">
      <c r="A167" s="338" t="s">
        <v>411</v>
      </c>
      <c r="B167" s="5" t="s">
        <v>462</v>
      </c>
      <c r="C167" s="376"/>
      <c r="D167" s="335"/>
      <c r="E167" s="337" t="s">
        <v>462</v>
      </c>
      <c r="F167" s="344" t="s">
        <v>50</v>
      </c>
      <c r="G167" s="344">
        <v>100</v>
      </c>
      <c r="H167" s="650"/>
      <c r="I167" s="650"/>
      <c r="J167" s="366">
        <v>42758</v>
      </c>
      <c r="K167" s="598" t="s">
        <v>459</v>
      </c>
      <c r="L167" s="361"/>
      <c r="M167" s="652" t="s">
        <v>66</v>
      </c>
      <c r="N167" s="660">
        <v>42761</v>
      </c>
      <c r="O167" s="654">
        <v>42765</v>
      </c>
      <c r="P167" s="5"/>
      <c r="Q167" s="271" t="s">
        <v>77</v>
      </c>
      <c r="R167" s="396">
        <v>2017</v>
      </c>
    </row>
    <row r="168" spans="1:23" ht="23.25" hidden="1" customHeight="1" x14ac:dyDescent="0.25">
      <c r="A168" s="338" t="s">
        <v>120</v>
      </c>
      <c r="B168" s="5" t="s">
        <v>463</v>
      </c>
      <c r="C168" s="376"/>
      <c r="D168" s="335"/>
      <c r="E168" s="337" t="s">
        <v>463</v>
      </c>
      <c r="F168" s="344" t="s">
        <v>50</v>
      </c>
      <c r="G168" s="344">
        <v>100</v>
      </c>
      <c r="H168" s="650"/>
      <c r="I168" s="650">
        <v>0</v>
      </c>
      <c r="J168" s="366">
        <v>42758</v>
      </c>
      <c r="K168" s="598" t="s">
        <v>459</v>
      </c>
      <c r="L168" s="361"/>
      <c r="M168" s="652" t="s">
        <v>66</v>
      </c>
      <c r="N168" s="660">
        <v>42761</v>
      </c>
      <c r="O168" s="654">
        <v>42765</v>
      </c>
      <c r="P168" s="5"/>
      <c r="Q168" s="271" t="s">
        <v>77</v>
      </c>
      <c r="R168" s="396">
        <v>2017</v>
      </c>
    </row>
    <row r="169" spans="1:23" ht="23.25" hidden="1" customHeight="1" x14ac:dyDescent="0.25">
      <c r="A169" s="338" t="s">
        <v>54</v>
      </c>
      <c r="B169" s="334" t="s">
        <v>464</v>
      </c>
      <c r="C169" s="376"/>
      <c r="D169" s="335">
        <v>910001298</v>
      </c>
      <c r="E169" s="345" t="s">
        <v>465</v>
      </c>
      <c r="F169" s="344" t="s">
        <v>32</v>
      </c>
      <c r="G169" s="344">
        <v>1</v>
      </c>
      <c r="H169" s="650">
        <v>2636.91</v>
      </c>
      <c r="I169" s="650">
        <v>2636.91</v>
      </c>
      <c r="J169" s="366">
        <v>42759</v>
      </c>
      <c r="K169" s="598" t="s">
        <v>180</v>
      </c>
      <c r="L169" s="361"/>
      <c r="M169" s="652" t="s">
        <v>66</v>
      </c>
      <c r="N169" s="660">
        <v>42775</v>
      </c>
      <c r="O169" s="654">
        <v>42775</v>
      </c>
      <c r="P169" s="5"/>
      <c r="Q169" s="271" t="s">
        <v>77</v>
      </c>
      <c r="R169" s="396">
        <v>2017</v>
      </c>
      <c r="S169" s="553"/>
      <c r="T169" s="553"/>
      <c r="U169" s="553"/>
      <c r="V169" s="553"/>
      <c r="W169" s="553"/>
    </row>
    <row r="170" spans="1:23" ht="23.25" hidden="1" customHeight="1" x14ac:dyDescent="0.25">
      <c r="A170" s="338" t="s">
        <v>54</v>
      </c>
      <c r="B170" s="5" t="s">
        <v>466</v>
      </c>
      <c r="C170" s="376"/>
      <c r="D170" s="335" t="s">
        <v>467</v>
      </c>
      <c r="E170" s="4" t="s">
        <v>468</v>
      </c>
      <c r="F170" s="344" t="s">
        <v>32</v>
      </c>
      <c r="G170" s="344">
        <v>3</v>
      </c>
      <c r="H170" s="650">
        <v>45.17</v>
      </c>
      <c r="I170" s="650">
        <v>135.51</v>
      </c>
      <c r="J170" s="366">
        <v>42759</v>
      </c>
      <c r="K170" s="598" t="s">
        <v>238</v>
      </c>
      <c r="L170" s="361"/>
      <c r="M170" s="652" t="s">
        <v>66</v>
      </c>
      <c r="N170" s="660">
        <v>42761</v>
      </c>
      <c r="O170" s="654">
        <v>42765</v>
      </c>
      <c r="P170" s="5"/>
      <c r="Q170" s="271" t="s">
        <v>77</v>
      </c>
      <c r="R170" s="396">
        <v>2017</v>
      </c>
    </row>
    <row r="171" spans="1:23" ht="23.25" hidden="1" customHeight="1" x14ac:dyDescent="0.25">
      <c r="A171" s="338" t="s">
        <v>0</v>
      </c>
      <c r="B171" s="5" t="s">
        <v>469</v>
      </c>
      <c r="C171" s="376"/>
      <c r="D171" s="335">
        <v>243152</v>
      </c>
      <c r="E171" s="4" t="s">
        <v>470</v>
      </c>
      <c r="F171" s="344" t="s">
        <v>32</v>
      </c>
      <c r="G171" s="344">
        <v>3</v>
      </c>
      <c r="H171" s="650">
        <v>340.85</v>
      </c>
      <c r="I171" s="650">
        <v>1022.5500000000001</v>
      </c>
      <c r="J171" s="366">
        <v>42760</v>
      </c>
      <c r="K171" s="598" t="s">
        <v>214</v>
      </c>
      <c r="L171" s="361"/>
      <c r="M171" s="652" t="s">
        <v>66</v>
      </c>
      <c r="N171" s="660">
        <v>42773</v>
      </c>
      <c r="O171" s="654">
        <v>42775</v>
      </c>
      <c r="P171" s="6"/>
      <c r="Q171" s="271" t="s">
        <v>77</v>
      </c>
      <c r="R171" s="396">
        <v>2017</v>
      </c>
    </row>
    <row r="172" spans="1:23" ht="23.25" hidden="1" customHeight="1" x14ac:dyDescent="0.25">
      <c r="A172" s="338" t="s">
        <v>0</v>
      </c>
      <c r="B172" s="5" t="s">
        <v>469</v>
      </c>
      <c r="C172" s="376"/>
      <c r="D172" s="335">
        <v>243153</v>
      </c>
      <c r="E172" s="4" t="s">
        <v>471</v>
      </c>
      <c r="F172" s="344" t="s">
        <v>32</v>
      </c>
      <c r="G172" s="344">
        <v>3</v>
      </c>
      <c r="H172" s="650">
        <v>142.4</v>
      </c>
      <c r="I172" s="650">
        <v>427.20000000000005</v>
      </c>
      <c r="J172" s="366">
        <v>42760</v>
      </c>
      <c r="K172" s="598" t="s">
        <v>214</v>
      </c>
      <c r="L172" s="361"/>
      <c r="M172" s="652" t="s">
        <v>66</v>
      </c>
      <c r="N172" s="660">
        <v>42773</v>
      </c>
      <c r="O172" s="654">
        <v>42775</v>
      </c>
      <c r="P172" s="6"/>
      <c r="Q172" s="271" t="s">
        <v>77</v>
      </c>
      <c r="R172" s="396">
        <v>2017</v>
      </c>
    </row>
    <row r="173" spans="1:23" ht="23.25" hidden="1" customHeight="1" x14ac:dyDescent="0.25">
      <c r="A173" s="338" t="s">
        <v>0</v>
      </c>
      <c r="B173" s="5" t="s">
        <v>469</v>
      </c>
      <c r="C173" s="376"/>
      <c r="D173" s="335">
        <v>243155</v>
      </c>
      <c r="E173" s="4" t="s">
        <v>472</v>
      </c>
      <c r="F173" s="344" t="s">
        <v>32</v>
      </c>
      <c r="G173" s="344">
        <v>3</v>
      </c>
      <c r="H173" s="650">
        <v>24.8</v>
      </c>
      <c r="I173" s="650">
        <v>74.400000000000006</v>
      </c>
      <c r="J173" s="366">
        <v>42760</v>
      </c>
      <c r="K173" s="598" t="s">
        <v>214</v>
      </c>
      <c r="L173" s="361"/>
      <c r="M173" s="652" t="s">
        <v>66</v>
      </c>
      <c r="N173" s="660">
        <v>42773</v>
      </c>
      <c r="O173" s="654">
        <v>42775</v>
      </c>
      <c r="P173" s="6"/>
      <c r="Q173" s="271" t="s">
        <v>77</v>
      </c>
      <c r="R173" s="396">
        <v>2017</v>
      </c>
    </row>
    <row r="174" spans="1:23" ht="23.25" hidden="1" customHeight="1" x14ac:dyDescent="0.25">
      <c r="A174" s="338" t="s">
        <v>36</v>
      </c>
      <c r="B174" s="5" t="s">
        <v>473</v>
      </c>
      <c r="C174" s="376"/>
      <c r="D174" s="335" t="s">
        <v>474</v>
      </c>
      <c r="E174" s="333" t="s">
        <v>475</v>
      </c>
      <c r="F174" s="344" t="s">
        <v>64</v>
      </c>
      <c r="G174" s="344">
        <v>2</v>
      </c>
      <c r="H174" s="650">
        <v>323.85000000000002</v>
      </c>
      <c r="I174" s="650">
        <v>647.70000000000005</v>
      </c>
      <c r="J174" s="366">
        <v>42760</v>
      </c>
      <c r="K174" s="598" t="s">
        <v>214</v>
      </c>
      <c r="L174" s="361"/>
      <c r="M174" s="652" t="s">
        <v>66</v>
      </c>
      <c r="N174" s="660">
        <v>42767</v>
      </c>
      <c r="O174" s="654">
        <v>42775</v>
      </c>
      <c r="P174" s="6"/>
      <c r="Q174" s="271" t="s">
        <v>77</v>
      </c>
      <c r="R174" s="396">
        <v>2017</v>
      </c>
    </row>
    <row r="175" spans="1:23" ht="23.25" hidden="1" customHeight="1" x14ac:dyDescent="0.25">
      <c r="A175" s="338" t="s">
        <v>4</v>
      </c>
      <c r="B175" s="5" t="s">
        <v>476</v>
      </c>
      <c r="C175" s="376"/>
      <c r="D175" s="335" t="s">
        <v>477</v>
      </c>
      <c r="E175" s="333" t="s">
        <v>476</v>
      </c>
      <c r="F175" s="344" t="s">
        <v>200</v>
      </c>
      <c r="G175" s="344">
        <v>1</v>
      </c>
      <c r="H175" s="650">
        <v>14.23</v>
      </c>
      <c r="I175" s="650">
        <v>14.23</v>
      </c>
      <c r="J175" s="366">
        <v>42761</v>
      </c>
      <c r="K175" s="598" t="s">
        <v>238</v>
      </c>
      <c r="L175" s="361"/>
      <c r="M175" s="652" t="s">
        <v>66</v>
      </c>
      <c r="N175" s="660">
        <v>42773</v>
      </c>
      <c r="O175" s="654">
        <v>42775</v>
      </c>
      <c r="P175" s="5"/>
      <c r="Q175" s="271" t="s">
        <v>77</v>
      </c>
      <c r="R175" s="396">
        <v>2017</v>
      </c>
    </row>
    <row r="176" spans="1:23" ht="23.25" hidden="1" customHeight="1" x14ac:dyDescent="0.25">
      <c r="A176" s="338" t="s">
        <v>0</v>
      </c>
      <c r="B176" s="5" t="s">
        <v>478</v>
      </c>
      <c r="C176" s="376"/>
      <c r="D176" s="335" t="s">
        <v>479</v>
      </c>
      <c r="E176" s="337" t="s">
        <v>480</v>
      </c>
      <c r="F176" s="344" t="s">
        <v>200</v>
      </c>
      <c r="G176" s="344">
        <v>1</v>
      </c>
      <c r="H176" s="650">
        <v>22.74</v>
      </c>
      <c r="I176" s="650">
        <v>22.74</v>
      </c>
      <c r="J176" s="366">
        <v>42761</v>
      </c>
      <c r="K176" s="598" t="s">
        <v>481</v>
      </c>
      <c r="L176" s="361"/>
      <c r="M176" s="652" t="s">
        <v>66</v>
      </c>
      <c r="N176" s="660">
        <v>42773</v>
      </c>
      <c r="O176" s="654">
        <v>42775</v>
      </c>
      <c r="P176" s="5"/>
      <c r="Q176" s="271" t="s">
        <v>77</v>
      </c>
      <c r="R176" s="396">
        <v>2017</v>
      </c>
    </row>
    <row r="177" spans="1:23" ht="23.25" hidden="1" customHeight="1" x14ac:dyDescent="0.25">
      <c r="A177" s="338" t="s">
        <v>54</v>
      </c>
      <c r="B177" s="5" t="s">
        <v>172</v>
      </c>
      <c r="C177" s="376"/>
      <c r="D177" s="335" t="s">
        <v>482</v>
      </c>
      <c r="E177" s="333" t="s">
        <v>483</v>
      </c>
      <c r="F177" s="344" t="s">
        <v>94</v>
      </c>
      <c r="G177" s="344">
        <v>2</v>
      </c>
      <c r="H177" s="650">
        <v>33.630000000000003</v>
      </c>
      <c r="I177" s="650">
        <v>67.260000000000005</v>
      </c>
      <c r="J177" s="651">
        <v>42761</v>
      </c>
      <c r="K177" s="677" t="s">
        <v>33</v>
      </c>
      <c r="L177" s="361"/>
      <c r="M177" s="652" t="s">
        <v>66</v>
      </c>
      <c r="N177" s="653">
        <v>42773</v>
      </c>
      <c r="O177" s="654">
        <v>42775</v>
      </c>
      <c r="P177" s="680">
        <v>42811</v>
      </c>
      <c r="Q177" s="271" t="s">
        <v>77</v>
      </c>
      <c r="R177" s="396">
        <v>2017</v>
      </c>
      <c r="S177" s="124"/>
      <c r="T177" s="124"/>
      <c r="U177" s="124"/>
      <c r="V177" s="124"/>
      <c r="W177" s="124"/>
    </row>
    <row r="178" spans="1:23" ht="23.25" hidden="1" customHeight="1" x14ac:dyDescent="0.25">
      <c r="A178" s="338" t="s">
        <v>54</v>
      </c>
      <c r="B178" s="5" t="s">
        <v>484</v>
      </c>
      <c r="C178" s="376"/>
      <c r="D178" s="335" t="s">
        <v>485</v>
      </c>
      <c r="E178" s="333" t="s">
        <v>486</v>
      </c>
      <c r="F178" s="344" t="s">
        <v>94</v>
      </c>
      <c r="G178" s="344">
        <v>2</v>
      </c>
      <c r="H178" s="650">
        <v>281.3</v>
      </c>
      <c r="I178" s="650">
        <v>562.6</v>
      </c>
      <c r="J178" s="366">
        <v>42761</v>
      </c>
      <c r="K178" s="598" t="s">
        <v>166</v>
      </c>
      <c r="L178" s="361"/>
      <c r="M178" s="652" t="s">
        <v>66</v>
      </c>
      <c r="N178" s="660">
        <v>42773</v>
      </c>
      <c r="O178" s="654">
        <v>42773</v>
      </c>
      <c r="P178" s="5"/>
      <c r="Q178" s="271" t="s">
        <v>77</v>
      </c>
      <c r="R178" s="396">
        <v>2017</v>
      </c>
      <c r="S178" s="695"/>
      <c r="T178" s="695"/>
      <c r="U178" s="695"/>
      <c r="V178" s="695"/>
      <c r="W178" s="695"/>
    </row>
    <row r="179" spans="1:23" ht="23.25" hidden="1" customHeight="1" x14ac:dyDescent="0.25">
      <c r="A179" s="444" t="s">
        <v>424</v>
      </c>
      <c r="B179" s="461" t="s">
        <v>487</v>
      </c>
      <c r="C179" s="464" t="s">
        <v>142</v>
      </c>
      <c r="D179" s="439" t="s">
        <v>488</v>
      </c>
      <c r="E179" s="461" t="s">
        <v>489</v>
      </c>
      <c r="F179" s="464" t="s">
        <v>94</v>
      </c>
      <c r="G179" s="694" t="s">
        <v>490</v>
      </c>
      <c r="H179" s="650"/>
      <c r="I179" s="650"/>
      <c r="J179" s="168">
        <v>44152</v>
      </c>
      <c r="K179" s="671" t="s">
        <v>76</v>
      </c>
      <c r="L179" s="312" t="s">
        <v>429</v>
      </c>
      <c r="M179" s="652" t="s">
        <v>430</v>
      </c>
      <c r="N179" s="660">
        <v>44159</v>
      </c>
      <c r="O179" s="654"/>
      <c r="P179" s="86"/>
      <c r="Q179" s="696" t="s">
        <v>67</v>
      </c>
      <c r="R179" s="455">
        <f>YEAR(J179)</f>
        <v>2020</v>
      </c>
      <c r="S179" s="695"/>
      <c r="T179" s="695"/>
      <c r="U179" s="695"/>
      <c r="V179" s="695"/>
      <c r="W179" s="695"/>
    </row>
    <row r="180" spans="1:23" ht="23.25" hidden="1" customHeight="1" x14ac:dyDescent="0.25">
      <c r="A180" s="444" t="s">
        <v>424</v>
      </c>
      <c r="B180" s="461" t="s">
        <v>491</v>
      </c>
      <c r="C180" s="464" t="s">
        <v>142</v>
      </c>
      <c r="D180" s="439" t="s">
        <v>492</v>
      </c>
      <c r="E180" s="461" t="s">
        <v>493</v>
      </c>
      <c r="F180" s="464" t="s">
        <v>94</v>
      </c>
      <c r="G180" s="697" t="s">
        <v>494</v>
      </c>
      <c r="H180" s="650" t="s">
        <v>495</v>
      </c>
      <c r="I180" s="650"/>
      <c r="J180" s="168">
        <v>44152</v>
      </c>
      <c r="K180" s="671" t="s">
        <v>76</v>
      </c>
      <c r="L180" s="312" t="s">
        <v>429</v>
      </c>
      <c r="M180" s="652" t="s">
        <v>430</v>
      </c>
      <c r="N180" s="660">
        <v>44159</v>
      </c>
      <c r="O180" s="654"/>
      <c r="P180" s="86"/>
      <c r="Q180" s="696" t="s">
        <v>67</v>
      </c>
      <c r="R180" s="455">
        <f>YEAR(J180)</f>
        <v>2020</v>
      </c>
      <c r="S180" s="695"/>
      <c r="T180" s="695"/>
      <c r="U180" s="695"/>
      <c r="V180" s="695"/>
      <c r="W180" s="695"/>
    </row>
    <row r="181" spans="1:23" ht="23.25" hidden="1" customHeight="1" x14ac:dyDescent="0.25">
      <c r="A181" s="338" t="s">
        <v>36</v>
      </c>
      <c r="B181" s="5" t="s">
        <v>496</v>
      </c>
      <c r="C181" s="376"/>
      <c r="D181" s="335"/>
      <c r="E181" s="337" t="s">
        <v>497</v>
      </c>
      <c r="F181" s="344" t="s">
        <v>64</v>
      </c>
      <c r="G181" s="344">
        <v>1</v>
      </c>
      <c r="H181" s="650">
        <v>690</v>
      </c>
      <c r="I181" s="650">
        <v>690</v>
      </c>
      <c r="J181" s="366">
        <v>42762</v>
      </c>
      <c r="K181" s="598" t="s">
        <v>229</v>
      </c>
      <c r="L181" s="361"/>
      <c r="M181" s="652" t="s">
        <v>66</v>
      </c>
      <c r="N181" s="660">
        <v>42773</v>
      </c>
      <c r="O181" s="654">
        <v>42775</v>
      </c>
      <c r="P181" s="5"/>
      <c r="Q181" s="271" t="s">
        <v>77</v>
      </c>
      <c r="R181" s="396">
        <v>2017</v>
      </c>
      <c r="S181" s="695"/>
      <c r="T181" s="695"/>
      <c r="U181" s="695"/>
      <c r="V181" s="695"/>
      <c r="W181" s="695"/>
    </row>
    <row r="182" spans="1:23" ht="23.25" hidden="1" customHeight="1" x14ac:dyDescent="0.25">
      <c r="A182" s="338" t="s">
        <v>0</v>
      </c>
      <c r="B182" s="5" t="s">
        <v>498</v>
      </c>
      <c r="C182" s="376"/>
      <c r="D182" s="347">
        <v>16342</v>
      </c>
      <c r="E182" s="354" t="s">
        <v>499</v>
      </c>
      <c r="F182" s="344" t="s">
        <v>200</v>
      </c>
      <c r="G182" s="344">
        <v>1</v>
      </c>
      <c r="H182" s="650">
        <v>618.30999999999995</v>
      </c>
      <c r="I182" s="650">
        <v>618.30999999999995</v>
      </c>
      <c r="J182" s="366">
        <v>42762</v>
      </c>
      <c r="K182" s="598" t="s">
        <v>220</v>
      </c>
      <c r="L182" s="361"/>
      <c r="M182" s="652" t="s">
        <v>66</v>
      </c>
      <c r="N182" s="660">
        <v>42767</v>
      </c>
      <c r="O182" s="123">
        <v>42768</v>
      </c>
      <c r="P182" s="5"/>
      <c r="Q182" s="271" t="s">
        <v>77</v>
      </c>
      <c r="R182" s="396">
        <v>2017</v>
      </c>
    </row>
    <row r="183" spans="1:23" ht="23.25" hidden="1" customHeight="1" x14ac:dyDescent="0.25">
      <c r="A183" s="338" t="s">
        <v>307</v>
      </c>
      <c r="B183" s="5" t="s">
        <v>500</v>
      </c>
      <c r="C183" s="376"/>
      <c r="D183" s="335">
        <v>1030750</v>
      </c>
      <c r="E183" s="4" t="s">
        <v>501</v>
      </c>
      <c r="F183" s="344" t="s">
        <v>64</v>
      </c>
      <c r="G183" s="344">
        <v>25</v>
      </c>
      <c r="H183" s="650">
        <v>16.96</v>
      </c>
      <c r="I183" s="650">
        <v>424</v>
      </c>
      <c r="J183" s="366">
        <v>42764</v>
      </c>
      <c r="K183" s="598" t="s">
        <v>296</v>
      </c>
      <c r="L183" s="361"/>
      <c r="M183" s="652" t="s">
        <v>66</v>
      </c>
      <c r="N183" s="660">
        <v>42767</v>
      </c>
      <c r="O183" s="654">
        <v>42775</v>
      </c>
      <c r="P183" s="5"/>
      <c r="Q183" s="271" t="s">
        <v>77</v>
      </c>
      <c r="R183" s="396">
        <v>2017</v>
      </c>
    </row>
    <row r="184" spans="1:23" s="124" customFormat="1" ht="23.25" hidden="1" customHeight="1" x14ac:dyDescent="0.25">
      <c r="A184" s="338" t="s">
        <v>307</v>
      </c>
      <c r="B184" s="5" t="s">
        <v>502</v>
      </c>
      <c r="C184" s="376"/>
      <c r="D184" s="335"/>
      <c r="E184" s="337" t="s">
        <v>503</v>
      </c>
      <c r="F184" s="344" t="s">
        <v>64</v>
      </c>
      <c r="G184" s="344">
        <v>30</v>
      </c>
      <c r="H184" s="650">
        <v>1</v>
      </c>
      <c r="I184" s="650">
        <v>30</v>
      </c>
      <c r="J184" s="366">
        <v>42764</v>
      </c>
      <c r="K184" s="598" t="s">
        <v>504</v>
      </c>
      <c r="L184" s="361"/>
      <c r="M184" s="652" t="s">
        <v>66</v>
      </c>
      <c r="N184" s="660">
        <v>42773</v>
      </c>
      <c r="O184" s="654">
        <v>42775</v>
      </c>
      <c r="P184" s="5"/>
      <c r="Q184" s="271" t="s">
        <v>77</v>
      </c>
      <c r="R184" s="396">
        <v>2017</v>
      </c>
      <c r="S184" s="330"/>
      <c r="T184" s="330"/>
      <c r="U184" s="330"/>
      <c r="V184" s="330"/>
      <c r="W184" s="330"/>
    </row>
    <row r="185" spans="1:23" ht="23.25" hidden="1" customHeight="1" x14ac:dyDescent="0.25">
      <c r="A185" s="338" t="s">
        <v>307</v>
      </c>
      <c r="B185" s="5" t="s">
        <v>505</v>
      </c>
      <c r="C185" s="376"/>
      <c r="D185" s="335" t="s">
        <v>506</v>
      </c>
      <c r="E185" s="337" t="s">
        <v>507</v>
      </c>
      <c r="F185" s="344" t="s">
        <v>64</v>
      </c>
      <c r="G185" s="344">
        <v>1</v>
      </c>
      <c r="H185" s="650">
        <v>4275</v>
      </c>
      <c r="I185" s="650">
        <v>4275</v>
      </c>
      <c r="J185" s="366">
        <v>42764</v>
      </c>
      <c r="K185" s="598" t="s">
        <v>508</v>
      </c>
      <c r="L185" s="361"/>
      <c r="M185" s="652" t="s">
        <v>66</v>
      </c>
      <c r="N185" s="660">
        <v>42767</v>
      </c>
      <c r="O185" s="654">
        <v>42768</v>
      </c>
      <c r="P185" s="5"/>
      <c r="Q185" s="271" t="s">
        <v>77</v>
      </c>
      <c r="R185" s="396">
        <v>2017</v>
      </c>
    </row>
    <row r="186" spans="1:23" ht="23.25" hidden="1" customHeight="1" x14ac:dyDescent="0.25">
      <c r="A186" s="338" t="s">
        <v>0</v>
      </c>
      <c r="B186" s="5" t="s">
        <v>509</v>
      </c>
      <c r="C186" s="376"/>
      <c r="D186" s="335">
        <v>108808</v>
      </c>
      <c r="E186" s="4" t="s">
        <v>510</v>
      </c>
      <c r="F186" s="344" t="s">
        <v>200</v>
      </c>
      <c r="G186" s="344">
        <v>10</v>
      </c>
      <c r="H186" s="650">
        <v>6.96</v>
      </c>
      <c r="I186" s="650">
        <v>69.599999999999994</v>
      </c>
      <c r="J186" s="366">
        <v>42764</v>
      </c>
      <c r="K186" s="598" t="s">
        <v>214</v>
      </c>
      <c r="L186" s="361"/>
      <c r="M186" s="652" t="s">
        <v>66</v>
      </c>
      <c r="N186" s="660">
        <v>42775</v>
      </c>
      <c r="O186" s="654">
        <v>42775</v>
      </c>
      <c r="P186" s="6"/>
      <c r="Q186" s="271" t="s">
        <v>77</v>
      </c>
      <c r="R186" s="396">
        <v>2017</v>
      </c>
    </row>
    <row r="187" spans="1:23" ht="23.25" hidden="1" customHeight="1" x14ac:dyDescent="0.25">
      <c r="A187" s="338" t="s">
        <v>307</v>
      </c>
      <c r="B187" s="5" t="s">
        <v>511</v>
      </c>
      <c r="C187" s="376"/>
      <c r="D187" s="335">
        <v>1053021</v>
      </c>
      <c r="E187" s="4" t="s">
        <v>512</v>
      </c>
      <c r="F187" s="344" t="s">
        <v>64</v>
      </c>
      <c r="G187" s="344">
        <v>48</v>
      </c>
      <c r="H187" s="650">
        <v>10.77</v>
      </c>
      <c r="I187" s="650">
        <v>516.96</v>
      </c>
      <c r="J187" s="366">
        <v>42764</v>
      </c>
      <c r="K187" s="598" t="s">
        <v>296</v>
      </c>
      <c r="L187" s="361"/>
      <c r="M187" s="652" t="s">
        <v>66</v>
      </c>
      <c r="N187" s="660">
        <v>42767</v>
      </c>
      <c r="O187" s="654">
        <v>42775</v>
      </c>
      <c r="P187" s="5"/>
      <c r="Q187" s="271" t="s">
        <v>77</v>
      </c>
      <c r="R187" s="396">
        <v>2017</v>
      </c>
    </row>
    <row r="188" spans="1:23" ht="23.25" hidden="1" customHeight="1" x14ac:dyDescent="0.25">
      <c r="A188" s="338" t="s">
        <v>307</v>
      </c>
      <c r="B188" s="5" t="s">
        <v>308</v>
      </c>
      <c r="C188" s="376"/>
      <c r="D188" s="335" t="s">
        <v>309</v>
      </c>
      <c r="E188" s="333" t="s">
        <v>310</v>
      </c>
      <c r="F188" s="344" t="s">
        <v>32</v>
      </c>
      <c r="G188" s="344">
        <v>18</v>
      </c>
      <c r="H188" s="650">
        <v>16.2</v>
      </c>
      <c r="I188" s="650">
        <v>291.59999999999997</v>
      </c>
      <c r="J188" s="366">
        <v>42764</v>
      </c>
      <c r="K188" s="598" t="s">
        <v>234</v>
      </c>
      <c r="L188" s="361"/>
      <c r="M188" s="652" t="s">
        <v>66</v>
      </c>
      <c r="N188" s="660">
        <v>42767</v>
      </c>
      <c r="O188" s="654">
        <v>42773</v>
      </c>
      <c r="P188" s="5"/>
      <c r="Q188" s="271" t="s">
        <v>77</v>
      </c>
      <c r="R188" s="396">
        <v>2017</v>
      </c>
    </row>
    <row r="189" spans="1:23" ht="23.25" hidden="1" customHeight="1" x14ac:dyDescent="0.25">
      <c r="A189" s="338" t="s">
        <v>307</v>
      </c>
      <c r="B189" s="5" t="s">
        <v>311</v>
      </c>
      <c r="C189" s="376"/>
      <c r="D189" s="335" t="s">
        <v>513</v>
      </c>
      <c r="E189" s="333" t="s">
        <v>513</v>
      </c>
      <c r="F189" s="344" t="s">
        <v>64</v>
      </c>
      <c r="G189" s="344">
        <v>4</v>
      </c>
      <c r="H189" s="650">
        <v>125.51</v>
      </c>
      <c r="I189" s="650">
        <v>502.04</v>
      </c>
      <c r="J189" s="366">
        <v>42764</v>
      </c>
      <c r="K189" s="598" t="s">
        <v>214</v>
      </c>
      <c r="L189" s="361"/>
      <c r="M189" s="652" t="s">
        <v>66</v>
      </c>
      <c r="N189" s="660">
        <v>42773</v>
      </c>
      <c r="O189" s="654">
        <v>42775</v>
      </c>
      <c r="P189" s="6"/>
      <c r="Q189" s="271" t="s">
        <v>77</v>
      </c>
      <c r="R189" s="396">
        <v>2017</v>
      </c>
    </row>
    <row r="190" spans="1:23" ht="23.25" hidden="1" customHeight="1" x14ac:dyDescent="0.25">
      <c r="A190" s="338" t="s">
        <v>307</v>
      </c>
      <c r="B190" s="5" t="s">
        <v>311</v>
      </c>
      <c r="C190" s="376"/>
      <c r="D190" s="335" t="s">
        <v>312</v>
      </c>
      <c r="E190" s="333" t="s">
        <v>313</v>
      </c>
      <c r="F190" s="344" t="s">
        <v>64</v>
      </c>
      <c r="G190" s="344">
        <v>2</v>
      </c>
      <c r="H190" s="650">
        <v>74.72</v>
      </c>
      <c r="I190" s="650">
        <v>149.44</v>
      </c>
      <c r="J190" s="366">
        <v>42764</v>
      </c>
      <c r="K190" s="598" t="s">
        <v>214</v>
      </c>
      <c r="L190" s="361"/>
      <c r="M190" s="652" t="s">
        <v>66</v>
      </c>
      <c r="N190" s="660">
        <v>42768</v>
      </c>
      <c r="O190" s="654">
        <v>42775</v>
      </c>
      <c r="P190" s="6"/>
      <c r="Q190" s="271" t="s">
        <v>77</v>
      </c>
      <c r="R190" s="396">
        <v>2017</v>
      </c>
    </row>
    <row r="191" spans="1:23" ht="23.25" hidden="1" customHeight="1" x14ac:dyDescent="0.25">
      <c r="A191" s="338" t="s">
        <v>307</v>
      </c>
      <c r="B191" s="5" t="s">
        <v>311</v>
      </c>
      <c r="C191" s="376"/>
      <c r="D191" s="335" t="s">
        <v>514</v>
      </c>
      <c r="E191" s="333" t="s">
        <v>514</v>
      </c>
      <c r="F191" s="344" t="s">
        <v>64</v>
      </c>
      <c r="G191" s="344">
        <v>1</v>
      </c>
      <c r="H191" s="650">
        <v>99.33</v>
      </c>
      <c r="I191" s="650">
        <v>99.33</v>
      </c>
      <c r="J191" s="366">
        <v>42764</v>
      </c>
      <c r="K191" s="598" t="s">
        <v>214</v>
      </c>
      <c r="L191" s="361"/>
      <c r="M191" s="652" t="s">
        <v>66</v>
      </c>
      <c r="N191" s="660">
        <v>42768</v>
      </c>
      <c r="O191" s="654">
        <v>42775</v>
      </c>
      <c r="P191" s="6"/>
      <c r="Q191" s="271" t="s">
        <v>77</v>
      </c>
      <c r="R191" s="396">
        <v>2017</v>
      </c>
    </row>
    <row r="192" spans="1:23" ht="23.25" hidden="1" customHeight="1" x14ac:dyDescent="0.25">
      <c r="A192" s="338" t="s">
        <v>307</v>
      </c>
      <c r="B192" s="5" t="s">
        <v>311</v>
      </c>
      <c r="C192" s="376"/>
      <c r="D192" s="335" t="s">
        <v>515</v>
      </c>
      <c r="E192" s="333" t="s">
        <v>515</v>
      </c>
      <c r="F192" s="344" t="s">
        <v>64</v>
      </c>
      <c r="G192" s="344">
        <v>2</v>
      </c>
      <c r="H192" s="650">
        <v>76.56</v>
      </c>
      <c r="I192" s="650">
        <v>153.12</v>
      </c>
      <c r="J192" s="366">
        <v>42764</v>
      </c>
      <c r="K192" s="598" t="s">
        <v>214</v>
      </c>
      <c r="L192" s="361"/>
      <c r="M192" s="652" t="s">
        <v>66</v>
      </c>
      <c r="N192" s="660">
        <v>42810</v>
      </c>
      <c r="O192" s="654">
        <v>42814</v>
      </c>
      <c r="P192" s="698">
        <v>42821</v>
      </c>
      <c r="Q192" s="271" t="s">
        <v>77</v>
      </c>
      <c r="R192" s="396">
        <v>2017</v>
      </c>
    </row>
    <row r="193" spans="1:23" ht="23.25" hidden="1" customHeight="1" x14ac:dyDescent="0.25">
      <c r="A193" s="338" t="s">
        <v>307</v>
      </c>
      <c r="B193" s="5" t="s">
        <v>311</v>
      </c>
      <c r="C193" s="376"/>
      <c r="D193" s="335" t="s">
        <v>314</v>
      </c>
      <c r="E193" s="333" t="s">
        <v>315</v>
      </c>
      <c r="F193" s="344" t="s">
        <v>64</v>
      </c>
      <c r="G193" s="344">
        <v>3</v>
      </c>
      <c r="H193" s="650">
        <v>70.459999999999994</v>
      </c>
      <c r="I193" s="650">
        <v>211.38</v>
      </c>
      <c r="J193" s="366">
        <v>42764</v>
      </c>
      <c r="K193" s="598" t="s">
        <v>214</v>
      </c>
      <c r="L193" s="361"/>
      <c r="M193" s="652" t="s">
        <v>66</v>
      </c>
      <c r="N193" s="660">
        <v>42768</v>
      </c>
      <c r="O193" s="654">
        <v>42775</v>
      </c>
      <c r="P193" s="6"/>
      <c r="Q193" s="271" t="s">
        <v>77</v>
      </c>
      <c r="R193" s="396">
        <v>2017</v>
      </c>
    </row>
    <row r="194" spans="1:23" ht="23.25" hidden="1" customHeight="1" x14ac:dyDescent="0.25">
      <c r="A194" s="338" t="s">
        <v>307</v>
      </c>
      <c r="B194" s="5" t="s">
        <v>311</v>
      </c>
      <c r="C194" s="376"/>
      <c r="D194" s="335" t="s">
        <v>316</v>
      </c>
      <c r="E194" s="333" t="s">
        <v>317</v>
      </c>
      <c r="F194" s="344" t="s">
        <v>64</v>
      </c>
      <c r="G194" s="344">
        <v>5</v>
      </c>
      <c r="H194" s="650">
        <v>53.59</v>
      </c>
      <c r="I194" s="650">
        <v>267.95000000000005</v>
      </c>
      <c r="J194" s="366">
        <v>42764</v>
      </c>
      <c r="K194" s="598" t="s">
        <v>214</v>
      </c>
      <c r="L194" s="361"/>
      <c r="M194" s="652" t="s">
        <v>66</v>
      </c>
      <c r="N194" s="660">
        <v>42768</v>
      </c>
      <c r="O194" s="654">
        <v>42775</v>
      </c>
      <c r="P194" s="6"/>
      <c r="Q194" s="271" t="s">
        <v>77</v>
      </c>
      <c r="R194" s="396">
        <v>2017</v>
      </c>
    </row>
    <row r="195" spans="1:23" ht="23.25" hidden="1" customHeight="1" x14ac:dyDescent="0.25">
      <c r="A195" s="338" t="s">
        <v>307</v>
      </c>
      <c r="B195" s="5" t="s">
        <v>311</v>
      </c>
      <c r="C195" s="376"/>
      <c r="D195" s="335" t="s">
        <v>516</v>
      </c>
      <c r="E195" s="333" t="s">
        <v>516</v>
      </c>
      <c r="F195" s="344" t="s">
        <v>64</v>
      </c>
      <c r="G195" s="344">
        <v>2</v>
      </c>
      <c r="H195" s="650">
        <v>64.08</v>
      </c>
      <c r="I195" s="650">
        <v>128.16</v>
      </c>
      <c r="J195" s="366">
        <v>42764</v>
      </c>
      <c r="K195" s="598" t="s">
        <v>214</v>
      </c>
      <c r="L195" s="361"/>
      <c r="M195" s="652" t="s">
        <v>66</v>
      </c>
      <c r="N195" s="660">
        <v>42810</v>
      </c>
      <c r="O195" s="654">
        <v>42814</v>
      </c>
      <c r="P195" s="698">
        <v>42821</v>
      </c>
      <c r="Q195" s="271" t="s">
        <v>77</v>
      </c>
      <c r="R195" s="396">
        <v>2017</v>
      </c>
    </row>
    <row r="196" spans="1:23" ht="23.25" hidden="1" customHeight="1" x14ac:dyDescent="0.25">
      <c r="A196" s="338" t="s">
        <v>54</v>
      </c>
      <c r="B196" s="5" t="s">
        <v>517</v>
      </c>
      <c r="C196" s="376"/>
      <c r="D196" s="335"/>
      <c r="E196" s="337" t="s">
        <v>518</v>
      </c>
      <c r="F196" s="344" t="s">
        <v>64</v>
      </c>
      <c r="G196" s="344">
        <v>1</v>
      </c>
      <c r="H196" s="650">
        <v>703</v>
      </c>
      <c r="I196" s="650">
        <v>703</v>
      </c>
      <c r="J196" s="366">
        <v>42764</v>
      </c>
      <c r="K196" s="598" t="s">
        <v>166</v>
      </c>
      <c r="L196" s="361"/>
      <c r="M196" s="652" t="s">
        <v>66</v>
      </c>
      <c r="N196" s="660">
        <v>42773</v>
      </c>
      <c r="O196" s="654">
        <v>42775</v>
      </c>
      <c r="P196" s="5"/>
      <c r="Q196" s="271" t="s">
        <v>77</v>
      </c>
      <c r="R196" s="396">
        <v>2017</v>
      </c>
      <c r="S196" s="564"/>
      <c r="T196" s="564"/>
      <c r="U196" s="564"/>
      <c r="V196" s="564"/>
      <c r="W196" s="564"/>
    </row>
    <row r="197" spans="1:23" ht="23.25" hidden="1" customHeight="1" x14ac:dyDescent="0.25">
      <c r="A197" s="338" t="s">
        <v>519</v>
      </c>
      <c r="B197" s="5" t="s">
        <v>520</v>
      </c>
      <c r="C197" s="376"/>
      <c r="D197" s="335"/>
      <c r="E197" s="337" t="s">
        <v>521</v>
      </c>
      <c r="F197" s="344" t="s">
        <v>64</v>
      </c>
      <c r="G197" s="344">
        <v>1</v>
      </c>
      <c r="H197" s="650">
        <v>47</v>
      </c>
      <c r="I197" s="650">
        <v>47</v>
      </c>
      <c r="J197" s="366">
        <v>42764</v>
      </c>
      <c r="K197" s="598" t="s">
        <v>504</v>
      </c>
      <c r="L197" s="361"/>
      <c r="M197" s="652" t="s">
        <v>66</v>
      </c>
      <c r="N197" s="660">
        <v>42773</v>
      </c>
      <c r="O197" s="654">
        <v>42775</v>
      </c>
      <c r="P197" s="5"/>
      <c r="Q197" s="271" t="s">
        <v>77</v>
      </c>
      <c r="R197" s="396">
        <v>2017</v>
      </c>
    </row>
    <row r="198" spans="1:23" ht="23.25" hidden="1" customHeight="1" x14ac:dyDescent="0.25">
      <c r="A198" s="338" t="s">
        <v>307</v>
      </c>
      <c r="B198" s="5" t="s">
        <v>318</v>
      </c>
      <c r="C198" s="376"/>
      <c r="D198" s="335" t="s">
        <v>319</v>
      </c>
      <c r="E198" s="4" t="s">
        <v>320</v>
      </c>
      <c r="F198" s="344" t="s">
        <v>32</v>
      </c>
      <c r="G198" s="344">
        <v>20</v>
      </c>
      <c r="H198" s="650">
        <v>2.93</v>
      </c>
      <c r="I198" s="650">
        <v>58.6</v>
      </c>
      <c r="J198" s="366">
        <v>42764</v>
      </c>
      <c r="K198" s="598" t="s">
        <v>234</v>
      </c>
      <c r="L198" s="361"/>
      <c r="M198" s="652" t="s">
        <v>66</v>
      </c>
      <c r="N198" s="660">
        <v>42767</v>
      </c>
      <c r="O198" s="654">
        <v>42773</v>
      </c>
      <c r="P198" s="5"/>
      <c r="Q198" s="271" t="s">
        <v>77</v>
      </c>
      <c r="R198" s="396">
        <v>2017</v>
      </c>
    </row>
    <row r="199" spans="1:23" ht="23.25" hidden="1" customHeight="1" x14ac:dyDescent="0.25">
      <c r="A199" s="338" t="s">
        <v>307</v>
      </c>
      <c r="B199" s="5" t="s">
        <v>522</v>
      </c>
      <c r="C199" s="376"/>
      <c r="D199" s="335"/>
      <c r="E199" s="337" t="s">
        <v>523</v>
      </c>
      <c r="F199" s="344" t="s">
        <v>32</v>
      </c>
      <c r="G199" s="344">
        <v>1</v>
      </c>
      <c r="H199" s="650">
        <v>43.5</v>
      </c>
      <c r="I199" s="650">
        <v>43.5</v>
      </c>
      <c r="J199" s="366">
        <v>42764</v>
      </c>
      <c r="K199" s="598" t="s">
        <v>524</v>
      </c>
      <c r="L199" s="361"/>
      <c r="M199" s="652" t="s">
        <v>66</v>
      </c>
      <c r="N199" s="660">
        <v>42767</v>
      </c>
      <c r="O199" s="654">
        <v>42775</v>
      </c>
      <c r="P199" s="5"/>
      <c r="Q199" s="271" t="s">
        <v>77</v>
      </c>
      <c r="R199" s="396">
        <v>2017</v>
      </c>
      <c r="S199" s="560"/>
      <c r="T199" s="560"/>
      <c r="U199" s="560"/>
      <c r="V199" s="560"/>
      <c r="W199" s="560"/>
    </row>
    <row r="200" spans="1:23" ht="23.25" hidden="1" customHeight="1" x14ac:dyDescent="0.25">
      <c r="A200" s="338" t="s">
        <v>307</v>
      </c>
      <c r="B200" s="5"/>
      <c r="C200" s="376"/>
      <c r="D200" s="335">
        <v>1510004</v>
      </c>
      <c r="E200" s="4" t="s">
        <v>321</v>
      </c>
      <c r="F200" s="344" t="s">
        <v>64</v>
      </c>
      <c r="G200" s="344">
        <v>4</v>
      </c>
      <c r="H200" s="650">
        <v>370.18</v>
      </c>
      <c r="I200" s="650">
        <v>1480.72</v>
      </c>
      <c r="J200" s="366">
        <v>42764</v>
      </c>
      <c r="K200" s="598" t="s">
        <v>180</v>
      </c>
      <c r="L200" s="361"/>
      <c r="M200" s="652" t="s">
        <v>66</v>
      </c>
      <c r="N200" s="660">
        <v>42767</v>
      </c>
      <c r="O200" s="654">
        <v>42775</v>
      </c>
      <c r="P200" s="5"/>
      <c r="Q200" s="271" t="s">
        <v>77</v>
      </c>
      <c r="R200" s="396">
        <v>2017</v>
      </c>
    </row>
    <row r="201" spans="1:23" ht="23.25" hidden="1" customHeight="1" x14ac:dyDescent="0.25">
      <c r="A201" s="338" t="s">
        <v>307</v>
      </c>
      <c r="B201" s="5"/>
      <c r="C201" s="376"/>
      <c r="D201" s="355">
        <v>120004404004</v>
      </c>
      <c r="E201" s="4" t="s">
        <v>322</v>
      </c>
      <c r="F201" s="344" t="s">
        <v>64</v>
      </c>
      <c r="G201" s="344">
        <v>9</v>
      </c>
      <c r="H201" s="650">
        <v>285.2</v>
      </c>
      <c r="I201" s="650">
        <v>2566.7999999999997</v>
      </c>
      <c r="J201" s="366">
        <v>42764</v>
      </c>
      <c r="K201" s="598" t="s">
        <v>214</v>
      </c>
      <c r="L201" s="361"/>
      <c r="M201" s="652" t="s">
        <v>66</v>
      </c>
      <c r="N201" s="660">
        <v>42767</v>
      </c>
      <c r="O201" s="654">
        <v>42775</v>
      </c>
      <c r="P201" s="6"/>
      <c r="Q201" s="271" t="s">
        <v>77</v>
      </c>
      <c r="R201" s="396">
        <v>2017</v>
      </c>
    </row>
    <row r="202" spans="1:23" ht="23.25" hidden="1" customHeight="1" x14ac:dyDescent="0.25">
      <c r="A202" s="338" t="s">
        <v>54</v>
      </c>
      <c r="B202" s="5" t="s">
        <v>525</v>
      </c>
      <c r="C202" s="376" t="s">
        <v>178</v>
      </c>
      <c r="D202" s="335">
        <v>1506878</v>
      </c>
      <c r="E202" s="4" t="s">
        <v>526</v>
      </c>
      <c r="F202" s="344" t="s">
        <v>164</v>
      </c>
      <c r="G202" s="344">
        <v>1</v>
      </c>
      <c r="H202" s="650">
        <v>6126.23</v>
      </c>
      <c r="I202" s="650">
        <v>6126.23</v>
      </c>
      <c r="J202" s="366">
        <v>42767</v>
      </c>
      <c r="K202" s="598" t="s">
        <v>180</v>
      </c>
      <c r="L202" s="361"/>
      <c r="M202" s="652" t="s">
        <v>66</v>
      </c>
      <c r="N202" s="660">
        <v>42796</v>
      </c>
      <c r="O202" s="654">
        <v>42802</v>
      </c>
      <c r="P202" s="5"/>
      <c r="Q202" s="271" t="s">
        <v>77</v>
      </c>
      <c r="R202" s="396">
        <v>2017</v>
      </c>
    </row>
    <row r="203" spans="1:23" ht="23.25" hidden="1" customHeight="1" x14ac:dyDescent="0.25">
      <c r="A203" s="338" t="s">
        <v>54</v>
      </c>
      <c r="B203" s="5" t="s">
        <v>527</v>
      </c>
      <c r="C203" s="376"/>
      <c r="D203" s="335"/>
      <c r="E203" s="337" t="s">
        <v>527</v>
      </c>
      <c r="F203" s="344" t="s">
        <v>32</v>
      </c>
      <c r="G203" s="344">
        <v>1</v>
      </c>
      <c r="H203" s="650">
        <v>232.8</v>
      </c>
      <c r="I203" s="650">
        <v>232.8</v>
      </c>
      <c r="J203" s="366">
        <v>42767</v>
      </c>
      <c r="K203" s="598" t="s">
        <v>192</v>
      </c>
      <c r="L203" s="361"/>
      <c r="M203" s="652" t="s">
        <v>66</v>
      </c>
      <c r="N203" s="660">
        <v>42767</v>
      </c>
      <c r="O203" s="654">
        <v>42775</v>
      </c>
      <c r="P203" s="5"/>
      <c r="Q203" s="271" t="s">
        <v>77</v>
      </c>
      <c r="R203" s="396">
        <v>2017</v>
      </c>
    </row>
    <row r="204" spans="1:23" ht="23.25" hidden="1" customHeight="1" x14ac:dyDescent="0.25">
      <c r="A204" s="338" t="s">
        <v>36</v>
      </c>
      <c r="B204" s="5" t="s">
        <v>528</v>
      </c>
      <c r="C204" s="376"/>
      <c r="D204" s="335" t="s">
        <v>529</v>
      </c>
      <c r="E204" s="337" t="s">
        <v>530</v>
      </c>
      <c r="F204" s="344" t="s">
        <v>64</v>
      </c>
      <c r="G204" s="344">
        <v>1</v>
      </c>
      <c r="H204" s="650">
        <v>769.7</v>
      </c>
      <c r="I204" s="650">
        <v>769.7</v>
      </c>
      <c r="J204" s="366">
        <v>42767</v>
      </c>
      <c r="K204" s="598" t="s">
        <v>139</v>
      </c>
      <c r="L204" s="361"/>
      <c r="M204" s="652" t="s">
        <v>66</v>
      </c>
      <c r="N204" s="660">
        <v>42773</v>
      </c>
      <c r="O204" s="654">
        <v>42775</v>
      </c>
      <c r="P204" s="5"/>
      <c r="Q204" s="271" t="s">
        <v>77</v>
      </c>
      <c r="R204" s="675">
        <v>2017</v>
      </c>
    </row>
    <row r="205" spans="1:23" ht="23.25" hidden="1" customHeight="1" x14ac:dyDescent="0.25">
      <c r="A205" s="342" t="s">
        <v>384</v>
      </c>
      <c r="B205" s="448" t="s">
        <v>531</v>
      </c>
      <c r="C205" s="699" t="s">
        <v>532</v>
      </c>
      <c r="D205" s="422" t="s">
        <v>533</v>
      </c>
      <c r="E205" s="337" t="s">
        <v>534</v>
      </c>
      <c r="F205" s="449" t="s">
        <v>94</v>
      </c>
      <c r="G205" s="699">
        <v>50</v>
      </c>
      <c r="H205" s="650"/>
      <c r="I205" s="650"/>
      <c r="J205" s="700">
        <v>44019</v>
      </c>
      <c r="K205" s="598" t="s">
        <v>76</v>
      </c>
      <c r="L205" s="312" t="s">
        <v>535</v>
      </c>
      <c r="M205" s="652"/>
      <c r="N205" s="660">
        <v>44029</v>
      </c>
      <c r="O205" s="654">
        <v>44034</v>
      </c>
      <c r="P205" s="699"/>
      <c r="Q205" s="701" t="s">
        <v>67</v>
      </c>
      <c r="R205" s="658">
        <f>YEAR(J205)</f>
        <v>2020</v>
      </c>
    </row>
    <row r="206" spans="1:23" ht="23.25" hidden="1" customHeight="1" x14ac:dyDescent="0.25">
      <c r="A206" s="338" t="s">
        <v>54</v>
      </c>
      <c r="B206" s="5" t="s">
        <v>536</v>
      </c>
      <c r="C206" s="376"/>
      <c r="D206" s="335" t="s">
        <v>537</v>
      </c>
      <c r="E206" s="337" t="s">
        <v>538</v>
      </c>
      <c r="F206" s="344" t="s">
        <v>64</v>
      </c>
      <c r="G206" s="344">
        <v>1</v>
      </c>
      <c r="H206" s="650">
        <v>750</v>
      </c>
      <c r="I206" s="650">
        <v>750</v>
      </c>
      <c r="J206" s="366">
        <v>42768</v>
      </c>
      <c r="K206" s="598" t="s">
        <v>539</v>
      </c>
      <c r="L206" s="361"/>
      <c r="M206" s="652" t="s">
        <v>66</v>
      </c>
      <c r="N206" s="660">
        <v>42775</v>
      </c>
      <c r="O206" s="654">
        <v>42775</v>
      </c>
      <c r="P206" s="5"/>
      <c r="Q206" s="271" t="s">
        <v>77</v>
      </c>
      <c r="R206" s="675">
        <v>2017</v>
      </c>
    </row>
    <row r="207" spans="1:23" ht="23.25" hidden="1" customHeight="1" x14ac:dyDescent="0.25">
      <c r="A207" s="338" t="s">
        <v>54</v>
      </c>
      <c r="B207" s="5" t="s">
        <v>540</v>
      </c>
      <c r="C207" s="376"/>
      <c r="D207" s="335" t="s">
        <v>541</v>
      </c>
      <c r="E207" s="337" t="s">
        <v>540</v>
      </c>
      <c r="F207" s="344" t="s">
        <v>64</v>
      </c>
      <c r="G207" s="344">
        <v>1</v>
      </c>
      <c r="H207" s="650">
        <v>550</v>
      </c>
      <c r="I207" s="650">
        <v>550</v>
      </c>
      <c r="J207" s="366">
        <v>42768</v>
      </c>
      <c r="K207" s="598" t="s">
        <v>539</v>
      </c>
      <c r="L207" s="361"/>
      <c r="M207" s="652" t="s">
        <v>66</v>
      </c>
      <c r="N207" s="660">
        <v>42775</v>
      </c>
      <c r="O207" s="654">
        <v>42775</v>
      </c>
      <c r="P207" s="5"/>
      <c r="Q207" s="271" t="s">
        <v>77</v>
      </c>
      <c r="R207" s="675">
        <v>2017</v>
      </c>
    </row>
    <row r="208" spans="1:23" ht="23.25" hidden="1" customHeight="1" x14ac:dyDescent="0.25">
      <c r="A208" s="338" t="s">
        <v>54</v>
      </c>
      <c r="B208" s="5" t="s">
        <v>542</v>
      </c>
      <c r="C208" s="376"/>
      <c r="D208" s="335" t="s">
        <v>543</v>
      </c>
      <c r="E208" s="4" t="s">
        <v>544</v>
      </c>
      <c r="F208" s="344" t="s">
        <v>32</v>
      </c>
      <c r="G208" s="344">
        <v>2</v>
      </c>
      <c r="H208" s="650">
        <v>8.75</v>
      </c>
      <c r="I208" s="650">
        <v>17.5</v>
      </c>
      <c r="J208" s="366">
        <v>42768</v>
      </c>
      <c r="K208" s="598" t="s">
        <v>234</v>
      </c>
      <c r="L208" s="361"/>
      <c r="M208" s="652" t="s">
        <v>66</v>
      </c>
      <c r="N208" s="660">
        <v>42775</v>
      </c>
      <c r="O208" s="654">
        <v>42780</v>
      </c>
      <c r="P208" s="5"/>
      <c r="Q208" s="271" t="s">
        <v>77</v>
      </c>
      <c r="R208" s="396">
        <v>2017</v>
      </c>
    </row>
    <row r="209" spans="1:23" ht="23.25" hidden="1" customHeight="1" x14ac:dyDescent="0.25">
      <c r="A209" s="338" t="s">
        <v>0</v>
      </c>
      <c r="B209" s="5" t="s">
        <v>469</v>
      </c>
      <c r="C209" s="376"/>
      <c r="D209" s="335" t="s">
        <v>545</v>
      </c>
      <c r="E209" s="4" t="s">
        <v>546</v>
      </c>
      <c r="F209" s="344" t="s">
        <v>200</v>
      </c>
      <c r="G209" s="344">
        <v>3</v>
      </c>
      <c r="H209" s="650">
        <v>62.4</v>
      </c>
      <c r="I209" s="650">
        <v>187.2</v>
      </c>
      <c r="J209" s="366">
        <v>42773</v>
      </c>
      <c r="K209" s="598" t="s">
        <v>214</v>
      </c>
      <c r="L209" s="361"/>
      <c r="M209" s="652" t="s">
        <v>66</v>
      </c>
      <c r="N209" s="660">
        <v>42775</v>
      </c>
      <c r="O209" s="654">
        <v>42775</v>
      </c>
      <c r="P209" s="6"/>
      <c r="Q209" s="271" t="s">
        <v>77</v>
      </c>
      <c r="R209" s="396">
        <v>2017</v>
      </c>
    </row>
    <row r="210" spans="1:23" ht="23.25" hidden="1" customHeight="1" x14ac:dyDescent="0.25">
      <c r="A210" s="338" t="s">
        <v>0</v>
      </c>
      <c r="B210" s="5" t="s">
        <v>469</v>
      </c>
      <c r="C210" s="376"/>
      <c r="D210" s="335" t="s">
        <v>547</v>
      </c>
      <c r="E210" s="4" t="s">
        <v>548</v>
      </c>
      <c r="F210" s="344" t="s">
        <v>200</v>
      </c>
      <c r="G210" s="344">
        <v>3</v>
      </c>
      <c r="H210" s="650">
        <v>77.599999999999994</v>
      </c>
      <c r="I210" s="650">
        <v>232.79999999999998</v>
      </c>
      <c r="J210" s="366">
        <v>42773</v>
      </c>
      <c r="K210" s="598" t="s">
        <v>214</v>
      </c>
      <c r="L210" s="361"/>
      <c r="M210" s="652" t="s">
        <v>66</v>
      </c>
      <c r="N210" s="660">
        <v>42775</v>
      </c>
      <c r="O210" s="654">
        <v>42775</v>
      </c>
      <c r="P210" s="6"/>
      <c r="Q210" s="271" t="s">
        <v>77</v>
      </c>
      <c r="R210" s="396">
        <v>2017</v>
      </c>
    </row>
    <row r="211" spans="1:23" ht="29.25" hidden="1" customHeight="1" x14ac:dyDescent="0.25">
      <c r="A211" s="338" t="s">
        <v>54</v>
      </c>
      <c r="B211" s="5" t="s">
        <v>549</v>
      </c>
      <c r="C211" s="376"/>
      <c r="D211" s="335"/>
      <c r="E211" s="337" t="s">
        <v>550</v>
      </c>
      <c r="F211" s="344" t="s">
        <v>64</v>
      </c>
      <c r="G211" s="344">
        <v>1</v>
      </c>
      <c r="H211" s="650">
        <v>4851</v>
      </c>
      <c r="I211" s="650">
        <v>4851</v>
      </c>
      <c r="J211" s="366">
        <v>42773</v>
      </c>
      <c r="K211" s="598" t="s">
        <v>551</v>
      </c>
      <c r="L211" s="361"/>
      <c r="M211" s="652" t="s">
        <v>66</v>
      </c>
      <c r="N211" s="660">
        <v>42775</v>
      </c>
      <c r="O211" s="654">
        <v>42775</v>
      </c>
      <c r="P211" s="5"/>
      <c r="Q211" s="271" t="s">
        <v>77</v>
      </c>
      <c r="R211" s="396">
        <v>2017</v>
      </c>
    </row>
    <row r="212" spans="1:23" ht="23.25" hidden="1" customHeight="1" x14ac:dyDescent="0.25">
      <c r="A212" s="338"/>
      <c r="B212" s="5"/>
      <c r="C212" s="376"/>
      <c r="D212" s="356"/>
      <c r="E212" s="337" t="s">
        <v>552</v>
      </c>
      <c r="F212" s="344" t="s">
        <v>64</v>
      </c>
      <c r="G212" s="344">
        <v>1</v>
      </c>
      <c r="H212" s="650">
        <v>115</v>
      </c>
      <c r="I212" s="650">
        <v>115</v>
      </c>
      <c r="J212" s="366">
        <v>42773</v>
      </c>
      <c r="K212" s="598" t="s">
        <v>332</v>
      </c>
      <c r="L212" s="361"/>
      <c r="M212" s="652" t="s">
        <v>66</v>
      </c>
      <c r="N212" s="660">
        <v>42775</v>
      </c>
      <c r="O212" s="654">
        <v>42775</v>
      </c>
      <c r="P212" s="5"/>
      <c r="Q212" s="271" t="s">
        <v>77</v>
      </c>
      <c r="R212" s="396">
        <v>2017</v>
      </c>
    </row>
    <row r="213" spans="1:23" ht="23.25" hidden="1" customHeight="1" x14ac:dyDescent="0.25">
      <c r="A213" s="338" t="s">
        <v>4</v>
      </c>
      <c r="B213" s="5" t="s">
        <v>553</v>
      </c>
      <c r="C213" s="376"/>
      <c r="D213" s="357" t="s">
        <v>554</v>
      </c>
      <c r="E213" s="333" t="s">
        <v>555</v>
      </c>
      <c r="F213" s="344" t="s">
        <v>44</v>
      </c>
      <c r="G213" s="344">
        <v>3</v>
      </c>
      <c r="H213" s="650">
        <v>7.53</v>
      </c>
      <c r="I213" s="650">
        <v>22.59</v>
      </c>
      <c r="J213" s="366">
        <v>42775</v>
      </c>
      <c r="K213" s="598" t="s">
        <v>265</v>
      </c>
      <c r="L213" s="361"/>
      <c r="M213" s="652" t="s">
        <v>66</v>
      </c>
      <c r="N213" s="660">
        <v>42783</v>
      </c>
      <c r="O213" s="654">
        <v>42787</v>
      </c>
      <c r="P213" s="5"/>
      <c r="Q213" s="271" t="s">
        <v>77</v>
      </c>
      <c r="R213" s="396">
        <v>2017</v>
      </c>
    </row>
    <row r="214" spans="1:23" ht="23.25" hidden="1" customHeight="1" x14ac:dyDescent="0.25">
      <c r="A214" s="338" t="s">
        <v>307</v>
      </c>
      <c r="B214" s="5" t="s">
        <v>556</v>
      </c>
      <c r="C214" s="376"/>
      <c r="D214" s="357">
        <v>185246</v>
      </c>
      <c r="E214" s="4" t="s">
        <v>557</v>
      </c>
      <c r="F214" s="344" t="s">
        <v>44</v>
      </c>
      <c r="G214" s="344">
        <v>2</v>
      </c>
      <c r="H214" s="650">
        <v>14</v>
      </c>
      <c r="I214" s="650">
        <v>28</v>
      </c>
      <c r="J214" s="366">
        <v>42775</v>
      </c>
      <c r="K214" s="598" t="s">
        <v>558</v>
      </c>
      <c r="L214" s="361"/>
      <c r="M214" s="652" t="s">
        <v>66</v>
      </c>
      <c r="N214" s="660">
        <v>42783</v>
      </c>
      <c r="O214" s="654">
        <v>42787</v>
      </c>
      <c r="P214" s="5"/>
      <c r="Q214" s="271" t="s">
        <v>77</v>
      </c>
      <c r="R214" s="396">
        <v>2017</v>
      </c>
    </row>
    <row r="215" spans="1:23" ht="23.25" hidden="1" customHeight="1" x14ac:dyDescent="0.25">
      <c r="A215" s="338" t="s">
        <v>559</v>
      </c>
      <c r="B215" s="5" t="s">
        <v>560</v>
      </c>
      <c r="C215" s="376"/>
      <c r="D215" s="335" t="s">
        <v>561</v>
      </c>
      <c r="E215" s="4" t="s">
        <v>562</v>
      </c>
      <c r="F215" s="344" t="s">
        <v>415</v>
      </c>
      <c r="G215" s="344">
        <v>1</v>
      </c>
      <c r="H215" s="650">
        <v>27.75</v>
      </c>
      <c r="I215" s="650">
        <v>27.75</v>
      </c>
      <c r="J215" s="366">
        <v>42775</v>
      </c>
      <c r="K215" s="598" t="s">
        <v>563</v>
      </c>
      <c r="L215" s="361"/>
      <c r="M215" s="652" t="s">
        <v>66</v>
      </c>
      <c r="N215" s="660">
        <v>42775</v>
      </c>
      <c r="O215" s="654">
        <v>42775</v>
      </c>
      <c r="P215" s="5"/>
      <c r="Q215" s="271" t="s">
        <v>77</v>
      </c>
      <c r="R215" s="396">
        <v>2017</v>
      </c>
    </row>
    <row r="216" spans="1:23" ht="23.25" hidden="1" customHeight="1" x14ac:dyDescent="0.25">
      <c r="A216" s="338" t="s">
        <v>559</v>
      </c>
      <c r="B216" s="5" t="s">
        <v>560</v>
      </c>
      <c r="C216" s="376"/>
      <c r="D216" s="335" t="s">
        <v>561</v>
      </c>
      <c r="E216" s="4" t="s">
        <v>564</v>
      </c>
      <c r="F216" s="344" t="s">
        <v>200</v>
      </c>
      <c r="G216" s="344">
        <v>1</v>
      </c>
      <c r="H216" s="650">
        <v>27.75</v>
      </c>
      <c r="I216" s="650">
        <v>27.75</v>
      </c>
      <c r="J216" s="366">
        <v>42775</v>
      </c>
      <c r="K216" s="598" t="s">
        <v>563</v>
      </c>
      <c r="L216" s="361"/>
      <c r="M216" s="652" t="s">
        <v>66</v>
      </c>
      <c r="N216" s="660">
        <v>42775</v>
      </c>
      <c r="O216" s="654">
        <v>42775</v>
      </c>
      <c r="P216" s="5"/>
      <c r="Q216" s="271" t="s">
        <v>77</v>
      </c>
      <c r="R216" s="396">
        <v>2017</v>
      </c>
    </row>
    <row r="217" spans="1:23" ht="23.25" hidden="1" customHeight="1" x14ac:dyDescent="0.25">
      <c r="A217" s="338" t="s">
        <v>54</v>
      </c>
      <c r="B217" s="5" t="s">
        <v>565</v>
      </c>
      <c r="C217" s="376"/>
      <c r="D217" s="335">
        <v>9290</v>
      </c>
      <c r="E217" s="4" t="s">
        <v>566</v>
      </c>
      <c r="F217" s="344" t="s">
        <v>44</v>
      </c>
      <c r="G217" s="344">
        <v>4</v>
      </c>
      <c r="H217" s="650">
        <v>7</v>
      </c>
      <c r="I217" s="650">
        <v>28</v>
      </c>
      <c r="J217" s="366">
        <v>42778</v>
      </c>
      <c r="K217" s="677" t="s">
        <v>41</v>
      </c>
      <c r="L217" s="361"/>
      <c r="M217" s="652" t="s">
        <v>66</v>
      </c>
      <c r="N217" s="660">
        <v>42783</v>
      </c>
      <c r="O217" s="123">
        <v>42787</v>
      </c>
      <c r="P217" s="5"/>
      <c r="Q217" s="271" t="s">
        <v>77</v>
      </c>
      <c r="R217" s="396">
        <v>2017</v>
      </c>
    </row>
    <row r="218" spans="1:23" ht="23.25" hidden="1" customHeight="1" x14ac:dyDescent="0.25">
      <c r="A218" s="338" t="s">
        <v>54</v>
      </c>
      <c r="B218" s="5" t="s">
        <v>565</v>
      </c>
      <c r="C218" s="376"/>
      <c r="D218" s="335">
        <v>9301</v>
      </c>
      <c r="E218" s="4" t="s">
        <v>567</v>
      </c>
      <c r="F218" s="344" t="s">
        <v>44</v>
      </c>
      <c r="G218" s="344">
        <v>2</v>
      </c>
      <c r="H218" s="650">
        <v>10.029999999999999</v>
      </c>
      <c r="I218" s="650">
        <v>20.059999999999999</v>
      </c>
      <c r="J218" s="366">
        <v>42778</v>
      </c>
      <c r="K218" s="677" t="s">
        <v>41</v>
      </c>
      <c r="L218" s="361"/>
      <c r="M218" s="652" t="s">
        <v>66</v>
      </c>
      <c r="N218" s="660">
        <v>42783</v>
      </c>
      <c r="O218" s="123">
        <v>42787</v>
      </c>
      <c r="P218" s="5"/>
      <c r="Q218" s="271" t="s">
        <v>77</v>
      </c>
      <c r="R218" s="396">
        <v>2017</v>
      </c>
    </row>
    <row r="219" spans="1:23" ht="23.25" hidden="1" customHeight="1" x14ac:dyDescent="0.25">
      <c r="A219" s="338" t="s">
        <v>54</v>
      </c>
      <c r="B219" s="5" t="s">
        <v>568</v>
      </c>
      <c r="C219" s="376"/>
      <c r="D219" s="335" t="s">
        <v>569</v>
      </c>
      <c r="E219" s="337" t="s">
        <v>570</v>
      </c>
      <c r="F219" s="344" t="s">
        <v>64</v>
      </c>
      <c r="G219" s="344">
        <v>20</v>
      </c>
      <c r="H219" s="650">
        <v>26.3</v>
      </c>
      <c r="I219" s="650">
        <v>526</v>
      </c>
      <c r="J219" s="366">
        <v>42779</v>
      </c>
      <c r="K219" s="598" t="s">
        <v>571</v>
      </c>
      <c r="L219" s="361"/>
      <c r="M219" s="652" t="s">
        <v>66</v>
      </c>
      <c r="N219" s="660">
        <v>42783</v>
      </c>
      <c r="O219" s="654">
        <v>42787</v>
      </c>
      <c r="P219" s="5"/>
      <c r="Q219" s="271" t="s">
        <v>77</v>
      </c>
      <c r="R219" s="675">
        <v>2017</v>
      </c>
    </row>
    <row r="220" spans="1:23" ht="23.25" hidden="1" customHeight="1" x14ac:dyDescent="0.25">
      <c r="A220" s="338" t="s">
        <v>54</v>
      </c>
      <c r="B220" s="334" t="s">
        <v>289</v>
      </c>
      <c r="C220" s="376"/>
      <c r="D220" s="335">
        <v>1200681</v>
      </c>
      <c r="E220" s="345" t="s">
        <v>572</v>
      </c>
      <c r="F220" s="344" t="s">
        <v>164</v>
      </c>
      <c r="G220" s="344">
        <v>1</v>
      </c>
      <c r="H220" s="650">
        <v>1711.46</v>
      </c>
      <c r="I220" s="650">
        <v>1711.46</v>
      </c>
      <c r="J220" s="366">
        <v>42779</v>
      </c>
      <c r="K220" s="598" t="s">
        <v>180</v>
      </c>
      <c r="L220" s="361"/>
      <c r="M220" s="652" t="s">
        <v>66</v>
      </c>
      <c r="N220" s="660">
        <v>42783</v>
      </c>
      <c r="O220" s="654">
        <v>42787</v>
      </c>
      <c r="P220" s="5"/>
      <c r="Q220" s="271" t="s">
        <v>77</v>
      </c>
      <c r="R220" s="396">
        <v>2017</v>
      </c>
    </row>
    <row r="221" spans="1:23" ht="23.25" hidden="1" customHeight="1" x14ac:dyDescent="0.25">
      <c r="A221" s="338" t="s">
        <v>54</v>
      </c>
      <c r="B221" s="334" t="s">
        <v>573</v>
      </c>
      <c r="C221" s="376"/>
      <c r="D221" s="335">
        <v>851488</v>
      </c>
      <c r="E221" s="345" t="s">
        <v>574</v>
      </c>
      <c r="F221" s="344" t="s">
        <v>64</v>
      </c>
      <c r="G221" s="344">
        <v>1</v>
      </c>
      <c r="H221" s="650">
        <v>300.45999999999998</v>
      </c>
      <c r="I221" s="650">
        <v>300.45999999999998</v>
      </c>
      <c r="J221" s="366">
        <v>42779</v>
      </c>
      <c r="K221" s="598" t="s">
        <v>180</v>
      </c>
      <c r="L221" s="361"/>
      <c r="M221" s="652" t="s">
        <v>66</v>
      </c>
      <c r="N221" s="660">
        <v>42782</v>
      </c>
      <c r="O221" s="654">
        <v>42787</v>
      </c>
      <c r="P221" s="5"/>
      <c r="Q221" s="271" t="s">
        <v>77</v>
      </c>
      <c r="R221" s="396">
        <v>2017</v>
      </c>
    </row>
    <row r="222" spans="1:23" ht="23.25" hidden="1" customHeight="1" x14ac:dyDescent="0.25">
      <c r="A222" s="338" t="s">
        <v>54</v>
      </c>
      <c r="B222" s="5" t="s">
        <v>575</v>
      </c>
      <c r="C222" s="376"/>
      <c r="D222" s="335" t="s">
        <v>569</v>
      </c>
      <c r="E222" s="337" t="s">
        <v>570</v>
      </c>
      <c r="F222" s="344" t="s">
        <v>64</v>
      </c>
      <c r="G222" s="344">
        <v>20</v>
      </c>
      <c r="H222" s="650">
        <v>26.3</v>
      </c>
      <c r="I222" s="650">
        <v>526</v>
      </c>
      <c r="J222" s="366">
        <v>42779</v>
      </c>
      <c r="K222" s="598" t="s">
        <v>139</v>
      </c>
      <c r="L222" s="567"/>
      <c r="M222" s="652" t="s">
        <v>66</v>
      </c>
      <c r="N222" s="660">
        <v>42857</v>
      </c>
      <c r="O222" s="654">
        <v>42863</v>
      </c>
      <c r="P222" s="5"/>
      <c r="Q222" s="271" t="s">
        <v>77</v>
      </c>
      <c r="R222" s="675">
        <v>2017</v>
      </c>
    </row>
    <row r="223" spans="1:23" ht="23.25" hidden="1" customHeight="1" x14ac:dyDescent="0.25">
      <c r="A223" s="338" t="s">
        <v>36</v>
      </c>
      <c r="B223" s="5" t="s">
        <v>576</v>
      </c>
      <c r="C223" s="376"/>
      <c r="D223" s="335" t="s">
        <v>577</v>
      </c>
      <c r="E223" s="337" t="s">
        <v>578</v>
      </c>
      <c r="F223" s="344" t="s">
        <v>64</v>
      </c>
      <c r="G223" s="344">
        <v>1</v>
      </c>
      <c r="H223" s="650">
        <v>1645</v>
      </c>
      <c r="I223" s="650">
        <v>1645</v>
      </c>
      <c r="J223" s="366">
        <v>42779</v>
      </c>
      <c r="K223" s="598" t="s">
        <v>214</v>
      </c>
      <c r="L223" s="361"/>
      <c r="M223" s="652" t="s">
        <v>66</v>
      </c>
      <c r="N223" s="660">
        <v>42782</v>
      </c>
      <c r="O223" s="654">
        <v>42787</v>
      </c>
      <c r="P223" s="698" t="e">
        <v>#VALUE!</v>
      </c>
      <c r="Q223" s="271" t="s">
        <v>77</v>
      </c>
      <c r="R223" s="675">
        <v>2017</v>
      </c>
    </row>
    <row r="224" spans="1:23" ht="23.25" hidden="1" customHeight="1" x14ac:dyDescent="0.25">
      <c r="A224" s="338" t="s">
        <v>54</v>
      </c>
      <c r="B224" s="5" t="s">
        <v>579</v>
      </c>
      <c r="C224" s="376"/>
      <c r="D224" s="335" t="s">
        <v>580</v>
      </c>
      <c r="E224" s="333" t="s">
        <v>581</v>
      </c>
      <c r="F224" s="344" t="s">
        <v>64</v>
      </c>
      <c r="G224" s="344">
        <v>1</v>
      </c>
      <c r="H224" s="650">
        <v>994.5</v>
      </c>
      <c r="I224" s="650">
        <v>994.5</v>
      </c>
      <c r="J224" s="651">
        <v>42779</v>
      </c>
      <c r="K224" s="677" t="s">
        <v>33</v>
      </c>
      <c r="L224" s="361"/>
      <c r="M224" s="652" t="s">
        <v>66</v>
      </c>
      <c r="N224" s="653">
        <v>42783</v>
      </c>
      <c r="O224" s="654">
        <v>42787</v>
      </c>
      <c r="P224" s="680">
        <v>42804</v>
      </c>
      <c r="Q224" s="271" t="s">
        <v>77</v>
      </c>
      <c r="R224" s="396">
        <v>2017</v>
      </c>
      <c r="S224" s="564"/>
      <c r="T224" s="564"/>
      <c r="U224" s="564"/>
      <c r="V224" s="564"/>
      <c r="W224" s="564"/>
    </row>
    <row r="225" spans="1:23" ht="23.25" hidden="1" customHeight="1" x14ac:dyDescent="0.25">
      <c r="A225" s="338" t="s">
        <v>54</v>
      </c>
      <c r="B225" s="5" t="s">
        <v>582</v>
      </c>
      <c r="C225" s="376"/>
      <c r="D225" s="335"/>
      <c r="E225" s="337" t="s">
        <v>583</v>
      </c>
      <c r="F225" s="344" t="s">
        <v>64</v>
      </c>
      <c r="G225" s="344">
        <v>1</v>
      </c>
      <c r="H225" s="650">
        <v>262.26</v>
      </c>
      <c r="I225" s="650">
        <v>262.26</v>
      </c>
      <c r="J225" s="651">
        <v>42780</v>
      </c>
      <c r="K225" s="598" t="s">
        <v>33</v>
      </c>
      <c r="L225" s="361"/>
      <c r="M225" s="652" t="s">
        <v>66</v>
      </c>
      <c r="N225" s="653">
        <v>42783</v>
      </c>
      <c r="O225" s="654">
        <v>42787</v>
      </c>
      <c r="P225" s="5"/>
      <c r="Q225" s="271" t="s">
        <v>77</v>
      </c>
      <c r="R225" s="396">
        <v>2017</v>
      </c>
    </row>
    <row r="226" spans="1:23" ht="23.25" hidden="1" customHeight="1" x14ac:dyDescent="0.25">
      <c r="A226" s="338" t="s">
        <v>0</v>
      </c>
      <c r="B226" s="5" t="s">
        <v>584</v>
      </c>
      <c r="C226" s="376"/>
      <c r="D226" s="335" t="s">
        <v>585</v>
      </c>
      <c r="E226" s="331" t="s">
        <v>584</v>
      </c>
      <c r="F226" s="344" t="s">
        <v>50</v>
      </c>
      <c r="G226" s="344">
        <v>1</v>
      </c>
      <c r="H226" s="650">
        <v>42.2</v>
      </c>
      <c r="I226" s="650">
        <v>42.2</v>
      </c>
      <c r="J226" s="366">
        <v>42780</v>
      </c>
      <c r="K226" s="598" t="s">
        <v>188</v>
      </c>
      <c r="L226" s="361"/>
      <c r="M226" s="652" t="s">
        <v>66</v>
      </c>
      <c r="N226" s="660">
        <v>42782</v>
      </c>
      <c r="O226" s="654">
        <v>42787</v>
      </c>
      <c r="P226" s="5"/>
      <c r="Q226" s="271" t="s">
        <v>77</v>
      </c>
      <c r="R226" s="396">
        <v>2017</v>
      </c>
    </row>
    <row r="227" spans="1:23" ht="23.25" hidden="1" customHeight="1" x14ac:dyDescent="0.25">
      <c r="A227" s="338" t="s">
        <v>307</v>
      </c>
      <c r="B227" s="5" t="s">
        <v>586</v>
      </c>
      <c r="C227" s="376"/>
      <c r="D227" s="357">
        <v>471085</v>
      </c>
      <c r="E227" s="4" t="s">
        <v>587</v>
      </c>
      <c r="F227" s="344" t="s">
        <v>64</v>
      </c>
      <c r="G227" s="344">
        <v>1</v>
      </c>
      <c r="H227" s="650">
        <v>63.27</v>
      </c>
      <c r="I227" s="650">
        <v>63.27</v>
      </c>
      <c r="J227" s="366">
        <v>42780</v>
      </c>
      <c r="K227" s="598" t="s">
        <v>558</v>
      </c>
      <c r="L227" s="361"/>
      <c r="M227" s="652" t="s">
        <v>66</v>
      </c>
      <c r="N227" s="660">
        <v>42783</v>
      </c>
      <c r="O227" s="654">
        <v>42787</v>
      </c>
      <c r="P227" s="5"/>
      <c r="Q227" s="271" t="s">
        <v>77</v>
      </c>
      <c r="R227" s="396">
        <v>2017</v>
      </c>
    </row>
    <row r="228" spans="1:23" ht="23.25" hidden="1" customHeight="1" x14ac:dyDescent="0.25">
      <c r="A228" s="338" t="s">
        <v>588</v>
      </c>
      <c r="B228" s="5" t="s">
        <v>589</v>
      </c>
      <c r="C228" s="376" t="s">
        <v>262</v>
      </c>
      <c r="D228" s="347" t="s">
        <v>590</v>
      </c>
      <c r="E228" s="354" t="s">
        <v>591</v>
      </c>
      <c r="F228" s="344" t="s">
        <v>44</v>
      </c>
      <c r="G228" s="344">
        <v>25</v>
      </c>
      <c r="H228" s="650">
        <v>5.34</v>
      </c>
      <c r="I228" s="650">
        <v>133.5</v>
      </c>
      <c r="J228" s="366">
        <v>42780</v>
      </c>
      <c r="K228" s="598" t="s">
        <v>188</v>
      </c>
      <c r="L228" s="361"/>
      <c r="M228" s="652" t="s">
        <v>66</v>
      </c>
      <c r="N228" s="660">
        <v>42782</v>
      </c>
      <c r="O228" s="654">
        <v>42787</v>
      </c>
      <c r="P228" s="5"/>
      <c r="Q228" s="271" t="s">
        <v>77</v>
      </c>
      <c r="R228" s="396">
        <v>2017</v>
      </c>
    </row>
    <row r="229" spans="1:23" ht="23.25" hidden="1" customHeight="1" x14ac:dyDescent="0.25">
      <c r="A229" s="338" t="s">
        <v>36</v>
      </c>
      <c r="B229" s="5" t="s">
        <v>592</v>
      </c>
      <c r="C229" s="376"/>
      <c r="D229" s="335"/>
      <c r="E229" s="337" t="s">
        <v>593</v>
      </c>
      <c r="F229" s="344" t="s">
        <v>64</v>
      </c>
      <c r="G229" s="344">
        <v>1</v>
      </c>
      <c r="H229" s="650">
        <v>77.2</v>
      </c>
      <c r="I229" s="650">
        <v>77.2</v>
      </c>
      <c r="J229" s="366">
        <v>42780</v>
      </c>
      <c r="K229" s="598" t="s">
        <v>269</v>
      </c>
      <c r="L229" s="361"/>
      <c r="M229" s="652" t="s">
        <v>66</v>
      </c>
      <c r="N229" s="660">
        <v>42783</v>
      </c>
      <c r="O229" s="654">
        <v>42787</v>
      </c>
      <c r="P229" s="5"/>
      <c r="Q229" s="271" t="s">
        <v>77</v>
      </c>
      <c r="R229" s="396">
        <v>2017</v>
      </c>
    </row>
    <row r="230" spans="1:23" ht="23.25" hidden="1" customHeight="1" x14ac:dyDescent="0.25">
      <c r="A230" s="338" t="s">
        <v>307</v>
      </c>
      <c r="B230" s="5" t="s">
        <v>594</v>
      </c>
      <c r="C230" s="376"/>
      <c r="D230" s="357">
        <v>5450439</v>
      </c>
      <c r="E230" s="4" t="s">
        <v>595</v>
      </c>
      <c r="F230" s="344" t="s">
        <v>64</v>
      </c>
      <c r="G230" s="344">
        <v>3</v>
      </c>
      <c r="H230" s="650">
        <v>6.78</v>
      </c>
      <c r="I230" s="650">
        <v>20.34</v>
      </c>
      <c r="J230" s="366">
        <v>42780</v>
      </c>
      <c r="K230" s="598" t="s">
        <v>558</v>
      </c>
      <c r="L230" s="361"/>
      <c r="M230" s="652" t="s">
        <v>66</v>
      </c>
      <c r="N230" s="660">
        <v>42783</v>
      </c>
      <c r="O230" s="654">
        <v>42787</v>
      </c>
      <c r="P230" s="5"/>
      <c r="Q230" s="271" t="s">
        <v>77</v>
      </c>
      <c r="R230" s="396">
        <v>2017</v>
      </c>
    </row>
    <row r="231" spans="1:23" ht="23.25" hidden="1" customHeight="1" x14ac:dyDescent="0.25">
      <c r="A231" s="338" t="s">
        <v>54</v>
      </c>
      <c r="B231" s="5" t="s">
        <v>596</v>
      </c>
      <c r="C231" s="376"/>
      <c r="D231" s="335" t="s">
        <v>597</v>
      </c>
      <c r="E231" s="4" t="s">
        <v>598</v>
      </c>
      <c r="F231" s="344" t="s">
        <v>136</v>
      </c>
      <c r="G231" s="344">
        <v>10</v>
      </c>
      <c r="H231" s="650">
        <v>29.88</v>
      </c>
      <c r="I231" s="650">
        <v>298.8</v>
      </c>
      <c r="J231" s="366">
        <v>42780</v>
      </c>
      <c r="K231" s="598" t="s">
        <v>214</v>
      </c>
      <c r="L231" s="361"/>
      <c r="M231" s="652" t="s">
        <v>66</v>
      </c>
      <c r="N231" s="660">
        <v>42782</v>
      </c>
      <c r="O231" s="654">
        <v>42787</v>
      </c>
      <c r="P231" s="6"/>
      <c r="Q231" s="271" t="s">
        <v>77</v>
      </c>
      <c r="R231" s="396">
        <v>2017</v>
      </c>
    </row>
    <row r="232" spans="1:23" ht="23.25" hidden="1" customHeight="1" x14ac:dyDescent="0.25">
      <c r="A232" s="86" t="s">
        <v>9</v>
      </c>
      <c r="B232" s="86" t="s">
        <v>599</v>
      </c>
      <c r="C232" s="661" t="s">
        <v>142</v>
      </c>
      <c r="D232" s="118" t="s">
        <v>533</v>
      </c>
      <c r="E232" s="460" t="s">
        <v>600</v>
      </c>
      <c r="F232" s="118" t="s">
        <v>94</v>
      </c>
      <c r="G232" s="661">
        <v>10</v>
      </c>
      <c r="H232" s="650"/>
      <c r="I232" s="650"/>
      <c r="J232" s="672">
        <v>44136</v>
      </c>
      <c r="K232" s="702" t="s">
        <v>76</v>
      </c>
      <c r="L232" s="312" t="s">
        <v>535</v>
      </c>
      <c r="M232" s="652" t="s">
        <v>601</v>
      </c>
      <c r="N232" s="660">
        <v>44168</v>
      </c>
      <c r="O232" s="654">
        <v>44175</v>
      </c>
      <c r="P232" s="703"/>
      <c r="Q232" s="703" t="s">
        <v>67</v>
      </c>
      <c r="R232" s="86">
        <f>YEAR(J232)</f>
        <v>2020</v>
      </c>
      <c r="S232" s="124"/>
      <c r="T232" s="124"/>
      <c r="U232" s="124"/>
      <c r="V232" s="124"/>
      <c r="W232" s="124"/>
    </row>
    <row r="233" spans="1:23" ht="23.25" hidden="1" customHeight="1" x14ac:dyDescent="0.25">
      <c r="A233" s="342" t="s">
        <v>384</v>
      </c>
      <c r="B233" s="448" t="s">
        <v>531</v>
      </c>
      <c r="C233" s="699" t="s">
        <v>532</v>
      </c>
      <c r="D233" s="422" t="s">
        <v>602</v>
      </c>
      <c r="E233" s="337" t="s">
        <v>603</v>
      </c>
      <c r="F233" s="449" t="s">
        <v>94</v>
      </c>
      <c r="G233" s="699">
        <v>50</v>
      </c>
      <c r="H233" s="650"/>
      <c r="I233" s="650"/>
      <c r="J233" s="700">
        <v>44019</v>
      </c>
      <c r="K233" s="598" t="s">
        <v>76</v>
      </c>
      <c r="L233" s="312" t="s">
        <v>535</v>
      </c>
      <c r="M233" s="652"/>
      <c r="N233" s="660">
        <v>44029</v>
      </c>
      <c r="O233" s="654">
        <v>44034</v>
      </c>
      <c r="P233" s="699"/>
      <c r="Q233" s="701" t="s">
        <v>67</v>
      </c>
      <c r="R233" s="658">
        <f>YEAR(J233)</f>
        <v>2020</v>
      </c>
      <c r="S233" s="564"/>
      <c r="T233" s="564"/>
      <c r="U233" s="564"/>
      <c r="V233" s="564"/>
      <c r="W233" s="564"/>
    </row>
    <row r="234" spans="1:23" ht="23.25" hidden="1" customHeight="1" x14ac:dyDescent="0.25">
      <c r="A234" s="338"/>
      <c r="B234" s="5" t="s">
        <v>604</v>
      </c>
      <c r="C234" s="376"/>
      <c r="D234" s="335" t="s">
        <v>605</v>
      </c>
      <c r="E234" s="337" t="s">
        <v>606</v>
      </c>
      <c r="F234" s="344" t="s">
        <v>64</v>
      </c>
      <c r="G234" s="344">
        <v>1</v>
      </c>
      <c r="H234" s="650">
        <v>550</v>
      </c>
      <c r="I234" s="650">
        <v>550</v>
      </c>
      <c r="J234" s="366">
        <v>42780</v>
      </c>
      <c r="K234" s="598" t="s">
        <v>539</v>
      </c>
      <c r="L234" s="361"/>
      <c r="M234" s="652" t="s">
        <v>66</v>
      </c>
      <c r="N234" s="660">
        <v>42783</v>
      </c>
      <c r="O234" s="654">
        <v>42787</v>
      </c>
      <c r="P234" s="5"/>
      <c r="Q234" s="271" t="s">
        <v>77</v>
      </c>
      <c r="R234" s="396">
        <v>2017</v>
      </c>
    </row>
    <row r="235" spans="1:23" ht="23.25" hidden="1" customHeight="1" x14ac:dyDescent="0.25">
      <c r="A235" s="334" t="s">
        <v>54</v>
      </c>
      <c r="B235" s="334" t="s">
        <v>607</v>
      </c>
      <c r="C235" s="656" t="s">
        <v>608</v>
      </c>
      <c r="D235" s="335" t="s">
        <v>609</v>
      </c>
      <c r="E235" s="345" t="s">
        <v>610</v>
      </c>
      <c r="F235" s="344" t="s">
        <v>64</v>
      </c>
      <c r="G235" s="335">
        <v>1</v>
      </c>
      <c r="H235" s="650">
        <v>4180</v>
      </c>
      <c r="I235" s="650">
        <v>4180</v>
      </c>
      <c r="J235" s="366">
        <v>42781</v>
      </c>
      <c r="K235" s="598" t="s">
        <v>214</v>
      </c>
      <c r="L235" s="361"/>
      <c r="M235" s="652" t="s">
        <v>66</v>
      </c>
      <c r="N235" s="660">
        <v>42796</v>
      </c>
      <c r="O235" s="654">
        <v>42802</v>
      </c>
      <c r="P235" s="6"/>
      <c r="Q235" s="271" t="s">
        <v>77</v>
      </c>
      <c r="R235" s="396">
        <v>2017</v>
      </c>
    </row>
    <row r="236" spans="1:23" ht="23.25" hidden="1" customHeight="1" x14ac:dyDescent="0.25">
      <c r="A236" s="338" t="s">
        <v>145</v>
      </c>
      <c r="B236" s="5" t="s">
        <v>611</v>
      </c>
      <c r="C236" s="376"/>
      <c r="D236" s="335" t="s">
        <v>612</v>
      </c>
      <c r="E236" s="333" t="s">
        <v>613</v>
      </c>
      <c r="F236" s="344" t="s">
        <v>44</v>
      </c>
      <c r="G236" s="344">
        <v>2</v>
      </c>
      <c r="H236" s="650">
        <v>60.32</v>
      </c>
      <c r="I236" s="650">
        <v>120.64</v>
      </c>
      <c r="J236" s="366">
        <v>42781</v>
      </c>
      <c r="K236" s="598" t="s">
        <v>214</v>
      </c>
      <c r="L236" s="361"/>
      <c r="M236" s="652" t="s">
        <v>66</v>
      </c>
      <c r="N236" s="660">
        <v>42775</v>
      </c>
      <c r="O236" s="654">
        <v>42779</v>
      </c>
      <c r="P236" s="6"/>
      <c r="Q236" s="271" t="s">
        <v>77</v>
      </c>
      <c r="R236" s="396">
        <v>2017</v>
      </c>
    </row>
    <row r="237" spans="1:23" ht="23.25" hidden="1" customHeight="1" x14ac:dyDescent="0.25">
      <c r="A237" s="338" t="s">
        <v>36</v>
      </c>
      <c r="B237" s="5" t="s">
        <v>614</v>
      </c>
      <c r="C237" s="376"/>
      <c r="D237" s="335"/>
      <c r="E237" s="337" t="s">
        <v>615</v>
      </c>
      <c r="F237" s="344" t="s">
        <v>64</v>
      </c>
      <c r="G237" s="344">
        <v>4</v>
      </c>
      <c r="H237" s="650">
        <v>28.5</v>
      </c>
      <c r="I237" s="650">
        <v>114</v>
      </c>
      <c r="J237" s="366">
        <v>42781</v>
      </c>
      <c r="K237" s="598" t="s">
        <v>616</v>
      </c>
      <c r="L237" s="361"/>
      <c r="M237" s="652" t="s">
        <v>66</v>
      </c>
      <c r="N237" s="660">
        <v>42790</v>
      </c>
      <c r="O237" s="654">
        <v>42794</v>
      </c>
      <c r="P237" s="698">
        <v>42803</v>
      </c>
      <c r="Q237" s="271" t="s">
        <v>77</v>
      </c>
      <c r="R237" s="396">
        <v>2017</v>
      </c>
    </row>
    <row r="238" spans="1:23" ht="23.25" hidden="1" customHeight="1" x14ac:dyDescent="0.25">
      <c r="A238" s="338" t="s">
        <v>54</v>
      </c>
      <c r="B238" s="5" t="s">
        <v>617</v>
      </c>
      <c r="C238" s="376" t="s">
        <v>185</v>
      </c>
      <c r="D238" s="335" t="s">
        <v>618</v>
      </c>
      <c r="E238" s="4" t="s">
        <v>619</v>
      </c>
      <c r="F238" s="344" t="s">
        <v>415</v>
      </c>
      <c r="G238" s="344">
        <v>1</v>
      </c>
      <c r="H238" s="650">
        <v>254.9</v>
      </c>
      <c r="I238" s="650">
        <v>254.9</v>
      </c>
      <c r="J238" s="366">
        <v>42781</v>
      </c>
      <c r="K238" s="598" t="s">
        <v>188</v>
      </c>
      <c r="L238" s="567"/>
      <c r="M238" s="652" t="s">
        <v>66</v>
      </c>
      <c r="N238" s="660">
        <v>42795</v>
      </c>
      <c r="O238" s="654">
        <v>42800</v>
      </c>
      <c r="P238" s="5"/>
      <c r="Q238" s="271" t="s">
        <v>77</v>
      </c>
      <c r="R238" s="675">
        <v>2017</v>
      </c>
    </row>
    <row r="239" spans="1:23" ht="23.25" hidden="1" customHeight="1" x14ac:dyDescent="0.25">
      <c r="A239" s="338" t="s">
        <v>54</v>
      </c>
      <c r="B239" s="5" t="s">
        <v>620</v>
      </c>
      <c r="C239" s="376" t="s">
        <v>185</v>
      </c>
      <c r="D239" s="335" t="s">
        <v>621</v>
      </c>
      <c r="E239" s="4" t="s">
        <v>622</v>
      </c>
      <c r="F239" s="344" t="s">
        <v>415</v>
      </c>
      <c r="G239" s="344">
        <v>1</v>
      </c>
      <c r="H239" s="650">
        <v>215.91</v>
      </c>
      <c r="I239" s="650">
        <v>215.91</v>
      </c>
      <c r="J239" s="366">
        <v>42781</v>
      </c>
      <c r="K239" s="598" t="s">
        <v>188</v>
      </c>
      <c r="L239" s="361"/>
      <c r="M239" s="652" t="s">
        <v>66</v>
      </c>
      <c r="N239" s="660">
        <v>42790</v>
      </c>
      <c r="O239" s="654">
        <v>42794</v>
      </c>
      <c r="P239" s="704">
        <v>42796</v>
      </c>
      <c r="Q239" s="271" t="s">
        <v>77</v>
      </c>
      <c r="R239" s="396">
        <v>2017</v>
      </c>
      <c r="S239" s="124"/>
      <c r="T239" s="124"/>
      <c r="U239" s="124"/>
      <c r="V239" s="124"/>
      <c r="W239" s="124"/>
    </row>
    <row r="240" spans="1:23" ht="23.25" hidden="1" customHeight="1" x14ac:dyDescent="0.25">
      <c r="A240" s="86" t="s">
        <v>9</v>
      </c>
      <c r="B240" s="86" t="s">
        <v>599</v>
      </c>
      <c r="C240" s="661" t="s">
        <v>142</v>
      </c>
      <c r="D240" s="118" t="s">
        <v>602</v>
      </c>
      <c r="E240" s="460" t="s">
        <v>623</v>
      </c>
      <c r="F240" s="118" t="s">
        <v>94</v>
      </c>
      <c r="G240" s="661">
        <v>10</v>
      </c>
      <c r="H240" s="650"/>
      <c r="I240" s="650"/>
      <c r="J240" s="672">
        <v>44136</v>
      </c>
      <c r="K240" s="702" t="s">
        <v>76</v>
      </c>
      <c r="L240" s="312" t="s">
        <v>535</v>
      </c>
      <c r="M240" s="652" t="s">
        <v>601</v>
      </c>
      <c r="N240" s="660">
        <v>44168</v>
      </c>
      <c r="O240" s="654">
        <v>44175</v>
      </c>
      <c r="P240" s="703"/>
      <c r="Q240" s="703" t="s">
        <v>67</v>
      </c>
      <c r="R240" s="86">
        <f>YEAR(J240)</f>
        <v>2020</v>
      </c>
      <c r="S240" s="124"/>
      <c r="T240" s="124"/>
      <c r="U240" s="124"/>
      <c r="V240" s="124"/>
      <c r="W240" s="124"/>
    </row>
    <row r="241" spans="1:23" ht="23.25" hidden="1" customHeight="1" x14ac:dyDescent="0.25">
      <c r="A241" s="338" t="s">
        <v>36</v>
      </c>
      <c r="B241" s="5" t="s">
        <v>624</v>
      </c>
      <c r="C241" s="376" t="s">
        <v>625</v>
      </c>
      <c r="D241" s="335"/>
      <c r="E241" s="337" t="s">
        <v>624</v>
      </c>
      <c r="F241" s="344" t="s">
        <v>64</v>
      </c>
      <c r="G241" s="344">
        <v>1</v>
      </c>
      <c r="H241" s="650">
        <v>470</v>
      </c>
      <c r="I241" s="650">
        <v>470</v>
      </c>
      <c r="J241" s="366">
        <v>42781</v>
      </c>
      <c r="K241" s="598" t="s">
        <v>625</v>
      </c>
      <c r="L241" s="361"/>
      <c r="M241" s="652" t="s">
        <v>66</v>
      </c>
      <c r="N241" s="660">
        <v>42790</v>
      </c>
      <c r="O241" s="654">
        <v>42794</v>
      </c>
      <c r="P241" s="680">
        <v>42805</v>
      </c>
      <c r="Q241" s="271" t="s">
        <v>77</v>
      </c>
      <c r="R241" s="396">
        <v>2017</v>
      </c>
    </row>
    <row r="242" spans="1:23" ht="23.25" hidden="1" customHeight="1" x14ac:dyDescent="0.25">
      <c r="A242" s="338" t="s">
        <v>36</v>
      </c>
      <c r="B242" s="5" t="s">
        <v>626</v>
      </c>
      <c r="C242" s="376"/>
      <c r="D242" s="335">
        <v>318438</v>
      </c>
      <c r="E242" s="331" t="s">
        <v>627</v>
      </c>
      <c r="F242" s="344" t="s">
        <v>64</v>
      </c>
      <c r="G242" s="344">
        <v>1</v>
      </c>
      <c r="H242" s="650">
        <v>15.2</v>
      </c>
      <c r="I242" s="650">
        <v>15.2</v>
      </c>
      <c r="J242" s="366">
        <v>42781</v>
      </c>
      <c r="K242" s="598" t="s">
        <v>183</v>
      </c>
      <c r="L242" s="361"/>
      <c r="M242" s="652" t="s">
        <v>66</v>
      </c>
      <c r="N242" s="660">
        <v>42790</v>
      </c>
      <c r="O242" s="654">
        <v>42794</v>
      </c>
      <c r="P242" s="5"/>
      <c r="Q242" s="271" t="s">
        <v>77</v>
      </c>
      <c r="R242" s="396">
        <v>2017</v>
      </c>
    </row>
    <row r="243" spans="1:23" ht="23.25" hidden="1" customHeight="1" x14ac:dyDescent="0.25">
      <c r="A243" s="338" t="s">
        <v>36</v>
      </c>
      <c r="B243" s="5" t="s">
        <v>626</v>
      </c>
      <c r="C243" s="376"/>
      <c r="D243" s="335" t="s">
        <v>628</v>
      </c>
      <c r="E243" s="333" t="s">
        <v>627</v>
      </c>
      <c r="F243" s="344" t="s">
        <v>64</v>
      </c>
      <c r="G243" s="344">
        <v>1</v>
      </c>
      <c r="H243" s="650">
        <v>39.4</v>
      </c>
      <c r="I243" s="650">
        <v>39.4</v>
      </c>
      <c r="J243" s="366">
        <v>42781</v>
      </c>
      <c r="K243" s="598" t="s">
        <v>183</v>
      </c>
      <c r="L243" s="361"/>
      <c r="M243" s="652" t="s">
        <v>66</v>
      </c>
      <c r="N243" s="660">
        <v>42790</v>
      </c>
      <c r="O243" s="654">
        <v>42794</v>
      </c>
      <c r="P243" s="5"/>
      <c r="Q243" s="271" t="s">
        <v>77</v>
      </c>
      <c r="R243" s="396">
        <v>2017</v>
      </c>
    </row>
    <row r="244" spans="1:23" ht="23.25" hidden="1" customHeight="1" x14ac:dyDescent="0.25">
      <c r="A244" s="338" t="s">
        <v>36</v>
      </c>
      <c r="B244" s="5" t="s">
        <v>626</v>
      </c>
      <c r="C244" s="376"/>
      <c r="D244" s="335" t="s">
        <v>629</v>
      </c>
      <c r="E244" s="333" t="s">
        <v>630</v>
      </c>
      <c r="F244" s="344" t="s">
        <v>64</v>
      </c>
      <c r="G244" s="344">
        <v>1</v>
      </c>
      <c r="H244" s="650">
        <v>596</v>
      </c>
      <c r="I244" s="650">
        <v>596</v>
      </c>
      <c r="J244" s="366">
        <v>42781</v>
      </c>
      <c r="K244" s="598" t="s">
        <v>183</v>
      </c>
      <c r="L244" s="361"/>
      <c r="M244" s="652" t="s">
        <v>66</v>
      </c>
      <c r="N244" s="660">
        <v>42790</v>
      </c>
      <c r="O244" s="654">
        <v>42794</v>
      </c>
      <c r="P244" s="5"/>
      <c r="Q244" s="271" t="s">
        <v>77</v>
      </c>
      <c r="R244" s="396">
        <v>2017</v>
      </c>
    </row>
    <row r="245" spans="1:23" ht="23.25" hidden="1" customHeight="1" x14ac:dyDescent="0.25">
      <c r="A245" s="338" t="s">
        <v>145</v>
      </c>
      <c r="B245" s="5" t="s">
        <v>631</v>
      </c>
      <c r="C245" s="376"/>
      <c r="D245" s="335" t="s">
        <v>632</v>
      </c>
      <c r="E245" s="333" t="s">
        <v>633</v>
      </c>
      <c r="F245" s="344" t="s">
        <v>44</v>
      </c>
      <c r="G245" s="344">
        <v>4</v>
      </c>
      <c r="H245" s="650">
        <v>74.709999999999994</v>
      </c>
      <c r="I245" s="650">
        <v>298.83999999999997</v>
      </c>
      <c r="J245" s="366">
        <v>42781</v>
      </c>
      <c r="K245" s="598" t="s">
        <v>214</v>
      </c>
      <c r="L245" s="361"/>
      <c r="M245" s="652" t="s">
        <v>634</v>
      </c>
      <c r="N245" s="660">
        <v>42775</v>
      </c>
      <c r="O245" s="654">
        <v>42779</v>
      </c>
      <c r="P245" s="6"/>
      <c r="Q245" s="271" t="s">
        <v>77</v>
      </c>
      <c r="R245" s="396">
        <v>2017</v>
      </c>
    </row>
    <row r="246" spans="1:23" ht="23.25" hidden="1" customHeight="1" x14ac:dyDescent="0.25">
      <c r="A246" s="338" t="s">
        <v>54</v>
      </c>
      <c r="B246" s="5" t="s">
        <v>635</v>
      </c>
      <c r="C246" s="376"/>
      <c r="D246" s="335">
        <v>100030</v>
      </c>
      <c r="E246" s="331" t="s">
        <v>636</v>
      </c>
      <c r="F246" s="344" t="s">
        <v>64</v>
      </c>
      <c r="G246" s="344">
        <v>5</v>
      </c>
      <c r="H246" s="650">
        <v>0.75</v>
      </c>
      <c r="I246" s="650">
        <v>3.75</v>
      </c>
      <c r="J246" s="366">
        <v>42781</v>
      </c>
      <c r="K246" s="598" t="s">
        <v>616</v>
      </c>
      <c r="L246" s="361"/>
      <c r="M246" s="652" t="s">
        <v>66</v>
      </c>
      <c r="N246" s="660">
        <v>42782</v>
      </c>
      <c r="O246" s="123">
        <v>42787</v>
      </c>
      <c r="P246" s="698">
        <v>42797</v>
      </c>
      <c r="Q246" s="271" t="s">
        <v>77</v>
      </c>
      <c r="R246" s="396">
        <v>2017</v>
      </c>
    </row>
    <row r="247" spans="1:23" ht="23.25" hidden="1" customHeight="1" x14ac:dyDescent="0.25">
      <c r="A247" s="338" t="s">
        <v>54</v>
      </c>
      <c r="B247" s="5" t="s">
        <v>635</v>
      </c>
      <c r="C247" s="376"/>
      <c r="D247" s="335">
        <v>100031</v>
      </c>
      <c r="E247" s="331" t="s">
        <v>637</v>
      </c>
      <c r="F247" s="344" t="s">
        <v>64</v>
      </c>
      <c r="G247" s="344">
        <v>2</v>
      </c>
      <c r="H247" s="650">
        <v>14.25</v>
      </c>
      <c r="I247" s="650">
        <v>28.5</v>
      </c>
      <c r="J247" s="366">
        <v>42781</v>
      </c>
      <c r="K247" s="598" t="s">
        <v>616</v>
      </c>
      <c r="L247" s="361"/>
      <c r="M247" s="652" t="s">
        <v>66</v>
      </c>
      <c r="N247" s="660">
        <v>42782</v>
      </c>
      <c r="O247" s="123">
        <v>42787</v>
      </c>
      <c r="P247" s="698">
        <v>42797</v>
      </c>
      <c r="Q247" s="271" t="s">
        <v>77</v>
      </c>
      <c r="R247" s="396">
        <v>2017</v>
      </c>
    </row>
    <row r="248" spans="1:23" ht="23.25" hidden="1" customHeight="1" x14ac:dyDescent="0.25">
      <c r="A248" s="338" t="s">
        <v>54</v>
      </c>
      <c r="B248" s="5" t="s">
        <v>635</v>
      </c>
      <c r="C248" s="376"/>
      <c r="D248" s="335" t="s">
        <v>638</v>
      </c>
      <c r="E248" s="331" t="s">
        <v>639</v>
      </c>
      <c r="F248" s="344" t="s">
        <v>64</v>
      </c>
      <c r="G248" s="344">
        <v>2</v>
      </c>
      <c r="H248" s="650">
        <v>26.25</v>
      </c>
      <c r="I248" s="650">
        <v>52.5</v>
      </c>
      <c r="J248" s="366">
        <v>42781</v>
      </c>
      <c r="K248" s="598" t="s">
        <v>616</v>
      </c>
      <c r="L248" s="361"/>
      <c r="M248" s="652" t="s">
        <v>66</v>
      </c>
      <c r="N248" s="660">
        <v>42782</v>
      </c>
      <c r="O248" s="654">
        <v>42787</v>
      </c>
      <c r="P248" s="698">
        <v>42797</v>
      </c>
      <c r="Q248" s="271" t="s">
        <v>77</v>
      </c>
      <c r="R248" s="396">
        <v>2017</v>
      </c>
    </row>
    <row r="249" spans="1:23" ht="23.25" hidden="1" customHeight="1" x14ac:dyDescent="0.25">
      <c r="A249" s="338" t="s">
        <v>54</v>
      </c>
      <c r="B249" s="5" t="s">
        <v>635</v>
      </c>
      <c r="C249" s="376"/>
      <c r="D249" s="335" t="s">
        <v>640</v>
      </c>
      <c r="E249" s="331" t="s">
        <v>641</v>
      </c>
      <c r="F249" s="344" t="s">
        <v>64</v>
      </c>
      <c r="G249" s="344">
        <v>5</v>
      </c>
      <c r="H249" s="650">
        <v>3.75</v>
      </c>
      <c r="I249" s="650">
        <v>18.75</v>
      </c>
      <c r="J249" s="366">
        <v>42781</v>
      </c>
      <c r="K249" s="598" t="s">
        <v>616</v>
      </c>
      <c r="L249" s="361"/>
      <c r="M249" s="652" t="s">
        <v>66</v>
      </c>
      <c r="N249" s="660">
        <v>42782</v>
      </c>
      <c r="O249" s="654">
        <v>42787</v>
      </c>
      <c r="P249" s="698">
        <v>42797</v>
      </c>
      <c r="Q249" s="271" t="s">
        <v>77</v>
      </c>
      <c r="R249" s="396">
        <v>2017</v>
      </c>
    </row>
    <row r="250" spans="1:23" ht="23.25" hidden="1" customHeight="1" x14ac:dyDescent="0.25">
      <c r="A250" s="338" t="s">
        <v>54</v>
      </c>
      <c r="B250" s="5" t="s">
        <v>642</v>
      </c>
      <c r="C250" s="376"/>
      <c r="D250" s="335"/>
      <c r="E250" s="337" t="s">
        <v>642</v>
      </c>
      <c r="F250" s="344" t="s">
        <v>64</v>
      </c>
      <c r="G250" s="344">
        <v>1</v>
      </c>
      <c r="H250" s="650">
        <v>125</v>
      </c>
      <c r="I250" s="650">
        <v>125</v>
      </c>
      <c r="J250" s="366">
        <v>42781</v>
      </c>
      <c r="K250" s="598" t="s">
        <v>539</v>
      </c>
      <c r="L250" s="361"/>
      <c r="M250" s="652" t="s">
        <v>66</v>
      </c>
      <c r="N250" s="660">
        <v>42783</v>
      </c>
      <c r="O250" s="654">
        <v>42787</v>
      </c>
      <c r="P250" s="5"/>
      <c r="Q250" s="271" t="s">
        <v>77</v>
      </c>
      <c r="R250" s="396">
        <v>2017</v>
      </c>
    </row>
    <row r="251" spans="1:23" ht="23.25" hidden="1" customHeight="1" x14ac:dyDescent="0.25">
      <c r="A251" s="338" t="s">
        <v>54</v>
      </c>
      <c r="B251" s="5" t="s">
        <v>643</v>
      </c>
      <c r="C251" s="376" t="s">
        <v>246</v>
      </c>
      <c r="D251" s="335" t="s">
        <v>644</v>
      </c>
      <c r="E251" s="337" t="s">
        <v>645</v>
      </c>
      <c r="F251" s="344" t="s">
        <v>117</v>
      </c>
      <c r="G251" s="344">
        <v>2</v>
      </c>
      <c r="H251" s="650">
        <v>10.88</v>
      </c>
      <c r="I251" s="650">
        <v>21.76</v>
      </c>
      <c r="J251" s="366">
        <v>42781</v>
      </c>
      <c r="K251" s="598" t="s">
        <v>234</v>
      </c>
      <c r="L251" s="361"/>
      <c r="M251" s="652" t="s">
        <v>66</v>
      </c>
      <c r="N251" s="660">
        <v>42790</v>
      </c>
      <c r="O251" s="654">
        <v>42794</v>
      </c>
      <c r="P251" s="704">
        <v>42796</v>
      </c>
      <c r="Q251" s="271" t="s">
        <v>77</v>
      </c>
      <c r="R251" s="396">
        <v>2017</v>
      </c>
    </row>
    <row r="252" spans="1:23" ht="23.25" hidden="1" customHeight="1" x14ac:dyDescent="0.25">
      <c r="A252" s="338" t="s">
        <v>54</v>
      </c>
      <c r="B252" s="5" t="s">
        <v>469</v>
      </c>
      <c r="C252" s="376" t="s">
        <v>646</v>
      </c>
      <c r="D252" s="335" t="s">
        <v>647</v>
      </c>
      <c r="E252" s="4" t="s">
        <v>648</v>
      </c>
      <c r="F252" s="344" t="s">
        <v>136</v>
      </c>
      <c r="G252" s="344">
        <v>20</v>
      </c>
      <c r="H252" s="650">
        <v>20.399999999999999</v>
      </c>
      <c r="I252" s="650">
        <v>408</v>
      </c>
      <c r="J252" s="366">
        <v>42782</v>
      </c>
      <c r="K252" s="598" t="s">
        <v>214</v>
      </c>
      <c r="L252" s="361"/>
      <c r="M252" s="652" t="s">
        <v>66</v>
      </c>
      <c r="N252" s="660">
        <v>42790</v>
      </c>
      <c r="O252" s="654">
        <v>42794</v>
      </c>
      <c r="P252" s="698">
        <v>42803</v>
      </c>
      <c r="Q252" s="271" t="s">
        <v>77</v>
      </c>
      <c r="R252" s="396">
        <v>2017</v>
      </c>
    </row>
    <row r="253" spans="1:23" ht="23.25" hidden="1" customHeight="1" x14ac:dyDescent="0.25">
      <c r="A253" s="338" t="s">
        <v>54</v>
      </c>
      <c r="B253" s="5" t="s">
        <v>469</v>
      </c>
      <c r="C253" s="376" t="s">
        <v>646</v>
      </c>
      <c r="D253" s="335" t="s">
        <v>649</v>
      </c>
      <c r="E253" s="4" t="s">
        <v>650</v>
      </c>
      <c r="F253" s="344" t="s">
        <v>415</v>
      </c>
      <c r="G253" s="344">
        <v>3</v>
      </c>
      <c r="H253" s="650">
        <v>82.4</v>
      </c>
      <c r="I253" s="650">
        <v>247.20000000000002</v>
      </c>
      <c r="J253" s="366">
        <v>42782</v>
      </c>
      <c r="K253" s="598" t="s">
        <v>214</v>
      </c>
      <c r="L253" s="361"/>
      <c r="M253" s="652" t="s">
        <v>66</v>
      </c>
      <c r="N253" s="660">
        <v>42790</v>
      </c>
      <c r="O253" s="654">
        <v>42795</v>
      </c>
      <c r="P253" s="6"/>
      <c r="Q253" s="271" t="s">
        <v>77</v>
      </c>
      <c r="R253" s="396">
        <v>2017</v>
      </c>
    </row>
    <row r="254" spans="1:23" ht="23.25" hidden="1" customHeight="1" x14ac:dyDescent="0.25">
      <c r="A254" s="338" t="s">
        <v>651</v>
      </c>
      <c r="B254" s="5" t="s">
        <v>652</v>
      </c>
      <c r="C254" s="376" t="s">
        <v>220</v>
      </c>
      <c r="D254" s="347">
        <v>10139</v>
      </c>
      <c r="E254" s="354" t="s">
        <v>653</v>
      </c>
      <c r="F254" s="344" t="s">
        <v>44</v>
      </c>
      <c r="G254" s="344">
        <v>2</v>
      </c>
      <c r="H254" s="650">
        <v>156.19999999999999</v>
      </c>
      <c r="I254" s="650">
        <v>312.39999999999998</v>
      </c>
      <c r="J254" s="366">
        <v>42782</v>
      </c>
      <c r="K254" s="598" t="s">
        <v>220</v>
      </c>
      <c r="L254" s="361"/>
      <c r="M254" s="652" t="s">
        <v>66</v>
      </c>
      <c r="N254" s="660">
        <v>42790</v>
      </c>
      <c r="O254" s="123">
        <v>42794</v>
      </c>
      <c r="P254" s="5"/>
      <c r="Q254" s="271" t="s">
        <v>77</v>
      </c>
      <c r="R254" s="396">
        <v>2017</v>
      </c>
      <c r="S254" s="564"/>
      <c r="T254" s="564"/>
      <c r="U254" s="564"/>
      <c r="V254" s="564"/>
      <c r="W254" s="564"/>
    </row>
    <row r="255" spans="1:23" ht="23.25" hidden="1" customHeight="1" x14ac:dyDescent="0.25">
      <c r="A255" s="338" t="s">
        <v>654</v>
      </c>
      <c r="B255" s="5" t="s">
        <v>655</v>
      </c>
      <c r="C255" s="376" t="s">
        <v>220</v>
      </c>
      <c r="D255" s="347">
        <v>22824</v>
      </c>
      <c r="E255" s="354" t="s">
        <v>656</v>
      </c>
      <c r="F255" s="344" t="s">
        <v>44</v>
      </c>
      <c r="G255" s="344">
        <v>2</v>
      </c>
      <c r="H255" s="650">
        <v>344</v>
      </c>
      <c r="I255" s="650">
        <v>688</v>
      </c>
      <c r="J255" s="366">
        <v>42782</v>
      </c>
      <c r="K255" s="598" t="s">
        <v>220</v>
      </c>
      <c r="L255" s="361"/>
      <c r="M255" s="652" t="s">
        <v>66</v>
      </c>
      <c r="N255" s="660">
        <v>42790</v>
      </c>
      <c r="O255" s="123">
        <v>42794</v>
      </c>
      <c r="P255" s="5"/>
      <c r="Q255" s="271" t="s">
        <v>77</v>
      </c>
      <c r="R255" s="396">
        <v>2017</v>
      </c>
    </row>
    <row r="256" spans="1:23" ht="23.25" hidden="1" customHeight="1" x14ac:dyDescent="0.25">
      <c r="A256" s="338" t="s">
        <v>54</v>
      </c>
      <c r="B256" s="5" t="s">
        <v>657</v>
      </c>
      <c r="C256" s="376" t="s">
        <v>178</v>
      </c>
      <c r="D256" s="335" t="s">
        <v>658</v>
      </c>
      <c r="E256" s="4" t="s">
        <v>659</v>
      </c>
      <c r="F256" s="344" t="s">
        <v>415</v>
      </c>
      <c r="G256" s="344">
        <v>10</v>
      </c>
      <c r="H256" s="650">
        <v>26.83</v>
      </c>
      <c r="I256" s="650">
        <v>268.29999999999995</v>
      </c>
      <c r="J256" s="366">
        <v>42782</v>
      </c>
      <c r="K256" s="598" t="s">
        <v>180</v>
      </c>
      <c r="L256" s="361"/>
      <c r="M256" s="652" t="s">
        <v>66</v>
      </c>
      <c r="N256" s="660">
        <v>42790</v>
      </c>
      <c r="O256" s="654">
        <v>42794</v>
      </c>
      <c r="P256" s="5"/>
      <c r="Q256" s="271" t="s">
        <v>77</v>
      </c>
      <c r="R256" s="675">
        <v>2017</v>
      </c>
    </row>
    <row r="257" spans="1:18" ht="23.25" hidden="1" customHeight="1" x14ac:dyDescent="0.25">
      <c r="A257" s="338" t="s">
        <v>54</v>
      </c>
      <c r="B257" s="5" t="s">
        <v>660</v>
      </c>
      <c r="C257" s="376" t="s">
        <v>661</v>
      </c>
      <c r="D257" s="335" t="s">
        <v>662</v>
      </c>
      <c r="E257" s="4" t="s">
        <v>663</v>
      </c>
      <c r="F257" s="344" t="s">
        <v>136</v>
      </c>
      <c r="G257" s="344">
        <v>10</v>
      </c>
      <c r="H257" s="650">
        <v>26.9</v>
      </c>
      <c r="I257" s="650">
        <v>269</v>
      </c>
      <c r="J257" s="366">
        <v>42782</v>
      </c>
      <c r="K257" s="598" t="s">
        <v>180</v>
      </c>
      <c r="L257" s="361"/>
      <c r="M257" s="652" t="s">
        <v>66</v>
      </c>
      <c r="N257" s="660">
        <v>42790</v>
      </c>
      <c r="O257" s="654">
        <v>42794</v>
      </c>
      <c r="P257" s="5"/>
      <c r="Q257" s="271" t="s">
        <v>77</v>
      </c>
      <c r="R257" s="675">
        <v>2017</v>
      </c>
    </row>
    <row r="258" spans="1:18" ht="23.25" hidden="1" customHeight="1" x14ac:dyDescent="0.25">
      <c r="A258" s="338" t="s">
        <v>307</v>
      </c>
      <c r="B258" s="5" t="s">
        <v>664</v>
      </c>
      <c r="C258" s="376" t="s">
        <v>664</v>
      </c>
      <c r="D258" s="357">
        <v>149231</v>
      </c>
      <c r="E258" s="4" t="s">
        <v>665</v>
      </c>
      <c r="F258" s="344" t="s">
        <v>64</v>
      </c>
      <c r="G258" s="344">
        <v>5</v>
      </c>
      <c r="H258" s="650">
        <v>1.19</v>
      </c>
      <c r="I258" s="650">
        <v>5.9499999999999993</v>
      </c>
      <c r="J258" s="366">
        <v>42782</v>
      </c>
      <c r="K258" s="598" t="s">
        <v>558</v>
      </c>
      <c r="L258" s="361"/>
      <c r="M258" s="652" t="s">
        <v>66</v>
      </c>
      <c r="N258" s="660">
        <v>42783</v>
      </c>
      <c r="O258" s="654">
        <v>42787</v>
      </c>
      <c r="P258" s="5"/>
      <c r="Q258" s="271" t="s">
        <v>77</v>
      </c>
      <c r="R258" s="396">
        <v>2017</v>
      </c>
    </row>
    <row r="259" spans="1:18" ht="23.25" hidden="1" customHeight="1" x14ac:dyDescent="0.25">
      <c r="A259" s="338" t="s">
        <v>54</v>
      </c>
      <c r="B259" s="5" t="s">
        <v>666</v>
      </c>
      <c r="C259" s="376" t="s">
        <v>180</v>
      </c>
      <c r="D259" s="335">
        <v>1304309</v>
      </c>
      <c r="E259" s="4" t="s">
        <v>667</v>
      </c>
      <c r="F259" s="344" t="s">
        <v>200</v>
      </c>
      <c r="G259" s="344">
        <v>1</v>
      </c>
      <c r="H259" s="650">
        <v>391.76</v>
      </c>
      <c r="I259" s="650">
        <v>391.76</v>
      </c>
      <c r="J259" s="366">
        <v>42783</v>
      </c>
      <c r="K259" s="598" t="s">
        <v>180</v>
      </c>
      <c r="L259" s="361"/>
      <c r="M259" s="652" t="s">
        <v>66</v>
      </c>
      <c r="N259" s="660">
        <v>42790</v>
      </c>
      <c r="O259" s="654">
        <v>42794</v>
      </c>
      <c r="P259" s="5"/>
      <c r="Q259" s="271" t="s">
        <v>77</v>
      </c>
      <c r="R259" s="396">
        <v>2017</v>
      </c>
    </row>
    <row r="260" spans="1:18" ht="23.25" hidden="1" customHeight="1" x14ac:dyDescent="0.25">
      <c r="A260" s="338" t="s">
        <v>54</v>
      </c>
      <c r="B260" s="5" t="s">
        <v>668</v>
      </c>
      <c r="C260" s="376" t="s">
        <v>669</v>
      </c>
      <c r="D260" s="335" t="s">
        <v>670</v>
      </c>
      <c r="E260" s="4" t="s">
        <v>671</v>
      </c>
      <c r="F260" s="344" t="s">
        <v>64</v>
      </c>
      <c r="G260" s="344">
        <v>1</v>
      </c>
      <c r="H260" s="650">
        <v>1495.74</v>
      </c>
      <c r="I260" s="650">
        <v>1495.74</v>
      </c>
      <c r="J260" s="366">
        <v>42783</v>
      </c>
      <c r="K260" s="598" t="s">
        <v>166</v>
      </c>
      <c r="L260" s="361"/>
      <c r="M260" s="652" t="s">
        <v>66</v>
      </c>
      <c r="N260" s="660">
        <v>42802</v>
      </c>
      <c r="O260" s="654">
        <v>42807</v>
      </c>
      <c r="P260" s="5"/>
      <c r="Q260" s="271" t="s">
        <v>77</v>
      </c>
      <c r="R260" s="396">
        <v>2017</v>
      </c>
    </row>
    <row r="261" spans="1:18" ht="23.25" hidden="1" customHeight="1" x14ac:dyDescent="0.25">
      <c r="A261" s="338" t="s">
        <v>54</v>
      </c>
      <c r="B261" s="5" t="s">
        <v>672</v>
      </c>
      <c r="C261" s="376" t="s">
        <v>178</v>
      </c>
      <c r="D261" s="335">
        <v>910000295</v>
      </c>
      <c r="E261" s="4" t="s">
        <v>673</v>
      </c>
      <c r="F261" s="344" t="s">
        <v>64</v>
      </c>
      <c r="G261" s="344">
        <v>1</v>
      </c>
      <c r="H261" s="650">
        <v>7603.63</v>
      </c>
      <c r="I261" s="650">
        <v>7603.63</v>
      </c>
      <c r="J261" s="366">
        <v>42783</v>
      </c>
      <c r="K261" s="598" t="s">
        <v>180</v>
      </c>
      <c r="L261" s="361"/>
      <c r="M261" s="652" t="s">
        <v>66</v>
      </c>
      <c r="N261" s="660">
        <v>42796</v>
      </c>
      <c r="O261" s="654">
        <v>42801</v>
      </c>
      <c r="P261" s="5"/>
      <c r="Q261" s="271" t="s">
        <v>77</v>
      </c>
      <c r="R261" s="396">
        <v>2017</v>
      </c>
    </row>
    <row r="262" spans="1:18" ht="23.25" hidden="1" customHeight="1" x14ac:dyDescent="0.25">
      <c r="A262" s="338"/>
      <c r="B262" s="5"/>
      <c r="C262" s="376"/>
      <c r="D262" s="335"/>
      <c r="E262" s="337" t="s">
        <v>674</v>
      </c>
      <c r="F262" s="344" t="s">
        <v>64</v>
      </c>
      <c r="G262" s="344">
        <v>1</v>
      </c>
      <c r="H262" s="650">
        <v>38.82</v>
      </c>
      <c r="I262" s="650">
        <v>38.82</v>
      </c>
      <c r="J262" s="366">
        <v>42783</v>
      </c>
      <c r="K262" s="598" t="s">
        <v>275</v>
      </c>
      <c r="L262" s="361"/>
      <c r="M262" s="652" t="s">
        <v>66</v>
      </c>
      <c r="N262" s="660">
        <v>42790</v>
      </c>
      <c r="O262" s="654"/>
      <c r="P262" s="5"/>
      <c r="Q262" s="271" t="s">
        <v>77</v>
      </c>
      <c r="R262" s="396">
        <v>2017</v>
      </c>
    </row>
    <row r="263" spans="1:18" ht="23.25" hidden="1" customHeight="1" x14ac:dyDescent="0.25">
      <c r="A263" s="86" t="s">
        <v>9</v>
      </c>
      <c r="B263" s="86" t="s">
        <v>599</v>
      </c>
      <c r="C263" s="661" t="s">
        <v>142</v>
      </c>
      <c r="D263" s="118" t="s">
        <v>675</v>
      </c>
      <c r="E263" s="460" t="s">
        <v>676</v>
      </c>
      <c r="F263" s="118" t="s">
        <v>94</v>
      </c>
      <c r="G263" s="661">
        <v>10</v>
      </c>
      <c r="H263" s="650"/>
      <c r="I263" s="650"/>
      <c r="J263" s="672">
        <v>44136</v>
      </c>
      <c r="K263" s="702" t="s">
        <v>76</v>
      </c>
      <c r="L263" s="312" t="s">
        <v>535</v>
      </c>
      <c r="M263" s="652" t="s">
        <v>601</v>
      </c>
      <c r="N263" s="660">
        <v>44168</v>
      </c>
      <c r="O263" s="654">
        <v>44175</v>
      </c>
      <c r="P263" s="703"/>
      <c r="Q263" s="703" t="s">
        <v>67</v>
      </c>
      <c r="R263" s="86">
        <f>YEAR(J263)</f>
        <v>2020</v>
      </c>
    </row>
    <row r="264" spans="1:18" ht="23.25" hidden="1" customHeight="1" x14ac:dyDescent="0.25">
      <c r="A264" s="338"/>
      <c r="B264" s="5"/>
      <c r="C264" s="376"/>
      <c r="D264" s="335"/>
      <c r="E264" s="337" t="s">
        <v>677</v>
      </c>
      <c r="F264" s="344" t="s">
        <v>64</v>
      </c>
      <c r="G264" s="344">
        <v>1</v>
      </c>
      <c r="H264" s="650">
        <v>150</v>
      </c>
      <c r="I264" s="650">
        <v>150</v>
      </c>
      <c r="J264" s="366">
        <v>42783</v>
      </c>
      <c r="K264" s="598" t="s">
        <v>678</v>
      </c>
      <c r="L264" s="361"/>
      <c r="M264" s="652" t="s">
        <v>66</v>
      </c>
      <c r="N264" s="660">
        <v>42790</v>
      </c>
      <c r="O264" s="654">
        <v>42794</v>
      </c>
      <c r="P264" s="5"/>
      <c r="Q264" s="271" t="s">
        <v>77</v>
      </c>
      <c r="R264" s="396">
        <v>2017</v>
      </c>
    </row>
    <row r="265" spans="1:18" ht="23.25" hidden="1" customHeight="1" x14ac:dyDescent="0.25">
      <c r="A265" s="338" t="s">
        <v>307</v>
      </c>
      <c r="B265" s="5" t="s">
        <v>679</v>
      </c>
      <c r="C265" s="376" t="s">
        <v>680</v>
      </c>
      <c r="D265" s="335" t="s">
        <v>681</v>
      </c>
      <c r="E265" s="337" t="s">
        <v>682</v>
      </c>
      <c r="F265" s="344" t="s">
        <v>683</v>
      </c>
      <c r="G265" s="344">
        <v>24</v>
      </c>
      <c r="H265" s="650">
        <v>10.77</v>
      </c>
      <c r="I265" s="650">
        <v>258.48</v>
      </c>
      <c r="J265" s="366">
        <v>42786</v>
      </c>
      <c r="K265" s="598" t="s">
        <v>9234</v>
      </c>
      <c r="L265" s="361"/>
      <c r="M265" s="652" t="s">
        <v>66</v>
      </c>
      <c r="N265" s="660">
        <v>42790</v>
      </c>
      <c r="O265" s="654">
        <v>42794</v>
      </c>
      <c r="P265" s="704">
        <v>42797</v>
      </c>
      <c r="Q265" s="271" t="s">
        <v>77</v>
      </c>
      <c r="R265" s="396">
        <v>2017</v>
      </c>
    </row>
    <row r="266" spans="1:18" ht="23.25" hidden="1" customHeight="1" x14ac:dyDescent="0.25">
      <c r="A266" s="338" t="s">
        <v>36</v>
      </c>
      <c r="B266" s="5" t="s">
        <v>684</v>
      </c>
      <c r="C266" s="376"/>
      <c r="D266" s="335"/>
      <c r="E266" s="337" t="s">
        <v>685</v>
      </c>
      <c r="F266" s="344" t="s">
        <v>64</v>
      </c>
      <c r="G266" s="344">
        <v>50</v>
      </c>
      <c r="H266" s="650">
        <v>1.49</v>
      </c>
      <c r="I266" s="650">
        <v>74.5</v>
      </c>
      <c r="J266" s="366">
        <v>42787</v>
      </c>
      <c r="K266" s="598" t="s">
        <v>188</v>
      </c>
      <c r="L266" s="361"/>
      <c r="M266" s="652" t="s">
        <v>66</v>
      </c>
      <c r="N266" s="660">
        <v>42790</v>
      </c>
      <c r="O266" s="654">
        <v>42795</v>
      </c>
      <c r="P266" s="5"/>
      <c r="Q266" s="271" t="s">
        <v>77</v>
      </c>
      <c r="R266" s="396">
        <v>2017</v>
      </c>
    </row>
    <row r="267" spans="1:18" ht="23.25" hidden="1" customHeight="1" x14ac:dyDescent="0.25">
      <c r="A267" s="338" t="s">
        <v>54</v>
      </c>
      <c r="B267" s="5" t="s">
        <v>686</v>
      </c>
      <c r="C267" s="376" t="s">
        <v>265</v>
      </c>
      <c r="D267" s="335" t="s">
        <v>687</v>
      </c>
      <c r="E267" s="333" t="s">
        <v>688</v>
      </c>
      <c r="F267" s="344" t="s">
        <v>415</v>
      </c>
      <c r="G267" s="344">
        <v>100</v>
      </c>
      <c r="H267" s="650">
        <v>0.25700000000000001</v>
      </c>
      <c r="I267" s="650">
        <v>25.7</v>
      </c>
      <c r="J267" s="366">
        <v>42788</v>
      </c>
      <c r="K267" s="598" t="s">
        <v>238</v>
      </c>
      <c r="L267" s="361"/>
      <c r="M267" s="652" t="s">
        <v>66</v>
      </c>
      <c r="N267" s="660">
        <v>42790</v>
      </c>
      <c r="O267" s="654">
        <v>42794</v>
      </c>
      <c r="P267" s="704">
        <v>42797</v>
      </c>
      <c r="Q267" s="271" t="s">
        <v>77</v>
      </c>
      <c r="R267" s="396">
        <v>2017</v>
      </c>
    </row>
    <row r="268" spans="1:18" ht="23.25" hidden="1" customHeight="1" x14ac:dyDescent="0.25">
      <c r="A268" s="338" t="s">
        <v>54</v>
      </c>
      <c r="B268" s="5" t="s">
        <v>689</v>
      </c>
      <c r="C268" s="376"/>
      <c r="D268" s="335" t="s">
        <v>690</v>
      </c>
      <c r="E268" s="337" t="s">
        <v>691</v>
      </c>
      <c r="F268" s="344" t="s">
        <v>32</v>
      </c>
      <c r="G268" s="344">
        <v>1</v>
      </c>
      <c r="H268" s="650">
        <v>722.25</v>
      </c>
      <c r="I268" s="650">
        <v>722.25</v>
      </c>
      <c r="J268" s="366">
        <v>42788</v>
      </c>
      <c r="K268" s="598" t="s">
        <v>692</v>
      </c>
      <c r="L268" s="361"/>
      <c r="M268" s="652" t="s">
        <v>66</v>
      </c>
      <c r="N268" s="660">
        <v>42790</v>
      </c>
      <c r="O268" s="654">
        <v>42794</v>
      </c>
      <c r="P268" s="5"/>
      <c r="Q268" s="271" t="s">
        <v>77</v>
      </c>
      <c r="R268" s="675">
        <v>2017</v>
      </c>
    </row>
    <row r="269" spans="1:18" ht="23.25" hidden="1" customHeight="1" x14ac:dyDescent="0.25">
      <c r="A269" s="338" t="s">
        <v>54</v>
      </c>
      <c r="B269" s="5" t="s">
        <v>693</v>
      </c>
      <c r="C269" s="656" t="s">
        <v>694</v>
      </c>
      <c r="D269" s="335">
        <v>1052927</v>
      </c>
      <c r="E269" s="345" t="s">
        <v>695</v>
      </c>
      <c r="F269" s="344" t="s">
        <v>32</v>
      </c>
      <c r="G269" s="344">
        <v>1</v>
      </c>
      <c r="H269" s="650">
        <v>290.26</v>
      </c>
      <c r="I269" s="650">
        <v>290.26</v>
      </c>
      <c r="J269" s="366">
        <v>42789</v>
      </c>
      <c r="K269" s="598" t="s">
        <v>694</v>
      </c>
      <c r="L269" s="361"/>
      <c r="M269" s="652" t="s">
        <v>66</v>
      </c>
      <c r="N269" s="660">
        <v>42790</v>
      </c>
      <c r="O269" s="654">
        <v>42795</v>
      </c>
      <c r="P269" s="5"/>
      <c r="Q269" s="271" t="s">
        <v>77</v>
      </c>
      <c r="R269" s="396">
        <v>2017</v>
      </c>
    </row>
    <row r="270" spans="1:18" ht="23.25" hidden="1" customHeight="1" x14ac:dyDescent="0.25">
      <c r="A270" s="338" t="s">
        <v>54</v>
      </c>
      <c r="B270" s="5" t="s">
        <v>696</v>
      </c>
      <c r="C270" s="376" t="s">
        <v>192</v>
      </c>
      <c r="D270" s="335"/>
      <c r="E270" s="337" t="s">
        <v>696</v>
      </c>
      <c r="F270" s="344" t="s">
        <v>32</v>
      </c>
      <c r="G270" s="344">
        <v>1</v>
      </c>
      <c r="H270" s="650">
        <v>134.4</v>
      </c>
      <c r="I270" s="650">
        <v>134.4</v>
      </c>
      <c r="J270" s="366">
        <v>42789</v>
      </c>
      <c r="K270" s="598" t="s">
        <v>192</v>
      </c>
      <c r="L270" s="361"/>
      <c r="M270" s="652" t="s">
        <v>66</v>
      </c>
      <c r="N270" s="660">
        <v>42790</v>
      </c>
      <c r="O270" s="654">
        <v>42794</v>
      </c>
      <c r="P270" s="5"/>
      <c r="Q270" s="271" t="s">
        <v>77</v>
      </c>
      <c r="R270" s="396">
        <v>2017</v>
      </c>
    </row>
    <row r="271" spans="1:18" ht="23.25" hidden="1" customHeight="1" x14ac:dyDescent="0.25">
      <c r="A271" s="338" t="s">
        <v>0</v>
      </c>
      <c r="B271" s="5" t="s">
        <v>697</v>
      </c>
      <c r="C271" s="376" t="s">
        <v>180</v>
      </c>
      <c r="D271" s="335">
        <v>640464</v>
      </c>
      <c r="E271" s="4" t="s">
        <v>698</v>
      </c>
      <c r="F271" s="344" t="s">
        <v>200</v>
      </c>
      <c r="G271" s="344">
        <v>5</v>
      </c>
      <c r="H271" s="650">
        <v>24.87</v>
      </c>
      <c r="I271" s="650">
        <v>124.35000000000001</v>
      </c>
      <c r="J271" s="366">
        <v>42790</v>
      </c>
      <c r="K271" s="598" t="s">
        <v>180</v>
      </c>
      <c r="L271" s="361"/>
      <c r="M271" s="652" t="s">
        <v>66</v>
      </c>
      <c r="N271" s="660">
        <v>42802</v>
      </c>
      <c r="O271" s="654">
        <v>42807</v>
      </c>
      <c r="P271" s="5"/>
      <c r="Q271" s="271" t="s">
        <v>77</v>
      </c>
      <c r="R271" s="396">
        <v>2017</v>
      </c>
    </row>
    <row r="272" spans="1:18" ht="23.25" hidden="1" customHeight="1" x14ac:dyDescent="0.25">
      <c r="A272" s="338" t="s">
        <v>0</v>
      </c>
      <c r="B272" s="5" t="s">
        <v>697</v>
      </c>
      <c r="C272" s="376" t="s">
        <v>180</v>
      </c>
      <c r="D272" s="335">
        <v>1409984</v>
      </c>
      <c r="E272" s="4" t="s">
        <v>699</v>
      </c>
      <c r="F272" s="344" t="s">
        <v>200</v>
      </c>
      <c r="G272" s="344">
        <v>10</v>
      </c>
      <c r="H272" s="650">
        <v>44.31</v>
      </c>
      <c r="I272" s="650">
        <v>443.1</v>
      </c>
      <c r="J272" s="366">
        <v>42790</v>
      </c>
      <c r="K272" s="598" t="s">
        <v>180</v>
      </c>
      <c r="L272" s="361"/>
      <c r="M272" s="652" t="s">
        <v>66</v>
      </c>
      <c r="N272" s="660">
        <v>42802</v>
      </c>
      <c r="O272" s="654">
        <v>42807</v>
      </c>
      <c r="P272" s="5"/>
      <c r="Q272" s="271" t="s">
        <v>77</v>
      </c>
      <c r="R272" s="396">
        <v>2017</v>
      </c>
    </row>
    <row r="273" spans="1:23" ht="23.25" hidden="1" customHeight="1" x14ac:dyDescent="0.25">
      <c r="A273" s="338" t="s">
        <v>0</v>
      </c>
      <c r="B273" s="5" t="s">
        <v>697</v>
      </c>
      <c r="C273" s="376" t="s">
        <v>180</v>
      </c>
      <c r="D273" s="335" t="s">
        <v>700</v>
      </c>
      <c r="E273" s="4" t="s">
        <v>701</v>
      </c>
      <c r="F273" s="344" t="s">
        <v>200</v>
      </c>
      <c r="G273" s="344">
        <v>10</v>
      </c>
      <c r="H273" s="650">
        <v>14.7</v>
      </c>
      <c r="I273" s="650">
        <v>147</v>
      </c>
      <c r="J273" s="366">
        <v>42790</v>
      </c>
      <c r="K273" s="598" t="s">
        <v>180</v>
      </c>
      <c r="L273" s="361"/>
      <c r="M273" s="652" t="s">
        <v>66</v>
      </c>
      <c r="N273" s="660">
        <v>42802</v>
      </c>
      <c r="O273" s="654">
        <v>42807</v>
      </c>
      <c r="P273" s="5"/>
      <c r="Q273" s="271" t="s">
        <v>77</v>
      </c>
      <c r="R273" s="675">
        <v>2017</v>
      </c>
    </row>
    <row r="274" spans="1:23" ht="23.25" hidden="1" customHeight="1" x14ac:dyDescent="0.25">
      <c r="A274" s="338" t="s">
        <v>0</v>
      </c>
      <c r="B274" s="5" t="s">
        <v>697</v>
      </c>
      <c r="C274" s="376" t="s">
        <v>180</v>
      </c>
      <c r="D274" s="335" t="s">
        <v>702</v>
      </c>
      <c r="E274" s="4" t="s">
        <v>703</v>
      </c>
      <c r="F274" s="344" t="s">
        <v>200</v>
      </c>
      <c r="G274" s="344">
        <v>10</v>
      </c>
      <c r="H274" s="650">
        <v>28.71</v>
      </c>
      <c r="I274" s="650">
        <v>287.10000000000002</v>
      </c>
      <c r="J274" s="366">
        <v>42790</v>
      </c>
      <c r="K274" s="598" t="s">
        <v>180</v>
      </c>
      <c r="L274" s="361"/>
      <c r="M274" s="652" t="s">
        <v>66</v>
      </c>
      <c r="N274" s="660">
        <v>42802</v>
      </c>
      <c r="O274" s="654">
        <v>42807</v>
      </c>
      <c r="P274" s="5"/>
      <c r="Q274" s="271" t="s">
        <v>77</v>
      </c>
      <c r="R274" s="675">
        <v>2017</v>
      </c>
    </row>
    <row r="275" spans="1:23" ht="23.25" hidden="1" customHeight="1" x14ac:dyDescent="0.25">
      <c r="A275" s="338" t="s">
        <v>103</v>
      </c>
      <c r="B275" s="5" t="s">
        <v>704</v>
      </c>
      <c r="C275" s="376"/>
      <c r="D275" s="335" t="s">
        <v>705</v>
      </c>
      <c r="E275" s="337" t="s">
        <v>706</v>
      </c>
      <c r="F275" s="344" t="s">
        <v>32</v>
      </c>
      <c r="G275" s="344">
        <v>2</v>
      </c>
      <c r="H275" s="650">
        <v>14.05</v>
      </c>
      <c r="I275" s="650">
        <v>28.1</v>
      </c>
      <c r="J275" s="366">
        <v>42793</v>
      </c>
      <c r="K275" s="598" t="s">
        <v>707</v>
      </c>
      <c r="L275" s="361"/>
      <c r="M275" s="652" t="s">
        <v>66</v>
      </c>
      <c r="N275" s="660">
        <v>42795</v>
      </c>
      <c r="O275" s="654">
        <v>42800</v>
      </c>
      <c r="P275" s="5"/>
      <c r="Q275" s="271" t="s">
        <v>77</v>
      </c>
      <c r="R275" s="396">
        <v>2017</v>
      </c>
    </row>
    <row r="276" spans="1:23" ht="23.25" hidden="1" customHeight="1" x14ac:dyDescent="0.25">
      <c r="A276" s="338" t="s">
        <v>54</v>
      </c>
      <c r="B276" s="5" t="s">
        <v>693</v>
      </c>
      <c r="C276" s="656" t="s">
        <v>694</v>
      </c>
      <c r="D276" s="335">
        <v>1052927</v>
      </c>
      <c r="E276" s="345" t="s">
        <v>695</v>
      </c>
      <c r="F276" s="344" t="s">
        <v>32</v>
      </c>
      <c r="G276" s="344">
        <v>1</v>
      </c>
      <c r="H276" s="650">
        <v>290.26</v>
      </c>
      <c r="I276" s="650">
        <v>290.26</v>
      </c>
      <c r="J276" s="366">
        <v>42793</v>
      </c>
      <c r="K276" s="598" t="s">
        <v>694</v>
      </c>
      <c r="L276" s="361"/>
      <c r="M276" s="652" t="s">
        <v>66</v>
      </c>
      <c r="N276" s="660">
        <v>42795</v>
      </c>
      <c r="O276" s="654">
        <v>42800</v>
      </c>
      <c r="P276" s="5"/>
      <c r="Q276" s="271" t="s">
        <v>77</v>
      </c>
      <c r="R276" s="396">
        <v>2017</v>
      </c>
    </row>
    <row r="277" spans="1:23" ht="23.25" hidden="1" customHeight="1" x14ac:dyDescent="0.25">
      <c r="A277" s="338" t="s">
        <v>0</v>
      </c>
      <c r="B277" s="5" t="s">
        <v>708</v>
      </c>
      <c r="C277" s="376" t="s">
        <v>216</v>
      </c>
      <c r="D277" s="335" t="s">
        <v>709</v>
      </c>
      <c r="E277" s="333" t="s">
        <v>710</v>
      </c>
      <c r="F277" s="344" t="s">
        <v>94</v>
      </c>
      <c r="G277" s="344">
        <v>1</v>
      </c>
      <c r="H277" s="650">
        <v>771</v>
      </c>
      <c r="I277" s="650">
        <v>771</v>
      </c>
      <c r="J277" s="366">
        <v>42793</v>
      </c>
      <c r="K277" s="598" t="s">
        <v>166</v>
      </c>
      <c r="L277" s="361"/>
      <c r="M277" s="652" t="s">
        <v>66</v>
      </c>
      <c r="N277" s="660">
        <v>42795</v>
      </c>
      <c r="O277" s="654">
        <v>42800</v>
      </c>
      <c r="P277" s="5"/>
      <c r="Q277" s="271" t="s">
        <v>77</v>
      </c>
      <c r="R277" s="396">
        <v>2017</v>
      </c>
    </row>
    <row r="278" spans="1:23" ht="23.25" hidden="1" customHeight="1" x14ac:dyDescent="0.25">
      <c r="A278" s="338" t="s">
        <v>307</v>
      </c>
      <c r="B278" s="5" t="s">
        <v>711</v>
      </c>
      <c r="C278" s="376" t="s">
        <v>178</v>
      </c>
      <c r="D278" s="335">
        <v>1510004</v>
      </c>
      <c r="E278" s="4" t="s">
        <v>321</v>
      </c>
      <c r="F278" s="344" t="s">
        <v>44</v>
      </c>
      <c r="G278" s="344">
        <v>4</v>
      </c>
      <c r="H278" s="650">
        <v>370.18</v>
      </c>
      <c r="I278" s="650">
        <v>1480.72</v>
      </c>
      <c r="J278" s="366">
        <v>42794</v>
      </c>
      <c r="K278" s="598" t="s">
        <v>180</v>
      </c>
      <c r="L278" s="361"/>
      <c r="M278" s="652" t="s">
        <v>66</v>
      </c>
      <c r="N278" s="660">
        <v>42795</v>
      </c>
      <c r="O278" s="654">
        <v>42800</v>
      </c>
      <c r="P278" s="5"/>
      <c r="Q278" s="271" t="s">
        <v>77</v>
      </c>
      <c r="R278" s="396">
        <v>2017</v>
      </c>
    </row>
    <row r="279" spans="1:23" ht="23.25" hidden="1" customHeight="1" x14ac:dyDescent="0.25">
      <c r="A279" s="338" t="s">
        <v>307</v>
      </c>
      <c r="B279" s="5" t="s">
        <v>502</v>
      </c>
      <c r="C279" s="376" t="s">
        <v>712</v>
      </c>
      <c r="D279" s="335" t="s">
        <v>713</v>
      </c>
      <c r="E279" s="333" t="s">
        <v>714</v>
      </c>
      <c r="F279" s="344" t="s">
        <v>64</v>
      </c>
      <c r="G279" s="344">
        <v>1</v>
      </c>
      <c r="H279" s="650">
        <v>159.16999999999999</v>
      </c>
      <c r="I279" s="650">
        <v>159.16999999999999</v>
      </c>
      <c r="J279" s="366">
        <v>42795</v>
      </c>
      <c r="K279" s="598" t="s">
        <v>275</v>
      </c>
      <c r="L279" s="361"/>
      <c r="M279" s="652" t="s">
        <v>66</v>
      </c>
      <c r="N279" s="660">
        <v>42795</v>
      </c>
      <c r="O279" s="654">
        <v>42800</v>
      </c>
      <c r="P279" s="5"/>
      <c r="Q279" s="271" t="s">
        <v>77</v>
      </c>
      <c r="R279" s="396">
        <v>2017</v>
      </c>
    </row>
    <row r="280" spans="1:23" ht="23.25" hidden="1" customHeight="1" x14ac:dyDescent="0.25">
      <c r="A280" s="338" t="s">
        <v>307</v>
      </c>
      <c r="B280" s="5" t="s">
        <v>502</v>
      </c>
      <c r="C280" s="376" t="s">
        <v>715</v>
      </c>
      <c r="D280" s="335" t="s">
        <v>716</v>
      </c>
      <c r="E280" s="333" t="s">
        <v>716</v>
      </c>
      <c r="F280" s="344" t="s">
        <v>64</v>
      </c>
      <c r="G280" s="344">
        <v>50</v>
      </c>
      <c r="H280" s="650">
        <v>6.98</v>
      </c>
      <c r="I280" s="650">
        <v>349</v>
      </c>
      <c r="J280" s="366">
        <v>42795</v>
      </c>
      <c r="K280" s="598" t="s">
        <v>504</v>
      </c>
      <c r="L280" s="361"/>
      <c r="M280" s="652" t="s">
        <v>66</v>
      </c>
      <c r="N280" s="660">
        <v>42829</v>
      </c>
      <c r="O280" s="654">
        <v>42831</v>
      </c>
      <c r="P280" s="5"/>
      <c r="Q280" s="271" t="s">
        <v>77</v>
      </c>
      <c r="R280" s="396">
        <v>2017</v>
      </c>
    </row>
    <row r="281" spans="1:23" ht="23.25" hidden="1" customHeight="1" x14ac:dyDescent="0.25">
      <c r="A281" s="338" t="s">
        <v>307</v>
      </c>
      <c r="B281" s="5" t="s">
        <v>502</v>
      </c>
      <c r="C281" s="376" t="s">
        <v>715</v>
      </c>
      <c r="D281" s="335" t="s">
        <v>503</v>
      </c>
      <c r="E281" s="4" t="s">
        <v>503</v>
      </c>
      <c r="F281" s="344" t="s">
        <v>64</v>
      </c>
      <c r="G281" s="344">
        <v>32</v>
      </c>
      <c r="H281" s="650">
        <v>1</v>
      </c>
      <c r="I281" s="650">
        <v>32</v>
      </c>
      <c r="J281" s="366">
        <v>42795</v>
      </c>
      <c r="K281" s="598" t="s">
        <v>504</v>
      </c>
      <c r="L281" s="361"/>
      <c r="M281" s="652" t="s">
        <v>66</v>
      </c>
      <c r="N281" s="660">
        <v>42795</v>
      </c>
      <c r="O281" s="654">
        <v>42800</v>
      </c>
      <c r="P281" s="5"/>
      <c r="Q281" s="271" t="s">
        <v>77</v>
      </c>
      <c r="R281" s="396">
        <v>2017</v>
      </c>
    </row>
    <row r="282" spans="1:23" ht="23.25" hidden="1" customHeight="1" x14ac:dyDescent="0.25">
      <c r="A282" s="338" t="s">
        <v>307</v>
      </c>
      <c r="B282" s="5" t="s">
        <v>505</v>
      </c>
      <c r="C282" s="376" t="s">
        <v>508</v>
      </c>
      <c r="D282" s="335" t="s">
        <v>506</v>
      </c>
      <c r="E282" s="337" t="s">
        <v>507</v>
      </c>
      <c r="F282" s="344" t="s">
        <v>64</v>
      </c>
      <c r="G282" s="344">
        <v>1</v>
      </c>
      <c r="H282" s="650">
        <v>4275</v>
      </c>
      <c r="I282" s="650">
        <v>4275</v>
      </c>
      <c r="J282" s="366">
        <v>42795</v>
      </c>
      <c r="K282" s="598" t="s">
        <v>508</v>
      </c>
      <c r="L282" s="361"/>
      <c r="M282" s="652" t="s">
        <v>66</v>
      </c>
      <c r="N282" s="660">
        <v>42795</v>
      </c>
      <c r="O282" s="654">
        <v>42800</v>
      </c>
      <c r="P282" s="5"/>
      <c r="Q282" s="271" t="s">
        <v>77</v>
      </c>
      <c r="R282" s="396">
        <v>2017</v>
      </c>
    </row>
    <row r="283" spans="1:23" ht="23.25" hidden="1" customHeight="1" x14ac:dyDescent="0.25">
      <c r="A283" s="338" t="s">
        <v>307</v>
      </c>
      <c r="B283" s="5" t="s">
        <v>511</v>
      </c>
      <c r="C283" s="376" t="s">
        <v>717</v>
      </c>
      <c r="D283" s="335">
        <v>1053021</v>
      </c>
      <c r="E283" s="4" t="s">
        <v>512</v>
      </c>
      <c r="F283" s="344" t="s">
        <v>64</v>
      </c>
      <c r="G283" s="344">
        <v>48</v>
      </c>
      <c r="H283" s="650">
        <v>10.77</v>
      </c>
      <c r="I283" s="650">
        <v>516.96</v>
      </c>
      <c r="J283" s="366">
        <v>42795</v>
      </c>
      <c r="K283" s="598" t="s">
        <v>9234</v>
      </c>
      <c r="L283" s="361"/>
      <c r="M283" s="652" t="s">
        <v>66</v>
      </c>
      <c r="N283" s="660">
        <v>42795</v>
      </c>
      <c r="O283" s="654">
        <v>42800</v>
      </c>
      <c r="P283" s="5"/>
      <c r="Q283" s="271" t="s">
        <v>77</v>
      </c>
      <c r="R283" s="396">
        <v>2017</v>
      </c>
    </row>
    <row r="284" spans="1:23" ht="23.25" hidden="1" customHeight="1" x14ac:dyDescent="0.25">
      <c r="A284" s="86" t="s">
        <v>9</v>
      </c>
      <c r="B284" s="86" t="s">
        <v>599</v>
      </c>
      <c r="C284" s="661" t="s">
        <v>142</v>
      </c>
      <c r="D284" s="118" t="s">
        <v>718</v>
      </c>
      <c r="E284" s="460" t="s">
        <v>719</v>
      </c>
      <c r="F284" s="118" t="s">
        <v>94</v>
      </c>
      <c r="G284" s="661">
        <v>10</v>
      </c>
      <c r="H284" s="650"/>
      <c r="I284" s="650"/>
      <c r="J284" s="672">
        <v>44136</v>
      </c>
      <c r="K284" s="702" t="s">
        <v>76</v>
      </c>
      <c r="L284" s="312" t="s">
        <v>535</v>
      </c>
      <c r="M284" s="652" t="s">
        <v>601</v>
      </c>
      <c r="N284" s="660">
        <v>44168</v>
      </c>
      <c r="O284" s="654">
        <v>44175</v>
      </c>
      <c r="P284" s="703"/>
      <c r="Q284" s="703" t="s">
        <v>67</v>
      </c>
      <c r="R284" s="86">
        <f>YEAR(J284)</f>
        <v>2020</v>
      </c>
    </row>
    <row r="285" spans="1:23" ht="23.25" hidden="1" customHeight="1" x14ac:dyDescent="0.25">
      <c r="A285" s="338" t="s">
        <v>307</v>
      </c>
      <c r="B285" s="5" t="s">
        <v>308</v>
      </c>
      <c r="C285" s="376" t="s">
        <v>720</v>
      </c>
      <c r="D285" s="335" t="s">
        <v>309</v>
      </c>
      <c r="E285" s="333" t="s">
        <v>310</v>
      </c>
      <c r="F285" s="344" t="s">
        <v>32</v>
      </c>
      <c r="G285" s="344">
        <v>12</v>
      </c>
      <c r="H285" s="650">
        <v>16.2</v>
      </c>
      <c r="I285" s="650">
        <v>194.39999999999998</v>
      </c>
      <c r="J285" s="366">
        <v>42795</v>
      </c>
      <c r="K285" s="598" t="s">
        <v>234</v>
      </c>
      <c r="L285" s="361"/>
      <c r="M285" s="652" t="s">
        <v>66</v>
      </c>
      <c r="N285" s="660">
        <v>42795</v>
      </c>
      <c r="O285" s="654">
        <v>42800</v>
      </c>
      <c r="P285" s="5"/>
      <c r="Q285" s="271" t="s">
        <v>77</v>
      </c>
      <c r="R285" s="396">
        <v>2017</v>
      </c>
    </row>
    <row r="286" spans="1:23" ht="23.25" hidden="1" customHeight="1" x14ac:dyDescent="0.25">
      <c r="A286" s="338" t="s">
        <v>307</v>
      </c>
      <c r="B286" s="5" t="s">
        <v>311</v>
      </c>
      <c r="C286" s="376" t="s">
        <v>721</v>
      </c>
      <c r="D286" s="335" t="s">
        <v>314</v>
      </c>
      <c r="E286" s="333" t="s">
        <v>315</v>
      </c>
      <c r="F286" s="344" t="s">
        <v>64</v>
      </c>
      <c r="G286" s="344">
        <v>5</v>
      </c>
      <c r="H286" s="650">
        <v>70.459999999999994</v>
      </c>
      <c r="I286" s="650">
        <v>352.29999999999995</v>
      </c>
      <c r="J286" s="366">
        <v>42795</v>
      </c>
      <c r="K286" s="598" t="s">
        <v>214</v>
      </c>
      <c r="L286" s="361"/>
      <c r="M286" s="652" t="s">
        <v>66</v>
      </c>
      <c r="N286" s="660">
        <v>42796</v>
      </c>
      <c r="O286" s="654">
        <v>42802</v>
      </c>
      <c r="P286" s="6"/>
      <c r="Q286" s="271" t="s">
        <v>77</v>
      </c>
      <c r="R286" s="396">
        <v>2017</v>
      </c>
    </row>
    <row r="287" spans="1:23" ht="23.25" hidden="1" customHeight="1" x14ac:dyDescent="0.25">
      <c r="A287" s="338" t="s">
        <v>307</v>
      </c>
      <c r="B287" s="5" t="s">
        <v>311</v>
      </c>
      <c r="C287" s="376" t="s">
        <v>721</v>
      </c>
      <c r="D287" s="335" t="s">
        <v>316</v>
      </c>
      <c r="E287" s="333" t="s">
        <v>317</v>
      </c>
      <c r="F287" s="344" t="s">
        <v>32</v>
      </c>
      <c r="G287" s="344">
        <v>4</v>
      </c>
      <c r="H287" s="650">
        <v>53.59</v>
      </c>
      <c r="I287" s="650">
        <v>214.36</v>
      </c>
      <c r="J287" s="366">
        <v>42795</v>
      </c>
      <c r="K287" s="598" t="s">
        <v>214</v>
      </c>
      <c r="L287" s="361"/>
      <c r="M287" s="652" t="s">
        <v>66</v>
      </c>
      <c r="N287" s="660">
        <v>42796</v>
      </c>
      <c r="O287" s="654">
        <v>42802</v>
      </c>
      <c r="P287" s="6"/>
      <c r="Q287" s="271" t="s">
        <v>77</v>
      </c>
      <c r="R287" s="396">
        <v>2017</v>
      </c>
    </row>
    <row r="288" spans="1:23" ht="23.25" hidden="1" customHeight="1" x14ac:dyDescent="0.25">
      <c r="A288" s="338" t="s">
        <v>307</v>
      </c>
      <c r="B288" s="5" t="s">
        <v>311</v>
      </c>
      <c r="C288" s="376" t="s">
        <v>721</v>
      </c>
      <c r="D288" s="335" t="s">
        <v>516</v>
      </c>
      <c r="E288" s="333" t="s">
        <v>516</v>
      </c>
      <c r="F288" s="344" t="s">
        <v>64</v>
      </c>
      <c r="G288" s="344">
        <v>2</v>
      </c>
      <c r="H288" s="650">
        <v>65.45</v>
      </c>
      <c r="I288" s="650">
        <v>130.9</v>
      </c>
      <c r="J288" s="366">
        <v>42795</v>
      </c>
      <c r="K288" s="598" t="s">
        <v>214</v>
      </c>
      <c r="L288" s="361"/>
      <c r="M288" s="652" t="s">
        <v>66</v>
      </c>
      <c r="N288" s="660">
        <v>42796</v>
      </c>
      <c r="O288" s="654">
        <v>42802</v>
      </c>
      <c r="P288" s="6"/>
      <c r="Q288" s="271" t="s">
        <v>77</v>
      </c>
      <c r="R288" s="396">
        <v>2017</v>
      </c>
      <c r="S288" s="124"/>
      <c r="T288" s="124"/>
      <c r="U288" s="124"/>
      <c r="V288" s="124"/>
      <c r="W288" s="124"/>
    </row>
    <row r="289" spans="1:23" ht="23.25" hidden="1" customHeight="1" x14ac:dyDescent="0.25">
      <c r="A289" s="338" t="s">
        <v>307</v>
      </c>
      <c r="B289" s="5" t="s">
        <v>522</v>
      </c>
      <c r="C289" s="376" t="s">
        <v>362</v>
      </c>
      <c r="D289" s="335"/>
      <c r="E289" s="337" t="s">
        <v>523</v>
      </c>
      <c r="F289" s="344" t="s">
        <v>32</v>
      </c>
      <c r="G289" s="344">
        <v>1</v>
      </c>
      <c r="H289" s="650">
        <v>43.5</v>
      </c>
      <c r="I289" s="650">
        <v>43.5</v>
      </c>
      <c r="J289" s="366">
        <v>42795</v>
      </c>
      <c r="K289" s="598" t="s">
        <v>524</v>
      </c>
      <c r="L289" s="361"/>
      <c r="M289" s="652" t="s">
        <v>66</v>
      </c>
      <c r="N289" s="660">
        <v>42795</v>
      </c>
      <c r="O289" s="654">
        <v>42800</v>
      </c>
      <c r="P289" s="5"/>
      <c r="Q289" s="271" t="s">
        <v>77</v>
      </c>
      <c r="R289" s="396">
        <v>2017</v>
      </c>
    </row>
    <row r="290" spans="1:23" ht="23.25" hidden="1" customHeight="1" x14ac:dyDescent="0.25">
      <c r="A290" s="338" t="s">
        <v>54</v>
      </c>
      <c r="B290" s="5" t="s">
        <v>333</v>
      </c>
      <c r="C290" s="376" t="s">
        <v>722</v>
      </c>
      <c r="D290" s="335" t="s">
        <v>334</v>
      </c>
      <c r="E290" s="333" t="s">
        <v>335</v>
      </c>
      <c r="F290" s="344" t="s">
        <v>32</v>
      </c>
      <c r="G290" s="344">
        <v>12</v>
      </c>
      <c r="H290" s="650">
        <v>10.23</v>
      </c>
      <c r="I290" s="650">
        <v>122.76</v>
      </c>
      <c r="J290" s="366">
        <v>42795</v>
      </c>
      <c r="K290" s="598" t="s">
        <v>234</v>
      </c>
      <c r="L290" s="361"/>
      <c r="M290" s="652" t="s">
        <v>66</v>
      </c>
      <c r="N290" s="660">
        <v>42795</v>
      </c>
      <c r="O290" s="654">
        <v>42800</v>
      </c>
      <c r="P290" s="5"/>
      <c r="Q290" s="271" t="s">
        <v>77</v>
      </c>
      <c r="R290" s="396">
        <v>2017</v>
      </c>
    </row>
    <row r="291" spans="1:23" ht="23.25" hidden="1" customHeight="1" x14ac:dyDescent="0.25">
      <c r="A291" s="338" t="s">
        <v>54</v>
      </c>
      <c r="B291" s="5"/>
      <c r="C291" s="376"/>
      <c r="D291" s="335"/>
      <c r="E291" s="337" t="s">
        <v>723</v>
      </c>
      <c r="F291" s="344" t="s">
        <v>64</v>
      </c>
      <c r="G291" s="344">
        <v>1</v>
      </c>
      <c r="H291" s="650">
        <v>644.13</v>
      </c>
      <c r="I291" s="650">
        <v>644.13</v>
      </c>
      <c r="J291" s="366">
        <v>42795</v>
      </c>
      <c r="K291" s="598" t="s">
        <v>139</v>
      </c>
      <c r="L291" s="361"/>
      <c r="M291" s="652" t="s">
        <v>66</v>
      </c>
      <c r="N291" s="660">
        <v>42796</v>
      </c>
      <c r="O291" s="654">
        <v>42800</v>
      </c>
      <c r="P291" s="5"/>
      <c r="Q291" s="271" t="s">
        <v>77</v>
      </c>
      <c r="R291" s="396">
        <v>2017</v>
      </c>
    </row>
    <row r="292" spans="1:23" ht="23.25" hidden="1" customHeight="1" x14ac:dyDescent="0.25">
      <c r="A292" s="338" t="s">
        <v>307</v>
      </c>
      <c r="B292" s="5"/>
      <c r="C292" s="376" t="s">
        <v>608</v>
      </c>
      <c r="D292" s="355">
        <v>120004404004</v>
      </c>
      <c r="E292" s="4" t="s">
        <v>322</v>
      </c>
      <c r="F292" s="344" t="s">
        <v>64</v>
      </c>
      <c r="G292" s="344">
        <v>12</v>
      </c>
      <c r="H292" s="650">
        <v>285.2</v>
      </c>
      <c r="I292" s="650">
        <v>3422.3999999999996</v>
      </c>
      <c r="J292" s="366">
        <v>42795</v>
      </c>
      <c r="K292" s="598" t="s">
        <v>214</v>
      </c>
      <c r="L292" s="361"/>
      <c r="M292" s="652" t="s">
        <v>66</v>
      </c>
      <c r="N292" s="660">
        <v>42796</v>
      </c>
      <c r="O292" s="654">
        <v>42802</v>
      </c>
      <c r="P292" s="6"/>
      <c r="Q292" s="271" t="s">
        <v>77</v>
      </c>
      <c r="R292" s="396">
        <v>2017</v>
      </c>
    </row>
    <row r="293" spans="1:23" ht="23.25" hidden="1" customHeight="1" x14ac:dyDescent="0.25">
      <c r="A293" s="338" t="s">
        <v>54</v>
      </c>
      <c r="B293" s="5" t="s">
        <v>724</v>
      </c>
      <c r="C293" s="376" t="s">
        <v>725</v>
      </c>
      <c r="D293" s="335"/>
      <c r="E293" s="337" t="s">
        <v>726</v>
      </c>
      <c r="F293" s="344" t="s">
        <v>32</v>
      </c>
      <c r="G293" s="344">
        <v>1</v>
      </c>
      <c r="H293" s="650">
        <v>1406</v>
      </c>
      <c r="I293" s="650">
        <v>1406</v>
      </c>
      <c r="J293" s="366">
        <v>42796</v>
      </c>
      <c r="K293" s="598" t="s">
        <v>539</v>
      </c>
      <c r="L293" s="361"/>
      <c r="M293" s="652" t="s">
        <v>66</v>
      </c>
      <c r="N293" s="660">
        <v>42828</v>
      </c>
      <c r="O293" s="654">
        <v>42831</v>
      </c>
      <c r="P293" s="5"/>
      <c r="Q293" s="271" t="s">
        <v>77</v>
      </c>
      <c r="R293" s="396">
        <v>2017</v>
      </c>
    </row>
    <row r="294" spans="1:23" ht="23.25" hidden="1" customHeight="1" x14ac:dyDescent="0.25">
      <c r="A294" s="338" t="s">
        <v>54</v>
      </c>
      <c r="B294" s="5" t="s">
        <v>724</v>
      </c>
      <c r="C294" s="376" t="s">
        <v>725</v>
      </c>
      <c r="D294" s="335"/>
      <c r="E294" s="337" t="s">
        <v>726</v>
      </c>
      <c r="F294" s="344" t="s">
        <v>32</v>
      </c>
      <c r="G294" s="344">
        <v>1</v>
      </c>
      <c r="H294" s="650">
        <v>1406</v>
      </c>
      <c r="I294" s="650">
        <v>1406</v>
      </c>
      <c r="J294" s="366">
        <v>42796</v>
      </c>
      <c r="K294" s="598" t="s">
        <v>539</v>
      </c>
      <c r="L294" s="361"/>
      <c r="M294" s="652" t="s">
        <v>66</v>
      </c>
      <c r="N294" s="660">
        <v>42857</v>
      </c>
      <c r="O294" s="654">
        <v>42863</v>
      </c>
      <c r="P294" s="5"/>
      <c r="Q294" s="271" t="s">
        <v>77</v>
      </c>
      <c r="R294" s="396">
        <v>2017</v>
      </c>
    </row>
    <row r="295" spans="1:23" ht="23.25" hidden="1" customHeight="1" x14ac:dyDescent="0.25">
      <c r="A295" s="338" t="s">
        <v>54</v>
      </c>
      <c r="B295" s="5" t="s">
        <v>727</v>
      </c>
      <c r="C295" s="376"/>
      <c r="D295" s="335" t="s">
        <v>728</v>
      </c>
      <c r="E295" s="337" t="s">
        <v>729</v>
      </c>
      <c r="F295" s="344" t="s">
        <v>164</v>
      </c>
      <c r="G295" s="344">
        <v>1</v>
      </c>
      <c r="H295" s="650">
        <v>471</v>
      </c>
      <c r="I295" s="650">
        <v>471</v>
      </c>
      <c r="J295" s="366">
        <v>42797</v>
      </c>
      <c r="K295" s="677" t="s">
        <v>41</v>
      </c>
      <c r="L295" s="361"/>
      <c r="M295" s="652" t="s">
        <v>66</v>
      </c>
      <c r="N295" s="660">
        <v>42783</v>
      </c>
      <c r="O295" s="654">
        <v>42787</v>
      </c>
      <c r="P295" s="704">
        <v>42802</v>
      </c>
      <c r="Q295" s="271" t="s">
        <v>77</v>
      </c>
      <c r="R295" s="675">
        <v>2017</v>
      </c>
    </row>
    <row r="296" spans="1:23" ht="23.25" hidden="1" customHeight="1" x14ac:dyDescent="0.25">
      <c r="A296" s="338" t="s">
        <v>54</v>
      </c>
      <c r="B296" s="5" t="s">
        <v>730</v>
      </c>
      <c r="C296" s="376" t="s">
        <v>178</v>
      </c>
      <c r="D296" s="335" t="s">
        <v>731</v>
      </c>
      <c r="E296" s="337" t="s">
        <v>732</v>
      </c>
      <c r="F296" s="344" t="s">
        <v>32</v>
      </c>
      <c r="G296" s="344">
        <v>1</v>
      </c>
      <c r="H296" s="650">
        <v>3867.7999999999997</v>
      </c>
      <c r="I296" s="650">
        <v>3867.7999999999997</v>
      </c>
      <c r="J296" s="366">
        <v>42797</v>
      </c>
      <c r="K296" s="598" t="s">
        <v>180</v>
      </c>
      <c r="L296" s="361"/>
      <c r="M296" s="652" t="s">
        <v>66</v>
      </c>
      <c r="N296" s="660">
        <v>42828</v>
      </c>
      <c r="O296" s="654">
        <v>42831</v>
      </c>
      <c r="P296" s="5"/>
      <c r="Q296" s="271" t="s">
        <v>77</v>
      </c>
      <c r="R296" s="675">
        <v>2017</v>
      </c>
      <c r="S296" s="564"/>
      <c r="T296" s="564"/>
      <c r="U296" s="564"/>
      <c r="V296" s="564"/>
      <c r="W296" s="564"/>
    </row>
    <row r="297" spans="1:23" ht="23.25" hidden="1" customHeight="1" x14ac:dyDescent="0.25">
      <c r="A297" s="338" t="s">
        <v>54</v>
      </c>
      <c r="B297" s="5" t="s">
        <v>733</v>
      </c>
      <c r="C297" s="376" t="s">
        <v>608</v>
      </c>
      <c r="D297" s="335">
        <v>320924</v>
      </c>
      <c r="E297" s="4" t="s">
        <v>734</v>
      </c>
      <c r="F297" s="344" t="s">
        <v>32</v>
      </c>
      <c r="G297" s="344">
        <v>1</v>
      </c>
      <c r="H297" s="650">
        <v>58.5</v>
      </c>
      <c r="I297" s="650">
        <v>58.5</v>
      </c>
      <c r="J297" s="366">
        <v>42797</v>
      </c>
      <c r="K297" s="598" t="s">
        <v>214</v>
      </c>
      <c r="L297" s="361"/>
      <c r="M297" s="652" t="s">
        <v>66</v>
      </c>
      <c r="N297" s="660">
        <v>42802</v>
      </c>
      <c r="O297" s="654">
        <v>42807</v>
      </c>
      <c r="P297" s="6"/>
      <c r="Q297" s="271" t="s">
        <v>77</v>
      </c>
      <c r="R297" s="396">
        <v>2017</v>
      </c>
      <c r="S297" s="564"/>
      <c r="T297" s="564"/>
      <c r="U297" s="564"/>
      <c r="V297" s="564"/>
      <c r="W297" s="564"/>
    </row>
    <row r="298" spans="1:23" ht="23.25" hidden="1" customHeight="1" x14ac:dyDescent="0.25">
      <c r="A298" s="338" t="s">
        <v>54</v>
      </c>
      <c r="B298" s="5" t="s">
        <v>733</v>
      </c>
      <c r="C298" s="376" t="s">
        <v>608</v>
      </c>
      <c r="D298" s="335">
        <v>3201024</v>
      </c>
      <c r="E298" s="4" t="s">
        <v>735</v>
      </c>
      <c r="F298" s="344" t="s">
        <v>32</v>
      </c>
      <c r="G298" s="344">
        <v>1</v>
      </c>
      <c r="H298" s="650">
        <v>15.66</v>
      </c>
      <c r="I298" s="650">
        <v>15.66</v>
      </c>
      <c r="J298" s="366">
        <v>42797</v>
      </c>
      <c r="K298" s="598" t="s">
        <v>214</v>
      </c>
      <c r="L298" s="361"/>
      <c r="M298" s="652" t="s">
        <v>66</v>
      </c>
      <c r="N298" s="660">
        <v>42802</v>
      </c>
      <c r="O298" s="654">
        <v>42807</v>
      </c>
      <c r="P298" s="6"/>
      <c r="Q298" s="271" t="s">
        <v>77</v>
      </c>
      <c r="R298" s="396">
        <v>2017</v>
      </c>
    </row>
    <row r="299" spans="1:23" ht="23.25" hidden="1" customHeight="1" x14ac:dyDescent="0.25">
      <c r="A299" s="338" t="s">
        <v>54</v>
      </c>
      <c r="B299" s="5" t="s">
        <v>733</v>
      </c>
      <c r="C299" s="376" t="s">
        <v>608</v>
      </c>
      <c r="D299" s="335" t="s">
        <v>736</v>
      </c>
      <c r="E299" s="333" t="s">
        <v>737</v>
      </c>
      <c r="F299" s="344" t="s">
        <v>32</v>
      </c>
      <c r="G299" s="344">
        <v>2</v>
      </c>
      <c r="H299" s="650">
        <v>46.8</v>
      </c>
      <c r="I299" s="650">
        <v>93.6</v>
      </c>
      <c r="J299" s="366">
        <v>42797</v>
      </c>
      <c r="K299" s="598" t="s">
        <v>214</v>
      </c>
      <c r="L299" s="361"/>
      <c r="M299" s="652" t="s">
        <v>66</v>
      </c>
      <c r="N299" s="660">
        <v>42802</v>
      </c>
      <c r="O299" s="654">
        <v>42807</v>
      </c>
      <c r="P299" s="6"/>
      <c r="Q299" s="271" t="s">
        <v>77</v>
      </c>
      <c r="R299" s="396">
        <v>2017</v>
      </c>
    </row>
    <row r="300" spans="1:23" ht="23.25" hidden="1" customHeight="1" x14ac:dyDescent="0.25">
      <c r="A300" s="338" t="s">
        <v>54</v>
      </c>
      <c r="B300" s="5" t="s">
        <v>733</v>
      </c>
      <c r="C300" s="376" t="s">
        <v>608</v>
      </c>
      <c r="D300" s="335" t="s">
        <v>738</v>
      </c>
      <c r="E300" s="333" t="s">
        <v>739</v>
      </c>
      <c r="F300" s="344" t="s">
        <v>32</v>
      </c>
      <c r="G300" s="344">
        <v>1</v>
      </c>
      <c r="H300" s="650">
        <v>15.66</v>
      </c>
      <c r="I300" s="650">
        <v>15.66</v>
      </c>
      <c r="J300" s="366">
        <v>42797</v>
      </c>
      <c r="K300" s="598" t="s">
        <v>214</v>
      </c>
      <c r="L300" s="361"/>
      <c r="M300" s="652" t="s">
        <v>66</v>
      </c>
      <c r="N300" s="660">
        <v>42802</v>
      </c>
      <c r="O300" s="654">
        <v>42807</v>
      </c>
      <c r="P300" s="6"/>
      <c r="Q300" s="271" t="s">
        <v>77</v>
      </c>
      <c r="R300" s="396">
        <v>2017</v>
      </c>
      <c r="S300" s="564"/>
      <c r="T300" s="564"/>
      <c r="U300" s="564"/>
      <c r="V300" s="564"/>
      <c r="W300" s="564"/>
    </row>
    <row r="301" spans="1:23" ht="23.25" hidden="1" customHeight="1" x14ac:dyDescent="0.25">
      <c r="A301" s="338" t="s">
        <v>54</v>
      </c>
      <c r="B301" s="5" t="s">
        <v>733</v>
      </c>
      <c r="C301" s="376" t="s">
        <v>608</v>
      </c>
      <c r="D301" s="335" t="s">
        <v>740</v>
      </c>
      <c r="E301" s="4" t="s">
        <v>735</v>
      </c>
      <c r="F301" s="344" t="s">
        <v>32</v>
      </c>
      <c r="G301" s="344">
        <v>1</v>
      </c>
      <c r="H301" s="650">
        <v>46.8</v>
      </c>
      <c r="I301" s="650">
        <v>46.8</v>
      </c>
      <c r="J301" s="366">
        <v>42797</v>
      </c>
      <c r="K301" s="598" t="s">
        <v>214</v>
      </c>
      <c r="L301" s="361"/>
      <c r="M301" s="652" t="s">
        <v>66</v>
      </c>
      <c r="N301" s="660">
        <v>42802</v>
      </c>
      <c r="O301" s="654">
        <v>42807</v>
      </c>
      <c r="P301" s="6"/>
      <c r="Q301" s="271" t="s">
        <v>77</v>
      </c>
      <c r="R301" s="396">
        <v>2017</v>
      </c>
    </row>
    <row r="302" spans="1:23" ht="23.25" hidden="1" customHeight="1" x14ac:dyDescent="0.25">
      <c r="A302" s="338" t="s">
        <v>54</v>
      </c>
      <c r="B302" s="5" t="s">
        <v>733</v>
      </c>
      <c r="C302" s="376" t="s">
        <v>608</v>
      </c>
      <c r="D302" s="335" t="s">
        <v>741</v>
      </c>
      <c r="E302" s="337" t="s">
        <v>742</v>
      </c>
      <c r="F302" s="344" t="s">
        <v>32</v>
      </c>
      <c r="G302" s="344">
        <v>1</v>
      </c>
      <c r="H302" s="650">
        <v>15.66</v>
      </c>
      <c r="I302" s="650">
        <v>15.66</v>
      </c>
      <c r="J302" s="366">
        <v>42797</v>
      </c>
      <c r="K302" s="598" t="s">
        <v>214</v>
      </c>
      <c r="L302" s="361"/>
      <c r="M302" s="652" t="s">
        <v>66</v>
      </c>
      <c r="N302" s="660">
        <v>42802</v>
      </c>
      <c r="O302" s="654">
        <v>42807</v>
      </c>
      <c r="P302" s="6"/>
      <c r="Q302" s="271" t="s">
        <v>77</v>
      </c>
      <c r="R302" s="675">
        <v>2017</v>
      </c>
    </row>
    <row r="303" spans="1:23" ht="23.25" hidden="1" customHeight="1" x14ac:dyDescent="0.25">
      <c r="A303" s="338" t="s">
        <v>54</v>
      </c>
      <c r="B303" s="5" t="s">
        <v>289</v>
      </c>
      <c r="C303" s="376" t="s">
        <v>178</v>
      </c>
      <c r="D303" s="335">
        <v>1105758</v>
      </c>
      <c r="E303" s="4" t="s">
        <v>743</v>
      </c>
      <c r="F303" s="344" t="s">
        <v>32</v>
      </c>
      <c r="G303" s="344">
        <v>1</v>
      </c>
      <c r="H303" s="650">
        <v>1932.24</v>
      </c>
      <c r="I303" s="650">
        <v>1932.24</v>
      </c>
      <c r="J303" s="366">
        <v>42801</v>
      </c>
      <c r="K303" s="598" t="s">
        <v>180</v>
      </c>
      <c r="L303" s="361"/>
      <c r="M303" s="652" t="s">
        <v>66</v>
      </c>
      <c r="N303" s="660">
        <v>42802</v>
      </c>
      <c r="O303" s="654">
        <v>42807</v>
      </c>
      <c r="P303" s="5"/>
      <c r="Q303" s="271" t="s">
        <v>77</v>
      </c>
      <c r="R303" s="396">
        <v>2017</v>
      </c>
    </row>
    <row r="304" spans="1:23" ht="23.25" hidden="1" customHeight="1" x14ac:dyDescent="0.25">
      <c r="A304" s="338" t="s">
        <v>103</v>
      </c>
      <c r="B304" s="5" t="s">
        <v>469</v>
      </c>
      <c r="C304" s="376" t="s">
        <v>198</v>
      </c>
      <c r="D304" s="335">
        <v>117022</v>
      </c>
      <c r="E304" s="4" t="s">
        <v>744</v>
      </c>
      <c r="F304" s="344" t="s">
        <v>200</v>
      </c>
      <c r="G304" s="344">
        <v>10</v>
      </c>
      <c r="H304" s="650">
        <v>3.52</v>
      </c>
      <c r="I304" s="650">
        <v>35.200000000000003</v>
      </c>
      <c r="J304" s="366">
        <v>42801</v>
      </c>
      <c r="K304" s="598" t="s">
        <v>214</v>
      </c>
      <c r="L304" s="361"/>
      <c r="M304" s="652" t="s">
        <v>66</v>
      </c>
      <c r="N304" s="660">
        <v>42802</v>
      </c>
      <c r="O304" s="654">
        <v>42807</v>
      </c>
      <c r="P304" s="6"/>
      <c r="Q304" s="271" t="s">
        <v>77</v>
      </c>
      <c r="R304" s="396">
        <v>2017</v>
      </c>
    </row>
    <row r="305" spans="1:23" ht="23.25" hidden="1" customHeight="1" x14ac:dyDescent="0.25">
      <c r="A305" s="338" t="s">
        <v>140</v>
      </c>
      <c r="B305" s="5" t="s">
        <v>745</v>
      </c>
      <c r="C305" s="376" t="s">
        <v>646</v>
      </c>
      <c r="D305" s="335">
        <v>108808</v>
      </c>
      <c r="E305" s="4" t="s">
        <v>746</v>
      </c>
      <c r="F305" s="344" t="s">
        <v>164</v>
      </c>
      <c r="G305" s="344">
        <v>11</v>
      </c>
      <c r="H305" s="650">
        <v>6.96</v>
      </c>
      <c r="I305" s="650">
        <v>76.56</v>
      </c>
      <c r="J305" s="366">
        <v>42801</v>
      </c>
      <c r="K305" s="598" t="s">
        <v>214</v>
      </c>
      <c r="L305" s="361"/>
      <c r="M305" s="652" t="s">
        <v>66</v>
      </c>
      <c r="N305" s="660">
        <v>42802</v>
      </c>
      <c r="O305" s="654">
        <v>42807</v>
      </c>
      <c r="P305" s="6"/>
      <c r="Q305" s="271" t="s">
        <v>77</v>
      </c>
      <c r="R305" s="396">
        <v>2017</v>
      </c>
    </row>
    <row r="306" spans="1:23" ht="23.25" hidden="1" customHeight="1" x14ac:dyDescent="0.25">
      <c r="A306" s="338" t="s">
        <v>140</v>
      </c>
      <c r="B306" s="5" t="s">
        <v>745</v>
      </c>
      <c r="C306" s="376" t="s">
        <v>646</v>
      </c>
      <c r="D306" s="335">
        <v>108839</v>
      </c>
      <c r="E306" s="4" t="s">
        <v>747</v>
      </c>
      <c r="F306" s="344" t="s">
        <v>164</v>
      </c>
      <c r="G306" s="344">
        <v>3</v>
      </c>
      <c r="H306" s="650">
        <v>125.6</v>
      </c>
      <c r="I306" s="650">
        <v>376.79999999999995</v>
      </c>
      <c r="J306" s="366">
        <v>42801</v>
      </c>
      <c r="K306" s="598" t="s">
        <v>214</v>
      </c>
      <c r="L306" s="361"/>
      <c r="M306" s="652" t="s">
        <v>66</v>
      </c>
      <c r="N306" s="660">
        <v>42802</v>
      </c>
      <c r="O306" s="654">
        <v>42807</v>
      </c>
      <c r="P306" s="6"/>
      <c r="Q306" s="271" t="s">
        <v>77</v>
      </c>
      <c r="R306" s="396">
        <v>2017</v>
      </c>
    </row>
    <row r="307" spans="1:23" ht="23.25" hidden="1" customHeight="1" x14ac:dyDescent="0.25">
      <c r="A307" s="338" t="s">
        <v>140</v>
      </c>
      <c r="B307" s="5" t="s">
        <v>745</v>
      </c>
      <c r="C307" s="376" t="s">
        <v>646</v>
      </c>
      <c r="D307" s="335">
        <v>183542</v>
      </c>
      <c r="E307" s="4" t="s">
        <v>748</v>
      </c>
      <c r="F307" s="344" t="s">
        <v>164</v>
      </c>
      <c r="G307" s="344">
        <v>1</v>
      </c>
      <c r="H307" s="650">
        <v>22.4</v>
      </c>
      <c r="I307" s="650">
        <v>22.4</v>
      </c>
      <c r="J307" s="366">
        <v>42801</v>
      </c>
      <c r="K307" s="598" t="s">
        <v>214</v>
      </c>
      <c r="L307" s="361"/>
      <c r="M307" s="652" t="s">
        <v>66</v>
      </c>
      <c r="N307" s="660">
        <v>42802</v>
      </c>
      <c r="O307" s="654">
        <v>42807</v>
      </c>
      <c r="P307" s="6"/>
      <c r="Q307" s="271" t="s">
        <v>77</v>
      </c>
      <c r="R307" s="396">
        <v>2017</v>
      </c>
    </row>
    <row r="308" spans="1:23" ht="23.25" hidden="1" customHeight="1" x14ac:dyDescent="0.25">
      <c r="A308" s="338" t="s">
        <v>140</v>
      </c>
      <c r="B308" s="5" t="s">
        <v>745</v>
      </c>
      <c r="C308" s="376" t="s">
        <v>646</v>
      </c>
      <c r="D308" s="335" t="s">
        <v>749</v>
      </c>
      <c r="E308" s="337" t="s">
        <v>750</v>
      </c>
      <c r="F308" s="344" t="s">
        <v>164</v>
      </c>
      <c r="G308" s="344">
        <v>2</v>
      </c>
      <c r="H308" s="650">
        <v>351.2</v>
      </c>
      <c r="I308" s="650">
        <v>702.4</v>
      </c>
      <c r="J308" s="366">
        <v>42801</v>
      </c>
      <c r="K308" s="598" t="s">
        <v>214</v>
      </c>
      <c r="L308" s="361"/>
      <c r="M308" s="652" t="s">
        <v>66</v>
      </c>
      <c r="N308" s="660">
        <v>42802</v>
      </c>
      <c r="O308" s="654">
        <v>42807</v>
      </c>
      <c r="P308" s="6"/>
      <c r="Q308" s="271" t="s">
        <v>77</v>
      </c>
      <c r="R308" s="396">
        <v>2017</v>
      </c>
      <c r="S308" s="124"/>
      <c r="T308" s="124"/>
      <c r="U308" s="124"/>
      <c r="V308" s="124"/>
      <c r="W308" s="124"/>
    </row>
    <row r="309" spans="1:23" ht="23.25" hidden="1" customHeight="1" x14ac:dyDescent="0.25">
      <c r="A309" s="338" t="s">
        <v>140</v>
      </c>
      <c r="B309" s="5" t="s">
        <v>745</v>
      </c>
      <c r="C309" s="376" t="s">
        <v>646</v>
      </c>
      <c r="D309" s="335" t="s">
        <v>751</v>
      </c>
      <c r="E309" s="337" t="s">
        <v>750</v>
      </c>
      <c r="F309" s="344" t="s">
        <v>164</v>
      </c>
      <c r="G309" s="344">
        <v>2</v>
      </c>
      <c r="H309" s="650">
        <v>62.4</v>
      </c>
      <c r="I309" s="650">
        <v>124.8</v>
      </c>
      <c r="J309" s="366">
        <v>42801</v>
      </c>
      <c r="K309" s="598" t="s">
        <v>214</v>
      </c>
      <c r="L309" s="361"/>
      <c r="M309" s="652" t="s">
        <v>66</v>
      </c>
      <c r="N309" s="660">
        <v>42802</v>
      </c>
      <c r="O309" s="654">
        <v>42807</v>
      </c>
      <c r="P309" s="6"/>
      <c r="Q309" s="271" t="s">
        <v>77</v>
      </c>
      <c r="R309" s="396">
        <v>2017</v>
      </c>
    </row>
    <row r="310" spans="1:23" ht="23.25" hidden="1" customHeight="1" x14ac:dyDescent="0.25">
      <c r="A310" s="338" t="s">
        <v>36</v>
      </c>
      <c r="B310" s="5" t="s">
        <v>752</v>
      </c>
      <c r="C310" s="376"/>
      <c r="D310" s="335"/>
      <c r="E310" s="337" t="s">
        <v>753</v>
      </c>
      <c r="F310" s="344" t="s">
        <v>233</v>
      </c>
      <c r="G310" s="344">
        <v>1</v>
      </c>
      <c r="H310" s="650">
        <v>33.85</v>
      </c>
      <c r="I310" s="650">
        <v>33.85</v>
      </c>
      <c r="J310" s="366">
        <v>42801</v>
      </c>
      <c r="K310" s="598" t="s">
        <v>139</v>
      </c>
      <c r="L310" s="361"/>
      <c r="M310" s="652" t="s">
        <v>66</v>
      </c>
      <c r="N310" s="660">
        <v>42802</v>
      </c>
      <c r="O310" s="654">
        <v>42807</v>
      </c>
      <c r="P310" s="5"/>
      <c r="Q310" s="271" t="s">
        <v>77</v>
      </c>
      <c r="R310" s="396">
        <v>2017</v>
      </c>
    </row>
    <row r="311" spans="1:23" ht="23.25" hidden="1" customHeight="1" x14ac:dyDescent="0.25">
      <c r="A311" s="338" t="s">
        <v>0</v>
      </c>
      <c r="B311" s="5" t="s">
        <v>754</v>
      </c>
      <c r="C311" s="376"/>
      <c r="D311" s="335"/>
      <c r="E311" s="337" t="s">
        <v>755</v>
      </c>
      <c r="F311" s="344" t="s">
        <v>32</v>
      </c>
      <c r="G311" s="344">
        <v>1</v>
      </c>
      <c r="H311" s="650">
        <v>268</v>
      </c>
      <c r="I311" s="650">
        <v>268</v>
      </c>
      <c r="J311" s="366">
        <v>42801</v>
      </c>
      <c r="K311" s="598" t="s">
        <v>756</v>
      </c>
      <c r="L311" s="361"/>
      <c r="M311" s="652" t="s">
        <v>66</v>
      </c>
      <c r="N311" s="660">
        <v>42802</v>
      </c>
      <c r="O311" s="654">
        <v>42807</v>
      </c>
      <c r="P311" s="5"/>
      <c r="Q311" s="271" t="s">
        <v>77</v>
      </c>
      <c r="R311" s="396">
        <v>2017</v>
      </c>
    </row>
    <row r="312" spans="1:23" ht="23.25" hidden="1" customHeight="1" x14ac:dyDescent="0.25">
      <c r="A312" s="338" t="s">
        <v>307</v>
      </c>
      <c r="B312" s="5"/>
      <c r="C312" s="376"/>
      <c r="D312" s="335"/>
      <c r="E312" s="337" t="s">
        <v>706</v>
      </c>
      <c r="F312" s="344" t="s">
        <v>32</v>
      </c>
      <c r="G312" s="344">
        <v>1</v>
      </c>
      <c r="H312" s="650">
        <v>17.8</v>
      </c>
      <c r="I312" s="650">
        <v>17.8</v>
      </c>
      <c r="J312" s="366">
        <v>42801</v>
      </c>
      <c r="K312" s="598" t="s">
        <v>707</v>
      </c>
      <c r="L312" s="361"/>
      <c r="M312" s="652" t="s">
        <v>66</v>
      </c>
      <c r="N312" s="660">
        <v>42802</v>
      </c>
      <c r="O312" s="654">
        <v>42807</v>
      </c>
      <c r="P312" s="5"/>
      <c r="Q312" s="271" t="s">
        <v>77</v>
      </c>
      <c r="R312" s="396">
        <v>2017</v>
      </c>
      <c r="S312" s="124"/>
      <c r="T312" s="124"/>
      <c r="U312" s="124"/>
      <c r="V312" s="124"/>
      <c r="W312" s="124"/>
    </row>
    <row r="313" spans="1:23" ht="23.25" hidden="1" customHeight="1" x14ac:dyDescent="0.25">
      <c r="A313" s="338" t="s">
        <v>0</v>
      </c>
      <c r="B313" s="5" t="s">
        <v>469</v>
      </c>
      <c r="C313" s="376" t="s">
        <v>198</v>
      </c>
      <c r="D313" s="335" t="s">
        <v>436</v>
      </c>
      <c r="E313" s="4" t="s">
        <v>757</v>
      </c>
      <c r="F313" s="344" t="s">
        <v>200</v>
      </c>
      <c r="G313" s="344">
        <v>2</v>
      </c>
      <c r="H313" s="650">
        <v>531.25</v>
      </c>
      <c r="I313" s="650">
        <v>1062.5</v>
      </c>
      <c r="J313" s="366">
        <v>42802</v>
      </c>
      <c r="K313" s="598" t="s">
        <v>214</v>
      </c>
      <c r="L313" s="361"/>
      <c r="M313" s="652" t="s">
        <v>66</v>
      </c>
      <c r="N313" s="660">
        <v>42829</v>
      </c>
      <c r="O313" s="654">
        <v>42831</v>
      </c>
      <c r="P313" s="6"/>
      <c r="Q313" s="271" t="s">
        <v>77</v>
      </c>
      <c r="R313" s="396">
        <v>2017</v>
      </c>
      <c r="S313" s="564"/>
      <c r="T313" s="564"/>
      <c r="U313" s="564"/>
      <c r="V313" s="564"/>
      <c r="W313" s="564"/>
    </row>
    <row r="314" spans="1:23" ht="23.25" hidden="1" customHeight="1" x14ac:dyDescent="0.25">
      <c r="A314" s="338" t="s">
        <v>54</v>
      </c>
      <c r="B314" s="5" t="s">
        <v>758</v>
      </c>
      <c r="C314" s="376"/>
      <c r="D314" s="335" t="s">
        <v>759</v>
      </c>
      <c r="E314" s="4" t="s">
        <v>760</v>
      </c>
      <c r="F314" s="344" t="s">
        <v>64</v>
      </c>
      <c r="G314" s="344">
        <v>1</v>
      </c>
      <c r="H314" s="650">
        <v>13.75</v>
      </c>
      <c r="I314" s="650">
        <v>13.75</v>
      </c>
      <c r="J314" s="366">
        <v>42802</v>
      </c>
      <c r="K314" s="598" t="s">
        <v>188</v>
      </c>
      <c r="L314" s="361"/>
      <c r="M314" s="652" t="s">
        <v>66</v>
      </c>
      <c r="N314" s="660">
        <v>42802</v>
      </c>
      <c r="O314" s="654">
        <v>42807</v>
      </c>
      <c r="P314" s="5"/>
      <c r="Q314" s="271" t="s">
        <v>77</v>
      </c>
      <c r="R314" s="396">
        <v>2017</v>
      </c>
    </row>
    <row r="315" spans="1:23" ht="23.25" hidden="1" customHeight="1" x14ac:dyDescent="0.25">
      <c r="A315" s="338" t="s">
        <v>54</v>
      </c>
      <c r="B315" s="5" t="s">
        <v>758</v>
      </c>
      <c r="C315" s="376"/>
      <c r="D315" s="335" t="s">
        <v>761</v>
      </c>
      <c r="E315" s="337" t="s">
        <v>762</v>
      </c>
      <c r="F315" s="344" t="s">
        <v>64</v>
      </c>
      <c r="G315" s="344">
        <v>1</v>
      </c>
      <c r="H315" s="650">
        <v>9.6999999999999993</v>
      </c>
      <c r="I315" s="650">
        <v>9.6999999999999993</v>
      </c>
      <c r="J315" s="366">
        <v>42802</v>
      </c>
      <c r="K315" s="598" t="s">
        <v>188</v>
      </c>
      <c r="L315" s="361"/>
      <c r="M315" s="652" t="s">
        <v>66</v>
      </c>
      <c r="N315" s="660">
        <v>42802</v>
      </c>
      <c r="O315" s="654">
        <v>42807</v>
      </c>
      <c r="P315" s="5"/>
      <c r="Q315" s="271" t="s">
        <v>77</v>
      </c>
      <c r="R315" s="396">
        <v>2017</v>
      </c>
    </row>
    <row r="316" spans="1:23" ht="23.25" hidden="1" customHeight="1" x14ac:dyDescent="0.25">
      <c r="A316" s="338" t="s">
        <v>36</v>
      </c>
      <c r="B316" s="5" t="s">
        <v>763</v>
      </c>
      <c r="C316" s="376" t="s">
        <v>764</v>
      </c>
      <c r="D316" s="335"/>
      <c r="E316" s="337" t="s">
        <v>765</v>
      </c>
      <c r="F316" s="344" t="s">
        <v>64</v>
      </c>
      <c r="G316" s="344">
        <v>1</v>
      </c>
      <c r="H316" s="650">
        <v>1600</v>
      </c>
      <c r="I316" s="650">
        <v>1600</v>
      </c>
      <c r="J316" s="366">
        <v>42802</v>
      </c>
      <c r="K316" s="598" t="s">
        <v>766</v>
      </c>
      <c r="L316" s="361"/>
      <c r="M316" s="652" t="s">
        <v>66</v>
      </c>
      <c r="N316" s="660">
        <v>42796</v>
      </c>
      <c r="O316" s="654">
        <v>42802</v>
      </c>
      <c r="P316" s="5"/>
      <c r="Q316" s="271" t="s">
        <v>77</v>
      </c>
      <c r="R316" s="396">
        <v>2017</v>
      </c>
    </row>
    <row r="317" spans="1:23" s="124" customFormat="1" ht="23.25" hidden="1" customHeight="1" x14ac:dyDescent="0.25">
      <c r="A317" s="338" t="s">
        <v>54</v>
      </c>
      <c r="B317" s="5" t="s">
        <v>767</v>
      </c>
      <c r="C317" s="376" t="s">
        <v>756</v>
      </c>
      <c r="D317" s="335" t="s">
        <v>768</v>
      </c>
      <c r="E317" s="337" t="s">
        <v>769</v>
      </c>
      <c r="F317" s="344" t="s">
        <v>32</v>
      </c>
      <c r="G317" s="344">
        <v>1</v>
      </c>
      <c r="H317" s="650">
        <v>405</v>
      </c>
      <c r="I317" s="650">
        <v>405</v>
      </c>
      <c r="J317" s="366">
        <v>42802</v>
      </c>
      <c r="K317" s="598" t="s">
        <v>756</v>
      </c>
      <c r="L317" s="361"/>
      <c r="M317" s="652" t="s">
        <v>66</v>
      </c>
      <c r="N317" s="660">
        <v>42802</v>
      </c>
      <c r="O317" s="654">
        <v>42807</v>
      </c>
      <c r="P317" s="5"/>
      <c r="Q317" s="271" t="s">
        <v>77</v>
      </c>
      <c r="R317" s="675">
        <v>2017</v>
      </c>
      <c r="S317" s="330"/>
      <c r="T317" s="330"/>
      <c r="U317" s="330"/>
      <c r="V317" s="330"/>
      <c r="W317" s="330"/>
    </row>
    <row r="318" spans="1:23" ht="23.25" hidden="1" customHeight="1" x14ac:dyDescent="0.25">
      <c r="A318" s="338" t="s">
        <v>36</v>
      </c>
      <c r="B318" s="5" t="s">
        <v>576</v>
      </c>
      <c r="C318" s="376"/>
      <c r="D318" s="335" t="s">
        <v>770</v>
      </c>
      <c r="E318" s="337" t="s">
        <v>771</v>
      </c>
      <c r="F318" s="344" t="s">
        <v>32</v>
      </c>
      <c r="G318" s="344">
        <v>2</v>
      </c>
      <c r="H318" s="650">
        <v>27</v>
      </c>
      <c r="I318" s="650">
        <v>54</v>
      </c>
      <c r="J318" s="366">
        <v>42802</v>
      </c>
      <c r="K318" s="598" t="s">
        <v>214</v>
      </c>
      <c r="L318" s="361"/>
      <c r="M318" s="652" t="s">
        <v>66</v>
      </c>
      <c r="N318" s="660">
        <v>42802</v>
      </c>
      <c r="O318" s="654">
        <v>42807</v>
      </c>
      <c r="P318" s="6"/>
      <c r="Q318" s="271" t="s">
        <v>77</v>
      </c>
      <c r="R318" s="396">
        <v>2017</v>
      </c>
    </row>
    <row r="319" spans="1:23" ht="23.25" hidden="1" customHeight="1" x14ac:dyDescent="0.25">
      <c r="A319" s="338" t="s">
        <v>54</v>
      </c>
      <c r="B319" s="5"/>
      <c r="C319" s="376"/>
      <c r="D319" s="335"/>
      <c r="E319" s="337" t="s">
        <v>765</v>
      </c>
      <c r="F319" s="344" t="s">
        <v>32</v>
      </c>
      <c r="G319" s="344">
        <v>1</v>
      </c>
      <c r="H319" s="650">
        <v>1600</v>
      </c>
      <c r="I319" s="650">
        <v>1600</v>
      </c>
      <c r="J319" s="366">
        <v>42802</v>
      </c>
      <c r="K319" s="598" t="s">
        <v>766</v>
      </c>
      <c r="L319" s="361"/>
      <c r="M319" s="652" t="s">
        <v>66</v>
      </c>
      <c r="N319" s="660">
        <v>42828</v>
      </c>
      <c r="O319" s="654">
        <v>42831</v>
      </c>
      <c r="P319" s="5"/>
      <c r="Q319" s="271" t="s">
        <v>77</v>
      </c>
      <c r="R319" s="396">
        <v>2017</v>
      </c>
    </row>
    <row r="320" spans="1:23" ht="23.25" hidden="1" customHeight="1" x14ac:dyDescent="0.25">
      <c r="A320" s="338" t="s">
        <v>103</v>
      </c>
      <c r="B320" s="5" t="s">
        <v>772</v>
      </c>
      <c r="C320" s="376"/>
      <c r="D320" s="335"/>
      <c r="E320" s="337" t="s">
        <v>773</v>
      </c>
      <c r="F320" s="344" t="s">
        <v>32</v>
      </c>
      <c r="G320" s="344">
        <v>16</v>
      </c>
      <c r="H320" s="650">
        <v>7.61</v>
      </c>
      <c r="I320" s="650">
        <v>121.76</v>
      </c>
      <c r="J320" s="366">
        <v>42807</v>
      </c>
      <c r="K320" s="598" t="s">
        <v>774</v>
      </c>
      <c r="L320" s="361"/>
      <c r="M320" s="652" t="s">
        <v>66</v>
      </c>
      <c r="N320" s="660">
        <v>42802</v>
      </c>
      <c r="O320" s="654">
        <v>42807</v>
      </c>
      <c r="P320" s="5"/>
      <c r="Q320" s="271" t="s">
        <v>77</v>
      </c>
      <c r="R320" s="396">
        <v>2017</v>
      </c>
    </row>
    <row r="321" spans="1:23" ht="23.25" hidden="1" customHeight="1" x14ac:dyDescent="0.25">
      <c r="A321" s="353" t="s">
        <v>4</v>
      </c>
      <c r="B321" s="346" t="s">
        <v>775</v>
      </c>
      <c r="C321" s="360" t="s">
        <v>776</v>
      </c>
      <c r="D321" s="347" t="s">
        <v>777</v>
      </c>
      <c r="E321" s="333" t="s">
        <v>778</v>
      </c>
      <c r="F321" s="344" t="s">
        <v>44</v>
      </c>
      <c r="G321" s="347">
        <v>6</v>
      </c>
      <c r="H321" s="650">
        <v>3.71</v>
      </c>
      <c r="I321" s="650">
        <v>22.259999999999998</v>
      </c>
      <c r="J321" s="366">
        <v>42807</v>
      </c>
      <c r="K321" s="705" t="s">
        <v>139</v>
      </c>
      <c r="L321" s="570"/>
      <c r="M321" s="652" t="s">
        <v>66</v>
      </c>
      <c r="N321" s="660">
        <v>42810</v>
      </c>
      <c r="O321" s="654">
        <v>42814</v>
      </c>
      <c r="P321" s="5"/>
      <c r="Q321" s="271" t="s">
        <v>77</v>
      </c>
      <c r="R321" s="396">
        <v>2017</v>
      </c>
    </row>
    <row r="322" spans="1:23" ht="23.25" hidden="1" customHeight="1" x14ac:dyDescent="0.25">
      <c r="A322" s="338"/>
      <c r="B322" s="5"/>
      <c r="C322" s="376" t="s">
        <v>178</v>
      </c>
      <c r="D322" s="335"/>
      <c r="E322" s="337" t="s">
        <v>779</v>
      </c>
      <c r="F322" s="344" t="s">
        <v>32</v>
      </c>
      <c r="G322" s="344">
        <v>1</v>
      </c>
      <c r="H322" s="650">
        <v>-1711.46</v>
      </c>
      <c r="I322" s="650">
        <v>-1711.46</v>
      </c>
      <c r="J322" s="366">
        <v>42807</v>
      </c>
      <c r="K322" s="598" t="s">
        <v>180</v>
      </c>
      <c r="L322" s="361"/>
      <c r="M322" s="652" t="s">
        <v>66</v>
      </c>
      <c r="N322" s="660"/>
      <c r="O322" s="654"/>
      <c r="P322" s="5"/>
      <c r="Q322" s="271" t="s">
        <v>77</v>
      </c>
      <c r="R322" s="396">
        <v>2017</v>
      </c>
    </row>
    <row r="323" spans="1:23" ht="23.25" hidden="1" customHeight="1" x14ac:dyDescent="0.25">
      <c r="A323" s="353" t="s">
        <v>54</v>
      </c>
      <c r="B323" s="346" t="s">
        <v>780</v>
      </c>
      <c r="C323" s="360" t="s">
        <v>180</v>
      </c>
      <c r="D323" s="347">
        <v>640464</v>
      </c>
      <c r="E323" s="354" t="s">
        <v>781</v>
      </c>
      <c r="F323" s="344" t="s">
        <v>117</v>
      </c>
      <c r="G323" s="344">
        <v>4</v>
      </c>
      <c r="H323" s="650">
        <v>24.87</v>
      </c>
      <c r="I323" s="650">
        <v>99.48</v>
      </c>
      <c r="J323" s="366">
        <v>42808</v>
      </c>
      <c r="K323" s="598" t="s">
        <v>180</v>
      </c>
      <c r="L323" s="361"/>
      <c r="M323" s="652" t="s">
        <v>66</v>
      </c>
      <c r="N323" s="660">
        <v>42810</v>
      </c>
      <c r="O323" s="654">
        <v>42814</v>
      </c>
      <c r="P323" s="5"/>
      <c r="Q323" s="271" t="s">
        <v>77</v>
      </c>
      <c r="R323" s="396">
        <v>2017</v>
      </c>
    </row>
    <row r="324" spans="1:23" ht="23.25" hidden="1" customHeight="1" x14ac:dyDescent="0.25">
      <c r="A324" s="338" t="s">
        <v>782</v>
      </c>
      <c r="B324" s="5" t="s">
        <v>783</v>
      </c>
      <c r="C324" s="376" t="s">
        <v>784</v>
      </c>
      <c r="D324" s="335" t="s">
        <v>785</v>
      </c>
      <c r="E324" s="337" t="s">
        <v>786</v>
      </c>
      <c r="F324" s="344" t="s">
        <v>200</v>
      </c>
      <c r="G324" s="344">
        <v>10</v>
      </c>
      <c r="H324" s="650">
        <v>13.27</v>
      </c>
      <c r="I324" s="650">
        <v>132.69999999999999</v>
      </c>
      <c r="J324" s="366">
        <v>42808</v>
      </c>
      <c r="K324" s="598" t="s">
        <v>784</v>
      </c>
      <c r="L324" s="361"/>
      <c r="M324" s="652" t="s">
        <v>66</v>
      </c>
      <c r="N324" s="660">
        <v>42810</v>
      </c>
      <c r="O324" s="654">
        <v>42814</v>
      </c>
      <c r="P324" s="5"/>
      <c r="Q324" s="271" t="s">
        <v>77</v>
      </c>
      <c r="R324" s="675">
        <v>2017</v>
      </c>
    </row>
    <row r="325" spans="1:23" ht="23.25" hidden="1" customHeight="1" x14ac:dyDescent="0.25">
      <c r="A325" s="338" t="s">
        <v>787</v>
      </c>
      <c r="B325" s="5" t="s">
        <v>788</v>
      </c>
      <c r="C325" s="376" t="s">
        <v>789</v>
      </c>
      <c r="D325" s="335" t="s">
        <v>790</v>
      </c>
      <c r="E325" s="4" t="s">
        <v>791</v>
      </c>
      <c r="F325" s="344" t="s">
        <v>200</v>
      </c>
      <c r="G325" s="344">
        <v>1</v>
      </c>
      <c r="H325" s="650">
        <v>531</v>
      </c>
      <c r="I325" s="650">
        <v>531</v>
      </c>
      <c r="J325" s="366">
        <v>42808</v>
      </c>
      <c r="K325" s="598" t="s">
        <v>616</v>
      </c>
      <c r="L325" s="361"/>
      <c r="M325" s="652" t="s">
        <v>66</v>
      </c>
      <c r="N325" s="660">
        <v>42810</v>
      </c>
      <c r="O325" s="654">
        <v>42814</v>
      </c>
      <c r="P325" s="6"/>
      <c r="Q325" s="271" t="s">
        <v>77</v>
      </c>
      <c r="R325" s="396">
        <v>2017</v>
      </c>
    </row>
    <row r="326" spans="1:23" ht="23.25" hidden="1" customHeight="1" x14ac:dyDescent="0.25">
      <c r="A326" s="338" t="s">
        <v>54</v>
      </c>
      <c r="B326" s="346" t="s">
        <v>253</v>
      </c>
      <c r="C326" s="376" t="s">
        <v>721</v>
      </c>
      <c r="D326" s="347" t="s">
        <v>254</v>
      </c>
      <c r="E326" s="337" t="s">
        <v>255</v>
      </c>
      <c r="F326" s="344" t="s">
        <v>117</v>
      </c>
      <c r="G326" s="344">
        <v>30</v>
      </c>
      <c r="H326" s="650">
        <v>3.35</v>
      </c>
      <c r="I326" s="650">
        <v>100.5</v>
      </c>
      <c r="J326" s="366">
        <v>42808</v>
      </c>
      <c r="K326" s="598" t="s">
        <v>214</v>
      </c>
      <c r="L326" s="361"/>
      <c r="M326" s="652" t="s">
        <v>66</v>
      </c>
      <c r="N326" s="660">
        <v>42810</v>
      </c>
      <c r="O326" s="654">
        <v>42814</v>
      </c>
      <c r="P326" s="6"/>
      <c r="Q326" s="271" t="s">
        <v>77</v>
      </c>
      <c r="R326" s="675">
        <v>2017</v>
      </c>
    </row>
    <row r="327" spans="1:23" ht="23.25" hidden="1" customHeight="1" x14ac:dyDescent="0.25">
      <c r="A327" s="338" t="s">
        <v>0</v>
      </c>
      <c r="B327" s="5" t="s">
        <v>792</v>
      </c>
      <c r="C327" s="376" t="s">
        <v>246</v>
      </c>
      <c r="D327" s="335" t="s">
        <v>409</v>
      </c>
      <c r="E327" s="4" t="s">
        <v>410</v>
      </c>
      <c r="F327" s="344" t="s">
        <v>32</v>
      </c>
      <c r="G327" s="344">
        <v>1</v>
      </c>
      <c r="H327" s="650">
        <v>372.17</v>
      </c>
      <c r="I327" s="650">
        <v>372.17</v>
      </c>
      <c r="J327" s="366">
        <v>42808</v>
      </c>
      <c r="K327" s="598" t="s">
        <v>234</v>
      </c>
      <c r="L327" s="361"/>
      <c r="M327" s="652" t="s">
        <v>66</v>
      </c>
      <c r="N327" s="660">
        <v>42810</v>
      </c>
      <c r="O327" s="654">
        <v>42814</v>
      </c>
      <c r="P327" s="5"/>
      <c r="Q327" s="271" t="s">
        <v>77</v>
      </c>
      <c r="R327" s="675">
        <v>2017</v>
      </c>
    </row>
    <row r="328" spans="1:23" ht="23.25" hidden="1" customHeight="1" x14ac:dyDescent="0.25">
      <c r="A328" s="338" t="s">
        <v>0</v>
      </c>
      <c r="B328" s="5" t="s">
        <v>793</v>
      </c>
      <c r="C328" s="376" t="s">
        <v>794</v>
      </c>
      <c r="D328" s="335" t="s">
        <v>795</v>
      </c>
      <c r="E328" s="4" t="s">
        <v>796</v>
      </c>
      <c r="F328" s="344" t="s">
        <v>94</v>
      </c>
      <c r="G328" s="344">
        <v>4</v>
      </c>
      <c r="H328" s="650">
        <v>46.04</v>
      </c>
      <c r="I328" s="650">
        <v>184.16</v>
      </c>
      <c r="J328" s="651">
        <v>42809</v>
      </c>
      <c r="K328" s="598" t="s">
        <v>33</v>
      </c>
      <c r="L328" s="361"/>
      <c r="M328" s="652" t="s">
        <v>66</v>
      </c>
      <c r="N328" s="653">
        <v>42816</v>
      </c>
      <c r="O328" s="654">
        <v>42818</v>
      </c>
      <c r="P328" s="5"/>
      <c r="Q328" s="271" t="s">
        <v>77</v>
      </c>
      <c r="R328" s="396">
        <v>2017</v>
      </c>
    </row>
    <row r="329" spans="1:23" ht="23.25" hidden="1" customHeight="1" x14ac:dyDescent="0.25">
      <c r="A329" s="338" t="s">
        <v>54</v>
      </c>
      <c r="B329" s="5" t="s">
        <v>797</v>
      </c>
      <c r="C329" s="376" t="s">
        <v>798</v>
      </c>
      <c r="D329" s="335" t="s">
        <v>799</v>
      </c>
      <c r="E329" s="4" t="s">
        <v>800</v>
      </c>
      <c r="F329" s="344" t="s">
        <v>683</v>
      </c>
      <c r="G329" s="344">
        <v>4</v>
      </c>
      <c r="H329" s="650">
        <v>81.825999999999993</v>
      </c>
      <c r="I329" s="650">
        <v>327.30399999999997</v>
      </c>
      <c r="J329" s="651">
        <v>42809</v>
      </c>
      <c r="K329" s="598" t="s">
        <v>33</v>
      </c>
      <c r="L329" s="361"/>
      <c r="M329" s="652" t="s">
        <v>66</v>
      </c>
      <c r="N329" s="653">
        <v>42810</v>
      </c>
      <c r="O329" s="654">
        <v>42814</v>
      </c>
      <c r="P329" s="5"/>
      <c r="Q329" s="271" t="s">
        <v>77</v>
      </c>
      <c r="R329" s="675">
        <v>2017</v>
      </c>
    </row>
    <row r="330" spans="1:23" ht="23.25" hidden="1" customHeight="1" x14ac:dyDescent="0.25">
      <c r="A330" s="338" t="s">
        <v>782</v>
      </c>
      <c r="B330" s="5" t="s">
        <v>801</v>
      </c>
      <c r="C330" s="376"/>
      <c r="D330" s="335"/>
      <c r="E330" s="337" t="s">
        <v>802</v>
      </c>
      <c r="F330" s="344" t="s">
        <v>32</v>
      </c>
      <c r="G330" s="344">
        <v>20</v>
      </c>
      <c r="H330" s="650">
        <v>45.89</v>
      </c>
      <c r="I330" s="650">
        <v>917.8</v>
      </c>
      <c r="J330" s="366">
        <v>42809</v>
      </c>
      <c r="K330" s="598" t="s">
        <v>784</v>
      </c>
      <c r="L330" s="361"/>
      <c r="M330" s="652" t="s">
        <v>66</v>
      </c>
      <c r="N330" s="660">
        <v>42810</v>
      </c>
      <c r="O330" s="654">
        <v>42814</v>
      </c>
      <c r="P330" s="5"/>
      <c r="Q330" s="271" t="s">
        <v>77</v>
      </c>
      <c r="R330" s="396">
        <v>2017</v>
      </c>
    </row>
    <row r="331" spans="1:23" ht="23.25" hidden="1" customHeight="1" x14ac:dyDescent="0.25">
      <c r="A331" s="338" t="s">
        <v>803</v>
      </c>
      <c r="B331" s="5" t="s">
        <v>804</v>
      </c>
      <c r="C331" s="376" t="s">
        <v>183</v>
      </c>
      <c r="D331" s="335"/>
      <c r="E331" s="337" t="s">
        <v>804</v>
      </c>
      <c r="F331" s="344" t="s">
        <v>32</v>
      </c>
      <c r="G331" s="344">
        <v>1</v>
      </c>
      <c r="H331" s="650">
        <v>617.13</v>
      </c>
      <c r="I331" s="650">
        <v>617.13</v>
      </c>
      <c r="J331" s="366">
        <v>42809</v>
      </c>
      <c r="K331" s="598" t="s">
        <v>183</v>
      </c>
      <c r="L331" s="361"/>
      <c r="M331" s="652" t="s">
        <v>66</v>
      </c>
      <c r="N331" s="660">
        <v>42817</v>
      </c>
      <c r="O331" s="654">
        <v>42818</v>
      </c>
      <c r="P331" s="5"/>
      <c r="Q331" s="271" t="s">
        <v>77</v>
      </c>
      <c r="R331" s="396">
        <v>2017</v>
      </c>
    </row>
    <row r="332" spans="1:23" ht="23.25" hidden="1" customHeight="1" x14ac:dyDescent="0.25">
      <c r="A332" s="338" t="s">
        <v>36</v>
      </c>
      <c r="B332" s="5" t="s">
        <v>805</v>
      </c>
      <c r="C332" s="376" t="s">
        <v>725</v>
      </c>
      <c r="D332" s="335" t="s">
        <v>806</v>
      </c>
      <c r="E332" s="337" t="s">
        <v>805</v>
      </c>
      <c r="F332" s="344" t="s">
        <v>32</v>
      </c>
      <c r="G332" s="344">
        <v>1</v>
      </c>
      <c r="H332" s="650">
        <v>375</v>
      </c>
      <c r="I332" s="650">
        <v>375</v>
      </c>
      <c r="J332" s="366">
        <v>42809</v>
      </c>
      <c r="K332" s="598" t="s">
        <v>725</v>
      </c>
      <c r="L332" s="361"/>
      <c r="M332" s="652" t="s">
        <v>66</v>
      </c>
      <c r="N332" s="660">
        <v>42844</v>
      </c>
      <c r="O332" s="654">
        <v>42849</v>
      </c>
      <c r="P332" s="5"/>
      <c r="Q332" s="271" t="s">
        <v>77</v>
      </c>
      <c r="R332" s="675">
        <v>2017</v>
      </c>
      <c r="S332" s="124"/>
      <c r="T332" s="124"/>
      <c r="U332" s="124"/>
      <c r="V332" s="124"/>
      <c r="W332" s="124"/>
    </row>
    <row r="333" spans="1:23" ht="23.25" hidden="1" customHeight="1" x14ac:dyDescent="0.25">
      <c r="A333" s="338" t="s">
        <v>782</v>
      </c>
      <c r="B333" s="358" t="s">
        <v>807</v>
      </c>
      <c r="C333" s="656" t="s">
        <v>808</v>
      </c>
      <c r="D333" s="335" t="s">
        <v>809</v>
      </c>
      <c r="E333" s="337" t="s">
        <v>810</v>
      </c>
      <c r="F333" s="344" t="s">
        <v>64</v>
      </c>
      <c r="G333" s="335">
        <v>1</v>
      </c>
      <c r="H333" s="650">
        <v>6615.5</v>
      </c>
      <c r="I333" s="650">
        <v>6615.5</v>
      </c>
      <c r="J333" s="706">
        <v>42809</v>
      </c>
      <c r="K333" s="677" t="s">
        <v>341</v>
      </c>
      <c r="L333" s="361"/>
      <c r="M333" s="652" t="s">
        <v>66</v>
      </c>
      <c r="N333" s="660">
        <v>42810</v>
      </c>
      <c r="O333" s="654">
        <v>42814</v>
      </c>
      <c r="P333" s="5"/>
      <c r="Q333" s="271" t="s">
        <v>77</v>
      </c>
      <c r="R333" s="675">
        <v>2017</v>
      </c>
      <c r="S333" s="124"/>
      <c r="T333" s="124"/>
      <c r="U333" s="124"/>
      <c r="V333" s="124"/>
      <c r="W333" s="124"/>
    </row>
    <row r="334" spans="1:23" ht="23.25" hidden="1" customHeight="1" x14ac:dyDescent="0.25">
      <c r="A334" s="359" t="s">
        <v>782</v>
      </c>
      <c r="B334" s="358" t="s">
        <v>811</v>
      </c>
      <c r="C334" s="656" t="s">
        <v>808</v>
      </c>
      <c r="D334" s="335" t="s">
        <v>812</v>
      </c>
      <c r="E334" s="337" t="s">
        <v>813</v>
      </c>
      <c r="F334" s="344" t="s">
        <v>64</v>
      </c>
      <c r="G334" s="335">
        <v>1</v>
      </c>
      <c r="H334" s="650">
        <v>7398.04</v>
      </c>
      <c r="I334" s="650">
        <v>7398.04</v>
      </c>
      <c r="J334" s="366">
        <v>42809</v>
      </c>
      <c r="K334" s="677" t="s">
        <v>341</v>
      </c>
      <c r="L334" s="361"/>
      <c r="M334" s="652" t="s">
        <v>66</v>
      </c>
      <c r="N334" s="660">
        <v>42810</v>
      </c>
      <c r="O334" s="654">
        <v>42814</v>
      </c>
      <c r="P334" s="5"/>
      <c r="Q334" s="271" t="s">
        <v>77</v>
      </c>
      <c r="R334" s="549">
        <v>2017</v>
      </c>
    </row>
    <row r="335" spans="1:23" ht="23.25" hidden="1" customHeight="1" x14ac:dyDescent="0.25">
      <c r="A335" s="338" t="s">
        <v>54</v>
      </c>
      <c r="B335" s="5" t="s">
        <v>814</v>
      </c>
      <c r="C335" s="376" t="s">
        <v>815</v>
      </c>
      <c r="D335" s="335" t="s">
        <v>816</v>
      </c>
      <c r="E335" s="333" t="s">
        <v>814</v>
      </c>
      <c r="F335" s="344" t="s">
        <v>32</v>
      </c>
      <c r="G335" s="344">
        <v>1</v>
      </c>
      <c r="H335" s="650">
        <v>93.29</v>
      </c>
      <c r="I335" s="650">
        <v>93.29</v>
      </c>
      <c r="J335" s="366">
        <v>42809</v>
      </c>
      <c r="K335" s="598" t="s">
        <v>269</v>
      </c>
      <c r="L335" s="361"/>
      <c r="M335" s="652" t="s">
        <v>66</v>
      </c>
      <c r="N335" s="660">
        <v>42810</v>
      </c>
      <c r="O335" s="654">
        <v>42814</v>
      </c>
      <c r="P335" s="5"/>
      <c r="Q335" s="271" t="s">
        <v>77</v>
      </c>
      <c r="R335" s="396">
        <v>2017</v>
      </c>
    </row>
    <row r="336" spans="1:23" ht="23.25" hidden="1" customHeight="1" x14ac:dyDescent="0.25">
      <c r="A336" s="338" t="s">
        <v>817</v>
      </c>
      <c r="B336" s="5" t="s">
        <v>469</v>
      </c>
      <c r="C336" s="376" t="s">
        <v>198</v>
      </c>
      <c r="D336" s="335">
        <v>117022</v>
      </c>
      <c r="E336" s="4" t="s">
        <v>818</v>
      </c>
      <c r="F336" s="344" t="s">
        <v>200</v>
      </c>
      <c r="G336" s="344">
        <v>10</v>
      </c>
      <c r="H336" s="650">
        <v>4.3</v>
      </c>
      <c r="I336" s="650">
        <v>43</v>
      </c>
      <c r="J336" s="366">
        <v>42810</v>
      </c>
      <c r="K336" s="598" t="s">
        <v>616</v>
      </c>
      <c r="L336" s="361"/>
      <c r="M336" s="652" t="s">
        <v>66</v>
      </c>
      <c r="N336" s="660">
        <v>42816</v>
      </c>
      <c r="O336" s="684">
        <v>42818</v>
      </c>
      <c r="P336" s="685"/>
      <c r="Q336" s="271" t="s">
        <v>77</v>
      </c>
      <c r="R336" s="396">
        <v>2017</v>
      </c>
    </row>
    <row r="337" spans="1:23" ht="23.25" hidden="1" customHeight="1" x14ac:dyDescent="0.25">
      <c r="A337" s="338" t="s">
        <v>54</v>
      </c>
      <c r="B337" s="5" t="s">
        <v>657</v>
      </c>
      <c r="C337" s="376" t="s">
        <v>178</v>
      </c>
      <c r="D337" s="335" t="s">
        <v>658</v>
      </c>
      <c r="E337" s="4" t="s">
        <v>659</v>
      </c>
      <c r="F337" s="344" t="s">
        <v>44</v>
      </c>
      <c r="G337" s="344">
        <v>10</v>
      </c>
      <c r="H337" s="650">
        <v>26.83</v>
      </c>
      <c r="I337" s="650">
        <v>268.29999999999995</v>
      </c>
      <c r="J337" s="366">
        <v>42810</v>
      </c>
      <c r="K337" s="598" t="s">
        <v>180</v>
      </c>
      <c r="L337" s="361"/>
      <c r="M337" s="652" t="s">
        <v>66</v>
      </c>
      <c r="N337" s="660">
        <v>42816</v>
      </c>
      <c r="O337" s="654">
        <v>42818</v>
      </c>
      <c r="P337" s="5"/>
      <c r="Q337" s="271" t="s">
        <v>77</v>
      </c>
      <c r="R337" s="675">
        <v>2017</v>
      </c>
    </row>
    <row r="338" spans="1:23" ht="23.25" hidden="1" customHeight="1" x14ac:dyDescent="0.25">
      <c r="A338" s="342" t="s">
        <v>384</v>
      </c>
      <c r="B338" s="448" t="s">
        <v>531</v>
      </c>
      <c r="C338" s="699" t="s">
        <v>532</v>
      </c>
      <c r="D338" s="422" t="s">
        <v>819</v>
      </c>
      <c r="E338" s="337" t="s">
        <v>820</v>
      </c>
      <c r="F338" s="449" t="s">
        <v>94</v>
      </c>
      <c r="G338" s="699">
        <v>50</v>
      </c>
      <c r="H338" s="650"/>
      <c r="I338" s="650"/>
      <c r="J338" s="700">
        <v>44019</v>
      </c>
      <c r="K338" s="598" t="s">
        <v>76</v>
      </c>
      <c r="L338" s="312" t="s">
        <v>535</v>
      </c>
      <c r="M338" s="652"/>
      <c r="N338" s="660">
        <v>44029</v>
      </c>
      <c r="O338" s="654">
        <v>44034</v>
      </c>
      <c r="P338" s="699"/>
      <c r="Q338" s="701" t="s">
        <v>67</v>
      </c>
      <c r="R338" s="658">
        <f>YEAR(J338)</f>
        <v>2020</v>
      </c>
    </row>
    <row r="339" spans="1:23" ht="23.25" hidden="1" customHeight="1" x14ac:dyDescent="0.25">
      <c r="A339" s="342" t="s">
        <v>384</v>
      </c>
      <c r="B339" s="448" t="s">
        <v>531</v>
      </c>
      <c r="C339" s="699" t="s">
        <v>532</v>
      </c>
      <c r="D339" s="422" t="s">
        <v>821</v>
      </c>
      <c r="E339" s="337" t="s">
        <v>822</v>
      </c>
      <c r="F339" s="449" t="s">
        <v>94</v>
      </c>
      <c r="G339" s="699">
        <v>50</v>
      </c>
      <c r="H339" s="650"/>
      <c r="I339" s="650"/>
      <c r="J339" s="700">
        <v>44019</v>
      </c>
      <c r="K339" s="598" t="s">
        <v>76</v>
      </c>
      <c r="L339" s="312" t="s">
        <v>535</v>
      </c>
      <c r="M339" s="652"/>
      <c r="N339" s="660">
        <v>44029</v>
      </c>
      <c r="O339" s="654">
        <v>44034</v>
      </c>
      <c r="P339" s="699"/>
      <c r="Q339" s="701" t="s">
        <v>67</v>
      </c>
      <c r="R339" s="658">
        <f>YEAR(J339)</f>
        <v>2020</v>
      </c>
    </row>
    <row r="340" spans="1:23" ht="23.25" hidden="1" customHeight="1" x14ac:dyDescent="0.25">
      <c r="A340" s="342" t="s">
        <v>384</v>
      </c>
      <c r="B340" s="448" t="s">
        <v>531</v>
      </c>
      <c r="C340" s="699" t="s">
        <v>532</v>
      </c>
      <c r="D340" s="422" t="s">
        <v>823</v>
      </c>
      <c r="E340" s="337" t="s">
        <v>824</v>
      </c>
      <c r="F340" s="449" t="s">
        <v>94</v>
      </c>
      <c r="G340" s="699">
        <v>50</v>
      </c>
      <c r="H340" s="650"/>
      <c r="I340" s="650"/>
      <c r="J340" s="700">
        <v>44019</v>
      </c>
      <c r="K340" s="598" t="s">
        <v>76</v>
      </c>
      <c r="L340" s="312" t="s">
        <v>535</v>
      </c>
      <c r="M340" s="652"/>
      <c r="N340" s="660">
        <v>44029</v>
      </c>
      <c r="O340" s="654">
        <v>44034</v>
      </c>
      <c r="P340" s="699"/>
      <c r="Q340" s="701" t="s">
        <v>67</v>
      </c>
      <c r="R340" s="658">
        <f>YEAR(J340)</f>
        <v>2020</v>
      </c>
      <c r="S340" s="124"/>
      <c r="T340" s="124"/>
      <c r="U340" s="124"/>
      <c r="V340" s="124"/>
      <c r="W340" s="124"/>
    </row>
    <row r="341" spans="1:23" ht="23.25" hidden="1" customHeight="1" x14ac:dyDescent="0.25">
      <c r="A341" s="342" t="s">
        <v>384</v>
      </c>
      <c r="B341" s="448" t="s">
        <v>531</v>
      </c>
      <c r="C341" s="699" t="s">
        <v>532</v>
      </c>
      <c r="D341" s="422" t="s">
        <v>825</v>
      </c>
      <c r="E341" s="337" t="s">
        <v>826</v>
      </c>
      <c r="F341" s="449" t="s">
        <v>94</v>
      </c>
      <c r="G341" s="699">
        <v>50</v>
      </c>
      <c r="H341" s="650"/>
      <c r="I341" s="650"/>
      <c r="J341" s="700">
        <v>44019</v>
      </c>
      <c r="K341" s="598" t="s">
        <v>76</v>
      </c>
      <c r="L341" s="312" t="s">
        <v>535</v>
      </c>
      <c r="M341" s="652"/>
      <c r="N341" s="660">
        <v>44029</v>
      </c>
      <c r="O341" s="654">
        <v>44034</v>
      </c>
      <c r="P341" s="699"/>
      <c r="Q341" s="701" t="s">
        <v>67</v>
      </c>
      <c r="R341" s="658">
        <f>YEAR(J341)</f>
        <v>2020</v>
      </c>
    </row>
    <row r="342" spans="1:23" ht="23.25" hidden="1" customHeight="1" x14ac:dyDescent="0.25">
      <c r="A342" s="338"/>
      <c r="B342" s="5"/>
      <c r="C342" s="376"/>
      <c r="D342" s="335"/>
      <c r="E342" s="337" t="s">
        <v>827</v>
      </c>
      <c r="F342" s="344" t="s">
        <v>32</v>
      </c>
      <c r="G342" s="344">
        <v>1</v>
      </c>
      <c r="H342" s="650">
        <v>18.309999999999999</v>
      </c>
      <c r="I342" s="650">
        <v>18.309999999999999</v>
      </c>
      <c r="J342" s="366">
        <v>42811</v>
      </c>
      <c r="K342" s="598" t="s">
        <v>828</v>
      </c>
      <c r="L342" s="361"/>
      <c r="M342" s="652" t="s">
        <v>66</v>
      </c>
      <c r="N342" s="660">
        <v>42816</v>
      </c>
      <c r="O342" s="654">
        <v>42818</v>
      </c>
      <c r="P342" s="5"/>
      <c r="Q342" s="271" t="s">
        <v>77</v>
      </c>
      <c r="R342" s="396">
        <v>2017</v>
      </c>
    </row>
    <row r="343" spans="1:23" ht="23.25" hidden="1" customHeight="1" x14ac:dyDescent="0.25">
      <c r="A343" s="338" t="s">
        <v>829</v>
      </c>
      <c r="B343" s="5" t="s">
        <v>830</v>
      </c>
      <c r="C343" s="376" t="s">
        <v>831</v>
      </c>
      <c r="D343" s="335" t="s">
        <v>832</v>
      </c>
      <c r="E343" s="4" t="s">
        <v>833</v>
      </c>
      <c r="F343" s="344" t="s">
        <v>117</v>
      </c>
      <c r="G343" s="344">
        <v>3</v>
      </c>
      <c r="H343" s="650">
        <v>27.72</v>
      </c>
      <c r="I343" s="650">
        <v>83.16</v>
      </c>
      <c r="J343" s="366">
        <v>42815</v>
      </c>
      <c r="K343" s="598" t="s">
        <v>234</v>
      </c>
      <c r="L343" s="361"/>
      <c r="M343" s="652" t="s">
        <v>66</v>
      </c>
      <c r="N343" s="660" t="s">
        <v>834</v>
      </c>
      <c r="O343" s="654"/>
      <c r="P343" s="5"/>
      <c r="Q343" s="271" t="s">
        <v>77</v>
      </c>
      <c r="R343" s="396">
        <v>2017</v>
      </c>
    </row>
    <row r="344" spans="1:23" ht="23.25" hidden="1" customHeight="1" x14ac:dyDescent="0.25">
      <c r="A344" s="360" t="s">
        <v>54</v>
      </c>
      <c r="B344" s="346" t="s">
        <v>835</v>
      </c>
      <c r="C344" s="360" t="s">
        <v>836</v>
      </c>
      <c r="D344" s="347" t="s">
        <v>837</v>
      </c>
      <c r="E344" s="337" t="s">
        <v>838</v>
      </c>
      <c r="F344" s="344" t="s">
        <v>117</v>
      </c>
      <c r="G344" s="344">
        <v>15</v>
      </c>
      <c r="H344" s="650">
        <v>6.03</v>
      </c>
      <c r="I344" s="650">
        <v>90.45</v>
      </c>
      <c r="J344" s="366">
        <v>42816</v>
      </c>
      <c r="K344" s="598" t="s">
        <v>234</v>
      </c>
      <c r="L344" s="361"/>
      <c r="M344" s="652" t="s">
        <v>66</v>
      </c>
      <c r="N344" s="660">
        <v>42828</v>
      </c>
      <c r="O344" s="654">
        <v>42831</v>
      </c>
      <c r="P344" s="5"/>
      <c r="Q344" s="271" t="s">
        <v>77</v>
      </c>
      <c r="R344" s="396">
        <v>2017</v>
      </c>
      <c r="S344" s="124"/>
      <c r="T344" s="124"/>
      <c r="U344" s="124"/>
      <c r="V344" s="124"/>
      <c r="W344" s="124"/>
    </row>
    <row r="345" spans="1:23" ht="23.25" hidden="1" customHeight="1" x14ac:dyDescent="0.25">
      <c r="A345" s="338" t="s">
        <v>54</v>
      </c>
      <c r="B345" s="5" t="s">
        <v>839</v>
      </c>
      <c r="C345" s="376"/>
      <c r="D345" s="335"/>
      <c r="E345" s="337" t="s">
        <v>840</v>
      </c>
      <c r="F345" s="344" t="s">
        <v>32</v>
      </c>
      <c r="G345" s="344">
        <v>8</v>
      </c>
      <c r="H345" s="650">
        <v>33.75</v>
      </c>
      <c r="I345" s="650">
        <v>270</v>
      </c>
      <c r="J345" s="366">
        <v>42816</v>
      </c>
      <c r="K345" s="598" t="s">
        <v>139</v>
      </c>
      <c r="L345" s="361"/>
      <c r="M345" s="652" t="s">
        <v>66</v>
      </c>
      <c r="N345" s="660">
        <v>42817</v>
      </c>
      <c r="O345" s="654"/>
      <c r="P345" s="5"/>
      <c r="Q345" s="271" t="s">
        <v>77</v>
      </c>
      <c r="R345" s="396">
        <v>2017</v>
      </c>
    </row>
    <row r="346" spans="1:23" ht="23.25" hidden="1" customHeight="1" x14ac:dyDescent="0.25">
      <c r="A346" s="338" t="s">
        <v>36</v>
      </c>
      <c r="B346" s="5" t="s">
        <v>841</v>
      </c>
      <c r="C346" s="376"/>
      <c r="D346" s="335"/>
      <c r="E346" s="337" t="s">
        <v>842</v>
      </c>
      <c r="F346" s="344" t="s">
        <v>32</v>
      </c>
      <c r="G346" s="344">
        <v>1</v>
      </c>
      <c r="H346" s="650">
        <v>816</v>
      </c>
      <c r="I346" s="650">
        <v>816</v>
      </c>
      <c r="J346" s="690">
        <v>42817</v>
      </c>
      <c r="K346" s="598" t="s">
        <v>229</v>
      </c>
      <c r="L346" s="361"/>
      <c r="M346" s="652" t="s">
        <v>66</v>
      </c>
      <c r="N346" s="660">
        <v>42817</v>
      </c>
      <c r="O346" s="654">
        <v>42818</v>
      </c>
      <c r="P346" s="5"/>
      <c r="Q346" s="271" t="s">
        <v>77</v>
      </c>
      <c r="R346" s="396">
        <v>2017</v>
      </c>
    </row>
    <row r="347" spans="1:23" ht="23.25" hidden="1" customHeight="1" x14ac:dyDescent="0.25">
      <c r="A347" s="338" t="s">
        <v>36</v>
      </c>
      <c r="B347" s="5" t="s">
        <v>841</v>
      </c>
      <c r="C347" s="376"/>
      <c r="D347" s="335"/>
      <c r="E347" s="337" t="s">
        <v>842</v>
      </c>
      <c r="F347" s="344" t="s">
        <v>32</v>
      </c>
      <c r="G347" s="344">
        <v>1</v>
      </c>
      <c r="H347" s="650">
        <v>220.5</v>
      </c>
      <c r="I347" s="650">
        <v>220.5</v>
      </c>
      <c r="J347" s="690">
        <v>42817</v>
      </c>
      <c r="K347" s="598" t="s">
        <v>269</v>
      </c>
      <c r="L347" s="361"/>
      <c r="M347" s="652" t="s">
        <v>66</v>
      </c>
      <c r="N347" s="660">
        <v>42817</v>
      </c>
      <c r="O347" s="654">
        <v>42818</v>
      </c>
      <c r="P347" s="5"/>
      <c r="Q347" s="271" t="s">
        <v>77</v>
      </c>
      <c r="R347" s="396">
        <v>2017</v>
      </c>
    </row>
    <row r="348" spans="1:23" ht="23.25" hidden="1" customHeight="1" x14ac:dyDescent="0.25">
      <c r="A348" s="342" t="s">
        <v>384</v>
      </c>
      <c r="B348" s="448" t="s">
        <v>531</v>
      </c>
      <c r="C348" s="699" t="s">
        <v>532</v>
      </c>
      <c r="D348" s="422" t="s">
        <v>843</v>
      </c>
      <c r="E348" s="337" t="s">
        <v>844</v>
      </c>
      <c r="F348" s="449" t="s">
        <v>94</v>
      </c>
      <c r="G348" s="699">
        <v>50</v>
      </c>
      <c r="H348" s="650"/>
      <c r="I348" s="650"/>
      <c r="J348" s="700">
        <v>44019</v>
      </c>
      <c r="K348" s="598" t="s">
        <v>76</v>
      </c>
      <c r="L348" s="312" t="s">
        <v>535</v>
      </c>
      <c r="M348" s="652"/>
      <c r="N348" s="660">
        <v>44029</v>
      </c>
      <c r="O348" s="654">
        <v>44034</v>
      </c>
      <c r="P348" s="699"/>
      <c r="Q348" s="701" t="s">
        <v>67</v>
      </c>
      <c r="R348" s="658">
        <f>YEAR(J348)</f>
        <v>2020</v>
      </c>
    </row>
    <row r="349" spans="1:23" ht="23.25" hidden="1" customHeight="1" x14ac:dyDescent="0.25">
      <c r="A349" s="342" t="s">
        <v>384</v>
      </c>
      <c r="B349" s="448" t="s">
        <v>531</v>
      </c>
      <c r="C349" s="699" t="s">
        <v>532</v>
      </c>
      <c r="D349" s="422" t="s">
        <v>845</v>
      </c>
      <c r="E349" s="337" t="s">
        <v>846</v>
      </c>
      <c r="F349" s="449" t="s">
        <v>94</v>
      </c>
      <c r="G349" s="699">
        <v>50</v>
      </c>
      <c r="H349" s="650"/>
      <c r="I349" s="650"/>
      <c r="J349" s="700">
        <v>44019</v>
      </c>
      <c r="K349" s="598" t="s">
        <v>76</v>
      </c>
      <c r="L349" s="312" t="s">
        <v>535</v>
      </c>
      <c r="M349" s="652"/>
      <c r="N349" s="660">
        <v>44029</v>
      </c>
      <c r="O349" s="654">
        <v>44034</v>
      </c>
      <c r="P349" s="699"/>
      <c r="Q349" s="701" t="s">
        <v>67</v>
      </c>
      <c r="R349" s="658">
        <f>YEAR(J349)</f>
        <v>2020</v>
      </c>
    </row>
    <row r="350" spans="1:23" ht="23.25" hidden="1" customHeight="1" x14ac:dyDescent="0.25">
      <c r="A350" s="353" t="s">
        <v>54</v>
      </c>
      <c r="B350" s="346" t="s">
        <v>847</v>
      </c>
      <c r="C350" s="360" t="s">
        <v>848</v>
      </c>
      <c r="D350" s="347" t="s">
        <v>849</v>
      </c>
      <c r="E350" s="337" t="s">
        <v>850</v>
      </c>
      <c r="F350" s="344" t="s">
        <v>44</v>
      </c>
      <c r="G350" s="344">
        <v>2</v>
      </c>
      <c r="H350" s="650">
        <v>38.99</v>
      </c>
      <c r="I350" s="650">
        <v>77.98</v>
      </c>
      <c r="J350" s="366">
        <v>42818</v>
      </c>
      <c r="K350" s="598" t="s">
        <v>481</v>
      </c>
      <c r="L350" s="361"/>
      <c r="M350" s="652" t="s">
        <v>66</v>
      </c>
      <c r="N350" s="660">
        <v>42828</v>
      </c>
      <c r="O350" s="654">
        <v>42831</v>
      </c>
      <c r="P350" s="5"/>
      <c r="Q350" s="271" t="s">
        <v>77</v>
      </c>
      <c r="R350" s="396">
        <v>2017</v>
      </c>
    </row>
    <row r="351" spans="1:23" ht="23.25" hidden="1" customHeight="1" x14ac:dyDescent="0.25">
      <c r="A351" s="353" t="s">
        <v>54</v>
      </c>
      <c r="B351" s="346" t="s">
        <v>847</v>
      </c>
      <c r="C351" s="360" t="s">
        <v>851</v>
      </c>
      <c r="D351" s="347" t="s">
        <v>852</v>
      </c>
      <c r="E351" s="333" t="s">
        <v>853</v>
      </c>
      <c r="F351" s="344" t="s">
        <v>44</v>
      </c>
      <c r="G351" s="344">
        <v>2</v>
      </c>
      <c r="H351" s="650">
        <v>95.63</v>
      </c>
      <c r="I351" s="650">
        <v>191.26</v>
      </c>
      <c r="J351" s="366">
        <v>42818</v>
      </c>
      <c r="K351" s="598" t="s">
        <v>481</v>
      </c>
      <c r="L351" s="361"/>
      <c r="M351" s="652"/>
      <c r="N351" s="660">
        <v>42828</v>
      </c>
      <c r="O351" s="654">
        <v>42831</v>
      </c>
      <c r="P351" s="5"/>
      <c r="Q351" s="271" t="s">
        <v>77</v>
      </c>
      <c r="R351" s="396">
        <v>2017</v>
      </c>
    </row>
    <row r="352" spans="1:23" ht="23.25" hidden="1" customHeight="1" x14ac:dyDescent="0.25">
      <c r="A352" s="338" t="s">
        <v>54</v>
      </c>
      <c r="B352" s="5" t="s">
        <v>854</v>
      </c>
      <c r="C352" s="376" t="s">
        <v>265</v>
      </c>
      <c r="D352" s="335" t="s">
        <v>855</v>
      </c>
      <c r="E352" s="333" t="s">
        <v>856</v>
      </c>
      <c r="F352" s="344" t="s">
        <v>32</v>
      </c>
      <c r="G352" s="344">
        <v>100</v>
      </c>
      <c r="H352" s="650">
        <v>3.4700000000000002E-2</v>
      </c>
      <c r="I352" s="650">
        <v>3.47</v>
      </c>
      <c r="J352" s="366">
        <v>42818</v>
      </c>
      <c r="K352" s="598" t="s">
        <v>828</v>
      </c>
      <c r="L352" s="361"/>
      <c r="M352" s="652" t="s">
        <v>66</v>
      </c>
      <c r="N352" s="660">
        <v>42857</v>
      </c>
      <c r="O352" s="654">
        <v>42863</v>
      </c>
      <c r="P352" s="5"/>
      <c r="Q352" s="271" t="s">
        <v>77</v>
      </c>
      <c r="R352" s="396">
        <v>2017</v>
      </c>
    </row>
    <row r="353" spans="1:23" ht="23.25" hidden="1" customHeight="1" x14ac:dyDescent="0.25">
      <c r="A353" s="338" t="s">
        <v>54</v>
      </c>
      <c r="B353" s="5" t="s">
        <v>857</v>
      </c>
      <c r="C353" s="656"/>
      <c r="D353" s="335" t="s">
        <v>858</v>
      </c>
      <c r="E353" s="333" t="s">
        <v>859</v>
      </c>
      <c r="F353" s="344" t="s">
        <v>32</v>
      </c>
      <c r="G353" s="344">
        <v>2</v>
      </c>
      <c r="H353" s="650">
        <v>11.73</v>
      </c>
      <c r="I353" s="650">
        <v>23.46</v>
      </c>
      <c r="J353" s="366">
        <v>42821</v>
      </c>
      <c r="K353" s="598" t="s">
        <v>139</v>
      </c>
      <c r="L353" s="361"/>
      <c r="M353" s="652" t="s">
        <v>66</v>
      </c>
      <c r="N353" s="660">
        <v>42828</v>
      </c>
      <c r="O353" s="654">
        <v>42831</v>
      </c>
      <c r="P353" s="5"/>
      <c r="Q353" s="271" t="s">
        <v>77</v>
      </c>
      <c r="R353" s="396">
        <v>2017</v>
      </c>
      <c r="S353" s="695"/>
      <c r="T353" s="695"/>
      <c r="U353" s="695"/>
      <c r="V353" s="695"/>
      <c r="W353" s="695"/>
    </row>
    <row r="354" spans="1:23" ht="23.25" hidden="1" customHeight="1" x14ac:dyDescent="0.25">
      <c r="A354" s="338" t="s">
        <v>860</v>
      </c>
      <c r="B354" s="346" t="s">
        <v>861</v>
      </c>
      <c r="C354" s="376" t="s">
        <v>862</v>
      </c>
      <c r="D354" s="335"/>
      <c r="E354" s="337" t="s">
        <v>861</v>
      </c>
      <c r="F354" s="344" t="s">
        <v>64</v>
      </c>
      <c r="G354" s="344">
        <v>1</v>
      </c>
      <c r="H354" s="650">
        <v>89</v>
      </c>
      <c r="I354" s="650">
        <v>89</v>
      </c>
      <c r="J354" s="366">
        <v>42821</v>
      </c>
      <c r="K354" s="598" t="s">
        <v>828</v>
      </c>
      <c r="L354" s="361"/>
      <c r="M354" s="652" t="s">
        <v>66</v>
      </c>
      <c r="N354" s="660">
        <v>42828</v>
      </c>
      <c r="O354" s="654">
        <v>42831</v>
      </c>
      <c r="P354" s="5"/>
      <c r="Q354" s="271" t="s">
        <v>77</v>
      </c>
      <c r="R354" s="396">
        <v>2017</v>
      </c>
    </row>
    <row r="355" spans="1:23" ht="23.25" hidden="1" customHeight="1" x14ac:dyDescent="0.25">
      <c r="A355" s="338" t="s">
        <v>36</v>
      </c>
      <c r="B355" s="5" t="s">
        <v>863</v>
      </c>
      <c r="C355" s="376"/>
      <c r="D355" s="335" t="s">
        <v>864</v>
      </c>
      <c r="E355" s="4" t="s">
        <v>865</v>
      </c>
      <c r="F355" s="344" t="s">
        <v>32</v>
      </c>
      <c r="G355" s="344">
        <v>1</v>
      </c>
      <c r="H355" s="650">
        <v>8.0299999999999994</v>
      </c>
      <c r="I355" s="650">
        <v>8.0299999999999994</v>
      </c>
      <c r="J355" s="366">
        <v>42822</v>
      </c>
      <c r="K355" s="598" t="s">
        <v>188</v>
      </c>
      <c r="L355" s="361"/>
      <c r="M355" s="652" t="s">
        <v>66</v>
      </c>
      <c r="N355" s="660">
        <v>42822</v>
      </c>
      <c r="O355" s="654">
        <v>42824</v>
      </c>
      <c r="P355" s="5"/>
      <c r="Q355" s="271" t="s">
        <v>77</v>
      </c>
      <c r="R355" s="396">
        <v>2017</v>
      </c>
    </row>
    <row r="356" spans="1:23" ht="23.25" hidden="1" customHeight="1" x14ac:dyDescent="0.25">
      <c r="A356" s="338" t="s">
        <v>36</v>
      </c>
      <c r="B356" s="5" t="s">
        <v>866</v>
      </c>
      <c r="C356" s="376"/>
      <c r="D356" s="335" t="s">
        <v>867</v>
      </c>
      <c r="E356" s="337" t="s">
        <v>868</v>
      </c>
      <c r="F356" s="344" t="s">
        <v>32</v>
      </c>
      <c r="G356" s="344">
        <v>25</v>
      </c>
      <c r="H356" s="650">
        <v>0.57799999999999996</v>
      </c>
      <c r="I356" s="650">
        <v>14.45</v>
      </c>
      <c r="J356" s="366">
        <v>42822</v>
      </c>
      <c r="K356" s="598" t="s">
        <v>188</v>
      </c>
      <c r="L356" s="361"/>
      <c r="M356" s="652" t="s">
        <v>66</v>
      </c>
      <c r="N356" s="660">
        <v>42822</v>
      </c>
      <c r="O356" s="654">
        <v>42824</v>
      </c>
      <c r="P356" s="5"/>
      <c r="Q356" s="271" t="s">
        <v>77</v>
      </c>
      <c r="R356" s="675">
        <v>2017</v>
      </c>
    </row>
    <row r="357" spans="1:23" ht="23.25" hidden="1" customHeight="1" x14ac:dyDescent="0.25">
      <c r="A357" s="338" t="s">
        <v>54</v>
      </c>
      <c r="B357" s="5" t="s">
        <v>869</v>
      </c>
      <c r="C357" s="376"/>
      <c r="D357" s="335" t="s">
        <v>870</v>
      </c>
      <c r="E357" s="337" t="s">
        <v>871</v>
      </c>
      <c r="F357" s="344" t="s">
        <v>32</v>
      </c>
      <c r="G357" s="344">
        <v>1</v>
      </c>
      <c r="H357" s="650">
        <v>1893.5</v>
      </c>
      <c r="I357" s="650">
        <v>1893.5</v>
      </c>
      <c r="J357" s="366">
        <v>42822</v>
      </c>
      <c r="K357" s="598" t="s">
        <v>139</v>
      </c>
      <c r="L357" s="361"/>
      <c r="M357" s="652" t="s">
        <v>66</v>
      </c>
      <c r="N357" s="660"/>
      <c r="O357" s="654"/>
      <c r="P357" s="5"/>
      <c r="Q357" s="271" t="s">
        <v>77</v>
      </c>
      <c r="R357" s="675">
        <v>2017</v>
      </c>
    </row>
    <row r="358" spans="1:23" ht="23.25" hidden="1" customHeight="1" x14ac:dyDescent="0.25">
      <c r="A358" s="338" t="s">
        <v>54</v>
      </c>
      <c r="B358" s="5" t="s">
        <v>872</v>
      </c>
      <c r="C358" s="376"/>
      <c r="D358" s="335" t="s">
        <v>873</v>
      </c>
      <c r="E358" s="337" t="s">
        <v>874</v>
      </c>
      <c r="F358" s="344" t="s">
        <v>32</v>
      </c>
      <c r="G358" s="344">
        <v>1</v>
      </c>
      <c r="H358" s="650">
        <v>1301.5999999999999</v>
      </c>
      <c r="I358" s="650">
        <v>1301.5999999999999</v>
      </c>
      <c r="J358" s="366">
        <v>42822</v>
      </c>
      <c r="K358" s="598" t="s">
        <v>139</v>
      </c>
      <c r="L358" s="361"/>
      <c r="M358" s="652" t="s">
        <v>66</v>
      </c>
      <c r="N358" s="660">
        <v>42828</v>
      </c>
      <c r="O358" s="654">
        <v>42831</v>
      </c>
      <c r="P358" s="5"/>
      <c r="Q358" s="271" t="s">
        <v>77</v>
      </c>
      <c r="R358" s="675">
        <v>2017</v>
      </c>
    </row>
    <row r="359" spans="1:23" ht="23.25" hidden="1" customHeight="1" x14ac:dyDescent="0.25">
      <c r="A359" s="338" t="s">
        <v>36</v>
      </c>
      <c r="B359" s="5" t="s">
        <v>875</v>
      </c>
      <c r="C359" s="376"/>
      <c r="D359" s="335" t="s">
        <v>876</v>
      </c>
      <c r="E359" s="337" t="s">
        <v>877</v>
      </c>
      <c r="F359" s="344" t="s">
        <v>32</v>
      </c>
      <c r="G359" s="344">
        <v>1</v>
      </c>
      <c r="H359" s="650">
        <v>612.4</v>
      </c>
      <c r="I359" s="650">
        <v>612.4</v>
      </c>
      <c r="J359" s="366">
        <v>42822</v>
      </c>
      <c r="K359" s="598" t="s">
        <v>196</v>
      </c>
      <c r="L359" s="361"/>
      <c r="M359" s="652" t="s">
        <v>66</v>
      </c>
      <c r="N359" s="660">
        <v>42984</v>
      </c>
      <c r="O359" s="654">
        <v>42990</v>
      </c>
      <c r="P359" s="5"/>
      <c r="Q359" s="271" t="s">
        <v>77</v>
      </c>
      <c r="R359" s="675">
        <v>2017</v>
      </c>
    </row>
    <row r="360" spans="1:23" ht="23.25" hidden="1" customHeight="1" x14ac:dyDescent="0.25">
      <c r="A360" s="338" t="s">
        <v>878</v>
      </c>
      <c r="B360" s="5" t="s">
        <v>655</v>
      </c>
      <c r="C360" s="376" t="s">
        <v>220</v>
      </c>
      <c r="D360" s="335">
        <v>22824</v>
      </c>
      <c r="E360" s="4" t="s">
        <v>879</v>
      </c>
      <c r="F360" s="344" t="s">
        <v>200</v>
      </c>
      <c r="G360" s="344">
        <v>3</v>
      </c>
      <c r="H360" s="650">
        <v>344.84</v>
      </c>
      <c r="I360" s="650">
        <v>1034.52</v>
      </c>
      <c r="J360" s="366">
        <v>42823</v>
      </c>
      <c r="K360" s="598" t="s">
        <v>220</v>
      </c>
      <c r="L360" s="361"/>
      <c r="M360" s="652" t="s">
        <v>66</v>
      </c>
      <c r="N360" s="660">
        <v>42828</v>
      </c>
      <c r="O360" s="123">
        <v>42831</v>
      </c>
      <c r="P360" s="5"/>
      <c r="Q360" s="271" t="s">
        <v>77</v>
      </c>
      <c r="R360" s="396">
        <v>2017</v>
      </c>
    </row>
    <row r="361" spans="1:23" ht="23.25" hidden="1" customHeight="1" x14ac:dyDescent="0.25">
      <c r="A361" s="338" t="s">
        <v>307</v>
      </c>
      <c r="B361" s="5" t="s">
        <v>880</v>
      </c>
      <c r="C361" s="376" t="s">
        <v>881</v>
      </c>
      <c r="D361" s="335" t="s">
        <v>882</v>
      </c>
      <c r="E361" s="333" t="s">
        <v>883</v>
      </c>
      <c r="F361" s="344" t="s">
        <v>44</v>
      </c>
      <c r="G361" s="344">
        <v>10</v>
      </c>
      <c r="H361" s="650">
        <v>4.05</v>
      </c>
      <c r="I361" s="650">
        <v>40.5</v>
      </c>
      <c r="J361" s="366">
        <v>42823</v>
      </c>
      <c r="K361" s="598" t="s">
        <v>139</v>
      </c>
      <c r="L361" s="361"/>
      <c r="M361" s="652" t="s">
        <v>66</v>
      </c>
      <c r="N361" s="660">
        <v>42828</v>
      </c>
      <c r="O361" s="654">
        <v>42831</v>
      </c>
      <c r="P361" s="5"/>
      <c r="Q361" s="271" t="s">
        <v>77</v>
      </c>
      <c r="R361" s="396">
        <v>2017</v>
      </c>
    </row>
    <row r="362" spans="1:23" ht="23.25" hidden="1" customHeight="1" x14ac:dyDescent="0.25">
      <c r="A362" s="338" t="s">
        <v>307</v>
      </c>
      <c r="B362" s="5" t="s">
        <v>884</v>
      </c>
      <c r="C362" s="376" t="s">
        <v>881</v>
      </c>
      <c r="D362" s="335" t="s">
        <v>885</v>
      </c>
      <c r="E362" s="4" t="s">
        <v>886</v>
      </c>
      <c r="F362" s="344" t="s">
        <v>44</v>
      </c>
      <c r="G362" s="344">
        <v>10</v>
      </c>
      <c r="H362" s="650">
        <v>4.17</v>
      </c>
      <c r="I362" s="650">
        <v>41.7</v>
      </c>
      <c r="J362" s="366">
        <v>42823</v>
      </c>
      <c r="K362" s="598" t="s">
        <v>139</v>
      </c>
      <c r="L362" s="361"/>
      <c r="M362" s="652" t="s">
        <v>66</v>
      </c>
      <c r="N362" s="660">
        <v>42828</v>
      </c>
      <c r="O362" s="654">
        <v>42831</v>
      </c>
      <c r="P362" s="5"/>
      <c r="Q362" s="271" t="s">
        <v>77</v>
      </c>
      <c r="R362" s="396">
        <v>2017</v>
      </c>
    </row>
    <row r="363" spans="1:23" ht="23.25" hidden="1" customHeight="1" x14ac:dyDescent="0.25">
      <c r="A363" s="342" t="s">
        <v>384</v>
      </c>
      <c r="B363" s="448" t="s">
        <v>531</v>
      </c>
      <c r="C363" s="699" t="s">
        <v>532</v>
      </c>
      <c r="D363" s="422" t="s">
        <v>887</v>
      </c>
      <c r="E363" s="337" t="s">
        <v>888</v>
      </c>
      <c r="F363" s="449" t="s">
        <v>94</v>
      </c>
      <c r="G363" s="699">
        <v>50</v>
      </c>
      <c r="H363" s="650"/>
      <c r="I363" s="650"/>
      <c r="J363" s="700">
        <v>44019</v>
      </c>
      <c r="K363" s="598" t="s">
        <v>76</v>
      </c>
      <c r="L363" s="312" t="s">
        <v>535</v>
      </c>
      <c r="M363" s="652"/>
      <c r="N363" s="660">
        <v>44029</v>
      </c>
      <c r="O363" s="654">
        <v>44034</v>
      </c>
      <c r="P363" s="699"/>
      <c r="Q363" s="701" t="s">
        <v>67</v>
      </c>
      <c r="R363" s="658">
        <f>YEAR(J363)</f>
        <v>2020</v>
      </c>
    </row>
    <row r="364" spans="1:23" ht="23.25" hidden="1" customHeight="1" x14ac:dyDescent="0.25">
      <c r="A364" s="342" t="s">
        <v>384</v>
      </c>
      <c r="B364" s="448" t="s">
        <v>531</v>
      </c>
      <c r="C364" s="699" t="s">
        <v>532</v>
      </c>
      <c r="D364" s="422" t="s">
        <v>889</v>
      </c>
      <c r="E364" s="337" t="s">
        <v>890</v>
      </c>
      <c r="F364" s="449" t="s">
        <v>94</v>
      </c>
      <c r="G364" s="699">
        <v>50</v>
      </c>
      <c r="H364" s="650"/>
      <c r="I364" s="650"/>
      <c r="J364" s="700">
        <v>44019</v>
      </c>
      <c r="K364" s="598" t="s">
        <v>76</v>
      </c>
      <c r="L364" s="312" t="s">
        <v>535</v>
      </c>
      <c r="M364" s="652"/>
      <c r="N364" s="660">
        <v>44029</v>
      </c>
      <c r="O364" s="654">
        <v>44034</v>
      </c>
      <c r="P364" s="699"/>
      <c r="Q364" s="701" t="s">
        <v>67</v>
      </c>
      <c r="R364" s="658">
        <f>YEAR(J364)</f>
        <v>2020</v>
      </c>
    </row>
    <row r="365" spans="1:23" ht="23.25" hidden="1" customHeight="1" x14ac:dyDescent="0.25">
      <c r="A365" s="342" t="s">
        <v>384</v>
      </c>
      <c r="B365" s="448" t="s">
        <v>531</v>
      </c>
      <c r="C365" s="699" t="s">
        <v>532</v>
      </c>
      <c r="D365" s="422" t="s">
        <v>891</v>
      </c>
      <c r="E365" s="337" t="s">
        <v>892</v>
      </c>
      <c r="F365" s="449" t="s">
        <v>94</v>
      </c>
      <c r="G365" s="699">
        <v>50</v>
      </c>
      <c r="H365" s="650"/>
      <c r="I365" s="650"/>
      <c r="J365" s="700">
        <v>44019</v>
      </c>
      <c r="K365" s="598" t="s">
        <v>76</v>
      </c>
      <c r="L365" s="312" t="s">
        <v>535</v>
      </c>
      <c r="M365" s="652"/>
      <c r="N365" s="660">
        <v>44029</v>
      </c>
      <c r="O365" s="654">
        <v>44034</v>
      </c>
      <c r="P365" s="699"/>
      <c r="Q365" s="701" t="s">
        <v>67</v>
      </c>
      <c r="R365" s="658">
        <f>YEAR(J365)</f>
        <v>2020</v>
      </c>
    </row>
    <row r="366" spans="1:23" ht="23.25" hidden="1" customHeight="1" x14ac:dyDescent="0.25">
      <c r="A366" s="338" t="s">
        <v>54</v>
      </c>
      <c r="B366" s="5" t="s">
        <v>672</v>
      </c>
      <c r="C366" s="376" t="s">
        <v>178</v>
      </c>
      <c r="D366" s="335">
        <v>910000295</v>
      </c>
      <c r="E366" s="4" t="s">
        <v>673</v>
      </c>
      <c r="F366" s="344" t="s">
        <v>64</v>
      </c>
      <c r="G366" s="344">
        <v>1</v>
      </c>
      <c r="H366" s="650">
        <v>7603.63</v>
      </c>
      <c r="I366" s="650">
        <v>7603.63</v>
      </c>
      <c r="J366" s="366">
        <v>42823</v>
      </c>
      <c r="K366" s="598" t="s">
        <v>180</v>
      </c>
      <c r="L366" s="361"/>
      <c r="M366" s="652" t="s">
        <v>66</v>
      </c>
      <c r="N366" s="660">
        <v>42845</v>
      </c>
      <c r="O366" s="654"/>
      <c r="P366" s="5"/>
      <c r="Q366" s="271" t="s">
        <v>77</v>
      </c>
      <c r="R366" s="396">
        <v>2017</v>
      </c>
    </row>
    <row r="367" spans="1:23" ht="23.25" hidden="1" customHeight="1" x14ac:dyDescent="0.25">
      <c r="A367" s="338" t="s">
        <v>878</v>
      </c>
      <c r="B367" s="5" t="s">
        <v>893</v>
      </c>
      <c r="C367" s="376"/>
      <c r="D367" s="335" t="s">
        <v>894</v>
      </c>
      <c r="E367" s="331" t="s">
        <v>895</v>
      </c>
      <c r="F367" s="344" t="s">
        <v>200</v>
      </c>
      <c r="G367" s="344">
        <v>10</v>
      </c>
      <c r="H367" s="650">
        <v>9.94</v>
      </c>
      <c r="I367" s="650">
        <v>99.399999999999991</v>
      </c>
      <c r="J367" s="366">
        <v>42824</v>
      </c>
      <c r="K367" s="598" t="s">
        <v>524</v>
      </c>
      <c r="L367" s="361"/>
      <c r="M367" s="652" t="s">
        <v>66</v>
      </c>
      <c r="N367" s="660">
        <v>42857</v>
      </c>
      <c r="O367" s="654">
        <v>42863</v>
      </c>
      <c r="P367" s="5"/>
      <c r="Q367" s="271" t="s">
        <v>77</v>
      </c>
      <c r="R367" s="396">
        <v>2017</v>
      </c>
    </row>
    <row r="368" spans="1:23" ht="23.25" hidden="1" customHeight="1" x14ac:dyDescent="0.25">
      <c r="A368" s="338" t="s">
        <v>878</v>
      </c>
      <c r="B368" s="5" t="s">
        <v>896</v>
      </c>
      <c r="C368" s="376" t="s">
        <v>897</v>
      </c>
      <c r="D368" s="335">
        <v>637176</v>
      </c>
      <c r="E368" s="4" t="s">
        <v>898</v>
      </c>
      <c r="F368" s="344" t="s">
        <v>200</v>
      </c>
      <c r="G368" s="344">
        <v>1</v>
      </c>
      <c r="H368" s="650">
        <v>399.36</v>
      </c>
      <c r="I368" s="650">
        <v>399.36</v>
      </c>
      <c r="J368" s="366">
        <v>42824</v>
      </c>
      <c r="K368" s="598" t="s">
        <v>524</v>
      </c>
      <c r="L368" s="361"/>
      <c r="M368" s="652" t="s">
        <v>66</v>
      </c>
      <c r="N368" s="660">
        <v>42857</v>
      </c>
      <c r="O368" s="654">
        <v>42863</v>
      </c>
      <c r="P368" s="5"/>
      <c r="Q368" s="271" t="s">
        <v>77</v>
      </c>
      <c r="R368" s="396">
        <v>2017</v>
      </c>
    </row>
    <row r="369" spans="1:23" ht="23.25" hidden="1" customHeight="1" x14ac:dyDescent="0.25">
      <c r="A369" s="338" t="s">
        <v>878</v>
      </c>
      <c r="B369" s="5" t="s">
        <v>896</v>
      </c>
      <c r="C369" s="376" t="s">
        <v>897</v>
      </c>
      <c r="D369" s="335">
        <v>637316</v>
      </c>
      <c r="E369" s="4" t="s">
        <v>899</v>
      </c>
      <c r="F369" s="344" t="s">
        <v>200</v>
      </c>
      <c r="G369" s="344">
        <v>1</v>
      </c>
      <c r="H369" s="650">
        <v>99.79</v>
      </c>
      <c r="I369" s="650">
        <v>99.79</v>
      </c>
      <c r="J369" s="366">
        <v>42824</v>
      </c>
      <c r="K369" s="598" t="s">
        <v>524</v>
      </c>
      <c r="L369" s="361"/>
      <c r="M369" s="652" t="s">
        <v>66</v>
      </c>
      <c r="N369" s="660">
        <v>42857</v>
      </c>
      <c r="O369" s="654">
        <v>42863</v>
      </c>
      <c r="P369" s="5"/>
      <c r="Q369" s="271" t="s">
        <v>77</v>
      </c>
      <c r="R369" s="396">
        <v>2017</v>
      </c>
    </row>
    <row r="370" spans="1:23" ht="23.25" hidden="1" customHeight="1" x14ac:dyDescent="0.25">
      <c r="A370" s="338" t="s">
        <v>878</v>
      </c>
      <c r="B370" s="5" t="s">
        <v>900</v>
      </c>
      <c r="C370" s="376" t="s">
        <v>897</v>
      </c>
      <c r="D370" s="335">
        <v>94403</v>
      </c>
      <c r="E370" s="4" t="s">
        <v>901</v>
      </c>
      <c r="F370" s="344" t="s">
        <v>200</v>
      </c>
      <c r="G370" s="344">
        <v>1</v>
      </c>
      <c r="H370" s="650">
        <v>55.15</v>
      </c>
      <c r="I370" s="650">
        <v>55.15</v>
      </c>
      <c r="J370" s="366">
        <v>42824</v>
      </c>
      <c r="K370" s="598" t="s">
        <v>524</v>
      </c>
      <c r="L370" s="361"/>
      <c r="M370" s="652" t="s">
        <v>66</v>
      </c>
      <c r="N370" s="660">
        <v>42857</v>
      </c>
      <c r="O370" s="123">
        <v>42863</v>
      </c>
      <c r="P370" s="5"/>
      <c r="Q370" s="271" t="s">
        <v>77</v>
      </c>
      <c r="R370" s="396">
        <v>2017</v>
      </c>
      <c r="S370" s="124"/>
      <c r="T370" s="124"/>
      <c r="U370" s="124"/>
      <c r="V370" s="124"/>
      <c r="W370" s="124"/>
    </row>
    <row r="371" spans="1:23" ht="23.25" hidden="1" customHeight="1" x14ac:dyDescent="0.25">
      <c r="A371" s="338" t="s">
        <v>902</v>
      </c>
      <c r="B371" s="5" t="s">
        <v>903</v>
      </c>
      <c r="C371" s="376" t="s">
        <v>265</v>
      </c>
      <c r="D371" s="335" t="s">
        <v>904</v>
      </c>
      <c r="E371" s="333" t="s">
        <v>905</v>
      </c>
      <c r="F371" s="344" t="s">
        <v>683</v>
      </c>
      <c r="G371" s="344">
        <v>1</v>
      </c>
      <c r="H371" s="650">
        <v>84.87</v>
      </c>
      <c r="I371" s="650">
        <v>84.87</v>
      </c>
      <c r="J371" s="366">
        <v>42825</v>
      </c>
      <c r="K371" s="598" t="s">
        <v>139</v>
      </c>
      <c r="L371" s="361"/>
      <c r="M371" s="652" t="s">
        <v>66</v>
      </c>
      <c r="N371" s="660">
        <v>42828</v>
      </c>
      <c r="O371" s="654"/>
      <c r="P371" s="5"/>
      <c r="Q371" s="271" t="s">
        <v>77</v>
      </c>
      <c r="R371" s="396">
        <v>2017</v>
      </c>
    </row>
    <row r="372" spans="1:23" ht="23.25" hidden="1" customHeight="1" x14ac:dyDescent="0.25">
      <c r="A372" s="338" t="s">
        <v>54</v>
      </c>
      <c r="B372" s="5" t="s">
        <v>906</v>
      </c>
      <c r="C372" s="376" t="s">
        <v>180</v>
      </c>
      <c r="D372" s="335">
        <v>1409984</v>
      </c>
      <c r="E372" s="4" t="s">
        <v>699</v>
      </c>
      <c r="F372" s="344" t="s">
        <v>44</v>
      </c>
      <c r="G372" s="344">
        <v>10</v>
      </c>
      <c r="H372" s="650">
        <v>44.31</v>
      </c>
      <c r="I372" s="650">
        <v>443.1</v>
      </c>
      <c r="J372" s="366">
        <v>42825</v>
      </c>
      <c r="K372" s="598" t="s">
        <v>180</v>
      </c>
      <c r="L372" s="361"/>
      <c r="M372" s="652" t="s">
        <v>634</v>
      </c>
      <c r="N372" s="660"/>
      <c r="O372" s="654"/>
      <c r="P372" s="5"/>
      <c r="Q372" s="271" t="s">
        <v>77</v>
      </c>
      <c r="R372" s="396">
        <v>2017</v>
      </c>
    </row>
    <row r="373" spans="1:23" ht="23.25" hidden="1" customHeight="1" x14ac:dyDescent="0.25">
      <c r="A373" s="338" t="s">
        <v>307</v>
      </c>
      <c r="B373" s="5" t="s">
        <v>502</v>
      </c>
      <c r="C373" s="376" t="s">
        <v>712</v>
      </c>
      <c r="D373" s="335" t="s">
        <v>713</v>
      </c>
      <c r="E373" s="333" t="s">
        <v>714</v>
      </c>
      <c r="F373" s="344" t="s">
        <v>64</v>
      </c>
      <c r="G373" s="344">
        <v>1</v>
      </c>
      <c r="H373" s="650">
        <v>159.16999999999999</v>
      </c>
      <c r="I373" s="650">
        <v>159.16999999999999</v>
      </c>
      <c r="J373" s="366">
        <v>42826</v>
      </c>
      <c r="K373" s="598" t="s">
        <v>275</v>
      </c>
      <c r="L373" s="361"/>
      <c r="M373" s="652" t="s">
        <v>66</v>
      </c>
      <c r="N373" s="660">
        <v>42829</v>
      </c>
      <c r="O373" s="654">
        <v>42831</v>
      </c>
      <c r="P373" s="5"/>
      <c r="Q373" s="271" t="s">
        <v>77</v>
      </c>
      <c r="R373" s="396">
        <v>2017</v>
      </c>
      <c r="S373" s="564"/>
      <c r="T373" s="564"/>
      <c r="U373" s="564"/>
      <c r="V373" s="564"/>
      <c r="W373" s="564"/>
    </row>
    <row r="374" spans="1:23" ht="23.25" hidden="1" customHeight="1" x14ac:dyDescent="0.25">
      <c r="A374" s="338" t="s">
        <v>307</v>
      </c>
      <c r="B374" s="5" t="s">
        <v>907</v>
      </c>
      <c r="C374" s="376" t="s">
        <v>608</v>
      </c>
      <c r="D374" s="355">
        <v>120004404004</v>
      </c>
      <c r="E374" s="4" t="s">
        <v>322</v>
      </c>
      <c r="F374" s="344" t="s">
        <v>64</v>
      </c>
      <c r="G374" s="344">
        <v>4</v>
      </c>
      <c r="H374" s="650">
        <v>276.64</v>
      </c>
      <c r="I374" s="650">
        <v>1106.56</v>
      </c>
      <c r="J374" s="366">
        <v>42826</v>
      </c>
      <c r="K374" s="598" t="s">
        <v>214</v>
      </c>
      <c r="L374" s="361"/>
      <c r="M374" s="652" t="s">
        <v>66</v>
      </c>
      <c r="N374" s="660">
        <v>42828</v>
      </c>
      <c r="O374" s="654">
        <v>42831</v>
      </c>
      <c r="P374" s="6"/>
      <c r="Q374" s="271" t="s">
        <v>77</v>
      </c>
      <c r="R374" s="396">
        <v>2017</v>
      </c>
    </row>
    <row r="375" spans="1:23" ht="23.25" hidden="1" customHeight="1" x14ac:dyDescent="0.25">
      <c r="A375" s="338" t="s">
        <v>307</v>
      </c>
      <c r="B375" s="5" t="s">
        <v>511</v>
      </c>
      <c r="C375" s="376" t="s">
        <v>717</v>
      </c>
      <c r="D375" s="335">
        <v>1053021</v>
      </c>
      <c r="E375" s="4" t="s">
        <v>512</v>
      </c>
      <c r="F375" s="344" t="s">
        <v>64</v>
      </c>
      <c r="G375" s="344">
        <v>24</v>
      </c>
      <c r="H375" s="650">
        <v>10.77</v>
      </c>
      <c r="I375" s="650">
        <v>258.48</v>
      </c>
      <c r="J375" s="366">
        <v>42826</v>
      </c>
      <c r="K375" s="598" t="s">
        <v>9234</v>
      </c>
      <c r="L375" s="361"/>
      <c r="M375" s="652" t="s">
        <v>66</v>
      </c>
      <c r="N375" s="660">
        <v>42829</v>
      </c>
      <c r="O375" s="654">
        <v>42831</v>
      </c>
      <c r="P375" s="5"/>
      <c r="Q375" s="271" t="s">
        <v>77</v>
      </c>
      <c r="R375" s="396">
        <v>2017</v>
      </c>
    </row>
    <row r="376" spans="1:23" ht="23.25" hidden="1" customHeight="1" x14ac:dyDescent="0.25">
      <c r="A376" s="338" t="s">
        <v>307</v>
      </c>
      <c r="B376" s="5" t="s">
        <v>711</v>
      </c>
      <c r="C376" s="376" t="s">
        <v>178</v>
      </c>
      <c r="D376" s="335">
        <v>1510004</v>
      </c>
      <c r="E376" s="4" t="s">
        <v>321</v>
      </c>
      <c r="F376" s="344" t="s">
        <v>32</v>
      </c>
      <c r="G376" s="344">
        <v>4</v>
      </c>
      <c r="H376" s="650">
        <v>370.18</v>
      </c>
      <c r="I376" s="650">
        <v>1480.72</v>
      </c>
      <c r="J376" s="366">
        <v>42826</v>
      </c>
      <c r="K376" s="598" t="s">
        <v>180</v>
      </c>
      <c r="L376" s="361"/>
      <c r="M376" s="652" t="s">
        <v>66</v>
      </c>
      <c r="N376" s="660">
        <v>42828</v>
      </c>
      <c r="O376" s="654">
        <v>42831</v>
      </c>
      <c r="P376" s="5"/>
      <c r="Q376" s="271" t="s">
        <v>77</v>
      </c>
      <c r="R376" s="396">
        <v>2017</v>
      </c>
    </row>
    <row r="377" spans="1:23" ht="23.25" hidden="1" customHeight="1" x14ac:dyDescent="0.25">
      <c r="A377" s="338" t="s">
        <v>307</v>
      </c>
      <c r="B377" s="5" t="s">
        <v>308</v>
      </c>
      <c r="C377" s="376" t="s">
        <v>720</v>
      </c>
      <c r="D377" s="335" t="s">
        <v>309</v>
      </c>
      <c r="E377" s="333" t="s">
        <v>310</v>
      </c>
      <c r="F377" s="344" t="s">
        <v>32</v>
      </c>
      <c r="G377" s="344">
        <v>27</v>
      </c>
      <c r="H377" s="650">
        <v>16.2</v>
      </c>
      <c r="I377" s="650">
        <v>437.4</v>
      </c>
      <c r="J377" s="366">
        <v>42826</v>
      </c>
      <c r="K377" s="598" t="s">
        <v>234</v>
      </c>
      <c r="L377" s="361"/>
      <c r="M377" s="652" t="s">
        <v>66</v>
      </c>
      <c r="N377" s="660">
        <v>42829</v>
      </c>
      <c r="O377" s="654">
        <v>42831</v>
      </c>
      <c r="P377" s="5"/>
      <c r="Q377" s="271" t="s">
        <v>77</v>
      </c>
      <c r="R377" s="396">
        <v>2017</v>
      </c>
    </row>
    <row r="378" spans="1:23" ht="23.25" hidden="1" customHeight="1" x14ac:dyDescent="0.25">
      <c r="A378" s="338" t="s">
        <v>307</v>
      </c>
      <c r="B378" s="5" t="s">
        <v>311</v>
      </c>
      <c r="C378" s="376"/>
      <c r="D378" s="335" t="s">
        <v>314</v>
      </c>
      <c r="E378" s="333" t="s">
        <v>315</v>
      </c>
      <c r="F378" s="344" t="s">
        <v>32</v>
      </c>
      <c r="G378" s="344">
        <v>4</v>
      </c>
      <c r="H378" s="650">
        <v>70.459999999999994</v>
      </c>
      <c r="I378" s="650">
        <v>281.83999999999997</v>
      </c>
      <c r="J378" s="366">
        <v>42826</v>
      </c>
      <c r="K378" s="598" t="s">
        <v>214</v>
      </c>
      <c r="L378" s="361"/>
      <c r="M378" s="652" t="s">
        <v>66</v>
      </c>
      <c r="N378" s="660">
        <v>42829</v>
      </c>
      <c r="O378" s="654">
        <v>42831</v>
      </c>
      <c r="P378" s="6"/>
      <c r="Q378" s="271" t="s">
        <v>77</v>
      </c>
      <c r="R378" s="396">
        <v>2017</v>
      </c>
      <c r="S378" s="564"/>
      <c r="T378" s="564"/>
      <c r="U378" s="564"/>
      <c r="V378" s="564"/>
      <c r="W378" s="564"/>
    </row>
    <row r="379" spans="1:23" ht="23.25" hidden="1" customHeight="1" x14ac:dyDescent="0.25">
      <c r="A379" s="338" t="s">
        <v>307</v>
      </c>
      <c r="B379" s="5" t="s">
        <v>311</v>
      </c>
      <c r="C379" s="376"/>
      <c r="D379" s="335" t="s">
        <v>316</v>
      </c>
      <c r="E379" s="333" t="s">
        <v>317</v>
      </c>
      <c r="F379" s="344" t="s">
        <v>32</v>
      </c>
      <c r="G379" s="344">
        <v>4</v>
      </c>
      <c r="H379" s="650">
        <v>53.59</v>
      </c>
      <c r="I379" s="650">
        <v>214.36</v>
      </c>
      <c r="J379" s="366">
        <v>42826</v>
      </c>
      <c r="K379" s="598" t="s">
        <v>214</v>
      </c>
      <c r="L379" s="361"/>
      <c r="M379" s="652" t="s">
        <v>66</v>
      </c>
      <c r="N379" s="660">
        <v>42829</v>
      </c>
      <c r="O379" s="654">
        <v>42831</v>
      </c>
      <c r="P379" s="6"/>
      <c r="Q379" s="271" t="s">
        <v>77</v>
      </c>
      <c r="R379" s="396">
        <v>2017</v>
      </c>
      <c r="S379" s="564"/>
      <c r="T379" s="564"/>
      <c r="U379" s="564"/>
      <c r="V379" s="564"/>
      <c r="W379" s="564"/>
    </row>
    <row r="380" spans="1:23" ht="23.25" hidden="1" customHeight="1" x14ac:dyDescent="0.25">
      <c r="A380" s="338" t="s">
        <v>307</v>
      </c>
      <c r="B380" s="5" t="s">
        <v>505</v>
      </c>
      <c r="C380" s="376" t="s">
        <v>508</v>
      </c>
      <c r="D380" s="335" t="s">
        <v>506</v>
      </c>
      <c r="E380" s="337" t="s">
        <v>507</v>
      </c>
      <c r="F380" s="344" t="s">
        <v>32</v>
      </c>
      <c r="G380" s="344">
        <v>1</v>
      </c>
      <c r="H380" s="650">
        <v>4275</v>
      </c>
      <c r="I380" s="650">
        <v>4275</v>
      </c>
      <c r="J380" s="366">
        <v>42828</v>
      </c>
      <c r="K380" s="598" t="s">
        <v>508</v>
      </c>
      <c r="L380" s="361"/>
      <c r="M380" s="652" t="s">
        <v>66</v>
      </c>
      <c r="N380" s="660">
        <v>42828</v>
      </c>
      <c r="O380" s="654">
        <v>42831</v>
      </c>
      <c r="P380" s="5"/>
      <c r="Q380" s="271" t="s">
        <v>77</v>
      </c>
      <c r="R380" s="396">
        <v>2017</v>
      </c>
    </row>
    <row r="381" spans="1:23" ht="23.25" hidden="1" customHeight="1" x14ac:dyDescent="0.25">
      <c r="A381" s="338" t="s">
        <v>54</v>
      </c>
      <c r="B381" s="5" t="s">
        <v>908</v>
      </c>
      <c r="C381" s="376" t="s">
        <v>789</v>
      </c>
      <c r="D381" s="335" t="s">
        <v>909</v>
      </c>
      <c r="E381" s="4" t="s">
        <v>910</v>
      </c>
      <c r="F381" s="344" t="s">
        <v>164</v>
      </c>
      <c r="G381" s="344">
        <v>5</v>
      </c>
      <c r="H381" s="650">
        <v>132</v>
      </c>
      <c r="I381" s="650">
        <v>660</v>
      </c>
      <c r="J381" s="366">
        <v>42828</v>
      </c>
      <c r="K381" s="598" t="s">
        <v>692</v>
      </c>
      <c r="L381" s="361"/>
      <c r="M381" s="652" t="s">
        <v>66</v>
      </c>
      <c r="N381" s="660">
        <v>42857</v>
      </c>
      <c r="O381" s="654">
        <v>42863</v>
      </c>
      <c r="P381" s="5"/>
      <c r="Q381" s="271" t="s">
        <v>77</v>
      </c>
      <c r="R381" s="396">
        <v>2017</v>
      </c>
    </row>
    <row r="382" spans="1:23" ht="23.25" hidden="1" customHeight="1" x14ac:dyDescent="0.25">
      <c r="A382" s="338" t="s">
        <v>902</v>
      </c>
      <c r="B382" s="5" t="s">
        <v>911</v>
      </c>
      <c r="C382" s="376" t="s">
        <v>912</v>
      </c>
      <c r="D382" s="335" t="s">
        <v>913</v>
      </c>
      <c r="E382" s="333" t="s">
        <v>914</v>
      </c>
      <c r="F382" s="344" t="s">
        <v>94</v>
      </c>
      <c r="G382" s="344">
        <v>2</v>
      </c>
      <c r="H382" s="650">
        <v>9.39</v>
      </c>
      <c r="I382" s="650">
        <v>18.78</v>
      </c>
      <c r="J382" s="366">
        <v>42828</v>
      </c>
      <c r="K382" s="598" t="s">
        <v>139</v>
      </c>
      <c r="L382" s="361"/>
      <c r="M382" s="652" t="s">
        <v>66</v>
      </c>
      <c r="N382" s="660">
        <v>42828</v>
      </c>
      <c r="O382" s="654">
        <v>42831</v>
      </c>
      <c r="P382" s="5"/>
      <c r="Q382" s="271" t="s">
        <v>77</v>
      </c>
      <c r="R382" s="396">
        <v>2017</v>
      </c>
    </row>
    <row r="383" spans="1:23" ht="23.25" hidden="1" customHeight="1" x14ac:dyDescent="0.25">
      <c r="A383" s="338" t="s">
        <v>915</v>
      </c>
      <c r="B383" s="5" t="s">
        <v>916</v>
      </c>
      <c r="C383" s="376" t="s">
        <v>917</v>
      </c>
      <c r="D383" s="335" t="s">
        <v>918</v>
      </c>
      <c r="E383" s="333" t="s">
        <v>919</v>
      </c>
      <c r="F383" s="344" t="s">
        <v>94</v>
      </c>
      <c r="G383" s="344">
        <v>6</v>
      </c>
      <c r="H383" s="650">
        <v>93.6</v>
      </c>
      <c r="I383" s="650">
        <v>561.59999999999991</v>
      </c>
      <c r="J383" s="366">
        <v>42828</v>
      </c>
      <c r="K383" s="598" t="s">
        <v>139</v>
      </c>
      <c r="L383" s="361"/>
      <c r="M383" s="652" t="s">
        <v>66</v>
      </c>
      <c r="N383" s="660">
        <v>42828</v>
      </c>
      <c r="O383" s="654">
        <v>42831</v>
      </c>
      <c r="P383" s="5"/>
      <c r="Q383" s="271" t="s">
        <v>77</v>
      </c>
      <c r="R383" s="396">
        <v>2017</v>
      </c>
    </row>
    <row r="384" spans="1:23" ht="23.25" hidden="1" customHeight="1" x14ac:dyDescent="0.25">
      <c r="A384" s="338" t="s">
        <v>307</v>
      </c>
      <c r="B384" s="5" t="s">
        <v>906</v>
      </c>
      <c r="C384" s="376" t="s">
        <v>661</v>
      </c>
      <c r="D384" s="335" t="s">
        <v>920</v>
      </c>
      <c r="E384" s="4" t="s">
        <v>921</v>
      </c>
      <c r="F384" s="344" t="s">
        <v>164</v>
      </c>
      <c r="G384" s="344">
        <v>10</v>
      </c>
      <c r="H384" s="650">
        <v>28.71</v>
      </c>
      <c r="I384" s="650">
        <v>287.10000000000002</v>
      </c>
      <c r="J384" s="366">
        <v>42828</v>
      </c>
      <c r="K384" s="598" t="s">
        <v>180</v>
      </c>
      <c r="L384" s="361"/>
      <c r="M384" s="652" t="s">
        <v>66</v>
      </c>
      <c r="N384" s="660">
        <v>42844</v>
      </c>
      <c r="O384" s="654">
        <v>42849</v>
      </c>
      <c r="P384" s="5"/>
      <c r="Q384" s="271" t="s">
        <v>77</v>
      </c>
      <c r="R384" s="396">
        <v>2017</v>
      </c>
    </row>
    <row r="385" spans="1:18" ht="23.25" hidden="1" customHeight="1" x14ac:dyDescent="0.25">
      <c r="A385" s="338" t="s">
        <v>307</v>
      </c>
      <c r="B385" s="5" t="s">
        <v>922</v>
      </c>
      <c r="C385" s="376" t="s">
        <v>180</v>
      </c>
      <c r="D385" s="335" t="s">
        <v>662</v>
      </c>
      <c r="E385" s="4" t="s">
        <v>921</v>
      </c>
      <c r="F385" s="344" t="s">
        <v>164</v>
      </c>
      <c r="G385" s="344">
        <v>10</v>
      </c>
      <c r="H385" s="650">
        <v>26.9</v>
      </c>
      <c r="I385" s="650">
        <v>269</v>
      </c>
      <c r="J385" s="366">
        <v>42828</v>
      </c>
      <c r="K385" s="598" t="s">
        <v>180</v>
      </c>
      <c r="L385" s="361"/>
      <c r="M385" s="652" t="s">
        <v>66</v>
      </c>
      <c r="N385" s="660">
        <v>42844</v>
      </c>
      <c r="O385" s="654">
        <v>42849</v>
      </c>
      <c r="P385" s="5"/>
      <c r="Q385" s="271" t="s">
        <v>77</v>
      </c>
      <c r="R385" s="675">
        <v>2017</v>
      </c>
    </row>
    <row r="386" spans="1:18" ht="23.25" hidden="1" customHeight="1" x14ac:dyDescent="0.25">
      <c r="A386" s="338" t="s">
        <v>54</v>
      </c>
      <c r="B386" s="5" t="s">
        <v>839</v>
      </c>
      <c r="C386" s="376"/>
      <c r="D386" s="335"/>
      <c r="E386" s="337" t="s">
        <v>923</v>
      </c>
      <c r="F386" s="344" t="s">
        <v>32</v>
      </c>
      <c r="G386" s="344">
        <v>1</v>
      </c>
      <c r="H386" s="650">
        <v>425.3</v>
      </c>
      <c r="I386" s="650">
        <v>425.3</v>
      </c>
      <c r="J386" s="366">
        <v>42828</v>
      </c>
      <c r="K386" s="598" t="s">
        <v>139</v>
      </c>
      <c r="L386" s="361"/>
      <c r="M386" s="652" t="s">
        <v>66</v>
      </c>
      <c r="N386" s="660">
        <v>42828</v>
      </c>
      <c r="O386" s="654">
        <v>42831</v>
      </c>
      <c r="P386" s="5"/>
      <c r="Q386" s="271" t="s">
        <v>77</v>
      </c>
      <c r="R386" s="396">
        <v>2017</v>
      </c>
    </row>
    <row r="387" spans="1:18" ht="23.25" hidden="1" customHeight="1" x14ac:dyDescent="0.25">
      <c r="A387" s="338" t="s">
        <v>36</v>
      </c>
      <c r="B387" s="5" t="s">
        <v>924</v>
      </c>
      <c r="C387" s="376">
        <v>174966</v>
      </c>
      <c r="D387" s="335" t="s">
        <v>925</v>
      </c>
      <c r="E387" s="4" t="s">
        <v>926</v>
      </c>
      <c r="F387" s="344" t="s">
        <v>32</v>
      </c>
      <c r="G387" s="344">
        <v>2</v>
      </c>
      <c r="H387" s="650">
        <v>38.630000000000003</v>
      </c>
      <c r="I387" s="650">
        <v>77.260000000000005</v>
      </c>
      <c r="J387" s="366">
        <v>42828</v>
      </c>
      <c r="K387" s="598" t="s">
        <v>234</v>
      </c>
      <c r="L387" s="361"/>
      <c r="M387" s="652" t="s">
        <v>66</v>
      </c>
      <c r="N387" s="660">
        <v>42828</v>
      </c>
      <c r="O387" s="654">
        <v>42831</v>
      </c>
      <c r="P387" s="5"/>
      <c r="Q387" s="271" t="s">
        <v>77</v>
      </c>
      <c r="R387" s="396">
        <v>2017</v>
      </c>
    </row>
    <row r="388" spans="1:18" ht="23.25" hidden="1" customHeight="1" x14ac:dyDescent="0.25">
      <c r="A388" s="338" t="s">
        <v>54</v>
      </c>
      <c r="B388" s="5" t="s">
        <v>927</v>
      </c>
      <c r="C388" s="376"/>
      <c r="D388" s="335"/>
      <c r="E388" s="337" t="s">
        <v>928</v>
      </c>
      <c r="F388" s="344" t="s">
        <v>200</v>
      </c>
      <c r="G388" s="344" t="s">
        <v>929</v>
      </c>
      <c r="H388" s="650"/>
      <c r="I388" s="650"/>
      <c r="J388" s="366">
        <v>42829</v>
      </c>
      <c r="K388" s="598" t="s">
        <v>188</v>
      </c>
      <c r="L388" s="361"/>
      <c r="M388" s="652" t="s">
        <v>66</v>
      </c>
      <c r="N388" s="660">
        <v>42829</v>
      </c>
      <c r="O388" s="654"/>
      <c r="P388" s="5"/>
      <c r="Q388" s="271" t="s">
        <v>77</v>
      </c>
      <c r="R388" s="396">
        <v>2017</v>
      </c>
    </row>
    <row r="389" spans="1:18" ht="23.25" hidden="1" customHeight="1" x14ac:dyDescent="0.25">
      <c r="A389" s="338" t="s">
        <v>36</v>
      </c>
      <c r="B389" s="5" t="s">
        <v>930</v>
      </c>
      <c r="C389" s="376"/>
      <c r="D389" s="335">
        <v>174966</v>
      </c>
      <c r="E389" s="4" t="s">
        <v>926</v>
      </c>
      <c r="F389" s="344" t="s">
        <v>32</v>
      </c>
      <c r="G389" s="344">
        <v>2</v>
      </c>
      <c r="H389" s="650">
        <v>38.630000000000003</v>
      </c>
      <c r="I389" s="650">
        <v>77.260000000000005</v>
      </c>
      <c r="J389" s="366">
        <v>42829</v>
      </c>
      <c r="K389" s="598" t="s">
        <v>243</v>
      </c>
      <c r="L389" s="361"/>
      <c r="M389" s="652" t="s">
        <v>66</v>
      </c>
      <c r="N389" s="660">
        <v>42829</v>
      </c>
      <c r="O389" s="654">
        <v>42831</v>
      </c>
      <c r="P389" s="5"/>
      <c r="Q389" s="271" t="s">
        <v>77</v>
      </c>
      <c r="R389" s="396">
        <v>2017</v>
      </c>
    </row>
    <row r="390" spans="1:18" ht="23.25" hidden="1" customHeight="1" x14ac:dyDescent="0.25">
      <c r="A390" s="338" t="s">
        <v>915</v>
      </c>
      <c r="B390" s="5" t="s">
        <v>931</v>
      </c>
      <c r="C390" s="360" t="s">
        <v>932</v>
      </c>
      <c r="D390" s="347" t="s">
        <v>933</v>
      </c>
      <c r="E390" s="354" t="s">
        <v>934</v>
      </c>
      <c r="F390" s="344" t="s">
        <v>44</v>
      </c>
      <c r="G390" s="344">
        <v>6</v>
      </c>
      <c r="H390" s="650">
        <v>57.13</v>
      </c>
      <c r="I390" s="650">
        <v>342.78000000000003</v>
      </c>
      <c r="J390" s="366">
        <v>42829</v>
      </c>
      <c r="K390" s="598" t="s">
        <v>214</v>
      </c>
      <c r="L390" s="361"/>
      <c r="M390" s="652" t="s">
        <v>935</v>
      </c>
      <c r="N390" s="660">
        <v>42829</v>
      </c>
      <c r="O390" s="654">
        <v>42992</v>
      </c>
      <c r="P390" s="6"/>
      <c r="Q390" s="271" t="s">
        <v>77</v>
      </c>
      <c r="R390" s="396">
        <v>2017</v>
      </c>
    </row>
    <row r="391" spans="1:18" ht="23.25" hidden="1" customHeight="1" x14ac:dyDescent="0.25">
      <c r="A391" s="338" t="s">
        <v>915</v>
      </c>
      <c r="B391" s="5" t="s">
        <v>931</v>
      </c>
      <c r="C391" s="360" t="s">
        <v>932</v>
      </c>
      <c r="D391" s="347" t="s">
        <v>936</v>
      </c>
      <c r="E391" s="354" t="s">
        <v>937</v>
      </c>
      <c r="F391" s="344" t="s">
        <v>44</v>
      </c>
      <c r="G391" s="344">
        <v>6</v>
      </c>
      <c r="H391" s="650">
        <v>55.209000000000003</v>
      </c>
      <c r="I391" s="650">
        <v>331.25400000000002</v>
      </c>
      <c r="J391" s="366">
        <v>42829</v>
      </c>
      <c r="K391" s="598" t="s">
        <v>214</v>
      </c>
      <c r="L391" s="361"/>
      <c r="M391" s="652" t="s">
        <v>935</v>
      </c>
      <c r="N391" s="660">
        <v>42844</v>
      </c>
      <c r="O391" s="654">
        <v>42849</v>
      </c>
      <c r="P391" s="6"/>
      <c r="Q391" s="271" t="s">
        <v>77</v>
      </c>
      <c r="R391" s="396">
        <v>2017</v>
      </c>
    </row>
    <row r="392" spans="1:18" ht="23.25" hidden="1" customHeight="1" x14ac:dyDescent="0.25">
      <c r="A392" s="338"/>
      <c r="B392" s="5"/>
      <c r="C392" s="376" t="s">
        <v>938</v>
      </c>
      <c r="D392" s="335" t="s">
        <v>938</v>
      </c>
      <c r="E392" s="4" t="s">
        <v>939</v>
      </c>
      <c r="F392" s="344" t="s">
        <v>64</v>
      </c>
      <c r="G392" s="344">
        <v>1</v>
      </c>
      <c r="H392" s="650">
        <v>190</v>
      </c>
      <c r="I392" s="650">
        <v>190</v>
      </c>
      <c r="J392" s="366">
        <v>42829</v>
      </c>
      <c r="K392" s="598" t="s">
        <v>214</v>
      </c>
      <c r="L392" s="361"/>
      <c r="M392" s="652" t="s">
        <v>66</v>
      </c>
      <c r="N392" s="660">
        <v>42829</v>
      </c>
      <c r="O392" s="654">
        <v>42831</v>
      </c>
      <c r="P392" s="6"/>
      <c r="Q392" s="271" t="s">
        <v>77</v>
      </c>
      <c r="R392" s="396">
        <v>2017</v>
      </c>
    </row>
    <row r="393" spans="1:18" ht="23.25" hidden="1" customHeight="1" x14ac:dyDescent="0.25">
      <c r="A393" s="338" t="s">
        <v>103</v>
      </c>
      <c r="B393" s="5" t="s">
        <v>115</v>
      </c>
      <c r="C393" s="376"/>
      <c r="D393" s="335"/>
      <c r="E393" s="337" t="s">
        <v>422</v>
      </c>
      <c r="F393" s="344" t="s">
        <v>117</v>
      </c>
      <c r="G393" s="344">
        <v>1</v>
      </c>
      <c r="H393" s="650">
        <v>14.07</v>
      </c>
      <c r="I393" s="650">
        <v>14.07</v>
      </c>
      <c r="J393" s="366">
        <v>42830</v>
      </c>
      <c r="K393" s="598" t="s">
        <v>188</v>
      </c>
      <c r="L393" s="361"/>
      <c r="M393" s="652" t="s">
        <v>66</v>
      </c>
      <c r="N393" s="660">
        <v>42829</v>
      </c>
      <c r="O393" s="654">
        <v>42831</v>
      </c>
      <c r="P393" s="5"/>
      <c r="Q393" s="271" t="s">
        <v>77</v>
      </c>
      <c r="R393" s="396">
        <v>2017</v>
      </c>
    </row>
    <row r="394" spans="1:18" ht="23.25" hidden="1" customHeight="1" x14ac:dyDescent="0.25">
      <c r="A394" s="338" t="s">
        <v>54</v>
      </c>
      <c r="B394" s="5" t="s">
        <v>115</v>
      </c>
      <c r="C394" s="376"/>
      <c r="D394" s="335"/>
      <c r="E394" s="337" t="s">
        <v>422</v>
      </c>
      <c r="F394" s="344" t="s">
        <v>117</v>
      </c>
      <c r="G394" s="344">
        <v>30</v>
      </c>
      <c r="H394" s="650">
        <v>0.47</v>
      </c>
      <c r="I394" s="650">
        <v>14.1</v>
      </c>
      <c r="J394" s="366">
        <v>42830</v>
      </c>
      <c r="K394" s="598" t="s">
        <v>188</v>
      </c>
      <c r="L394" s="361"/>
      <c r="M394" s="652" t="s">
        <v>66</v>
      </c>
      <c r="N394" s="660"/>
      <c r="O394" s="654"/>
      <c r="P394" s="5"/>
      <c r="Q394" s="271" t="s">
        <v>77</v>
      </c>
      <c r="R394" s="396">
        <v>2017</v>
      </c>
    </row>
    <row r="395" spans="1:18" ht="23.25" hidden="1" customHeight="1" x14ac:dyDescent="0.25">
      <c r="A395" s="338" t="s">
        <v>84</v>
      </c>
      <c r="B395" s="5" t="s">
        <v>940</v>
      </c>
      <c r="C395" s="376" t="s">
        <v>122</v>
      </c>
      <c r="D395" s="335" t="s">
        <v>941</v>
      </c>
      <c r="E395" s="4" t="s">
        <v>942</v>
      </c>
      <c r="F395" s="344" t="s">
        <v>164</v>
      </c>
      <c r="G395" s="344">
        <v>50</v>
      </c>
      <c r="H395" s="650">
        <v>0.77</v>
      </c>
      <c r="I395" s="650">
        <v>38.5</v>
      </c>
      <c r="J395" s="366">
        <v>42878</v>
      </c>
      <c r="K395" s="598" t="s">
        <v>76</v>
      </c>
      <c r="L395" s="361"/>
      <c r="M395" s="652" t="s">
        <v>66</v>
      </c>
      <c r="N395" s="660">
        <v>42887</v>
      </c>
      <c r="O395" s="654">
        <v>42895</v>
      </c>
      <c r="P395" s="5"/>
      <c r="Q395" s="271" t="s">
        <v>77</v>
      </c>
      <c r="R395" s="396">
        <v>2017</v>
      </c>
    </row>
    <row r="396" spans="1:18" ht="23.25" hidden="1" customHeight="1" x14ac:dyDescent="0.25">
      <c r="A396" s="338" t="s">
        <v>0</v>
      </c>
      <c r="B396" s="5" t="s">
        <v>943</v>
      </c>
      <c r="C396" s="360" t="s">
        <v>41</v>
      </c>
      <c r="D396" s="347" t="s">
        <v>944</v>
      </c>
      <c r="E396" s="337" t="s">
        <v>945</v>
      </c>
      <c r="F396" s="344" t="s">
        <v>44</v>
      </c>
      <c r="G396" s="344">
        <v>2</v>
      </c>
      <c r="H396" s="650">
        <v>21.38</v>
      </c>
      <c r="I396" s="650">
        <v>42.76</v>
      </c>
      <c r="J396" s="366">
        <v>42830</v>
      </c>
      <c r="K396" s="598" t="s">
        <v>41</v>
      </c>
      <c r="L396" s="361"/>
      <c r="M396" s="652" t="s">
        <v>66</v>
      </c>
      <c r="N396" s="660">
        <v>42844</v>
      </c>
      <c r="O396" s="654">
        <v>42849</v>
      </c>
      <c r="P396" s="5"/>
      <c r="Q396" s="271" t="s">
        <v>77</v>
      </c>
      <c r="R396" s="396">
        <v>2017</v>
      </c>
    </row>
    <row r="397" spans="1:18" ht="23.25" hidden="1" customHeight="1" x14ac:dyDescent="0.25">
      <c r="A397" s="338" t="s">
        <v>0</v>
      </c>
      <c r="B397" s="5" t="s">
        <v>946</v>
      </c>
      <c r="C397" s="376" t="s">
        <v>947</v>
      </c>
      <c r="D397" s="335" t="s">
        <v>948</v>
      </c>
      <c r="E397" s="333" t="s">
        <v>949</v>
      </c>
      <c r="F397" s="344" t="s">
        <v>200</v>
      </c>
      <c r="G397" s="344">
        <v>10</v>
      </c>
      <c r="H397" s="650">
        <v>2.35</v>
      </c>
      <c r="I397" s="650">
        <v>23.5</v>
      </c>
      <c r="J397" s="366">
        <v>42830</v>
      </c>
      <c r="K397" s="598" t="s">
        <v>234</v>
      </c>
      <c r="L397" s="361"/>
      <c r="M397" s="652" t="s">
        <v>66</v>
      </c>
      <c r="N397" s="660">
        <v>42844</v>
      </c>
      <c r="O397" s="654">
        <v>42849</v>
      </c>
      <c r="P397" s="5"/>
      <c r="Q397" s="271" t="s">
        <v>77</v>
      </c>
      <c r="R397" s="396">
        <v>2017</v>
      </c>
    </row>
    <row r="398" spans="1:18" ht="23.25" hidden="1" customHeight="1" x14ac:dyDescent="0.25">
      <c r="A398" s="338" t="s">
        <v>0</v>
      </c>
      <c r="B398" s="5" t="s">
        <v>946</v>
      </c>
      <c r="C398" s="376" t="s">
        <v>947</v>
      </c>
      <c r="D398" s="335" t="s">
        <v>950</v>
      </c>
      <c r="E398" s="333" t="s">
        <v>951</v>
      </c>
      <c r="F398" s="344" t="s">
        <v>200</v>
      </c>
      <c r="G398" s="344">
        <v>10</v>
      </c>
      <c r="H398" s="650">
        <v>2.5299999999999998</v>
      </c>
      <c r="I398" s="650">
        <v>25.299999999999997</v>
      </c>
      <c r="J398" s="366">
        <v>42830</v>
      </c>
      <c r="K398" s="598" t="s">
        <v>234</v>
      </c>
      <c r="L398" s="361"/>
      <c r="M398" s="652" t="s">
        <v>66</v>
      </c>
      <c r="N398" s="660">
        <v>42844</v>
      </c>
      <c r="O398" s="654">
        <v>42849</v>
      </c>
      <c r="P398" s="5"/>
      <c r="Q398" s="271" t="s">
        <v>77</v>
      </c>
      <c r="R398" s="396">
        <v>2017</v>
      </c>
    </row>
    <row r="399" spans="1:18" ht="23.25" hidden="1" customHeight="1" x14ac:dyDescent="0.25">
      <c r="A399" s="338" t="s">
        <v>0</v>
      </c>
      <c r="B399" s="5" t="s">
        <v>946</v>
      </c>
      <c r="C399" s="376" t="s">
        <v>947</v>
      </c>
      <c r="D399" s="335" t="s">
        <v>952</v>
      </c>
      <c r="E399" s="333" t="s">
        <v>953</v>
      </c>
      <c r="F399" s="344" t="s">
        <v>200</v>
      </c>
      <c r="G399" s="344">
        <v>10</v>
      </c>
      <c r="H399" s="650">
        <v>6.52</v>
      </c>
      <c r="I399" s="650">
        <v>65.199999999999989</v>
      </c>
      <c r="J399" s="366">
        <v>42830</v>
      </c>
      <c r="K399" s="598" t="s">
        <v>234</v>
      </c>
      <c r="L399" s="361"/>
      <c r="M399" s="652" t="s">
        <v>66</v>
      </c>
      <c r="N399" s="660">
        <v>42844</v>
      </c>
      <c r="O399" s="654">
        <v>42849</v>
      </c>
      <c r="P399" s="5"/>
      <c r="Q399" s="271" t="s">
        <v>77</v>
      </c>
      <c r="R399" s="396">
        <v>2017</v>
      </c>
    </row>
    <row r="400" spans="1:18" ht="23.25" hidden="1" customHeight="1" x14ac:dyDescent="0.25">
      <c r="A400" s="338" t="s">
        <v>54</v>
      </c>
      <c r="B400" s="5" t="s">
        <v>954</v>
      </c>
      <c r="C400" s="376" t="s">
        <v>955</v>
      </c>
      <c r="D400" s="335" t="s">
        <v>956</v>
      </c>
      <c r="E400" s="337" t="s">
        <v>957</v>
      </c>
      <c r="F400" s="344" t="s">
        <v>32</v>
      </c>
      <c r="G400" s="344">
        <v>3</v>
      </c>
      <c r="H400" s="650">
        <v>4.55</v>
      </c>
      <c r="I400" s="650">
        <v>13.649999999999999</v>
      </c>
      <c r="J400" s="366">
        <v>42831</v>
      </c>
      <c r="K400" s="598" t="s">
        <v>234</v>
      </c>
      <c r="L400" s="361"/>
      <c r="M400" s="652" t="s">
        <v>66</v>
      </c>
      <c r="N400" s="660">
        <v>42844</v>
      </c>
      <c r="O400" s="654">
        <v>42849</v>
      </c>
      <c r="P400" s="5"/>
      <c r="Q400" s="271" t="s">
        <v>77</v>
      </c>
      <c r="R400" s="396">
        <v>2017</v>
      </c>
    </row>
    <row r="401" spans="1:23" ht="23.25" hidden="1" customHeight="1" x14ac:dyDescent="0.25">
      <c r="A401" s="338" t="s">
        <v>958</v>
      </c>
      <c r="B401" s="5" t="s">
        <v>959</v>
      </c>
      <c r="C401" s="376" t="s">
        <v>947</v>
      </c>
      <c r="D401" s="335" t="s">
        <v>960</v>
      </c>
      <c r="E401" s="337" t="s">
        <v>961</v>
      </c>
      <c r="F401" s="344" t="s">
        <v>348</v>
      </c>
      <c r="G401" s="344">
        <v>6</v>
      </c>
      <c r="H401" s="650">
        <v>6.01</v>
      </c>
      <c r="I401" s="650">
        <v>36.06</v>
      </c>
      <c r="J401" s="366">
        <v>42831</v>
      </c>
      <c r="K401" s="598" t="s">
        <v>234</v>
      </c>
      <c r="L401" s="361"/>
      <c r="M401" s="652" t="s">
        <v>66</v>
      </c>
      <c r="N401" s="660">
        <v>42844</v>
      </c>
      <c r="O401" s="654"/>
      <c r="P401" s="5"/>
      <c r="Q401" s="271" t="s">
        <v>77</v>
      </c>
      <c r="R401" s="396">
        <v>2017</v>
      </c>
    </row>
    <row r="402" spans="1:23" ht="23.25" hidden="1" customHeight="1" x14ac:dyDescent="0.25">
      <c r="A402" s="338" t="s">
        <v>36</v>
      </c>
      <c r="B402" s="5" t="s">
        <v>962</v>
      </c>
      <c r="C402" s="376"/>
      <c r="D402" s="335" t="s">
        <v>963</v>
      </c>
      <c r="E402" s="337" t="s">
        <v>964</v>
      </c>
      <c r="F402" s="344" t="s">
        <v>32</v>
      </c>
      <c r="G402" s="344">
        <v>1</v>
      </c>
      <c r="H402" s="650">
        <v>169.9</v>
      </c>
      <c r="I402" s="650">
        <v>169.9</v>
      </c>
      <c r="J402" s="366">
        <v>42831</v>
      </c>
      <c r="K402" s="598" t="s">
        <v>766</v>
      </c>
      <c r="L402" s="361"/>
      <c r="M402" s="652" t="s">
        <v>66</v>
      </c>
      <c r="N402" s="660">
        <v>42844</v>
      </c>
      <c r="O402" s="654">
        <v>42849</v>
      </c>
      <c r="P402" s="5"/>
      <c r="Q402" s="271" t="s">
        <v>77</v>
      </c>
      <c r="R402" s="675">
        <v>2017</v>
      </c>
    </row>
    <row r="403" spans="1:23" ht="23.25" hidden="1" customHeight="1" x14ac:dyDescent="0.25">
      <c r="A403" s="338" t="s">
        <v>965</v>
      </c>
      <c r="B403" s="5" t="s">
        <v>966</v>
      </c>
      <c r="C403" s="376" t="s">
        <v>52</v>
      </c>
      <c r="D403" s="335" t="s">
        <v>967</v>
      </c>
      <c r="E403" s="333" t="s">
        <v>968</v>
      </c>
      <c r="F403" s="344" t="s">
        <v>94</v>
      </c>
      <c r="G403" s="344">
        <v>10</v>
      </c>
      <c r="H403" s="650">
        <v>1.1499999999999999</v>
      </c>
      <c r="I403" s="650">
        <v>11.5</v>
      </c>
      <c r="J403" s="366">
        <v>42831</v>
      </c>
      <c r="K403" s="598" t="s">
        <v>41</v>
      </c>
      <c r="L403" s="361"/>
      <c r="M403" s="652" t="s">
        <v>66</v>
      </c>
      <c r="N403" s="660">
        <v>42844</v>
      </c>
      <c r="O403" s="654">
        <v>42849</v>
      </c>
      <c r="P403" s="5"/>
      <c r="Q403" s="271" t="s">
        <v>77</v>
      </c>
      <c r="R403" s="396">
        <v>2017</v>
      </c>
    </row>
    <row r="404" spans="1:23" ht="23.25" hidden="1" customHeight="1" x14ac:dyDescent="0.25">
      <c r="A404" s="338" t="s">
        <v>965</v>
      </c>
      <c r="B404" s="5" t="s">
        <v>969</v>
      </c>
      <c r="C404" s="376" t="s">
        <v>52</v>
      </c>
      <c r="D404" s="335" t="s">
        <v>970</v>
      </c>
      <c r="E404" s="333" t="s">
        <v>971</v>
      </c>
      <c r="F404" s="344" t="s">
        <v>94</v>
      </c>
      <c r="G404" s="344">
        <v>10</v>
      </c>
      <c r="H404" s="650">
        <v>1.4</v>
      </c>
      <c r="I404" s="650">
        <v>14</v>
      </c>
      <c r="J404" s="366">
        <v>42831</v>
      </c>
      <c r="K404" s="598" t="s">
        <v>41</v>
      </c>
      <c r="L404" s="361"/>
      <c r="M404" s="652" t="s">
        <v>66</v>
      </c>
      <c r="N404" s="660">
        <v>42844</v>
      </c>
      <c r="O404" s="654">
        <v>42849</v>
      </c>
      <c r="P404" s="5"/>
      <c r="Q404" s="271" t="s">
        <v>77</v>
      </c>
      <c r="R404" s="396">
        <v>2017</v>
      </c>
    </row>
    <row r="405" spans="1:23" ht="23.25" hidden="1" customHeight="1" x14ac:dyDescent="0.25">
      <c r="A405" s="338" t="s">
        <v>965</v>
      </c>
      <c r="B405" s="5" t="s">
        <v>972</v>
      </c>
      <c r="C405" s="376" t="s">
        <v>52</v>
      </c>
      <c r="D405" s="335" t="s">
        <v>973</v>
      </c>
      <c r="E405" s="333" t="s">
        <v>974</v>
      </c>
      <c r="F405" s="344" t="s">
        <v>348</v>
      </c>
      <c r="G405" s="344">
        <v>10</v>
      </c>
      <c r="H405" s="650">
        <v>2.6</v>
      </c>
      <c r="I405" s="650">
        <v>26</v>
      </c>
      <c r="J405" s="366">
        <v>42831</v>
      </c>
      <c r="K405" s="598" t="s">
        <v>41</v>
      </c>
      <c r="L405" s="361"/>
      <c r="M405" s="652" t="s">
        <v>66</v>
      </c>
      <c r="N405" s="660">
        <v>42844</v>
      </c>
      <c r="O405" s="654">
        <v>42849</v>
      </c>
      <c r="P405" s="5"/>
      <c r="Q405" s="271" t="s">
        <v>77</v>
      </c>
      <c r="R405" s="396">
        <v>2017</v>
      </c>
      <c r="S405" s="564"/>
      <c r="T405" s="564"/>
      <c r="U405" s="564"/>
      <c r="V405" s="564"/>
      <c r="W405" s="564"/>
    </row>
    <row r="406" spans="1:23" ht="23.25" hidden="1" customHeight="1" x14ac:dyDescent="0.25">
      <c r="A406" s="338" t="s">
        <v>54</v>
      </c>
      <c r="B406" s="5" t="s">
        <v>975</v>
      </c>
      <c r="C406" s="376" t="s">
        <v>976</v>
      </c>
      <c r="D406" s="335" t="s">
        <v>977</v>
      </c>
      <c r="E406" s="4" t="s">
        <v>978</v>
      </c>
      <c r="F406" s="344" t="s">
        <v>200</v>
      </c>
      <c r="G406" s="344">
        <v>100</v>
      </c>
      <c r="H406" s="650">
        <v>0.65</v>
      </c>
      <c r="I406" s="650">
        <v>65</v>
      </c>
      <c r="J406" s="366">
        <v>42832</v>
      </c>
      <c r="K406" s="598" t="s">
        <v>188</v>
      </c>
      <c r="L406" s="361"/>
      <c r="M406" s="652" t="s">
        <v>66</v>
      </c>
      <c r="N406" s="660">
        <v>42844</v>
      </c>
      <c r="O406" s="654">
        <v>42849</v>
      </c>
      <c r="P406" s="5"/>
      <c r="Q406" s="271" t="s">
        <v>77</v>
      </c>
      <c r="R406" s="396">
        <v>2017</v>
      </c>
    </row>
    <row r="407" spans="1:23" ht="23.25" hidden="1" customHeight="1" x14ac:dyDescent="0.25">
      <c r="A407" s="338" t="s">
        <v>54</v>
      </c>
      <c r="B407" s="5" t="s">
        <v>780</v>
      </c>
      <c r="C407" s="376" t="s">
        <v>178</v>
      </c>
      <c r="D407" s="335" t="s">
        <v>979</v>
      </c>
      <c r="E407" s="4" t="s">
        <v>980</v>
      </c>
      <c r="F407" s="344" t="s">
        <v>981</v>
      </c>
      <c r="G407" s="344">
        <v>10</v>
      </c>
      <c r="H407" s="650">
        <v>24.19</v>
      </c>
      <c r="I407" s="650">
        <v>241.9</v>
      </c>
      <c r="J407" s="366">
        <v>42832</v>
      </c>
      <c r="K407" s="598" t="s">
        <v>180</v>
      </c>
      <c r="L407" s="361"/>
      <c r="M407" s="652" t="s">
        <v>66</v>
      </c>
      <c r="N407" s="660">
        <v>42844</v>
      </c>
      <c r="O407" s="654">
        <v>42849</v>
      </c>
      <c r="P407" s="5"/>
      <c r="Q407" s="271" t="s">
        <v>77</v>
      </c>
      <c r="R407" s="675">
        <v>2017</v>
      </c>
    </row>
    <row r="408" spans="1:23" ht="23.25" hidden="1" customHeight="1" x14ac:dyDescent="0.25">
      <c r="A408" s="338" t="s">
        <v>140</v>
      </c>
      <c r="B408" s="5" t="s">
        <v>982</v>
      </c>
      <c r="C408" s="376" t="s">
        <v>178</v>
      </c>
      <c r="D408" s="335" t="s">
        <v>658</v>
      </c>
      <c r="E408" s="4" t="s">
        <v>980</v>
      </c>
      <c r="F408" s="344" t="s">
        <v>981</v>
      </c>
      <c r="G408" s="344">
        <v>10</v>
      </c>
      <c r="H408" s="650">
        <v>26.83</v>
      </c>
      <c r="I408" s="650">
        <v>268.29999999999995</v>
      </c>
      <c r="J408" s="366">
        <v>42832</v>
      </c>
      <c r="K408" s="598" t="s">
        <v>180</v>
      </c>
      <c r="L408" s="361"/>
      <c r="M408" s="652" t="s">
        <v>66</v>
      </c>
      <c r="N408" s="660">
        <v>42844</v>
      </c>
      <c r="O408" s="654">
        <v>42849</v>
      </c>
      <c r="P408" s="5"/>
      <c r="Q408" s="271" t="s">
        <v>77</v>
      </c>
      <c r="R408" s="675">
        <v>2017</v>
      </c>
    </row>
    <row r="409" spans="1:23" ht="23.25" hidden="1" customHeight="1" x14ac:dyDescent="0.25">
      <c r="A409" s="338" t="s">
        <v>140</v>
      </c>
      <c r="B409" s="5" t="s">
        <v>982</v>
      </c>
      <c r="C409" s="376" t="s">
        <v>178</v>
      </c>
      <c r="D409" s="335" t="s">
        <v>983</v>
      </c>
      <c r="E409" s="4" t="s">
        <v>980</v>
      </c>
      <c r="F409" s="344" t="s">
        <v>164</v>
      </c>
      <c r="G409" s="344">
        <v>10</v>
      </c>
      <c r="H409" s="650">
        <v>32.46</v>
      </c>
      <c r="I409" s="650">
        <v>324.60000000000002</v>
      </c>
      <c r="J409" s="366">
        <v>42832</v>
      </c>
      <c r="K409" s="598" t="s">
        <v>180</v>
      </c>
      <c r="L409" s="361"/>
      <c r="M409" s="652" t="s">
        <v>66</v>
      </c>
      <c r="N409" s="660">
        <v>42844</v>
      </c>
      <c r="O409" s="654">
        <v>42849</v>
      </c>
      <c r="P409" s="5"/>
      <c r="Q409" s="271" t="s">
        <v>77</v>
      </c>
      <c r="R409" s="675">
        <v>2017</v>
      </c>
    </row>
    <row r="410" spans="1:23" ht="23.25" hidden="1" customHeight="1" x14ac:dyDescent="0.25">
      <c r="A410" s="342" t="s">
        <v>384</v>
      </c>
      <c r="B410" s="448" t="s">
        <v>531</v>
      </c>
      <c r="C410" s="699" t="s">
        <v>532</v>
      </c>
      <c r="D410" s="422" t="s">
        <v>941</v>
      </c>
      <c r="E410" s="337" t="s">
        <v>984</v>
      </c>
      <c r="F410" s="449" t="s">
        <v>94</v>
      </c>
      <c r="G410" s="699">
        <v>50</v>
      </c>
      <c r="H410" s="650"/>
      <c r="I410" s="650"/>
      <c r="J410" s="700">
        <v>44019</v>
      </c>
      <c r="K410" s="598" t="s">
        <v>76</v>
      </c>
      <c r="L410" s="312" t="s">
        <v>535</v>
      </c>
      <c r="M410" s="652"/>
      <c r="N410" s="660">
        <v>44029</v>
      </c>
      <c r="O410" s="654">
        <v>44034</v>
      </c>
      <c r="P410" s="699"/>
      <c r="Q410" s="701" t="s">
        <v>67</v>
      </c>
      <c r="R410" s="658">
        <f>YEAR(J410)</f>
        <v>2020</v>
      </c>
    </row>
    <row r="411" spans="1:23" ht="23.25" hidden="1" customHeight="1" x14ac:dyDescent="0.25">
      <c r="A411" s="342" t="s">
        <v>384</v>
      </c>
      <c r="B411" s="448" t="s">
        <v>531</v>
      </c>
      <c r="C411" s="699" t="s">
        <v>532</v>
      </c>
      <c r="D411" s="422" t="s">
        <v>985</v>
      </c>
      <c r="E411" s="337" t="s">
        <v>986</v>
      </c>
      <c r="F411" s="449" t="s">
        <v>94</v>
      </c>
      <c r="G411" s="699">
        <v>50</v>
      </c>
      <c r="H411" s="650"/>
      <c r="I411" s="650"/>
      <c r="J411" s="700">
        <v>44019</v>
      </c>
      <c r="K411" s="598" t="s">
        <v>76</v>
      </c>
      <c r="L411" s="312" t="s">
        <v>535</v>
      </c>
      <c r="M411" s="652"/>
      <c r="N411" s="660">
        <v>44029</v>
      </c>
      <c r="O411" s="654">
        <v>44034</v>
      </c>
      <c r="P411" s="699"/>
      <c r="Q411" s="701" t="s">
        <v>67</v>
      </c>
      <c r="R411" s="658">
        <f>YEAR(J411)</f>
        <v>2020</v>
      </c>
    </row>
    <row r="412" spans="1:23" ht="23.25" hidden="1" customHeight="1" x14ac:dyDescent="0.25">
      <c r="A412" s="338" t="s">
        <v>54</v>
      </c>
      <c r="B412" s="5" t="s">
        <v>987</v>
      </c>
      <c r="C412" s="376" t="s">
        <v>608</v>
      </c>
      <c r="D412" s="335"/>
      <c r="E412" s="337" t="s">
        <v>988</v>
      </c>
      <c r="F412" s="344" t="s">
        <v>32</v>
      </c>
      <c r="G412" s="344">
        <v>1</v>
      </c>
      <c r="H412" s="650">
        <v>4213.68</v>
      </c>
      <c r="I412" s="650">
        <v>4213.68</v>
      </c>
      <c r="J412" s="366">
        <v>42835</v>
      </c>
      <c r="K412" s="598" t="s">
        <v>214</v>
      </c>
      <c r="L412" s="361"/>
      <c r="M412" s="652" t="s">
        <v>66</v>
      </c>
      <c r="N412" s="660">
        <v>42844</v>
      </c>
      <c r="O412" s="654">
        <v>42849</v>
      </c>
      <c r="P412" s="6"/>
      <c r="Q412" s="271" t="s">
        <v>77</v>
      </c>
      <c r="R412" s="396">
        <v>2017</v>
      </c>
    </row>
    <row r="413" spans="1:23" ht="23.25" hidden="1" customHeight="1" x14ac:dyDescent="0.25">
      <c r="A413" s="338" t="s">
        <v>54</v>
      </c>
      <c r="B413" s="5" t="s">
        <v>989</v>
      </c>
      <c r="C413" s="376" t="s">
        <v>185</v>
      </c>
      <c r="D413" s="335" t="s">
        <v>990</v>
      </c>
      <c r="E413" s="333" t="s">
        <v>991</v>
      </c>
      <c r="F413" s="344" t="s">
        <v>64</v>
      </c>
      <c r="G413" s="344">
        <v>1</v>
      </c>
      <c r="H413" s="650">
        <v>32.619999999999997</v>
      </c>
      <c r="I413" s="650">
        <v>32.619999999999997</v>
      </c>
      <c r="J413" s="651">
        <v>42835</v>
      </c>
      <c r="K413" s="598" t="s">
        <v>212</v>
      </c>
      <c r="L413" s="361"/>
      <c r="M413" s="652" t="s">
        <v>66</v>
      </c>
      <c r="N413" s="653">
        <v>42844</v>
      </c>
      <c r="O413" s="654">
        <v>42849</v>
      </c>
      <c r="P413" s="5"/>
      <c r="Q413" s="271" t="s">
        <v>77</v>
      </c>
      <c r="R413" s="396">
        <v>2017</v>
      </c>
    </row>
    <row r="414" spans="1:23" ht="23.25" hidden="1" customHeight="1" x14ac:dyDescent="0.25">
      <c r="A414" s="338" t="s">
        <v>54</v>
      </c>
      <c r="B414" s="5" t="s">
        <v>992</v>
      </c>
      <c r="C414" s="376" t="s">
        <v>185</v>
      </c>
      <c r="D414" s="335" t="s">
        <v>993</v>
      </c>
      <c r="E414" s="333" t="s">
        <v>994</v>
      </c>
      <c r="F414" s="344" t="s">
        <v>64</v>
      </c>
      <c r="G414" s="344">
        <v>1</v>
      </c>
      <c r="H414" s="650">
        <v>253.92</v>
      </c>
      <c r="I414" s="650">
        <v>253.92</v>
      </c>
      <c r="J414" s="651">
        <v>42835</v>
      </c>
      <c r="K414" s="598" t="s">
        <v>212</v>
      </c>
      <c r="L414" s="361"/>
      <c r="M414" s="652" t="s">
        <v>66</v>
      </c>
      <c r="N414" s="653">
        <v>42844</v>
      </c>
      <c r="O414" s="654">
        <v>42849</v>
      </c>
      <c r="P414" s="5"/>
      <c r="Q414" s="271" t="s">
        <v>77</v>
      </c>
      <c r="R414" s="396">
        <v>2017</v>
      </c>
    </row>
    <row r="415" spans="1:23" ht="23.25" hidden="1" customHeight="1" x14ac:dyDescent="0.25">
      <c r="A415" s="5" t="s">
        <v>995</v>
      </c>
      <c r="B415" s="5" t="s">
        <v>996</v>
      </c>
      <c r="C415" s="376" t="s">
        <v>142</v>
      </c>
      <c r="D415" s="335" t="s">
        <v>997</v>
      </c>
      <c r="E415" s="345" t="s">
        <v>998</v>
      </c>
      <c r="F415" s="344" t="s">
        <v>94</v>
      </c>
      <c r="G415" s="344">
        <v>50</v>
      </c>
      <c r="H415" s="650">
        <v>2.02</v>
      </c>
      <c r="I415" s="650">
        <v>101</v>
      </c>
      <c r="J415" s="366">
        <v>43214</v>
      </c>
      <c r="K415" s="598" t="s">
        <v>76</v>
      </c>
      <c r="L415" s="361" t="s">
        <v>36</v>
      </c>
      <c r="M415" s="652" t="s">
        <v>634</v>
      </c>
      <c r="N415" s="660">
        <v>43223</v>
      </c>
      <c r="O415" s="654">
        <v>43223</v>
      </c>
      <c r="P415" s="6"/>
      <c r="Q415" s="271" t="s">
        <v>77</v>
      </c>
      <c r="R415" s="5">
        <v>2018</v>
      </c>
    </row>
    <row r="416" spans="1:23" ht="23.25" hidden="1" customHeight="1" x14ac:dyDescent="0.25">
      <c r="A416" s="338" t="s">
        <v>140</v>
      </c>
      <c r="B416" s="5" t="s">
        <v>999</v>
      </c>
      <c r="C416" s="376" t="s">
        <v>216</v>
      </c>
      <c r="D416" s="335" t="s">
        <v>1000</v>
      </c>
      <c r="E416" s="333" t="s">
        <v>1001</v>
      </c>
      <c r="F416" s="344" t="s">
        <v>94</v>
      </c>
      <c r="G416" s="344">
        <v>1</v>
      </c>
      <c r="H416" s="650">
        <v>1231</v>
      </c>
      <c r="I416" s="650">
        <v>1231</v>
      </c>
      <c r="J416" s="366">
        <v>42835</v>
      </c>
      <c r="K416" s="598" t="s">
        <v>166</v>
      </c>
      <c r="L416" s="361"/>
      <c r="M416" s="652" t="s">
        <v>66</v>
      </c>
      <c r="N416" s="660">
        <v>42838</v>
      </c>
      <c r="O416" s="654">
        <v>42849</v>
      </c>
      <c r="P416" s="5"/>
      <c r="Q416" s="271" t="s">
        <v>77</v>
      </c>
      <c r="R416" s="396">
        <v>2017</v>
      </c>
    </row>
    <row r="417" spans="1:23" ht="23.25" hidden="1" customHeight="1" x14ac:dyDescent="0.25">
      <c r="A417" s="338" t="s">
        <v>36</v>
      </c>
      <c r="B417" s="5" t="s">
        <v>1002</v>
      </c>
      <c r="C417" s="376" t="s">
        <v>1003</v>
      </c>
      <c r="D417" s="335"/>
      <c r="E417" s="337" t="s">
        <v>1004</v>
      </c>
      <c r="F417" s="344" t="s">
        <v>64</v>
      </c>
      <c r="G417" s="344">
        <v>1</v>
      </c>
      <c r="H417" s="650">
        <v>90</v>
      </c>
      <c r="I417" s="650">
        <v>90</v>
      </c>
      <c r="J417" s="366">
        <v>42835</v>
      </c>
      <c r="K417" s="598" t="s">
        <v>1005</v>
      </c>
      <c r="L417" s="361"/>
      <c r="M417" s="652" t="s">
        <v>66</v>
      </c>
      <c r="N417" s="660">
        <v>42844</v>
      </c>
      <c r="O417" s="654">
        <v>42849</v>
      </c>
      <c r="P417" s="5"/>
      <c r="Q417" s="271" t="s">
        <v>77</v>
      </c>
      <c r="R417" s="396">
        <v>2017</v>
      </c>
      <c r="S417" s="124"/>
      <c r="T417" s="124"/>
      <c r="U417" s="124"/>
      <c r="V417" s="124"/>
      <c r="W417" s="124"/>
    </row>
    <row r="418" spans="1:23" ht="23.25" hidden="1" customHeight="1" x14ac:dyDescent="0.25">
      <c r="A418" s="338"/>
      <c r="B418" s="5" t="s">
        <v>1006</v>
      </c>
      <c r="C418" s="376" t="s">
        <v>265</v>
      </c>
      <c r="D418" s="335" t="s">
        <v>1007</v>
      </c>
      <c r="E418" s="333" t="s">
        <v>1008</v>
      </c>
      <c r="F418" s="344" t="s">
        <v>683</v>
      </c>
      <c r="G418" s="344">
        <v>1</v>
      </c>
      <c r="H418" s="650">
        <v>84.47</v>
      </c>
      <c r="I418" s="650">
        <v>84.47</v>
      </c>
      <c r="J418" s="366">
        <v>42836</v>
      </c>
      <c r="K418" s="598" t="s">
        <v>139</v>
      </c>
      <c r="L418" s="361"/>
      <c r="M418" s="652" t="s">
        <v>66</v>
      </c>
      <c r="N418" s="660">
        <v>42857</v>
      </c>
      <c r="O418" s="654">
        <v>42863</v>
      </c>
      <c r="P418" s="5"/>
      <c r="Q418" s="271" t="s">
        <v>77</v>
      </c>
      <c r="R418" s="396">
        <v>2017</v>
      </c>
    </row>
    <row r="419" spans="1:23" ht="23.25" hidden="1" customHeight="1" x14ac:dyDescent="0.25">
      <c r="A419" s="338" t="s">
        <v>54</v>
      </c>
      <c r="B419" s="5" t="s">
        <v>1009</v>
      </c>
      <c r="C419" s="376" t="s">
        <v>932</v>
      </c>
      <c r="D419" s="335" t="s">
        <v>1010</v>
      </c>
      <c r="E419" s="4" t="s">
        <v>1011</v>
      </c>
      <c r="F419" s="344" t="s">
        <v>136</v>
      </c>
      <c r="G419" s="344">
        <v>1</v>
      </c>
      <c r="H419" s="650">
        <v>374.22</v>
      </c>
      <c r="I419" s="650">
        <v>374.22</v>
      </c>
      <c r="J419" s="366">
        <v>42836</v>
      </c>
      <c r="K419" s="598" t="s">
        <v>214</v>
      </c>
      <c r="L419" s="361"/>
      <c r="M419" s="652" t="s">
        <v>66</v>
      </c>
      <c r="N419" s="660">
        <v>42857</v>
      </c>
      <c r="O419" s="654">
        <v>42863</v>
      </c>
      <c r="P419" s="6"/>
      <c r="Q419" s="271" t="s">
        <v>77</v>
      </c>
      <c r="R419" s="396">
        <v>2017</v>
      </c>
    </row>
    <row r="420" spans="1:23" ht="23.25" hidden="1" customHeight="1" x14ac:dyDescent="0.25">
      <c r="A420" s="338" t="s">
        <v>95</v>
      </c>
      <c r="B420" s="5" t="s">
        <v>1012</v>
      </c>
      <c r="C420" s="376" t="s">
        <v>932</v>
      </c>
      <c r="D420" s="335" t="s">
        <v>1013</v>
      </c>
      <c r="E420" s="4" t="s">
        <v>1014</v>
      </c>
      <c r="F420" s="344" t="s">
        <v>200</v>
      </c>
      <c r="G420" s="344">
        <v>4</v>
      </c>
      <c r="H420" s="650">
        <v>20.79</v>
      </c>
      <c r="I420" s="650">
        <v>83.16</v>
      </c>
      <c r="J420" s="366">
        <v>42836</v>
      </c>
      <c r="K420" s="598" t="s">
        <v>214</v>
      </c>
      <c r="L420" s="361"/>
      <c r="M420" s="652" t="s">
        <v>66</v>
      </c>
      <c r="N420" s="660">
        <v>42844</v>
      </c>
      <c r="O420" s="654">
        <v>42849</v>
      </c>
      <c r="P420" s="6"/>
      <c r="Q420" s="271" t="s">
        <v>77</v>
      </c>
      <c r="R420" s="675">
        <v>2017</v>
      </c>
    </row>
    <row r="421" spans="1:23" ht="23.25" hidden="1" customHeight="1" x14ac:dyDescent="0.25">
      <c r="A421" s="338" t="s">
        <v>84</v>
      </c>
      <c r="B421" s="5" t="s">
        <v>1015</v>
      </c>
      <c r="C421" s="376" t="s">
        <v>41</v>
      </c>
      <c r="D421" s="335">
        <v>541343</v>
      </c>
      <c r="E421" s="4" t="s">
        <v>1016</v>
      </c>
      <c r="F421" s="344" t="s">
        <v>32</v>
      </c>
      <c r="G421" s="344">
        <v>1</v>
      </c>
      <c r="H421" s="650">
        <v>10.52</v>
      </c>
      <c r="I421" s="650">
        <v>10.52</v>
      </c>
      <c r="J421" s="366">
        <v>42837</v>
      </c>
      <c r="K421" s="598" t="s">
        <v>139</v>
      </c>
      <c r="L421" s="361"/>
      <c r="M421" s="652" t="s">
        <v>66</v>
      </c>
      <c r="N421" s="660">
        <v>42857</v>
      </c>
      <c r="O421" s="654">
        <v>42863</v>
      </c>
      <c r="P421" s="5"/>
      <c r="Q421" s="271" t="s">
        <v>77</v>
      </c>
      <c r="R421" s="396">
        <v>2017</v>
      </c>
    </row>
    <row r="422" spans="1:23" ht="23.25" hidden="1" customHeight="1" x14ac:dyDescent="0.25">
      <c r="A422" s="338" t="s">
        <v>84</v>
      </c>
      <c r="B422" s="5" t="s">
        <v>1015</v>
      </c>
      <c r="C422" s="376" t="s">
        <v>41</v>
      </c>
      <c r="D422" s="335">
        <v>530411</v>
      </c>
      <c r="E422" s="4" t="s">
        <v>1017</v>
      </c>
      <c r="F422" s="344" t="s">
        <v>32</v>
      </c>
      <c r="G422" s="344">
        <v>1</v>
      </c>
      <c r="H422" s="650">
        <v>3983.81</v>
      </c>
      <c r="I422" s="650">
        <v>3983.81</v>
      </c>
      <c r="J422" s="651">
        <v>42837</v>
      </c>
      <c r="K422" s="598" t="s">
        <v>212</v>
      </c>
      <c r="L422" s="361"/>
      <c r="M422" s="652" t="s">
        <v>66</v>
      </c>
      <c r="N422" s="653">
        <v>42857</v>
      </c>
      <c r="O422" s="654">
        <v>42863</v>
      </c>
      <c r="P422" s="5"/>
      <c r="Q422" s="271" t="s">
        <v>77</v>
      </c>
      <c r="R422" s="396">
        <v>2017</v>
      </c>
    </row>
    <row r="423" spans="1:23" ht="23.25" hidden="1" customHeight="1" x14ac:dyDescent="0.25">
      <c r="A423" s="338" t="s">
        <v>84</v>
      </c>
      <c r="B423" s="5" t="s">
        <v>1015</v>
      </c>
      <c r="C423" s="376" t="s">
        <v>41</v>
      </c>
      <c r="D423" s="335">
        <v>533347</v>
      </c>
      <c r="E423" s="4" t="s">
        <v>1018</v>
      </c>
      <c r="F423" s="344" t="s">
        <v>32</v>
      </c>
      <c r="G423" s="344">
        <v>1</v>
      </c>
      <c r="H423" s="650">
        <v>1.67</v>
      </c>
      <c r="I423" s="650">
        <v>1.67</v>
      </c>
      <c r="J423" s="651">
        <v>42837</v>
      </c>
      <c r="K423" s="598" t="s">
        <v>212</v>
      </c>
      <c r="L423" s="361"/>
      <c r="M423" s="652" t="s">
        <v>66</v>
      </c>
      <c r="N423" s="653">
        <v>43025</v>
      </c>
      <c r="O423" s="654">
        <v>42863</v>
      </c>
      <c r="P423" s="5"/>
      <c r="Q423" s="271" t="s">
        <v>77</v>
      </c>
      <c r="R423" s="396">
        <v>2017</v>
      </c>
    </row>
    <row r="424" spans="1:23" ht="23.25" hidden="1" customHeight="1" x14ac:dyDescent="0.25">
      <c r="A424" s="338" t="s">
        <v>84</v>
      </c>
      <c r="B424" s="5" t="s">
        <v>1015</v>
      </c>
      <c r="C424" s="376" t="s">
        <v>41</v>
      </c>
      <c r="D424" s="335">
        <v>533394</v>
      </c>
      <c r="E424" s="4" t="s">
        <v>1019</v>
      </c>
      <c r="F424" s="344" t="s">
        <v>32</v>
      </c>
      <c r="G424" s="344">
        <v>1</v>
      </c>
      <c r="H424" s="650">
        <v>51.82</v>
      </c>
      <c r="I424" s="650">
        <v>51.82</v>
      </c>
      <c r="J424" s="651">
        <v>42837</v>
      </c>
      <c r="K424" s="598" t="s">
        <v>212</v>
      </c>
      <c r="L424" s="361"/>
      <c r="M424" s="652" t="s">
        <v>66</v>
      </c>
      <c r="N424" s="653">
        <v>42857</v>
      </c>
      <c r="O424" s="654">
        <v>42863</v>
      </c>
      <c r="P424" s="5"/>
      <c r="Q424" s="271" t="s">
        <v>77</v>
      </c>
      <c r="R424" s="396">
        <v>2017</v>
      </c>
    </row>
    <row r="425" spans="1:23" ht="23.25" hidden="1" customHeight="1" x14ac:dyDescent="0.25">
      <c r="A425" s="338" t="s">
        <v>84</v>
      </c>
      <c r="B425" s="5" t="s">
        <v>1015</v>
      </c>
      <c r="C425" s="376" t="s">
        <v>41</v>
      </c>
      <c r="D425" s="335">
        <v>539105</v>
      </c>
      <c r="E425" s="4" t="s">
        <v>1020</v>
      </c>
      <c r="F425" s="344" t="s">
        <v>32</v>
      </c>
      <c r="G425" s="344">
        <v>1</v>
      </c>
      <c r="H425" s="650">
        <v>865.66</v>
      </c>
      <c r="I425" s="650">
        <v>865.66</v>
      </c>
      <c r="J425" s="651">
        <v>42837</v>
      </c>
      <c r="K425" s="598" t="s">
        <v>212</v>
      </c>
      <c r="L425" s="361"/>
      <c r="M425" s="652" t="s">
        <v>66</v>
      </c>
      <c r="N425" s="653">
        <v>42857</v>
      </c>
      <c r="O425" s="654">
        <v>42863</v>
      </c>
      <c r="P425" s="5"/>
      <c r="Q425" s="271" t="s">
        <v>77</v>
      </c>
      <c r="R425" s="396">
        <v>2017</v>
      </c>
    </row>
    <row r="426" spans="1:23" ht="23.25" hidden="1" customHeight="1" x14ac:dyDescent="0.25">
      <c r="A426" s="338" t="s">
        <v>95</v>
      </c>
      <c r="B426" s="5" t="s">
        <v>1012</v>
      </c>
      <c r="C426" s="376" t="s">
        <v>932</v>
      </c>
      <c r="D426" s="335" t="s">
        <v>612</v>
      </c>
      <c r="E426" s="333" t="s">
        <v>1021</v>
      </c>
      <c r="F426" s="344" t="s">
        <v>200</v>
      </c>
      <c r="G426" s="344">
        <v>4</v>
      </c>
      <c r="H426" s="650">
        <v>53.59</v>
      </c>
      <c r="I426" s="650">
        <v>214.36</v>
      </c>
      <c r="J426" s="366">
        <v>42837</v>
      </c>
      <c r="K426" s="598" t="s">
        <v>214</v>
      </c>
      <c r="L426" s="361"/>
      <c r="M426" s="652" t="s">
        <v>66</v>
      </c>
      <c r="N426" s="660">
        <v>42857</v>
      </c>
      <c r="O426" s="654">
        <v>42863</v>
      </c>
      <c r="P426" s="6"/>
      <c r="Q426" s="271" t="s">
        <v>77</v>
      </c>
      <c r="R426" s="396">
        <v>2017</v>
      </c>
      <c r="S426" s="564"/>
      <c r="T426" s="564"/>
      <c r="U426" s="564"/>
      <c r="V426" s="564"/>
      <c r="W426" s="564"/>
    </row>
    <row r="427" spans="1:23" ht="23.25" hidden="1" customHeight="1" x14ac:dyDescent="0.25">
      <c r="A427" s="338" t="s">
        <v>54</v>
      </c>
      <c r="B427" s="5" t="s">
        <v>1022</v>
      </c>
      <c r="C427" s="376" t="s">
        <v>927</v>
      </c>
      <c r="D427" s="335" t="s">
        <v>1023</v>
      </c>
      <c r="E427" s="333" t="s">
        <v>1024</v>
      </c>
      <c r="F427" s="344" t="s">
        <v>117</v>
      </c>
      <c r="G427" s="344">
        <v>1</v>
      </c>
      <c r="H427" s="650">
        <v>960</v>
      </c>
      <c r="I427" s="650">
        <v>960</v>
      </c>
      <c r="J427" s="366">
        <v>42837</v>
      </c>
      <c r="K427" s="598" t="s">
        <v>1025</v>
      </c>
      <c r="L427" s="361"/>
      <c r="M427" s="652" t="s">
        <v>66</v>
      </c>
      <c r="N427" s="660">
        <v>42857</v>
      </c>
      <c r="O427" s="654">
        <v>42863</v>
      </c>
      <c r="P427" s="5"/>
      <c r="Q427" s="271" t="s">
        <v>77</v>
      </c>
      <c r="R427" s="396">
        <v>2017</v>
      </c>
    </row>
    <row r="428" spans="1:23" ht="23.25" hidden="1" customHeight="1" x14ac:dyDescent="0.25">
      <c r="A428" s="338" t="s">
        <v>0</v>
      </c>
      <c r="B428" s="5" t="s">
        <v>469</v>
      </c>
      <c r="C428" s="376" t="s">
        <v>198</v>
      </c>
      <c r="D428" s="335">
        <v>243152</v>
      </c>
      <c r="E428" s="4" t="s">
        <v>1026</v>
      </c>
      <c r="F428" s="344" t="s">
        <v>200</v>
      </c>
      <c r="G428" s="344">
        <v>3</v>
      </c>
      <c r="H428" s="650">
        <v>306.75</v>
      </c>
      <c r="I428" s="650">
        <v>920.25</v>
      </c>
      <c r="J428" s="366">
        <v>42838</v>
      </c>
      <c r="K428" s="598" t="s">
        <v>214</v>
      </c>
      <c r="L428" s="361"/>
      <c r="M428" s="652" t="s">
        <v>66</v>
      </c>
      <c r="N428" s="660">
        <v>42857</v>
      </c>
      <c r="O428" s="654">
        <v>42863</v>
      </c>
      <c r="P428" s="6"/>
      <c r="Q428" s="271" t="s">
        <v>77</v>
      </c>
      <c r="R428" s="396">
        <v>2017</v>
      </c>
      <c r="S428" s="124"/>
      <c r="T428" s="124"/>
      <c r="U428" s="124"/>
      <c r="V428" s="124"/>
      <c r="W428" s="124"/>
    </row>
    <row r="429" spans="1:23" ht="23.25" hidden="1" customHeight="1" x14ac:dyDescent="0.25">
      <c r="A429" s="338" t="s">
        <v>0</v>
      </c>
      <c r="B429" s="5" t="s">
        <v>469</v>
      </c>
      <c r="C429" s="376" t="s">
        <v>198</v>
      </c>
      <c r="D429" s="335">
        <v>243153</v>
      </c>
      <c r="E429" s="4" t="s">
        <v>1027</v>
      </c>
      <c r="F429" s="344" t="s">
        <v>200</v>
      </c>
      <c r="G429" s="344">
        <v>3</v>
      </c>
      <c r="H429" s="650">
        <v>136.5</v>
      </c>
      <c r="I429" s="650">
        <v>409.5</v>
      </c>
      <c r="J429" s="366">
        <v>42838</v>
      </c>
      <c r="K429" s="598" t="s">
        <v>214</v>
      </c>
      <c r="L429" s="361"/>
      <c r="M429" s="652" t="s">
        <v>66</v>
      </c>
      <c r="N429" s="660">
        <v>42857</v>
      </c>
      <c r="O429" s="654">
        <v>42863</v>
      </c>
      <c r="P429" s="6"/>
      <c r="Q429" s="271" t="s">
        <v>77</v>
      </c>
      <c r="R429" s="396">
        <v>2017</v>
      </c>
    </row>
    <row r="430" spans="1:23" ht="23.25" hidden="1" customHeight="1" x14ac:dyDescent="0.25">
      <c r="A430" s="338" t="s">
        <v>0</v>
      </c>
      <c r="B430" s="5" t="s">
        <v>469</v>
      </c>
      <c r="C430" s="376" t="s">
        <v>198</v>
      </c>
      <c r="D430" s="335">
        <v>243155</v>
      </c>
      <c r="E430" s="4" t="s">
        <v>1028</v>
      </c>
      <c r="F430" s="344" t="s">
        <v>200</v>
      </c>
      <c r="G430" s="344">
        <v>3</v>
      </c>
      <c r="H430" s="650">
        <v>24</v>
      </c>
      <c r="I430" s="650">
        <v>72</v>
      </c>
      <c r="J430" s="366">
        <v>42838</v>
      </c>
      <c r="K430" s="598" t="s">
        <v>214</v>
      </c>
      <c r="L430" s="361"/>
      <c r="M430" s="652" t="s">
        <v>66</v>
      </c>
      <c r="N430" s="660">
        <v>42857</v>
      </c>
      <c r="O430" s="654">
        <v>42863</v>
      </c>
      <c r="P430" s="6"/>
      <c r="Q430" s="271" t="s">
        <v>77</v>
      </c>
      <c r="R430" s="396">
        <v>2017</v>
      </c>
    </row>
    <row r="431" spans="1:23" ht="23.25" hidden="1" customHeight="1" x14ac:dyDescent="0.25">
      <c r="A431" s="338" t="s">
        <v>0</v>
      </c>
      <c r="B431" s="5" t="s">
        <v>1029</v>
      </c>
      <c r="C431" s="376"/>
      <c r="D431" s="335"/>
      <c r="E431" s="337" t="s">
        <v>1030</v>
      </c>
      <c r="F431" s="344" t="s">
        <v>32</v>
      </c>
      <c r="G431" s="344">
        <v>1</v>
      </c>
      <c r="H431" s="650">
        <v>891</v>
      </c>
      <c r="I431" s="650">
        <v>891</v>
      </c>
      <c r="J431" s="366">
        <v>42838</v>
      </c>
      <c r="K431" s="598" t="s">
        <v>1031</v>
      </c>
      <c r="L431" s="361"/>
      <c r="M431" s="652" t="s">
        <v>66</v>
      </c>
      <c r="N431" s="660">
        <v>42857</v>
      </c>
      <c r="O431" s="654">
        <v>42863</v>
      </c>
      <c r="P431" s="5"/>
      <c r="Q431" s="271" t="s">
        <v>77</v>
      </c>
      <c r="R431" s="396">
        <v>2017</v>
      </c>
    </row>
    <row r="432" spans="1:23" ht="23.25" hidden="1" customHeight="1" x14ac:dyDescent="0.25">
      <c r="A432" s="338" t="s">
        <v>0</v>
      </c>
      <c r="B432" s="5" t="s">
        <v>1032</v>
      </c>
      <c r="C432" s="360" t="s">
        <v>1033</v>
      </c>
      <c r="D432" s="347" t="s">
        <v>1034</v>
      </c>
      <c r="E432" s="337" t="s">
        <v>1035</v>
      </c>
      <c r="F432" s="344" t="s">
        <v>200</v>
      </c>
      <c r="G432" s="344">
        <v>3</v>
      </c>
      <c r="H432" s="650">
        <v>63.14</v>
      </c>
      <c r="I432" s="650">
        <v>189.42000000000002</v>
      </c>
      <c r="J432" s="366">
        <v>42838</v>
      </c>
      <c r="K432" s="598" t="s">
        <v>234</v>
      </c>
      <c r="L432" s="361"/>
      <c r="M432" s="652" t="s">
        <v>66</v>
      </c>
      <c r="N432" s="660">
        <v>42857</v>
      </c>
      <c r="O432" s="654">
        <v>42863</v>
      </c>
      <c r="P432" s="5"/>
      <c r="Q432" s="271" t="s">
        <v>77</v>
      </c>
      <c r="R432" s="675">
        <v>2017</v>
      </c>
    </row>
    <row r="433" spans="1:23" ht="23.25" hidden="1" customHeight="1" x14ac:dyDescent="0.25">
      <c r="A433" s="338" t="s">
        <v>36</v>
      </c>
      <c r="B433" s="5" t="s">
        <v>1036</v>
      </c>
      <c r="C433" s="376"/>
      <c r="D433" s="335" t="s">
        <v>1037</v>
      </c>
      <c r="E433" s="4" t="s">
        <v>1038</v>
      </c>
      <c r="F433" s="344" t="s">
        <v>32</v>
      </c>
      <c r="G433" s="344">
        <v>1</v>
      </c>
      <c r="H433" s="650">
        <v>266.2</v>
      </c>
      <c r="I433" s="650">
        <v>266.2</v>
      </c>
      <c r="J433" s="366">
        <v>42843</v>
      </c>
      <c r="K433" s="598" t="s">
        <v>139</v>
      </c>
      <c r="L433" s="361"/>
      <c r="M433" s="652" t="s">
        <v>66</v>
      </c>
      <c r="N433" s="660">
        <v>42857</v>
      </c>
      <c r="O433" s="654">
        <v>42863</v>
      </c>
      <c r="P433" s="5"/>
      <c r="Q433" s="271" t="s">
        <v>77</v>
      </c>
      <c r="R433" s="396">
        <v>2017</v>
      </c>
    </row>
    <row r="434" spans="1:23" ht="23.25" hidden="1" customHeight="1" x14ac:dyDescent="0.25">
      <c r="A434" s="338" t="s">
        <v>782</v>
      </c>
      <c r="B434" s="5" t="s">
        <v>1039</v>
      </c>
      <c r="C434" s="376" t="s">
        <v>1040</v>
      </c>
      <c r="D434" s="335" t="s">
        <v>1041</v>
      </c>
      <c r="E434" s="333" t="s">
        <v>1041</v>
      </c>
      <c r="F434" s="344" t="s">
        <v>32</v>
      </c>
      <c r="G434" s="344">
        <v>54</v>
      </c>
      <c r="H434" s="707">
        <v>172.35</v>
      </c>
      <c r="I434" s="707">
        <v>9306.9</v>
      </c>
      <c r="J434" s="366">
        <v>42843</v>
      </c>
      <c r="K434" s="598" t="s">
        <v>1040</v>
      </c>
      <c r="L434" s="361"/>
      <c r="M434" s="652" t="s">
        <v>66</v>
      </c>
      <c r="N434" s="660">
        <v>42857</v>
      </c>
      <c r="O434" s="654"/>
      <c r="P434" s="5"/>
      <c r="Q434" s="271" t="s">
        <v>77</v>
      </c>
      <c r="R434" s="396">
        <v>2017</v>
      </c>
    </row>
    <row r="435" spans="1:23" ht="23.25" hidden="1" customHeight="1" x14ac:dyDescent="0.25">
      <c r="A435" s="338" t="s">
        <v>54</v>
      </c>
      <c r="B435" s="5" t="s">
        <v>1042</v>
      </c>
      <c r="C435" s="376"/>
      <c r="D435" s="335" t="s">
        <v>1043</v>
      </c>
      <c r="E435" s="337" t="s">
        <v>1044</v>
      </c>
      <c r="F435" s="344" t="s">
        <v>32</v>
      </c>
      <c r="G435" s="344">
        <v>1</v>
      </c>
      <c r="H435" s="650">
        <v>276.42</v>
      </c>
      <c r="I435" s="650">
        <v>276.42</v>
      </c>
      <c r="J435" s="366">
        <v>42843</v>
      </c>
      <c r="K435" s="598" t="s">
        <v>341</v>
      </c>
      <c r="L435" s="361"/>
      <c r="M435" s="652" t="s">
        <v>66</v>
      </c>
      <c r="N435" s="660">
        <v>42857</v>
      </c>
      <c r="O435" s="654">
        <v>42863</v>
      </c>
      <c r="P435" s="5"/>
      <c r="Q435" s="271" t="s">
        <v>77</v>
      </c>
      <c r="R435" s="675">
        <v>2017</v>
      </c>
    </row>
    <row r="436" spans="1:23" ht="23.25" hidden="1" customHeight="1" x14ac:dyDescent="0.25">
      <c r="A436" s="338" t="s">
        <v>36</v>
      </c>
      <c r="B436" s="5" t="s">
        <v>1045</v>
      </c>
      <c r="C436" s="376" t="s">
        <v>1046</v>
      </c>
      <c r="D436" s="335">
        <v>5220005100</v>
      </c>
      <c r="E436" s="4" t="s">
        <v>1047</v>
      </c>
      <c r="F436" s="344" t="s">
        <v>32</v>
      </c>
      <c r="G436" s="344">
        <v>1</v>
      </c>
      <c r="H436" s="650">
        <v>13.71</v>
      </c>
      <c r="I436" s="650">
        <v>13.71</v>
      </c>
      <c r="J436" s="651">
        <v>42844</v>
      </c>
      <c r="K436" s="598" t="s">
        <v>212</v>
      </c>
      <c r="L436" s="361"/>
      <c r="M436" s="652" t="s">
        <v>66</v>
      </c>
      <c r="N436" s="653">
        <v>43025</v>
      </c>
      <c r="O436" s="654">
        <v>44267</v>
      </c>
      <c r="P436" s="5"/>
      <c r="Q436" s="271" t="s">
        <v>77</v>
      </c>
      <c r="R436" s="396">
        <v>2017</v>
      </c>
    </row>
    <row r="437" spans="1:23" ht="23.25" hidden="1" customHeight="1" x14ac:dyDescent="0.25">
      <c r="A437" s="338" t="s">
        <v>1048</v>
      </c>
      <c r="B437" s="5" t="s">
        <v>1049</v>
      </c>
      <c r="C437" s="376" t="s">
        <v>178</v>
      </c>
      <c r="D437" s="335">
        <v>1523268</v>
      </c>
      <c r="E437" s="4" t="s">
        <v>179</v>
      </c>
      <c r="F437" s="344" t="s">
        <v>164</v>
      </c>
      <c r="G437" s="344">
        <v>3</v>
      </c>
      <c r="H437" s="650">
        <v>249.83</v>
      </c>
      <c r="I437" s="650">
        <v>749.49</v>
      </c>
      <c r="J437" s="366">
        <v>42845</v>
      </c>
      <c r="K437" s="598" t="s">
        <v>180</v>
      </c>
      <c r="L437" s="361"/>
      <c r="M437" s="652" t="s">
        <v>66</v>
      </c>
      <c r="N437" s="660">
        <v>42857</v>
      </c>
      <c r="O437" s="654">
        <v>42863</v>
      </c>
      <c r="P437" s="5"/>
      <c r="Q437" s="271" t="s">
        <v>77</v>
      </c>
      <c r="R437" s="396">
        <v>2017</v>
      </c>
    </row>
    <row r="438" spans="1:23" ht="23.25" hidden="1" customHeight="1" x14ac:dyDescent="0.25">
      <c r="A438" s="338" t="s">
        <v>0</v>
      </c>
      <c r="B438" s="5" t="s">
        <v>1050</v>
      </c>
      <c r="C438" s="376"/>
      <c r="D438" s="335" t="s">
        <v>1051</v>
      </c>
      <c r="E438" s="337" t="s">
        <v>1052</v>
      </c>
      <c r="F438" s="344" t="s">
        <v>200</v>
      </c>
      <c r="G438" s="344">
        <v>8</v>
      </c>
      <c r="H438" s="650">
        <v>32.71</v>
      </c>
      <c r="I438" s="650">
        <v>261.68</v>
      </c>
      <c r="J438" s="366">
        <v>42845</v>
      </c>
      <c r="K438" s="598" t="s">
        <v>234</v>
      </c>
      <c r="L438" s="361"/>
      <c r="M438" s="652" t="s">
        <v>66</v>
      </c>
      <c r="N438" s="660"/>
      <c r="O438" s="654"/>
      <c r="P438" s="5"/>
      <c r="Q438" s="271" t="s">
        <v>77</v>
      </c>
      <c r="R438" s="396">
        <v>2017</v>
      </c>
    </row>
    <row r="439" spans="1:23" ht="23.25" hidden="1" customHeight="1" x14ac:dyDescent="0.25">
      <c r="A439" s="338" t="s">
        <v>1053</v>
      </c>
      <c r="B439" s="5" t="s">
        <v>1054</v>
      </c>
      <c r="C439" s="376" t="s">
        <v>178</v>
      </c>
      <c r="D439" s="335">
        <v>900000671</v>
      </c>
      <c r="E439" s="4" t="s">
        <v>1055</v>
      </c>
      <c r="F439" s="344" t="s">
        <v>164</v>
      </c>
      <c r="G439" s="344">
        <v>1</v>
      </c>
      <c r="H439" s="650">
        <v>158.53</v>
      </c>
      <c r="I439" s="650">
        <v>158.53</v>
      </c>
      <c r="J439" s="366">
        <v>42845</v>
      </c>
      <c r="K439" s="598" t="s">
        <v>180</v>
      </c>
      <c r="L439" s="361"/>
      <c r="M439" s="652" t="s">
        <v>66</v>
      </c>
      <c r="N439" s="660">
        <v>42857</v>
      </c>
      <c r="O439" s="654">
        <v>42863</v>
      </c>
      <c r="P439" s="5"/>
      <c r="Q439" s="271" t="s">
        <v>77</v>
      </c>
      <c r="R439" s="396">
        <v>2017</v>
      </c>
    </row>
    <row r="440" spans="1:23" ht="23.25" hidden="1" customHeight="1" x14ac:dyDescent="0.25">
      <c r="A440" s="338" t="s">
        <v>95</v>
      </c>
      <c r="B440" s="5" t="s">
        <v>697</v>
      </c>
      <c r="C440" s="376" t="s">
        <v>180</v>
      </c>
      <c r="D440" s="335" t="s">
        <v>658</v>
      </c>
      <c r="E440" s="4" t="s">
        <v>1056</v>
      </c>
      <c r="F440" s="344" t="s">
        <v>200</v>
      </c>
      <c r="G440" s="344">
        <v>15</v>
      </c>
      <c r="H440" s="650">
        <v>26.8339</v>
      </c>
      <c r="I440" s="650">
        <v>402.50850000000003</v>
      </c>
      <c r="J440" s="366">
        <v>42846</v>
      </c>
      <c r="K440" s="598" t="s">
        <v>180</v>
      </c>
      <c r="L440" s="361"/>
      <c r="M440" s="652" t="s">
        <v>66</v>
      </c>
      <c r="N440" s="660">
        <v>42857</v>
      </c>
      <c r="O440" s="654">
        <v>42863</v>
      </c>
      <c r="P440" s="5"/>
      <c r="Q440" s="271" t="s">
        <v>77</v>
      </c>
      <c r="R440" s="675">
        <v>2017</v>
      </c>
    </row>
    <row r="441" spans="1:23" ht="23.25" hidden="1" customHeight="1" x14ac:dyDescent="0.25">
      <c r="A441" s="338" t="s">
        <v>0</v>
      </c>
      <c r="B441" s="5" t="s">
        <v>697</v>
      </c>
      <c r="C441" s="376" t="s">
        <v>180</v>
      </c>
      <c r="D441" s="335" t="s">
        <v>983</v>
      </c>
      <c r="E441" s="4" t="s">
        <v>1057</v>
      </c>
      <c r="F441" s="344" t="s">
        <v>200</v>
      </c>
      <c r="G441" s="344">
        <v>15</v>
      </c>
      <c r="H441" s="650">
        <v>32.461300000000001</v>
      </c>
      <c r="I441" s="650">
        <v>486.91950000000003</v>
      </c>
      <c r="J441" s="366">
        <v>42846</v>
      </c>
      <c r="K441" s="598" t="s">
        <v>180</v>
      </c>
      <c r="L441" s="361"/>
      <c r="M441" s="652" t="s">
        <v>66</v>
      </c>
      <c r="N441" s="660">
        <v>42857</v>
      </c>
      <c r="O441" s="654">
        <v>42863</v>
      </c>
      <c r="P441" s="5"/>
      <c r="Q441" s="271" t="s">
        <v>77</v>
      </c>
      <c r="R441" s="675">
        <v>2017</v>
      </c>
    </row>
    <row r="442" spans="1:23" ht="23.25" hidden="1" customHeight="1" x14ac:dyDescent="0.25">
      <c r="A442" s="338" t="s">
        <v>0</v>
      </c>
      <c r="B442" s="5" t="s">
        <v>697</v>
      </c>
      <c r="C442" s="376" t="s">
        <v>180</v>
      </c>
      <c r="D442" s="335" t="s">
        <v>1058</v>
      </c>
      <c r="E442" s="337" t="s">
        <v>1059</v>
      </c>
      <c r="F442" s="344" t="s">
        <v>200</v>
      </c>
      <c r="G442" s="344">
        <v>20</v>
      </c>
      <c r="H442" s="650">
        <v>0.88</v>
      </c>
      <c r="I442" s="650">
        <v>17.600000000000001</v>
      </c>
      <c r="J442" s="366">
        <v>42846</v>
      </c>
      <c r="K442" s="598" t="s">
        <v>180</v>
      </c>
      <c r="L442" s="361"/>
      <c r="M442" s="652" t="s">
        <v>66</v>
      </c>
      <c r="N442" s="660">
        <v>42857</v>
      </c>
      <c r="O442" s="654">
        <v>42863</v>
      </c>
      <c r="P442" s="5"/>
      <c r="Q442" s="271" t="s">
        <v>77</v>
      </c>
      <c r="R442" s="396">
        <v>2017</v>
      </c>
    </row>
    <row r="443" spans="1:23" ht="23.25" hidden="1" customHeight="1" x14ac:dyDescent="0.25">
      <c r="A443" s="5" t="s">
        <v>995</v>
      </c>
      <c r="B443" s="5" t="s">
        <v>996</v>
      </c>
      <c r="C443" s="376" t="s">
        <v>142</v>
      </c>
      <c r="D443" s="344" t="s">
        <v>1060</v>
      </c>
      <c r="E443" s="345" t="s">
        <v>1061</v>
      </c>
      <c r="F443" s="344" t="s">
        <v>94</v>
      </c>
      <c r="G443" s="344">
        <v>20</v>
      </c>
      <c r="H443" s="650">
        <v>2.37</v>
      </c>
      <c r="I443" s="650">
        <v>47.400000000000006</v>
      </c>
      <c r="J443" s="366">
        <v>43214</v>
      </c>
      <c r="K443" s="598" t="s">
        <v>76</v>
      </c>
      <c r="L443" s="361" t="s">
        <v>36</v>
      </c>
      <c r="M443" s="652" t="s">
        <v>634</v>
      </c>
      <c r="N443" s="660">
        <v>43223</v>
      </c>
      <c r="O443" s="654">
        <v>43223</v>
      </c>
      <c r="P443" s="6"/>
      <c r="Q443" s="271" t="s">
        <v>77</v>
      </c>
      <c r="R443" s="5">
        <v>2018</v>
      </c>
    </row>
    <row r="444" spans="1:23" ht="23.25" hidden="1" customHeight="1" x14ac:dyDescent="0.25">
      <c r="A444" s="5" t="s">
        <v>995</v>
      </c>
      <c r="B444" s="5" t="s">
        <v>996</v>
      </c>
      <c r="C444" s="376" t="s">
        <v>142</v>
      </c>
      <c r="D444" s="344" t="s">
        <v>1062</v>
      </c>
      <c r="E444" s="345" t="s">
        <v>1063</v>
      </c>
      <c r="F444" s="344" t="s">
        <v>94</v>
      </c>
      <c r="G444" s="344">
        <v>20</v>
      </c>
      <c r="H444" s="650">
        <v>3.58</v>
      </c>
      <c r="I444" s="650">
        <v>71.599999999999994</v>
      </c>
      <c r="J444" s="366">
        <v>43214</v>
      </c>
      <c r="K444" s="598" t="s">
        <v>76</v>
      </c>
      <c r="L444" s="361" t="s">
        <v>36</v>
      </c>
      <c r="M444" s="652" t="s">
        <v>634</v>
      </c>
      <c r="N444" s="660">
        <v>43223</v>
      </c>
      <c r="O444" s="654">
        <v>43223</v>
      </c>
      <c r="P444" s="6"/>
      <c r="Q444" s="271" t="s">
        <v>77</v>
      </c>
      <c r="R444" s="5">
        <v>2018</v>
      </c>
    </row>
    <row r="445" spans="1:23" ht="23.25" hidden="1" customHeight="1" x14ac:dyDescent="0.25">
      <c r="A445" s="342" t="s">
        <v>384</v>
      </c>
      <c r="B445" s="448" t="s">
        <v>531</v>
      </c>
      <c r="C445" s="699" t="s">
        <v>532</v>
      </c>
      <c r="D445" s="422" t="s">
        <v>1064</v>
      </c>
      <c r="E445" s="337" t="s">
        <v>1065</v>
      </c>
      <c r="F445" s="449" t="s">
        <v>94</v>
      </c>
      <c r="G445" s="699">
        <v>50</v>
      </c>
      <c r="H445" s="650"/>
      <c r="I445" s="650"/>
      <c r="J445" s="700">
        <v>44019</v>
      </c>
      <c r="K445" s="598" t="s">
        <v>76</v>
      </c>
      <c r="L445" s="312" t="s">
        <v>535</v>
      </c>
      <c r="M445" s="652"/>
      <c r="N445" s="660">
        <v>44029</v>
      </c>
      <c r="O445" s="654">
        <v>44034</v>
      </c>
      <c r="P445" s="699"/>
      <c r="Q445" s="701" t="s">
        <v>67</v>
      </c>
      <c r="R445" s="658">
        <f>YEAR(J445)</f>
        <v>2020</v>
      </c>
    </row>
    <row r="446" spans="1:23" ht="23.25" hidden="1" customHeight="1" x14ac:dyDescent="0.25">
      <c r="A446" s="338" t="s">
        <v>84</v>
      </c>
      <c r="B446" s="5" t="s">
        <v>1066</v>
      </c>
      <c r="C446" s="376" t="s">
        <v>1067</v>
      </c>
      <c r="D446" s="335" t="s">
        <v>1068</v>
      </c>
      <c r="E446" s="4" t="s">
        <v>1069</v>
      </c>
      <c r="F446" s="344" t="s">
        <v>32</v>
      </c>
      <c r="G446" s="344">
        <v>60</v>
      </c>
      <c r="H446" s="650">
        <v>0.83</v>
      </c>
      <c r="I446" s="650">
        <v>49.8</v>
      </c>
      <c r="J446" s="366">
        <v>42849</v>
      </c>
      <c r="K446" s="598" t="s">
        <v>1067</v>
      </c>
      <c r="L446" s="361"/>
      <c r="M446" s="652" t="s">
        <v>66</v>
      </c>
      <c r="N446" s="660"/>
      <c r="O446" s="654"/>
      <c r="P446" s="5"/>
      <c r="Q446" s="271" t="s">
        <v>77</v>
      </c>
      <c r="R446" s="396">
        <v>2017</v>
      </c>
    </row>
    <row r="447" spans="1:23" ht="23.25" hidden="1" customHeight="1" x14ac:dyDescent="0.25">
      <c r="A447" s="338" t="s">
        <v>36</v>
      </c>
      <c r="B447" s="5" t="s">
        <v>1070</v>
      </c>
      <c r="C447" s="376"/>
      <c r="D447" s="335" t="s">
        <v>1071</v>
      </c>
      <c r="E447" s="337" t="s">
        <v>1070</v>
      </c>
      <c r="F447" s="344" t="s">
        <v>32</v>
      </c>
      <c r="G447" s="344">
        <v>1</v>
      </c>
      <c r="H447" s="650">
        <v>260</v>
      </c>
      <c r="I447" s="650">
        <v>260</v>
      </c>
      <c r="J447" s="366">
        <v>42849</v>
      </c>
      <c r="K447" s="598" t="s">
        <v>332</v>
      </c>
      <c r="L447" s="361"/>
      <c r="M447" s="652" t="s">
        <v>66</v>
      </c>
      <c r="N447" s="660">
        <v>42857</v>
      </c>
      <c r="O447" s="654">
        <v>42863</v>
      </c>
      <c r="P447" s="5"/>
      <c r="Q447" s="271" t="s">
        <v>77</v>
      </c>
      <c r="R447" s="675">
        <v>2017</v>
      </c>
      <c r="S447" s="124"/>
      <c r="T447" s="124"/>
      <c r="U447" s="124"/>
      <c r="V447" s="124"/>
      <c r="W447" s="124"/>
    </row>
    <row r="448" spans="1:23" ht="23.25" hidden="1" customHeight="1" x14ac:dyDescent="0.25">
      <c r="A448" s="342" t="s">
        <v>384</v>
      </c>
      <c r="B448" s="448" t="s">
        <v>531</v>
      </c>
      <c r="C448" s="699" t="s">
        <v>532</v>
      </c>
      <c r="D448" s="422" t="s">
        <v>1072</v>
      </c>
      <c r="E448" s="337" t="s">
        <v>1073</v>
      </c>
      <c r="F448" s="449" t="s">
        <v>94</v>
      </c>
      <c r="G448" s="699">
        <v>25</v>
      </c>
      <c r="H448" s="650"/>
      <c r="I448" s="650"/>
      <c r="J448" s="700">
        <v>44019</v>
      </c>
      <c r="K448" s="598" t="s">
        <v>76</v>
      </c>
      <c r="L448" s="312" t="s">
        <v>535</v>
      </c>
      <c r="M448" s="652"/>
      <c r="N448" s="660">
        <v>44029</v>
      </c>
      <c r="O448" s="654">
        <v>44034</v>
      </c>
      <c r="P448" s="699"/>
      <c r="Q448" s="701" t="s">
        <v>67</v>
      </c>
      <c r="R448" s="658">
        <f>YEAR(J448)</f>
        <v>2020</v>
      </c>
    </row>
    <row r="449" spans="1:23" ht="23.25" hidden="1" customHeight="1" x14ac:dyDescent="0.25">
      <c r="A449" s="342" t="s">
        <v>384</v>
      </c>
      <c r="B449" s="448" t="s">
        <v>531</v>
      </c>
      <c r="C449" s="699" t="s">
        <v>532</v>
      </c>
      <c r="D449" s="422" t="s">
        <v>1074</v>
      </c>
      <c r="E449" s="337" t="s">
        <v>1075</v>
      </c>
      <c r="F449" s="449" t="s">
        <v>94</v>
      </c>
      <c r="G449" s="699">
        <v>30</v>
      </c>
      <c r="H449" s="650"/>
      <c r="I449" s="650"/>
      <c r="J449" s="700">
        <v>44019</v>
      </c>
      <c r="K449" s="598" t="s">
        <v>76</v>
      </c>
      <c r="L449" s="312" t="s">
        <v>535</v>
      </c>
      <c r="M449" s="652"/>
      <c r="N449" s="660">
        <v>44029</v>
      </c>
      <c r="O449" s="654">
        <v>44034</v>
      </c>
      <c r="P449" s="699"/>
      <c r="Q449" s="701" t="s">
        <v>67</v>
      </c>
      <c r="R449" s="658">
        <f>YEAR(J449)</f>
        <v>2020</v>
      </c>
      <c r="S449" s="124"/>
      <c r="T449" s="124"/>
      <c r="U449" s="124"/>
      <c r="V449" s="124"/>
      <c r="W449" s="124"/>
    </row>
    <row r="450" spans="1:23" ht="23.25" hidden="1" customHeight="1" x14ac:dyDescent="0.25">
      <c r="A450" s="342" t="s">
        <v>384</v>
      </c>
      <c r="B450" s="448" t="s">
        <v>531</v>
      </c>
      <c r="C450" s="699" t="s">
        <v>532</v>
      </c>
      <c r="D450" s="422" t="s">
        <v>1076</v>
      </c>
      <c r="E450" s="337" t="s">
        <v>1077</v>
      </c>
      <c r="F450" s="449" t="s">
        <v>94</v>
      </c>
      <c r="G450" s="699">
        <v>10</v>
      </c>
      <c r="H450" s="650"/>
      <c r="I450" s="650"/>
      <c r="J450" s="700">
        <v>44019</v>
      </c>
      <c r="K450" s="598" t="s">
        <v>76</v>
      </c>
      <c r="L450" s="312" t="s">
        <v>535</v>
      </c>
      <c r="M450" s="652"/>
      <c r="N450" s="660">
        <v>44029</v>
      </c>
      <c r="O450" s="654">
        <v>44034</v>
      </c>
      <c r="P450" s="699"/>
      <c r="Q450" s="701" t="s">
        <v>67</v>
      </c>
      <c r="R450" s="658">
        <f>YEAR(J450)</f>
        <v>2020</v>
      </c>
      <c r="S450" s="564"/>
      <c r="T450" s="564"/>
      <c r="U450" s="564"/>
      <c r="V450" s="564"/>
      <c r="W450" s="564"/>
    </row>
    <row r="451" spans="1:23" ht="23.25" hidden="1" customHeight="1" x14ac:dyDescent="0.25">
      <c r="A451" s="338" t="s">
        <v>54</v>
      </c>
      <c r="B451" s="5" t="s">
        <v>1078</v>
      </c>
      <c r="C451" s="376" t="s">
        <v>1079</v>
      </c>
      <c r="D451" s="335" t="s">
        <v>1080</v>
      </c>
      <c r="E451" s="333" t="s">
        <v>1081</v>
      </c>
      <c r="F451" s="344" t="s">
        <v>32</v>
      </c>
      <c r="G451" s="344">
        <v>2</v>
      </c>
      <c r="H451" s="650">
        <v>194.25</v>
      </c>
      <c r="I451" s="650">
        <v>388.5</v>
      </c>
      <c r="J451" s="651">
        <v>42849</v>
      </c>
      <c r="K451" s="598" t="s">
        <v>212</v>
      </c>
      <c r="L451" s="361"/>
      <c r="M451" s="652" t="s">
        <v>66</v>
      </c>
      <c r="N451" s="653">
        <v>42857</v>
      </c>
      <c r="O451" s="654">
        <v>42863</v>
      </c>
      <c r="P451" s="5"/>
      <c r="Q451" s="271" t="s">
        <v>77</v>
      </c>
      <c r="R451" s="396">
        <v>2017</v>
      </c>
    </row>
    <row r="452" spans="1:23" ht="23.25" hidden="1" customHeight="1" x14ac:dyDescent="0.25">
      <c r="A452" s="338" t="s">
        <v>36</v>
      </c>
      <c r="B452" s="5" t="s">
        <v>1082</v>
      </c>
      <c r="C452" s="376"/>
      <c r="D452" s="335" t="s">
        <v>1083</v>
      </c>
      <c r="E452" s="4" t="s">
        <v>1084</v>
      </c>
      <c r="F452" s="344" t="s">
        <v>32</v>
      </c>
      <c r="G452" s="344">
        <v>1</v>
      </c>
      <c r="H452" s="650">
        <v>66.03</v>
      </c>
      <c r="I452" s="650">
        <v>66.03</v>
      </c>
      <c r="J452" s="366">
        <v>42849</v>
      </c>
      <c r="K452" s="598" t="s">
        <v>828</v>
      </c>
      <c r="L452" s="361"/>
      <c r="M452" s="652" t="s">
        <v>66</v>
      </c>
      <c r="N452" s="660">
        <v>42857</v>
      </c>
      <c r="O452" s="654">
        <v>42863</v>
      </c>
      <c r="P452" s="5"/>
      <c r="Q452" s="271" t="s">
        <v>77</v>
      </c>
      <c r="R452" s="675">
        <v>2017</v>
      </c>
    </row>
    <row r="453" spans="1:23" ht="23.25" hidden="1" customHeight="1" x14ac:dyDescent="0.25">
      <c r="A453" s="86" t="s">
        <v>9</v>
      </c>
      <c r="B453" s="86" t="s">
        <v>599</v>
      </c>
      <c r="C453" s="661" t="s">
        <v>142</v>
      </c>
      <c r="D453" s="118" t="s">
        <v>1085</v>
      </c>
      <c r="E453" s="448" t="s">
        <v>1086</v>
      </c>
      <c r="F453" s="118" t="s">
        <v>94</v>
      </c>
      <c r="G453" s="661">
        <v>10</v>
      </c>
      <c r="H453" s="650"/>
      <c r="I453" s="650"/>
      <c r="J453" s="672">
        <v>44136</v>
      </c>
      <c r="K453" s="702" t="s">
        <v>76</v>
      </c>
      <c r="L453" s="312" t="s">
        <v>535</v>
      </c>
      <c r="M453" s="652" t="s">
        <v>601</v>
      </c>
      <c r="N453" s="660">
        <v>44168</v>
      </c>
      <c r="O453" s="654">
        <v>44175</v>
      </c>
      <c r="P453" s="703"/>
      <c r="Q453" s="703" t="s">
        <v>67</v>
      </c>
      <c r="R453" s="86">
        <f>YEAR(J453)</f>
        <v>2020</v>
      </c>
      <c r="S453" s="564"/>
      <c r="T453" s="564"/>
      <c r="U453" s="564"/>
      <c r="V453" s="564"/>
      <c r="W453" s="564"/>
    </row>
    <row r="454" spans="1:23" ht="23.25" hidden="1" customHeight="1" x14ac:dyDescent="0.25">
      <c r="A454" s="338" t="s">
        <v>84</v>
      </c>
      <c r="B454" s="5" t="s">
        <v>1087</v>
      </c>
      <c r="C454" s="376" t="s">
        <v>178</v>
      </c>
      <c r="D454" s="335">
        <v>220000010</v>
      </c>
      <c r="E454" s="4" t="s">
        <v>1088</v>
      </c>
      <c r="F454" s="344" t="s">
        <v>32</v>
      </c>
      <c r="G454" s="344">
        <v>1</v>
      </c>
      <c r="H454" s="650">
        <v>1471.59</v>
      </c>
      <c r="I454" s="650">
        <v>1471.59</v>
      </c>
      <c r="J454" s="366">
        <v>42849</v>
      </c>
      <c r="K454" s="598" t="s">
        <v>180</v>
      </c>
      <c r="L454" s="361"/>
      <c r="M454" s="652" t="s">
        <v>66</v>
      </c>
      <c r="N454" s="660">
        <v>42894</v>
      </c>
      <c r="O454" s="654">
        <v>42901</v>
      </c>
      <c r="P454" s="5"/>
      <c r="Q454" s="271" t="s">
        <v>77</v>
      </c>
      <c r="R454" s="396">
        <v>2017</v>
      </c>
    </row>
    <row r="455" spans="1:23" ht="23.25" hidden="1" customHeight="1" x14ac:dyDescent="0.25">
      <c r="A455" s="338" t="s">
        <v>54</v>
      </c>
      <c r="B455" s="5" t="s">
        <v>1089</v>
      </c>
      <c r="C455" s="376"/>
      <c r="D455" s="335">
        <v>2901145400</v>
      </c>
      <c r="E455" s="4" t="s">
        <v>1090</v>
      </c>
      <c r="F455" s="344" t="s">
        <v>32</v>
      </c>
      <c r="G455" s="344">
        <v>1</v>
      </c>
      <c r="H455" s="650">
        <v>274.45999999999998</v>
      </c>
      <c r="I455" s="650">
        <v>274.45999999999998</v>
      </c>
      <c r="J455" s="366">
        <v>42849</v>
      </c>
      <c r="K455" s="598" t="s">
        <v>1091</v>
      </c>
      <c r="L455" s="361"/>
      <c r="M455" s="652" t="s">
        <v>66</v>
      </c>
      <c r="N455" s="660">
        <v>42857</v>
      </c>
      <c r="O455" s="654">
        <v>42863</v>
      </c>
      <c r="P455" s="5"/>
      <c r="Q455" s="271" t="s">
        <v>77</v>
      </c>
      <c r="R455" s="396">
        <v>2017</v>
      </c>
    </row>
    <row r="456" spans="1:23" ht="23.25" hidden="1" customHeight="1" x14ac:dyDescent="0.25">
      <c r="A456" s="338" t="s">
        <v>54</v>
      </c>
      <c r="B456" s="5" t="s">
        <v>1092</v>
      </c>
      <c r="C456" s="376" t="s">
        <v>1093</v>
      </c>
      <c r="D456" s="335" t="s">
        <v>1094</v>
      </c>
      <c r="E456" s="337" t="s">
        <v>1095</v>
      </c>
      <c r="F456" s="344" t="s">
        <v>136</v>
      </c>
      <c r="G456" s="344">
        <v>30</v>
      </c>
      <c r="H456" s="650"/>
      <c r="I456" s="650">
        <v>0</v>
      </c>
      <c r="J456" s="366">
        <v>42851</v>
      </c>
      <c r="K456" s="598" t="s">
        <v>188</v>
      </c>
      <c r="L456" s="361"/>
      <c r="M456" s="652" t="s">
        <v>66</v>
      </c>
      <c r="N456" s="653">
        <v>44295</v>
      </c>
      <c r="O456" s="654">
        <v>42917</v>
      </c>
      <c r="P456" s="5"/>
      <c r="Q456" s="271" t="s">
        <v>77</v>
      </c>
      <c r="R456" s="675">
        <v>2017</v>
      </c>
    </row>
    <row r="457" spans="1:23" ht="23.25" hidden="1" customHeight="1" x14ac:dyDescent="0.25">
      <c r="A457" s="338" t="s">
        <v>95</v>
      </c>
      <c r="B457" s="5" t="s">
        <v>1096</v>
      </c>
      <c r="C457" s="376" t="s">
        <v>220</v>
      </c>
      <c r="D457" s="335" t="s">
        <v>1097</v>
      </c>
      <c r="E457" s="4" t="s">
        <v>1098</v>
      </c>
      <c r="F457" s="344" t="s">
        <v>683</v>
      </c>
      <c r="G457" s="344">
        <v>2</v>
      </c>
      <c r="H457" s="650">
        <v>156.19999999999999</v>
      </c>
      <c r="I457" s="650">
        <v>312.39999999999998</v>
      </c>
      <c r="J457" s="366">
        <v>42851</v>
      </c>
      <c r="K457" s="598" t="s">
        <v>220</v>
      </c>
      <c r="L457" s="361"/>
      <c r="M457" s="652" t="s">
        <v>66</v>
      </c>
      <c r="N457" s="660">
        <v>42857</v>
      </c>
      <c r="O457" s="654">
        <v>42863</v>
      </c>
      <c r="P457" s="5"/>
      <c r="Q457" s="271" t="s">
        <v>77</v>
      </c>
      <c r="R457" s="396">
        <v>2017</v>
      </c>
    </row>
    <row r="458" spans="1:23" ht="23.25" hidden="1" customHeight="1" x14ac:dyDescent="0.25">
      <c r="A458" s="338" t="s">
        <v>1099</v>
      </c>
      <c r="B458" s="5" t="s">
        <v>1100</v>
      </c>
      <c r="C458" s="376" t="s">
        <v>1101</v>
      </c>
      <c r="D458" s="335" t="s">
        <v>1102</v>
      </c>
      <c r="E458" s="4" t="s">
        <v>480</v>
      </c>
      <c r="F458" s="344" t="s">
        <v>683</v>
      </c>
      <c r="G458" s="344">
        <v>1</v>
      </c>
      <c r="H458" s="650">
        <v>31.58</v>
      </c>
      <c r="I458" s="650">
        <v>31.58</v>
      </c>
      <c r="J458" s="651">
        <v>42851</v>
      </c>
      <c r="K458" s="598" t="s">
        <v>212</v>
      </c>
      <c r="L458" s="361"/>
      <c r="M458" s="652" t="s">
        <v>66</v>
      </c>
      <c r="N458" s="653">
        <v>42857</v>
      </c>
      <c r="O458" s="654">
        <v>42863</v>
      </c>
      <c r="P458" s="5"/>
      <c r="Q458" s="271" t="s">
        <v>77</v>
      </c>
      <c r="R458" s="396">
        <v>2017</v>
      </c>
    </row>
    <row r="459" spans="1:23" ht="23.25" hidden="1" customHeight="1" x14ac:dyDescent="0.25">
      <c r="A459" s="338" t="s">
        <v>54</v>
      </c>
      <c r="B459" s="5" t="s">
        <v>1103</v>
      </c>
      <c r="C459" s="376"/>
      <c r="D459" s="335" t="s">
        <v>1104</v>
      </c>
      <c r="E459" s="4" t="s">
        <v>1105</v>
      </c>
      <c r="F459" s="344" t="s">
        <v>32</v>
      </c>
      <c r="G459" s="344">
        <v>5</v>
      </c>
      <c r="H459" s="650">
        <v>12.757</v>
      </c>
      <c r="I459" s="650">
        <v>63.784999999999997</v>
      </c>
      <c r="J459" s="651">
        <v>42851</v>
      </c>
      <c r="K459" s="598" t="s">
        <v>212</v>
      </c>
      <c r="L459" s="361"/>
      <c r="M459" s="652" t="s">
        <v>66</v>
      </c>
      <c r="N459" s="653">
        <v>42857</v>
      </c>
      <c r="O459" s="654">
        <v>42863</v>
      </c>
      <c r="P459" s="5"/>
      <c r="Q459" s="271" t="s">
        <v>77</v>
      </c>
      <c r="R459" s="396">
        <v>2017</v>
      </c>
    </row>
    <row r="460" spans="1:23" ht="23.25" hidden="1" customHeight="1" x14ac:dyDescent="0.25">
      <c r="A460" s="338" t="s">
        <v>1099</v>
      </c>
      <c r="B460" s="5" t="s">
        <v>1106</v>
      </c>
      <c r="C460" s="376" t="s">
        <v>669</v>
      </c>
      <c r="D460" s="335" t="s">
        <v>1107</v>
      </c>
      <c r="E460" s="333" t="s">
        <v>1107</v>
      </c>
      <c r="F460" s="344" t="s">
        <v>32</v>
      </c>
      <c r="G460" s="344">
        <v>1</v>
      </c>
      <c r="H460" s="650">
        <v>1231</v>
      </c>
      <c r="I460" s="650">
        <v>1231</v>
      </c>
      <c r="J460" s="366">
        <v>42851</v>
      </c>
      <c r="K460" s="598" t="s">
        <v>166</v>
      </c>
      <c r="L460" s="361"/>
      <c r="M460" s="652" t="s">
        <v>66</v>
      </c>
      <c r="N460" s="660">
        <v>42857</v>
      </c>
      <c r="O460" s="654">
        <v>42863</v>
      </c>
      <c r="P460" s="5"/>
      <c r="Q460" s="271" t="s">
        <v>77</v>
      </c>
      <c r="R460" s="396">
        <v>2017</v>
      </c>
    </row>
    <row r="461" spans="1:23" ht="23.25" hidden="1" customHeight="1" x14ac:dyDescent="0.25">
      <c r="A461" s="86" t="s">
        <v>9</v>
      </c>
      <c r="B461" s="86" t="s">
        <v>599</v>
      </c>
      <c r="C461" s="661" t="s">
        <v>142</v>
      </c>
      <c r="D461" s="118" t="s">
        <v>1108</v>
      </c>
      <c r="E461" s="460" t="s">
        <v>1109</v>
      </c>
      <c r="F461" s="118" t="s">
        <v>94</v>
      </c>
      <c r="G461" s="661">
        <v>10</v>
      </c>
      <c r="H461" s="650"/>
      <c r="I461" s="650"/>
      <c r="J461" s="672">
        <v>44136</v>
      </c>
      <c r="K461" s="702" t="s">
        <v>76</v>
      </c>
      <c r="L461" s="312" t="s">
        <v>535</v>
      </c>
      <c r="M461" s="652" t="s">
        <v>601</v>
      </c>
      <c r="N461" s="653">
        <v>44168</v>
      </c>
      <c r="O461" s="654">
        <v>44175</v>
      </c>
      <c r="P461" s="703"/>
      <c r="Q461" s="703" t="s">
        <v>67</v>
      </c>
      <c r="R461" s="86">
        <f>YEAR(J461)</f>
        <v>2020</v>
      </c>
    </row>
    <row r="462" spans="1:23" ht="23.25" hidden="1" customHeight="1" x14ac:dyDescent="0.25">
      <c r="A462" s="338" t="s">
        <v>84</v>
      </c>
      <c r="B462" s="5" t="s">
        <v>1110</v>
      </c>
      <c r="C462" s="376" t="s">
        <v>216</v>
      </c>
      <c r="D462" s="335" t="s">
        <v>1111</v>
      </c>
      <c r="E462" s="333" t="s">
        <v>1112</v>
      </c>
      <c r="F462" s="344" t="s">
        <v>32</v>
      </c>
      <c r="G462" s="344">
        <v>1</v>
      </c>
      <c r="H462" s="650">
        <v>3877</v>
      </c>
      <c r="I462" s="650">
        <v>3877</v>
      </c>
      <c r="J462" s="366">
        <v>42851</v>
      </c>
      <c r="K462" s="598" t="s">
        <v>166</v>
      </c>
      <c r="L462" s="361"/>
      <c r="M462" s="652" t="s">
        <v>66</v>
      </c>
      <c r="N462" s="660">
        <v>42922</v>
      </c>
      <c r="O462" s="654">
        <v>42933</v>
      </c>
      <c r="P462" s="5"/>
      <c r="Q462" s="271" t="s">
        <v>77</v>
      </c>
      <c r="R462" s="396">
        <v>2017</v>
      </c>
    </row>
    <row r="463" spans="1:23" ht="23.25" hidden="1" customHeight="1" x14ac:dyDescent="0.25">
      <c r="A463" s="338"/>
      <c r="B463" s="5"/>
      <c r="C463" s="376"/>
      <c r="D463" s="335"/>
      <c r="E463" s="337" t="s">
        <v>1113</v>
      </c>
      <c r="F463" s="344" t="s">
        <v>32</v>
      </c>
      <c r="G463" s="344">
        <v>1</v>
      </c>
      <c r="H463" s="650">
        <v>1285.1199999999999</v>
      </c>
      <c r="I463" s="650">
        <v>1285.1199999999999</v>
      </c>
      <c r="J463" s="366">
        <v>42851</v>
      </c>
      <c r="K463" s="598" t="s">
        <v>139</v>
      </c>
      <c r="L463" s="361"/>
      <c r="M463" s="652" t="s">
        <v>66</v>
      </c>
      <c r="N463" s="660">
        <v>42857</v>
      </c>
      <c r="O463" s="654">
        <v>42863</v>
      </c>
      <c r="P463" s="5"/>
      <c r="Q463" s="271" t="s">
        <v>77</v>
      </c>
      <c r="R463" s="396">
        <v>2017</v>
      </c>
    </row>
    <row r="464" spans="1:23" ht="23.25" hidden="1" customHeight="1" x14ac:dyDescent="0.25">
      <c r="A464" s="338"/>
      <c r="B464" s="5"/>
      <c r="C464" s="376"/>
      <c r="D464" s="335"/>
      <c r="E464" s="337" t="s">
        <v>1113</v>
      </c>
      <c r="F464" s="344" t="s">
        <v>32</v>
      </c>
      <c r="G464" s="344">
        <v>1</v>
      </c>
      <c r="H464" s="650">
        <v>1570.56</v>
      </c>
      <c r="I464" s="650">
        <v>1570.56</v>
      </c>
      <c r="J464" s="366">
        <v>42851</v>
      </c>
      <c r="K464" s="598" t="s">
        <v>341</v>
      </c>
      <c r="L464" s="361"/>
      <c r="M464" s="652" t="s">
        <v>66</v>
      </c>
      <c r="N464" s="660">
        <v>42857</v>
      </c>
      <c r="O464" s="654">
        <v>42863</v>
      </c>
      <c r="P464" s="5"/>
      <c r="Q464" s="271" t="s">
        <v>77</v>
      </c>
      <c r="R464" s="396">
        <v>2017</v>
      </c>
    </row>
    <row r="465" spans="1:23" ht="23.25" hidden="1" customHeight="1" x14ac:dyDescent="0.25">
      <c r="A465" s="338" t="s">
        <v>84</v>
      </c>
      <c r="B465" s="5" t="s">
        <v>1114</v>
      </c>
      <c r="C465" s="376"/>
      <c r="D465" s="335" t="s">
        <v>1051</v>
      </c>
      <c r="E465" s="337" t="s">
        <v>1115</v>
      </c>
      <c r="F465" s="344" t="s">
        <v>981</v>
      </c>
      <c r="G465" s="344">
        <v>8</v>
      </c>
      <c r="H465" s="650">
        <v>32.71</v>
      </c>
      <c r="I465" s="650">
        <v>261.68</v>
      </c>
      <c r="J465" s="366">
        <v>42852</v>
      </c>
      <c r="K465" s="598" t="s">
        <v>243</v>
      </c>
      <c r="L465" s="361"/>
      <c r="M465" s="652" t="s">
        <v>66</v>
      </c>
      <c r="N465" s="660">
        <v>42859</v>
      </c>
      <c r="O465" s="654">
        <v>42863</v>
      </c>
      <c r="P465" s="5"/>
      <c r="Q465" s="271" t="s">
        <v>77</v>
      </c>
      <c r="R465" s="396">
        <v>2017</v>
      </c>
    </row>
    <row r="466" spans="1:23" ht="23.25" hidden="1" customHeight="1" x14ac:dyDescent="0.25">
      <c r="A466" s="338" t="s">
        <v>0</v>
      </c>
      <c r="B466" s="5" t="s">
        <v>1116</v>
      </c>
      <c r="C466" s="376" t="s">
        <v>198</v>
      </c>
      <c r="D466" s="335">
        <v>218966</v>
      </c>
      <c r="E466" s="4" t="s">
        <v>1117</v>
      </c>
      <c r="F466" s="344" t="s">
        <v>200</v>
      </c>
      <c r="G466" s="344">
        <v>4</v>
      </c>
      <c r="H466" s="650">
        <v>61.5</v>
      </c>
      <c r="I466" s="650">
        <v>246</v>
      </c>
      <c r="J466" s="366">
        <v>42852</v>
      </c>
      <c r="K466" s="598" t="s">
        <v>214</v>
      </c>
      <c r="L466" s="361"/>
      <c r="M466" s="652" t="s">
        <v>66</v>
      </c>
      <c r="N466" s="660">
        <v>42859</v>
      </c>
      <c r="O466" s="654">
        <v>42863</v>
      </c>
      <c r="P466" s="6"/>
      <c r="Q466" s="271" t="s">
        <v>77</v>
      </c>
      <c r="R466" s="396">
        <v>2017</v>
      </c>
    </row>
    <row r="467" spans="1:23" ht="23.25" hidden="1" customHeight="1" x14ac:dyDescent="0.25">
      <c r="A467" s="338" t="s">
        <v>0</v>
      </c>
      <c r="B467" s="5" t="s">
        <v>1118</v>
      </c>
      <c r="C467" s="360" t="s">
        <v>362</v>
      </c>
      <c r="D467" s="347" t="s">
        <v>1119</v>
      </c>
      <c r="E467" s="354" t="s">
        <v>1120</v>
      </c>
      <c r="F467" s="344" t="s">
        <v>94</v>
      </c>
      <c r="G467" s="344">
        <v>1</v>
      </c>
      <c r="H467" s="650">
        <v>6.41</v>
      </c>
      <c r="I467" s="650">
        <v>6.41</v>
      </c>
      <c r="J467" s="366">
        <v>42853</v>
      </c>
      <c r="K467" s="598" t="s">
        <v>524</v>
      </c>
      <c r="L467" s="361"/>
      <c r="M467" s="652" t="s">
        <v>66</v>
      </c>
      <c r="N467" s="660">
        <v>42865</v>
      </c>
      <c r="O467" s="654">
        <v>42873</v>
      </c>
      <c r="P467" s="5"/>
      <c r="Q467" s="271" t="s">
        <v>77</v>
      </c>
      <c r="R467" s="396">
        <v>2017</v>
      </c>
    </row>
    <row r="468" spans="1:23" ht="23.25" hidden="1" customHeight="1" x14ac:dyDescent="0.25">
      <c r="A468" s="338" t="s">
        <v>54</v>
      </c>
      <c r="B468" s="5" t="s">
        <v>1118</v>
      </c>
      <c r="C468" s="376" t="s">
        <v>1121</v>
      </c>
      <c r="D468" s="335" t="s">
        <v>1122</v>
      </c>
      <c r="E468" s="333" t="s">
        <v>1123</v>
      </c>
      <c r="F468" s="344" t="s">
        <v>94</v>
      </c>
      <c r="G468" s="344">
        <v>4</v>
      </c>
      <c r="H468" s="650">
        <v>17.940000000000001</v>
      </c>
      <c r="I468" s="650">
        <v>71.760000000000005</v>
      </c>
      <c r="J468" s="366">
        <v>42853</v>
      </c>
      <c r="K468" s="598" t="s">
        <v>524</v>
      </c>
      <c r="L468" s="361"/>
      <c r="M468" s="652" t="s">
        <v>66</v>
      </c>
      <c r="N468" s="660">
        <v>42865</v>
      </c>
      <c r="O468" s="654">
        <v>42873</v>
      </c>
      <c r="P468" s="5"/>
      <c r="Q468" s="271" t="s">
        <v>77</v>
      </c>
      <c r="R468" s="396">
        <v>2017</v>
      </c>
    </row>
    <row r="469" spans="1:23" ht="23.25" hidden="1" customHeight="1" x14ac:dyDescent="0.25">
      <c r="A469" s="338" t="s">
        <v>54</v>
      </c>
      <c r="B469" s="5" t="s">
        <v>1118</v>
      </c>
      <c r="C469" s="360" t="s">
        <v>362</v>
      </c>
      <c r="D469" s="347" t="s">
        <v>1124</v>
      </c>
      <c r="E469" s="333" t="s">
        <v>1125</v>
      </c>
      <c r="F469" s="344" t="s">
        <v>94</v>
      </c>
      <c r="G469" s="344">
        <v>4</v>
      </c>
      <c r="H469" s="650">
        <v>19.54</v>
      </c>
      <c r="I469" s="650">
        <v>78.16</v>
      </c>
      <c r="J469" s="366">
        <v>42853</v>
      </c>
      <c r="K469" s="598" t="s">
        <v>524</v>
      </c>
      <c r="L469" s="361"/>
      <c r="M469" s="652" t="s">
        <v>66</v>
      </c>
      <c r="N469" s="660">
        <v>42865</v>
      </c>
      <c r="O469" s="654">
        <v>42873</v>
      </c>
      <c r="P469" s="5"/>
      <c r="Q469" s="271" t="s">
        <v>77</v>
      </c>
      <c r="R469" s="396">
        <v>2017</v>
      </c>
    </row>
    <row r="470" spans="1:23" ht="23.25" hidden="1" customHeight="1" x14ac:dyDescent="0.25">
      <c r="A470" s="338" t="s">
        <v>54</v>
      </c>
      <c r="B470" s="5" t="s">
        <v>1118</v>
      </c>
      <c r="C470" s="376" t="s">
        <v>1121</v>
      </c>
      <c r="D470" s="335" t="s">
        <v>1126</v>
      </c>
      <c r="E470" s="333" t="s">
        <v>1123</v>
      </c>
      <c r="F470" s="344" t="s">
        <v>94</v>
      </c>
      <c r="G470" s="344">
        <v>4</v>
      </c>
      <c r="H470" s="650">
        <v>14.4</v>
      </c>
      <c r="I470" s="650">
        <v>57.6</v>
      </c>
      <c r="J470" s="366">
        <v>42853</v>
      </c>
      <c r="K470" s="598" t="s">
        <v>524</v>
      </c>
      <c r="L470" s="361"/>
      <c r="M470" s="652" t="s">
        <v>66</v>
      </c>
      <c r="N470" s="660">
        <v>42865</v>
      </c>
      <c r="O470" s="654">
        <v>42873</v>
      </c>
      <c r="P470" s="5"/>
      <c r="Q470" s="271" t="s">
        <v>77</v>
      </c>
      <c r="R470" s="396">
        <v>2017</v>
      </c>
      <c r="S470" s="564"/>
      <c r="T470" s="564"/>
      <c r="U470" s="564"/>
      <c r="V470" s="564"/>
      <c r="W470" s="564"/>
    </row>
    <row r="471" spans="1:23" ht="23.25" hidden="1" customHeight="1" x14ac:dyDescent="0.25">
      <c r="A471" s="338" t="s">
        <v>54</v>
      </c>
      <c r="B471" s="5" t="s">
        <v>1118</v>
      </c>
      <c r="C471" s="360" t="s">
        <v>362</v>
      </c>
      <c r="D471" s="347" t="s">
        <v>1127</v>
      </c>
      <c r="E471" s="333" t="s">
        <v>1128</v>
      </c>
      <c r="F471" s="344" t="s">
        <v>94</v>
      </c>
      <c r="G471" s="344">
        <v>6</v>
      </c>
      <c r="H471" s="650">
        <v>7.47</v>
      </c>
      <c r="I471" s="650">
        <v>44.82</v>
      </c>
      <c r="J471" s="366">
        <v>42853</v>
      </c>
      <c r="K471" s="598" t="s">
        <v>524</v>
      </c>
      <c r="L471" s="361"/>
      <c r="M471" s="652" t="s">
        <v>66</v>
      </c>
      <c r="N471" s="660">
        <v>42865</v>
      </c>
      <c r="O471" s="654">
        <v>42873</v>
      </c>
      <c r="P471" s="5"/>
      <c r="Q471" s="271" t="s">
        <v>77</v>
      </c>
      <c r="R471" s="396">
        <v>2017</v>
      </c>
    </row>
    <row r="472" spans="1:23" ht="23.25" hidden="1" customHeight="1" x14ac:dyDescent="0.25">
      <c r="A472" s="338" t="s">
        <v>0</v>
      </c>
      <c r="B472" s="5" t="s">
        <v>1129</v>
      </c>
      <c r="C472" s="376" t="s">
        <v>185</v>
      </c>
      <c r="D472" s="335" t="s">
        <v>1130</v>
      </c>
      <c r="E472" s="337" t="s">
        <v>1131</v>
      </c>
      <c r="F472" s="344" t="s">
        <v>200</v>
      </c>
      <c r="G472" s="344">
        <v>2</v>
      </c>
      <c r="H472" s="650">
        <v>11.71</v>
      </c>
      <c r="I472" s="650">
        <v>23.42</v>
      </c>
      <c r="J472" s="366">
        <v>42856</v>
      </c>
      <c r="K472" s="598" t="s">
        <v>188</v>
      </c>
      <c r="L472" s="361"/>
      <c r="M472" s="652" t="s">
        <v>66</v>
      </c>
      <c r="N472" s="660">
        <v>42859</v>
      </c>
      <c r="O472" s="654">
        <v>42863</v>
      </c>
      <c r="P472" s="5"/>
      <c r="Q472" s="271" t="s">
        <v>77</v>
      </c>
      <c r="R472" s="396">
        <v>2017</v>
      </c>
    </row>
    <row r="473" spans="1:23" ht="23.25" hidden="1" customHeight="1" x14ac:dyDescent="0.25">
      <c r="A473" s="338" t="s">
        <v>307</v>
      </c>
      <c r="B473" s="5" t="s">
        <v>1132</v>
      </c>
      <c r="C473" s="376"/>
      <c r="D473" s="335" t="s">
        <v>254</v>
      </c>
      <c r="E473" s="337" t="s">
        <v>255</v>
      </c>
      <c r="F473" s="344" t="s">
        <v>200</v>
      </c>
      <c r="G473" s="344">
        <v>30</v>
      </c>
      <c r="H473" s="650">
        <v>3.35</v>
      </c>
      <c r="I473" s="650">
        <v>100.5</v>
      </c>
      <c r="J473" s="366">
        <v>42856</v>
      </c>
      <c r="K473" s="598" t="s">
        <v>214</v>
      </c>
      <c r="L473" s="361"/>
      <c r="M473" s="652" t="s">
        <v>66</v>
      </c>
      <c r="N473" s="660">
        <v>42857</v>
      </c>
      <c r="O473" s="654">
        <v>42863</v>
      </c>
      <c r="P473" s="6"/>
      <c r="Q473" s="271" t="s">
        <v>77</v>
      </c>
      <c r="R473" s="675">
        <v>2017</v>
      </c>
    </row>
    <row r="474" spans="1:23" ht="23.25" hidden="1" customHeight="1" x14ac:dyDescent="0.25">
      <c r="A474" s="338" t="s">
        <v>307</v>
      </c>
      <c r="B474" s="5" t="s">
        <v>505</v>
      </c>
      <c r="C474" s="376" t="s">
        <v>508</v>
      </c>
      <c r="D474" s="335" t="s">
        <v>506</v>
      </c>
      <c r="E474" s="337" t="s">
        <v>507</v>
      </c>
      <c r="F474" s="344" t="s">
        <v>32</v>
      </c>
      <c r="G474" s="344">
        <v>1</v>
      </c>
      <c r="H474" s="650">
        <v>4275</v>
      </c>
      <c r="I474" s="650">
        <v>4275</v>
      </c>
      <c r="J474" s="366">
        <v>42857</v>
      </c>
      <c r="K474" s="598" t="s">
        <v>508</v>
      </c>
      <c r="L474" s="361"/>
      <c r="M474" s="652" t="s">
        <v>66</v>
      </c>
      <c r="N474" s="660">
        <v>42857</v>
      </c>
      <c r="O474" s="654">
        <v>42863</v>
      </c>
      <c r="P474" s="5"/>
      <c r="Q474" s="271" t="s">
        <v>77</v>
      </c>
      <c r="R474" s="396">
        <v>2017</v>
      </c>
    </row>
    <row r="475" spans="1:23" ht="23.25" hidden="1" customHeight="1" x14ac:dyDescent="0.25">
      <c r="A475" s="338" t="s">
        <v>103</v>
      </c>
      <c r="B475" s="5" t="s">
        <v>1133</v>
      </c>
      <c r="C475" s="656" t="s">
        <v>1134</v>
      </c>
      <c r="D475" s="335" t="s">
        <v>1135</v>
      </c>
      <c r="E475" s="333" t="s">
        <v>1136</v>
      </c>
      <c r="F475" s="344" t="s">
        <v>32</v>
      </c>
      <c r="G475" s="344">
        <v>1</v>
      </c>
      <c r="H475" s="650">
        <v>198.57</v>
      </c>
      <c r="I475" s="650">
        <v>198.57</v>
      </c>
      <c r="J475" s="676">
        <v>42857</v>
      </c>
      <c r="K475" s="677" t="s">
        <v>212</v>
      </c>
      <c r="L475" s="361"/>
      <c r="M475" s="652" t="s">
        <v>66</v>
      </c>
      <c r="N475" s="653">
        <v>42857</v>
      </c>
      <c r="O475" s="654">
        <v>42863</v>
      </c>
      <c r="P475" s="5"/>
      <c r="Q475" s="271" t="s">
        <v>77</v>
      </c>
      <c r="R475" s="396">
        <v>2017</v>
      </c>
    </row>
    <row r="476" spans="1:23" ht="23.25" hidden="1" customHeight="1" x14ac:dyDescent="0.25">
      <c r="A476" s="338" t="s">
        <v>0</v>
      </c>
      <c r="B476" s="5" t="s">
        <v>1137</v>
      </c>
      <c r="C476" s="376" t="s">
        <v>1138</v>
      </c>
      <c r="D476" s="335" t="s">
        <v>1139</v>
      </c>
      <c r="E476" s="331" t="s">
        <v>1139</v>
      </c>
      <c r="F476" s="344" t="s">
        <v>64</v>
      </c>
      <c r="G476" s="344">
        <v>12</v>
      </c>
      <c r="H476" s="650">
        <v>79.36</v>
      </c>
      <c r="I476" s="650">
        <v>952.31999999999994</v>
      </c>
      <c r="J476" s="366">
        <v>42857</v>
      </c>
      <c r="K476" s="598" t="s">
        <v>1138</v>
      </c>
      <c r="L476" s="361"/>
      <c r="M476" s="652" t="s">
        <v>66</v>
      </c>
      <c r="N476" s="660">
        <v>42898</v>
      </c>
      <c r="O476" s="654">
        <v>42912</v>
      </c>
      <c r="P476" s="5"/>
      <c r="Q476" s="271" t="s">
        <v>77</v>
      </c>
      <c r="R476" s="396">
        <v>2017</v>
      </c>
    </row>
    <row r="477" spans="1:23" ht="23.25" hidden="1" customHeight="1" x14ac:dyDescent="0.25">
      <c r="A477" s="338" t="s">
        <v>0</v>
      </c>
      <c r="B477" s="5" t="s">
        <v>1137</v>
      </c>
      <c r="C477" s="376" t="s">
        <v>1138</v>
      </c>
      <c r="D477" s="335" t="s">
        <v>1140</v>
      </c>
      <c r="E477" s="331" t="s">
        <v>1140</v>
      </c>
      <c r="F477" s="344" t="s">
        <v>64</v>
      </c>
      <c r="G477" s="344">
        <v>3</v>
      </c>
      <c r="H477" s="650">
        <v>554.52</v>
      </c>
      <c r="I477" s="650">
        <v>1663.56</v>
      </c>
      <c r="J477" s="366">
        <v>42857</v>
      </c>
      <c r="K477" s="598" t="s">
        <v>1138</v>
      </c>
      <c r="L477" s="361"/>
      <c r="M477" s="652" t="s">
        <v>66</v>
      </c>
      <c r="N477" s="660">
        <v>42898</v>
      </c>
      <c r="O477" s="654">
        <v>42912</v>
      </c>
      <c r="P477" s="5"/>
      <c r="Q477" s="271" t="s">
        <v>77</v>
      </c>
      <c r="R477" s="396">
        <v>2017</v>
      </c>
    </row>
    <row r="478" spans="1:23" ht="23.25" hidden="1" customHeight="1" x14ac:dyDescent="0.25">
      <c r="A478" s="338" t="s">
        <v>103</v>
      </c>
      <c r="B478" s="5" t="s">
        <v>614</v>
      </c>
      <c r="C478" s="376"/>
      <c r="D478" s="335" t="s">
        <v>1141</v>
      </c>
      <c r="E478" s="333" t="s">
        <v>615</v>
      </c>
      <c r="F478" s="344" t="s">
        <v>64</v>
      </c>
      <c r="G478" s="344">
        <v>4</v>
      </c>
      <c r="H478" s="650">
        <v>28.5</v>
      </c>
      <c r="I478" s="650">
        <v>114</v>
      </c>
      <c r="J478" s="366">
        <v>42857</v>
      </c>
      <c r="K478" s="598" t="s">
        <v>214</v>
      </c>
      <c r="L478" s="361"/>
      <c r="M478" s="652" t="s">
        <v>66</v>
      </c>
      <c r="N478" s="660">
        <v>42859</v>
      </c>
      <c r="O478" s="654">
        <v>42863</v>
      </c>
      <c r="P478" s="6"/>
      <c r="Q478" s="271" t="s">
        <v>77</v>
      </c>
      <c r="R478" s="396">
        <v>2017</v>
      </c>
    </row>
    <row r="479" spans="1:23" ht="23.25" hidden="1" customHeight="1" x14ac:dyDescent="0.25">
      <c r="A479" s="338" t="s">
        <v>103</v>
      </c>
      <c r="B479" s="5" t="s">
        <v>576</v>
      </c>
      <c r="C479" s="376"/>
      <c r="D479" s="335" t="s">
        <v>770</v>
      </c>
      <c r="E479" s="337" t="s">
        <v>771</v>
      </c>
      <c r="F479" s="344" t="s">
        <v>32</v>
      </c>
      <c r="G479" s="344">
        <v>2</v>
      </c>
      <c r="H479" s="650">
        <v>27</v>
      </c>
      <c r="I479" s="650">
        <v>54</v>
      </c>
      <c r="J479" s="366">
        <v>42857</v>
      </c>
      <c r="K479" s="598" t="s">
        <v>214</v>
      </c>
      <c r="L479" s="361"/>
      <c r="M479" s="652" t="s">
        <v>66</v>
      </c>
      <c r="N479" s="660">
        <v>42859</v>
      </c>
      <c r="O479" s="654">
        <v>42863</v>
      </c>
      <c r="P479" s="6"/>
      <c r="Q479" s="271" t="s">
        <v>77</v>
      </c>
      <c r="R479" s="396">
        <v>2017</v>
      </c>
    </row>
    <row r="480" spans="1:23" ht="23.25" hidden="1" customHeight="1" x14ac:dyDescent="0.25">
      <c r="A480" s="338" t="s">
        <v>307</v>
      </c>
      <c r="B480" s="5"/>
      <c r="C480" s="376"/>
      <c r="D480" s="335" t="s">
        <v>319</v>
      </c>
      <c r="E480" s="4" t="s">
        <v>320</v>
      </c>
      <c r="F480" s="344" t="s">
        <v>32</v>
      </c>
      <c r="G480" s="344">
        <v>6</v>
      </c>
      <c r="H480" s="650">
        <v>2.93</v>
      </c>
      <c r="I480" s="650">
        <v>17.580000000000002</v>
      </c>
      <c r="J480" s="366">
        <v>42857</v>
      </c>
      <c r="K480" s="598" t="s">
        <v>234</v>
      </c>
      <c r="L480" s="361"/>
      <c r="M480" s="652" t="s">
        <v>66</v>
      </c>
      <c r="N480" s="660">
        <v>42857</v>
      </c>
      <c r="O480" s="654">
        <v>42863</v>
      </c>
      <c r="P480" s="5"/>
      <c r="Q480" s="271" t="s">
        <v>77</v>
      </c>
      <c r="R480" s="396">
        <v>2017</v>
      </c>
    </row>
    <row r="481" spans="1:23" ht="23.25" hidden="1" customHeight="1" x14ac:dyDescent="0.25">
      <c r="A481" s="338" t="s">
        <v>307</v>
      </c>
      <c r="B481" s="5"/>
      <c r="C481" s="376"/>
      <c r="D481" s="335" t="s">
        <v>309</v>
      </c>
      <c r="E481" s="333" t="s">
        <v>310</v>
      </c>
      <c r="F481" s="344" t="s">
        <v>32</v>
      </c>
      <c r="G481" s="344">
        <v>6</v>
      </c>
      <c r="H481" s="650">
        <v>16.2</v>
      </c>
      <c r="I481" s="650">
        <v>97.199999999999989</v>
      </c>
      <c r="J481" s="366">
        <v>42857</v>
      </c>
      <c r="K481" s="598" t="s">
        <v>234</v>
      </c>
      <c r="L481" s="361"/>
      <c r="M481" s="652" t="s">
        <v>66</v>
      </c>
      <c r="N481" s="660">
        <v>42857</v>
      </c>
      <c r="O481" s="654">
        <v>42863</v>
      </c>
      <c r="P481" s="5"/>
      <c r="Q481" s="271" t="s">
        <v>77</v>
      </c>
      <c r="R481" s="396">
        <v>2017</v>
      </c>
    </row>
    <row r="482" spans="1:23" ht="23.25" hidden="1" customHeight="1" x14ac:dyDescent="0.25">
      <c r="A482" s="338" t="s">
        <v>307</v>
      </c>
      <c r="B482" s="5"/>
      <c r="C482" s="376"/>
      <c r="D482" s="335">
        <v>1510004</v>
      </c>
      <c r="E482" s="4" t="s">
        <v>321</v>
      </c>
      <c r="F482" s="344" t="s">
        <v>32</v>
      </c>
      <c r="G482" s="344">
        <v>1</v>
      </c>
      <c r="H482" s="650">
        <v>370.18</v>
      </c>
      <c r="I482" s="650">
        <v>370.18</v>
      </c>
      <c r="J482" s="366">
        <v>42857</v>
      </c>
      <c r="K482" s="598" t="s">
        <v>180</v>
      </c>
      <c r="L482" s="361"/>
      <c r="M482" s="652" t="s">
        <v>66</v>
      </c>
      <c r="N482" s="660">
        <v>42857</v>
      </c>
      <c r="O482" s="654">
        <v>42863</v>
      </c>
      <c r="P482" s="5"/>
      <c r="Q482" s="271" t="s">
        <v>77</v>
      </c>
      <c r="R482" s="396">
        <v>2017</v>
      </c>
    </row>
    <row r="483" spans="1:23" ht="23.25" hidden="1" customHeight="1" x14ac:dyDescent="0.25">
      <c r="A483" s="338" t="s">
        <v>307</v>
      </c>
      <c r="B483" s="5"/>
      <c r="C483" s="376"/>
      <c r="D483" s="355">
        <v>120004404004</v>
      </c>
      <c r="E483" s="4" t="s">
        <v>322</v>
      </c>
      <c r="F483" s="344" t="s">
        <v>32</v>
      </c>
      <c r="G483" s="344">
        <v>8</v>
      </c>
      <c r="H483" s="650">
        <v>276.64400000000001</v>
      </c>
      <c r="I483" s="650">
        <v>2213.152</v>
      </c>
      <c r="J483" s="366">
        <v>42857</v>
      </c>
      <c r="K483" s="598" t="s">
        <v>214</v>
      </c>
      <c r="L483" s="361"/>
      <c r="M483" s="652" t="s">
        <v>66</v>
      </c>
      <c r="N483" s="660">
        <v>42857</v>
      </c>
      <c r="O483" s="654">
        <v>42863</v>
      </c>
      <c r="P483" s="6"/>
      <c r="Q483" s="271" t="s">
        <v>77</v>
      </c>
      <c r="R483" s="396">
        <v>2017</v>
      </c>
    </row>
    <row r="484" spans="1:23" ht="23.25" hidden="1" customHeight="1" x14ac:dyDescent="0.25">
      <c r="A484" s="338" t="s">
        <v>307</v>
      </c>
      <c r="B484" s="5" t="s">
        <v>502</v>
      </c>
      <c r="C484" s="376" t="s">
        <v>715</v>
      </c>
      <c r="D484" s="335" t="s">
        <v>716</v>
      </c>
      <c r="E484" s="333" t="s">
        <v>716</v>
      </c>
      <c r="F484" s="344" t="s">
        <v>64</v>
      </c>
      <c r="G484" s="344">
        <v>50</v>
      </c>
      <c r="H484" s="650">
        <v>6.98</v>
      </c>
      <c r="I484" s="650">
        <v>349</v>
      </c>
      <c r="J484" s="366">
        <v>42858</v>
      </c>
      <c r="K484" s="598" t="s">
        <v>504</v>
      </c>
      <c r="L484" s="361"/>
      <c r="M484" s="652" t="s">
        <v>66</v>
      </c>
      <c r="N484" s="660">
        <v>42857</v>
      </c>
      <c r="O484" s="654">
        <v>42863</v>
      </c>
      <c r="P484" s="5"/>
      <c r="Q484" s="271" t="s">
        <v>77</v>
      </c>
      <c r="R484" s="396">
        <v>2017</v>
      </c>
    </row>
    <row r="485" spans="1:23" ht="23.25" hidden="1" customHeight="1" x14ac:dyDescent="0.25">
      <c r="A485" s="338" t="s">
        <v>307</v>
      </c>
      <c r="B485" s="5" t="s">
        <v>502</v>
      </c>
      <c r="C485" s="376" t="s">
        <v>715</v>
      </c>
      <c r="D485" s="335" t="s">
        <v>503</v>
      </c>
      <c r="E485" s="4" t="s">
        <v>503</v>
      </c>
      <c r="F485" s="344" t="s">
        <v>64</v>
      </c>
      <c r="G485" s="344">
        <v>32</v>
      </c>
      <c r="H485" s="650">
        <v>1</v>
      </c>
      <c r="I485" s="650">
        <v>32</v>
      </c>
      <c r="J485" s="366">
        <v>42858</v>
      </c>
      <c r="K485" s="598" t="s">
        <v>504</v>
      </c>
      <c r="L485" s="361"/>
      <c r="M485" s="652" t="s">
        <v>66</v>
      </c>
      <c r="N485" s="660">
        <v>42857</v>
      </c>
      <c r="O485" s="654">
        <v>42863</v>
      </c>
      <c r="P485" s="5"/>
      <c r="Q485" s="271" t="s">
        <v>77</v>
      </c>
      <c r="R485" s="396">
        <v>2017</v>
      </c>
    </row>
    <row r="486" spans="1:23" ht="23.25" hidden="1" customHeight="1" x14ac:dyDescent="0.25">
      <c r="A486" s="338" t="s">
        <v>878</v>
      </c>
      <c r="B486" s="5" t="s">
        <v>1142</v>
      </c>
      <c r="C486" s="376" t="s">
        <v>897</v>
      </c>
      <c r="D486" s="335">
        <v>637176</v>
      </c>
      <c r="E486" s="4" t="s">
        <v>898</v>
      </c>
      <c r="F486" s="344" t="s">
        <v>200</v>
      </c>
      <c r="G486" s="344">
        <v>1</v>
      </c>
      <c r="H486" s="650">
        <v>399.36</v>
      </c>
      <c r="I486" s="650">
        <v>399.36</v>
      </c>
      <c r="J486" s="366">
        <v>42858</v>
      </c>
      <c r="K486" s="598" t="s">
        <v>524</v>
      </c>
      <c r="L486" s="361"/>
      <c r="M486" s="652" t="s">
        <v>66</v>
      </c>
      <c r="N486" s="660">
        <v>42865</v>
      </c>
      <c r="O486" s="654">
        <v>42873</v>
      </c>
      <c r="P486" s="5"/>
      <c r="Q486" s="271" t="s">
        <v>77</v>
      </c>
      <c r="R486" s="396">
        <v>2017</v>
      </c>
    </row>
    <row r="487" spans="1:23" ht="23.25" hidden="1" customHeight="1" x14ac:dyDescent="0.25">
      <c r="A487" s="338" t="s">
        <v>307</v>
      </c>
      <c r="B487" s="5" t="s">
        <v>511</v>
      </c>
      <c r="C487" s="376" t="s">
        <v>717</v>
      </c>
      <c r="D487" s="335">
        <v>1053021</v>
      </c>
      <c r="E487" s="4" t="s">
        <v>512</v>
      </c>
      <c r="F487" s="344" t="s">
        <v>64</v>
      </c>
      <c r="G487" s="344">
        <v>36</v>
      </c>
      <c r="H487" s="650">
        <v>10.77</v>
      </c>
      <c r="I487" s="650">
        <v>387.71999999999997</v>
      </c>
      <c r="J487" s="366">
        <v>42858</v>
      </c>
      <c r="K487" s="598" t="s">
        <v>9234</v>
      </c>
      <c r="L487" s="361"/>
      <c r="M487" s="652" t="s">
        <v>66</v>
      </c>
      <c r="N487" s="660">
        <v>42857</v>
      </c>
      <c r="O487" s="654">
        <v>42863</v>
      </c>
      <c r="P487" s="5"/>
      <c r="Q487" s="271" t="s">
        <v>77</v>
      </c>
      <c r="R487" s="396">
        <v>2017</v>
      </c>
      <c r="S487" s="124"/>
      <c r="T487" s="124"/>
      <c r="U487" s="124"/>
      <c r="V487" s="124"/>
      <c r="W487" s="124"/>
    </row>
    <row r="488" spans="1:23" ht="23.25" hidden="1" customHeight="1" x14ac:dyDescent="0.25">
      <c r="A488" s="338" t="s">
        <v>307</v>
      </c>
      <c r="B488" s="5" t="s">
        <v>596</v>
      </c>
      <c r="C488" s="376"/>
      <c r="D488" s="335" t="s">
        <v>1143</v>
      </c>
      <c r="E488" s="337" t="s">
        <v>936</v>
      </c>
      <c r="F488" s="344" t="s">
        <v>32</v>
      </c>
      <c r="G488" s="344">
        <v>6</v>
      </c>
      <c r="H488" s="650">
        <v>55.21</v>
      </c>
      <c r="I488" s="650">
        <v>331.26</v>
      </c>
      <c r="J488" s="366">
        <v>42858</v>
      </c>
      <c r="K488" s="598" t="s">
        <v>214</v>
      </c>
      <c r="L488" s="361"/>
      <c r="M488" s="652" t="s">
        <v>66</v>
      </c>
      <c r="N488" s="660">
        <v>42857</v>
      </c>
      <c r="O488" s="654">
        <v>42863</v>
      </c>
      <c r="P488" s="6"/>
      <c r="Q488" s="271" t="s">
        <v>77</v>
      </c>
      <c r="R488" s="675">
        <v>2017</v>
      </c>
    </row>
    <row r="489" spans="1:23" ht="23.25" hidden="1" customHeight="1" x14ac:dyDescent="0.25">
      <c r="A489" s="338" t="s">
        <v>307</v>
      </c>
      <c r="B489" s="5" t="s">
        <v>596</v>
      </c>
      <c r="C489" s="376"/>
      <c r="D489" s="335" t="s">
        <v>1143</v>
      </c>
      <c r="E489" s="337" t="s">
        <v>933</v>
      </c>
      <c r="F489" s="344" t="s">
        <v>32</v>
      </c>
      <c r="G489" s="344">
        <v>6</v>
      </c>
      <c r="H489" s="650">
        <v>57.13</v>
      </c>
      <c r="I489" s="650">
        <v>342.78000000000003</v>
      </c>
      <c r="J489" s="366">
        <v>42858</v>
      </c>
      <c r="K489" s="598" t="s">
        <v>214</v>
      </c>
      <c r="L489" s="361"/>
      <c r="M489" s="652" t="s">
        <v>66</v>
      </c>
      <c r="N489" s="660">
        <v>42857</v>
      </c>
      <c r="O489" s="654">
        <v>42863</v>
      </c>
      <c r="P489" s="6"/>
      <c r="Q489" s="271" t="s">
        <v>77</v>
      </c>
      <c r="R489" s="675">
        <v>2017</v>
      </c>
    </row>
    <row r="490" spans="1:23" ht="23.25" hidden="1" customHeight="1" x14ac:dyDescent="0.25">
      <c r="A490" s="338" t="s">
        <v>307</v>
      </c>
      <c r="B490" s="5" t="s">
        <v>596</v>
      </c>
      <c r="C490" s="376"/>
      <c r="D490" s="335" t="s">
        <v>1143</v>
      </c>
      <c r="E490" s="337" t="s">
        <v>597</v>
      </c>
      <c r="F490" s="344" t="s">
        <v>32</v>
      </c>
      <c r="G490" s="344">
        <v>4</v>
      </c>
      <c r="H490" s="650">
        <v>29.876000000000001</v>
      </c>
      <c r="I490" s="650">
        <v>119.504</v>
      </c>
      <c r="J490" s="366">
        <v>42858</v>
      </c>
      <c r="K490" s="598" t="s">
        <v>214</v>
      </c>
      <c r="L490" s="361"/>
      <c r="M490" s="652" t="s">
        <v>66</v>
      </c>
      <c r="N490" s="660">
        <v>42857</v>
      </c>
      <c r="O490" s="654">
        <v>42863</v>
      </c>
      <c r="P490" s="6"/>
      <c r="Q490" s="271" t="s">
        <v>77</v>
      </c>
      <c r="R490" s="675">
        <v>2017</v>
      </c>
      <c r="S490" s="564"/>
      <c r="T490" s="564"/>
      <c r="U490" s="564"/>
      <c r="V490" s="564"/>
      <c r="W490" s="564"/>
    </row>
    <row r="491" spans="1:23" ht="23.25" hidden="1" customHeight="1" x14ac:dyDescent="0.25">
      <c r="A491" s="338" t="s">
        <v>878</v>
      </c>
      <c r="B491" s="5" t="s">
        <v>1144</v>
      </c>
      <c r="C491" s="376" t="s">
        <v>897</v>
      </c>
      <c r="D491" s="335">
        <v>90584</v>
      </c>
      <c r="E491" s="4" t="s">
        <v>1144</v>
      </c>
      <c r="F491" s="344" t="s">
        <v>200</v>
      </c>
      <c r="G491" s="344">
        <v>1</v>
      </c>
      <c r="H491" s="650">
        <v>7.33</v>
      </c>
      <c r="I491" s="650">
        <v>7.33</v>
      </c>
      <c r="J491" s="366">
        <v>42858</v>
      </c>
      <c r="K491" s="598" t="s">
        <v>524</v>
      </c>
      <c r="L491" s="361"/>
      <c r="M491" s="652" t="s">
        <v>66</v>
      </c>
      <c r="N491" s="660">
        <v>42865</v>
      </c>
      <c r="O491" s="123">
        <v>42873</v>
      </c>
      <c r="P491" s="5"/>
      <c r="Q491" s="271" t="s">
        <v>77</v>
      </c>
      <c r="R491" s="396">
        <v>2017</v>
      </c>
    </row>
    <row r="492" spans="1:23" ht="23.25" hidden="1" customHeight="1" x14ac:dyDescent="0.25">
      <c r="A492" s="338" t="s">
        <v>307</v>
      </c>
      <c r="B492" s="5" t="s">
        <v>311</v>
      </c>
      <c r="C492" s="376"/>
      <c r="D492" s="335"/>
      <c r="E492" s="337" t="s">
        <v>1145</v>
      </c>
      <c r="F492" s="344" t="s">
        <v>32</v>
      </c>
      <c r="G492" s="344">
        <v>10</v>
      </c>
      <c r="H492" s="650">
        <v>19.172999999999998</v>
      </c>
      <c r="I492" s="650">
        <v>191.73</v>
      </c>
      <c r="J492" s="366">
        <v>42858</v>
      </c>
      <c r="K492" s="598" t="s">
        <v>214</v>
      </c>
      <c r="L492" s="361"/>
      <c r="M492" s="652" t="s">
        <v>66</v>
      </c>
      <c r="N492" s="660">
        <v>42857</v>
      </c>
      <c r="O492" s="654">
        <v>42863</v>
      </c>
      <c r="P492" s="6"/>
      <c r="Q492" s="271" t="s">
        <v>77</v>
      </c>
      <c r="R492" s="396">
        <v>2017</v>
      </c>
    </row>
    <row r="493" spans="1:23" ht="23.25" hidden="1" customHeight="1" x14ac:dyDescent="0.25">
      <c r="A493" s="338" t="s">
        <v>307</v>
      </c>
      <c r="B493" s="5" t="s">
        <v>311</v>
      </c>
      <c r="C493" s="376"/>
      <c r="D493" s="335"/>
      <c r="E493" s="337" t="s">
        <v>315</v>
      </c>
      <c r="F493" s="344" t="s">
        <v>32</v>
      </c>
      <c r="G493" s="344">
        <v>3</v>
      </c>
      <c r="H493" s="650">
        <v>70.459999999999994</v>
      </c>
      <c r="I493" s="650">
        <v>211.38</v>
      </c>
      <c r="J493" s="366">
        <v>42858</v>
      </c>
      <c r="K493" s="598" t="s">
        <v>214</v>
      </c>
      <c r="L493" s="361"/>
      <c r="M493" s="652" t="s">
        <v>66</v>
      </c>
      <c r="N493" s="660">
        <v>42857</v>
      </c>
      <c r="O493" s="654">
        <v>42863</v>
      </c>
      <c r="P493" s="6"/>
      <c r="Q493" s="271" t="s">
        <v>77</v>
      </c>
      <c r="R493" s="396">
        <v>2017</v>
      </c>
    </row>
    <row r="494" spans="1:23" ht="23.25" hidden="1" customHeight="1" x14ac:dyDescent="0.25">
      <c r="A494" s="338" t="s">
        <v>307</v>
      </c>
      <c r="B494" s="5" t="s">
        <v>311</v>
      </c>
      <c r="C494" s="376"/>
      <c r="D494" s="335"/>
      <c r="E494" s="337" t="s">
        <v>317</v>
      </c>
      <c r="F494" s="344" t="s">
        <v>32</v>
      </c>
      <c r="G494" s="344">
        <v>5</v>
      </c>
      <c r="H494" s="650">
        <v>53.59</v>
      </c>
      <c r="I494" s="650">
        <v>267.95000000000005</v>
      </c>
      <c r="J494" s="366">
        <v>42858</v>
      </c>
      <c r="K494" s="598" t="s">
        <v>214</v>
      </c>
      <c r="L494" s="361"/>
      <c r="M494" s="652" t="s">
        <v>66</v>
      </c>
      <c r="N494" s="660">
        <v>42857</v>
      </c>
      <c r="O494" s="654">
        <v>42863</v>
      </c>
      <c r="P494" s="6"/>
      <c r="Q494" s="271" t="s">
        <v>77</v>
      </c>
      <c r="R494" s="396">
        <v>2017</v>
      </c>
    </row>
    <row r="495" spans="1:23" ht="23.25" hidden="1" customHeight="1" x14ac:dyDescent="0.25">
      <c r="A495" s="338" t="s">
        <v>36</v>
      </c>
      <c r="B495" s="5" t="s">
        <v>1146</v>
      </c>
      <c r="C495" s="376" t="s">
        <v>1147</v>
      </c>
      <c r="D495" s="335" t="s">
        <v>1148</v>
      </c>
      <c r="E495" s="337" t="s">
        <v>1149</v>
      </c>
      <c r="F495" s="344" t="s">
        <v>64</v>
      </c>
      <c r="G495" s="344">
        <v>1</v>
      </c>
      <c r="H495" s="650">
        <v>150</v>
      </c>
      <c r="I495" s="650">
        <v>150</v>
      </c>
      <c r="J495" s="366">
        <v>42858</v>
      </c>
      <c r="K495" s="598" t="s">
        <v>332</v>
      </c>
      <c r="L495" s="361"/>
      <c r="M495" s="652" t="s">
        <v>66</v>
      </c>
      <c r="N495" s="660">
        <v>42865</v>
      </c>
      <c r="O495" s="654">
        <v>42873</v>
      </c>
      <c r="P495" s="5"/>
      <c r="Q495" s="271" t="s">
        <v>77</v>
      </c>
      <c r="R495" s="675">
        <v>2017</v>
      </c>
    </row>
    <row r="496" spans="1:23" ht="23.25" hidden="1" customHeight="1" x14ac:dyDescent="0.25">
      <c r="A496" s="338" t="s">
        <v>36</v>
      </c>
      <c r="B496" s="5" t="s">
        <v>1150</v>
      </c>
      <c r="C496" s="376"/>
      <c r="D496" s="335">
        <v>9990000087</v>
      </c>
      <c r="E496" s="4" t="s">
        <v>1151</v>
      </c>
      <c r="F496" s="344" t="s">
        <v>32</v>
      </c>
      <c r="G496" s="344">
        <v>1</v>
      </c>
      <c r="H496" s="650">
        <v>3.69</v>
      </c>
      <c r="I496" s="650">
        <v>3.69</v>
      </c>
      <c r="J496" s="366">
        <v>42859</v>
      </c>
      <c r="K496" s="598" t="s">
        <v>139</v>
      </c>
      <c r="L496" s="361"/>
      <c r="M496" s="652" t="s">
        <v>66</v>
      </c>
      <c r="N496" s="660">
        <v>42865</v>
      </c>
      <c r="O496" s="654">
        <v>42873</v>
      </c>
      <c r="P496" s="5"/>
      <c r="Q496" s="271" t="s">
        <v>77</v>
      </c>
      <c r="R496" s="396">
        <v>2017</v>
      </c>
    </row>
    <row r="497" spans="1:18" ht="23.25" hidden="1" customHeight="1" x14ac:dyDescent="0.25">
      <c r="A497" s="338" t="s">
        <v>36</v>
      </c>
      <c r="B497" s="5" t="s">
        <v>1150</v>
      </c>
      <c r="C497" s="376" t="s">
        <v>1152</v>
      </c>
      <c r="D497" s="335">
        <v>9990000191</v>
      </c>
      <c r="E497" s="4" t="s">
        <v>1153</v>
      </c>
      <c r="F497" s="344" t="s">
        <v>32</v>
      </c>
      <c r="G497" s="344">
        <v>1</v>
      </c>
      <c r="H497" s="650">
        <v>244.9</v>
      </c>
      <c r="I497" s="650">
        <v>244.9</v>
      </c>
      <c r="J497" s="366">
        <v>42859</v>
      </c>
      <c r="K497" s="598" t="s">
        <v>139</v>
      </c>
      <c r="L497" s="361"/>
      <c r="M497" s="652" t="s">
        <v>66</v>
      </c>
      <c r="N497" s="660">
        <v>42865</v>
      </c>
      <c r="O497" s="654">
        <v>42873</v>
      </c>
      <c r="P497" s="5"/>
      <c r="Q497" s="271" t="s">
        <v>77</v>
      </c>
      <c r="R497" s="396">
        <v>2017</v>
      </c>
    </row>
    <row r="498" spans="1:18" ht="23.25" hidden="1" customHeight="1" x14ac:dyDescent="0.25">
      <c r="A498" s="338" t="s">
        <v>36</v>
      </c>
      <c r="B498" s="5" t="s">
        <v>1150</v>
      </c>
      <c r="C498" s="376"/>
      <c r="D498" s="335">
        <v>9990000088</v>
      </c>
      <c r="E498" s="4" t="s">
        <v>1154</v>
      </c>
      <c r="F498" s="344" t="s">
        <v>32</v>
      </c>
      <c r="G498" s="344">
        <v>1</v>
      </c>
      <c r="H498" s="650">
        <v>3.61</v>
      </c>
      <c r="I498" s="650">
        <v>3.61</v>
      </c>
      <c r="J498" s="651">
        <v>42859</v>
      </c>
      <c r="K498" s="598" t="s">
        <v>212</v>
      </c>
      <c r="L498" s="361"/>
      <c r="M498" s="652" t="s">
        <v>66</v>
      </c>
      <c r="N498" s="653">
        <v>42865</v>
      </c>
      <c r="O498" s="654">
        <v>42873</v>
      </c>
      <c r="P498" s="5"/>
      <c r="Q498" s="271" t="s">
        <v>77</v>
      </c>
      <c r="R498" s="396">
        <v>2017</v>
      </c>
    </row>
    <row r="499" spans="1:18" ht="23.25" hidden="1" customHeight="1" x14ac:dyDescent="0.25">
      <c r="A499" s="338" t="s">
        <v>54</v>
      </c>
      <c r="B499" s="5" t="s">
        <v>1155</v>
      </c>
      <c r="C499" s="376" t="s">
        <v>216</v>
      </c>
      <c r="D499" s="335" t="s">
        <v>1156</v>
      </c>
      <c r="E499" s="333" t="s">
        <v>1157</v>
      </c>
      <c r="F499" s="344" t="s">
        <v>32</v>
      </c>
      <c r="G499" s="344">
        <v>1</v>
      </c>
      <c r="H499" s="650">
        <v>39</v>
      </c>
      <c r="I499" s="650">
        <v>39</v>
      </c>
      <c r="J499" s="366">
        <v>42859</v>
      </c>
      <c r="K499" s="598" t="s">
        <v>166</v>
      </c>
      <c r="L499" s="361"/>
      <c r="M499" s="652" t="s">
        <v>66</v>
      </c>
      <c r="N499" s="660">
        <v>42865</v>
      </c>
      <c r="O499" s="654">
        <v>42873</v>
      </c>
      <c r="P499" s="5"/>
      <c r="Q499" s="271" t="s">
        <v>77</v>
      </c>
      <c r="R499" s="396">
        <v>2017</v>
      </c>
    </row>
    <row r="500" spans="1:18" ht="23.25" hidden="1" customHeight="1" x14ac:dyDescent="0.25">
      <c r="A500" s="338" t="s">
        <v>1158</v>
      </c>
      <c r="B500" s="5" t="s">
        <v>1159</v>
      </c>
      <c r="C500" s="376" t="s">
        <v>1160</v>
      </c>
      <c r="D500" s="335" t="s">
        <v>1161</v>
      </c>
      <c r="E500" s="4" t="s">
        <v>1162</v>
      </c>
      <c r="F500" s="344" t="s">
        <v>200</v>
      </c>
      <c r="G500" s="344">
        <v>1</v>
      </c>
      <c r="H500" s="650">
        <v>48.64</v>
      </c>
      <c r="I500" s="650">
        <v>48.64</v>
      </c>
      <c r="J500" s="366">
        <v>42861</v>
      </c>
      <c r="K500" s="598" t="s">
        <v>139</v>
      </c>
      <c r="L500" s="361"/>
      <c r="M500" s="652" t="s">
        <v>66</v>
      </c>
      <c r="N500" s="660">
        <v>42865</v>
      </c>
      <c r="O500" s="654">
        <v>42873</v>
      </c>
      <c r="P500" s="5"/>
      <c r="Q500" s="271" t="s">
        <v>77</v>
      </c>
      <c r="R500" s="396">
        <v>2017</v>
      </c>
    </row>
    <row r="501" spans="1:18" ht="23.25" hidden="1" customHeight="1" x14ac:dyDescent="0.25">
      <c r="A501" s="361" t="s">
        <v>103</v>
      </c>
      <c r="B501" s="362" t="s">
        <v>954</v>
      </c>
      <c r="C501" s="7" t="s">
        <v>1163</v>
      </c>
      <c r="D501" s="363" t="s">
        <v>1164</v>
      </c>
      <c r="E501" s="337" t="s">
        <v>1165</v>
      </c>
      <c r="F501" s="363" t="s">
        <v>164</v>
      </c>
      <c r="G501" s="344">
        <v>8</v>
      </c>
      <c r="H501" s="650">
        <v>6.87</v>
      </c>
      <c r="I501" s="650">
        <v>54.96</v>
      </c>
      <c r="J501" s="366">
        <v>42864</v>
      </c>
      <c r="K501" s="598" t="s">
        <v>243</v>
      </c>
      <c r="L501" s="361"/>
      <c r="M501" s="652" t="s">
        <v>66</v>
      </c>
      <c r="N501" s="660">
        <v>42865</v>
      </c>
      <c r="O501" s="654">
        <v>42873</v>
      </c>
      <c r="P501" s="5"/>
      <c r="Q501" s="271" t="s">
        <v>77</v>
      </c>
      <c r="R501" s="396">
        <v>2017</v>
      </c>
    </row>
    <row r="502" spans="1:18" ht="23.25" hidden="1" customHeight="1" x14ac:dyDescent="0.25">
      <c r="A502" s="338" t="s">
        <v>103</v>
      </c>
      <c r="B502" s="5" t="s">
        <v>1166</v>
      </c>
      <c r="C502" s="376" t="s">
        <v>1167</v>
      </c>
      <c r="D502" s="335">
        <v>16608</v>
      </c>
      <c r="E502" s="4" t="s">
        <v>1168</v>
      </c>
      <c r="F502" s="344" t="s">
        <v>164</v>
      </c>
      <c r="G502" s="344">
        <v>10</v>
      </c>
      <c r="H502" s="650">
        <v>13.27</v>
      </c>
      <c r="I502" s="650">
        <v>132.69999999999999</v>
      </c>
      <c r="J502" s="366">
        <v>42864</v>
      </c>
      <c r="K502" s="598" t="s">
        <v>784</v>
      </c>
      <c r="L502" s="361"/>
      <c r="M502" s="652" t="s">
        <v>66</v>
      </c>
      <c r="N502" s="660">
        <v>42912</v>
      </c>
      <c r="O502" s="123">
        <v>42914</v>
      </c>
      <c r="P502" s="5"/>
      <c r="Q502" s="271" t="s">
        <v>77</v>
      </c>
      <c r="R502" s="396">
        <v>2017</v>
      </c>
    </row>
    <row r="503" spans="1:18" ht="23.25" hidden="1" customHeight="1" x14ac:dyDescent="0.25">
      <c r="A503" s="338" t="s">
        <v>54</v>
      </c>
      <c r="B503" s="5" t="s">
        <v>1169</v>
      </c>
      <c r="C503" s="376" t="s">
        <v>1170</v>
      </c>
      <c r="D503" s="335" t="s">
        <v>1171</v>
      </c>
      <c r="E503" s="337" t="s">
        <v>1172</v>
      </c>
      <c r="F503" s="344" t="s">
        <v>136</v>
      </c>
      <c r="G503" s="344">
        <v>10</v>
      </c>
      <c r="H503" s="650">
        <v>4.57</v>
      </c>
      <c r="I503" s="650">
        <v>45.7</v>
      </c>
      <c r="J503" s="366">
        <v>42865</v>
      </c>
      <c r="K503" s="598" t="s">
        <v>139</v>
      </c>
      <c r="L503" s="361"/>
      <c r="M503" s="652" t="s">
        <v>66</v>
      </c>
      <c r="N503" s="660">
        <v>42865</v>
      </c>
      <c r="O503" s="654">
        <v>42873</v>
      </c>
      <c r="P503" s="5"/>
      <c r="Q503" s="271" t="s">
        <v>77</v>
      </c>
      <c r="R503" s="396">
        <v>2017</v>
      </c>
    </row>
    <row r="504" spans="1:18" ht="23.25" hidden="1" customHeight="1" x14ac:dyDescent="0.25">
      <c r="A504" s="338" t="s">
        <v>54</v>
      </c>
      <c r="B504" s="359" t="s">
        <v>1173</v>
      </c>
      <c r="C504" s="344" t="s">
        <v>1174</v>
      </c>
      <c r="D504" s="335" t="s">
        <v>1175</v>
      </c>
      <c r="E504" s="4" t="s">
        <v>1176</v>
      </c>
      <c r="F504" s="344" t="s">
        <v>32</v>
      </c>
      <c r="G504" s="344">
        <v>1</v>
      </c>
      <c r="H504" s="650">
        <v>79.099999999999994</v>
      </c>
      <c r="I504" s="650">
        <v>79.099999999999994</v>
      </c>
      <c r="J504" s="366">
        <v>42865</v>
      </c>
      <c r="K504" s="598" t="s">
        <v>1177</v>
      </c>
      <c r="L504" s="361"/>
      <c r="M504" s="652" t="s">
        <v>66</v>
      </c>
      <c r="N504" s="660" t="s">
        <v>1178</v>
      </c>
      <c r="O504" s="654">
        <v>42873</v>
      </c>
      <c r="P504" s="5"/>
      <c r="Q504" s="271" t="s">
        <v>77</v>
      </c>
      <c r="R504" s="396">
        <v>2017</v>
      </c>
    </row>
    <row r="505" spans="1:18" ht="23.25" hidden="1" customHeight="1" x14ac:dyDescent="0.25">
      <c r="A505" s="338" t="s">
        <v>878</v>
      </c>
      <c r="B505" s="5" t="s">
        <v>655</v>
      </c>
      <c r="C505" s="376" t="s">
        <v>220</v>
      </c>
      <c r="D505" s="335">
        <v>22824</v>
      </c>
      <c r="E505" s="4" t="s">
        <v>879</v>
      </c>
      <c r="F505" s="344" t="s">
        <v>44</v>
      </c>
      <c r="G505" s="344">
        <v>2</v>
      </c>
      <c r="H505" s="650">
        <v>344.84</v>
      </c>
      <c r="I505" s="650">
        <v>689.68</v>
      </c>
      <c r="J505" s="366">
        <v>42866</v>
      </c>
      <c r="K505" s="598" t="s">
        <v>220</v>
      </c>
      <c r="L505" s="361"/>
      <c r="M505" s="652" t="s">
        <v>66</v>
      </c>
      <c r="N505" s="660">
        <v>42865</v>
      </c>
      <c r="O505" s="123">
        <v>42873</v>
      </c>
      <c r="P505" s="5"/>
      <c r="Q505" s="271" t="s">
        <v>77</v>
      </c>
      <c r="R505" s="396">
        <v>2017</v>
      </c>
    </row>
    <row r="506" spans="1:18" ht="23.25" hidden="1" customHeight="1" x14ac:dyDescent="0.25">
      <c r="A506" s="456" t="s">
        <v>9</v>
      </c>
      <c r="B506" s="86" t="s">
        <v>1179</v>
      </c>
      <c r="C506" s="661"/>
      <c r="D506" s="449" t="s">
        <v>1180</v>
      </c>
      <c r="E506" s="86" t="s">
        <v>1181</v>
      </c>
      <c r="F506" s="118" t="s">
        <v>50</v>
      </c>
      <c r="G506" s="661">
        <v>1</v>
      </c>
      <c r="H506" s="650">
        <v>49.66</v>
      </c>
      <c r="I506" s="650">
        <f>H506*G506</f>
        <v>49.66</v>
      </c>
      <c r="J506" s="168">
        <v>44221</v>
      </c>
      <c r="K506" s="671" t="s">
        <v>76</v>
      </c>
      <c r="L506" s="312" t="s">
        <v>9</v>
      </c>
      <c r="M506" s="652" t="s">
        <v>129</v>
      </c>
      <c r="N506" s="653">
        <v>44295</v>
      </c>
      <c r="O506" s="654">
        <v>44302</v>
      </c>
      <c r="P506" s="86"/>
      <c r="Q506" s="271" t="s">
        <v>100</v>
      </c>
      <c r="R506" s="455">
        <f>YEAR(J506)</f>
        <v>2021</v>
      </c>
    </row>
    <row r="507" spans="1:18" ht="23.25" hidden="1" customHeight="1" x14ac:dyDescent="0.25">
      <c r="A507" s="86" t="s">
        <v>120</v>
      </c>
      <c r="B507" s="86"/>
      <c r="C507" s="661" t="s">
        <v>142</v>
      </c>
      <c r="D507" s="422" t="s">
        <v>1182</v>
      </c>
      <c r="E507" s="337" t="s">
        <v>1183</v>
      </c>
      <c r="F507" s="118" t="s">
        <v>94</v>
      </c>
      <c r="G507" s="661">
        <v>1</v>
      </c>
      <c r="H507" s="650"/>
      <c r="I507" s="650">
        <f>H507*G507</f>
        <v>0</v>
      </c>
      <c r="J507" s="419">
        <v>43976</v>
      </c>
      <c r="K507" s="597" t="s">
        <v>76</v>
      </c>
      <c r="L507" s="312" t="s">
        <v>120</v>
      </c>
      <c r="M507" s="652" t="s">
        <v>260</v>
      </c>
      <c r="N507" s="660">
        <v>43978</v>
      </c>
      <c r="O507" s="654">
        <v>43984</v>
      </c>
      <c r="P507" s="86"/>
      <c r="Q507" s="271" t="s">
        <v>67</v>
      </c>
      <c r="R507" s="658">
        <f>YEAR(J507)</f>
        <v>2020</v>
      </c>
    </row>
    <row r="508" spans="1:18" ht="23.25" hidden="1" customHeight="1" x14ac:dyDescent="0.25">
      <c r="A508" s="86" t="s">
        <v>120</v>
      </c>
      <c r="B508" s="86"/>
      <c r="C508" s="661" t="s">
        <v>142</v>
      </c>
      <c r="D508" s="422" t="s">
        <v>1184</v>
      </c>
      <c r="E508" s="337" t="s">
        <v>1185</v>
      </c>
      <c r="F508" s="449" t="s">
        <v>94</v>
      </c>
      <c r="G508" s="699">
        <v>2</v>
      </c>
      <c r="H508" s="650"/>
      <c r="I508" s="650">
        <f>H508*G508</f>
        <v>0</v>
      </c>
      <c r="J508" s="419">
        <v>43976</v>
      </c>
      <c r="K508" s="597" t="s">
        <v>76</v>
      </c>
      <c r="L508" s="312" t="s">
        <v>120</v>
      </c>
      <c r="M508" s="652" t="s">
        <v>260</v>
      </c>
      <c r="N508" s="660">
        <v>43978</v>
      </c>
      <c r="O508" s="654">
        <v>43984</v>
      </c>
      <c r="P508" s="448"/>
      <c r="Q508" s="271" t="s">
        <v>67</v>
      </c>
      <c r="R508" s="658">
        <f>YEAR(J508)</f>
        <v>2020</v>
      </c>
    </row>
    <row r="509" spans="1:18" ht="23.25" hidden="1" customHeight="1" x14ac:dyDescent="0.25">
      <c r="A509" s="338" t="s">
        <v>1186</v>
      </c>
      <c r="B509" s="5" t="s">
        <v>1187</v>
      </c>
      <c r="C509" s="376" t="s">
        <v>1188</v>
      </c>
      <c r="D509" s="335" t="s">
        <v>1189</v>
      </c>
      <c r="E509" s="4" t="s">
        <v>1190</v>
      </c>
      <c r="F509" s="344" t="s">
        <v>94</v>
      </c>
      <c r="G509" s="344">
        <v>1</v>
      </c>
      <c r="H509" s="650">
        <v>241.71</v>
      </c>
      <c r="I509" s="650">
        <v>241.71</v>
      </c>
      <c r="J509" s="366">
        <v>42866</v>
      </c>
      <c r="K509" s="598" t="s">
        <v>139</v>
      </c>
      <c r="L509" s="361"/>
      <c r="M509" s="652" t="s">
        <v>66</v>
      </c>
      <c r="N509" s="660">
        <v>42887</v>
      </c>
      <c r="O509" s="654">
        <v>42895</v>
      </c>
      <c r="P509" s="5"/>
      <c r="Q509" s="271" t="s">
        <v>77</v>
      </c>
      <c r="R509" s="396">
        <v>2017</v>
      </c>
    </row>
    <row r="510" spans="1:18" ht="23.25" hidden="1" customHeight="1" x14ac:dyDescent="0.25">
      <c r="A510" s="338" t="s">
        <v>84</v>
      </c>
      <c r="B510" s="5" t="s">
        <v>1191</v>
      </c>
      <c r="C510" s="376" t="s">
        <v>1192</v>
      </c>
      <c r="D510" s="335" t="s">
        <v>1193</v>
      </c>
      <c r="E510" s="4" t="s">
        <v>1194</v>
      </c>
      <c r="F510" s="344" t="s">
        <v>32</v>
      </c>
      <c r="G510" s="344">
        <v>1</v>
      </c>
      <c r="H510" s="650">
        <v>142.27000000000001</v>
      </c>
      <c r="I510" s="650">
        <v>142.27000000000001</v>
      </c>
      <c r="J510" s="651">
        <v>42867</v>
      </c>
      <c r="K510" s="598" t="s">
        <v>212</v>
      </c>
      <c r="L510" s="361"/>
      <c r="M510" s="652" t="s">
        <v>66</v>
      </c>
      <c r="N510" s="653">
        <v>42887</v>
      </c>
      <c r="O510" s="654">
        <v>42895</v>
      </c>
      <c r="P510" s="5"/>
      <c r="Q510" s="271" t="s">
        <v>77</v>
      </c>
      <c r="R510" s="396">
        <v>2017</v>
      </c>
    </row>
    <row r="511" spans="1:18" ht="23.25" hidden="1" customHeight="1" x14ac:dyDescent="0.25">
      <c r="A511" s="338" t="s">
        <v>36</v>
      </c>
      <c r="B511" s="5" t="s">
        <v>1195</v>
      </c>
      <c r="C511" s="376" t="s">
        <v>1147</v>
      </c>
      <c r="D511" s="335"/>
      <c r="E511" s="337" t="s">
        <v>1196</v>
      </c>
      <c r="F511" s="344" t="s">
        <v>32</v>
      </c>
      <c r="G511" s="344">
        <v>1</v>
      </c>
      <c r="H511" s="650">
        <v>490</v>
      </c>
      <c r="I511" s="650">
        <v>490</v>
      </c>
      <c r="J511" s="366">
        <v>42867</v>
      </c>
      <c r="K511" s="598" t="s">
        <v>332</v>
      </c>
      <c r="L511" s="361"/>
      <c r="M511" s="652" t="s">
        <v>66</v>
      </c>
      <c r="N511" s="660">
        <v>42887</v>
      </c>
      <c r="O511" s="654">
        <v>43029</v>
      </c>
      <c r="P511" s="5"/>
      <c r="Q511" s="271" t="s">
        <v>77</v>
      </c>
      <c r="R511" s="396">
        <v>2017</v>
      </c>
    </row>
    <row r="512" spans="1:18" ht="23.25" hidden="1" customHeight="1" x14ac:dyDescent="0.25">
      <c r="A512" s="338" t="s">
        <v>1197</v>
      </c>
      <c r="B512" s="5" t="s">
        <v>1198</v>
      </c>
      <c r="C512" s="376"/>
      <c r="D512" s="335" t="s">
        <v>1199</v>
      </c>
      <c r="E512" s="4" t="s">
        <v>1200</v>
      </c>
      <c r="F512" s="344" t="s">
        <v>117</v>
      </c>
      <c r="G512" s="344">
        <v>30</v>
      </c>
      <c r="H512" s="650">
        <v>0.52</v>
      </c>
      <c r="I512" s="650">
        <v>15.600000000000001</v>
      </c>
      <c r="J512" s="366">
        <v>42870</v>
      </c>
      <c r="K512" s="598" t="s">
        <v>188</v>
      </c>
      <c r="L512" s="361"/>
      <c r="M512" s="652" t="s">
        <v>66</v>
      </c>
      <c r="N512" s="660">
        <v>42887</v>
      </c>
      <c r="O512" s="654">
        <v>42895</v>
      </c>
      <c r="P512" s="5"/>
      <c r="Q512" s="271" t="s">
        <v>77</v>
      </c>
      <c r="R512" s="396">
        <v>2017</v>
      </c>
    </row>
    <row r="513" spans="1:23" ht="23.25" hidden="1" customHeight="1" x14ac:dyDescent="0.25">
      <c r="A513" s="338" t="s">
        <v>0</v>
      </c>
      <c r="B513" s="5" t="s">
        <v>1201</v>
      </c>
      <c r="C513" s="376" t="s">
        <v>1202</v>
      </c>
      <c r="D513" s="335" t="s">
        <v>1203</v>
      </c>
      <c r="E513" s="4" t="s">
        <v>1204</v>
      </c>
      <c r="F513" s="344" t="s">
        <v>32</v>
      </c>
      <c r="G513" s="344">
        <v>2</v>
      </c>
      <c r="H513" s="650">
        <v>5.99</v>
      </c>
      <c r="I513" s="650">
        <v>11.98</v>
      </c>
      <c r="J513" s="366">
        <v>42870</v>
      </c>
      <c r="K513" s="598" t="s">
        <v>828</v>
      </c>
      <c r="L513" s="361"/>
      <c r="M513" s="652" t="s">
        <v>66</v>
      </c>
      <c r="N513" s="660">
        <v>42880</v>
      </c>
      <c r="O513" s="654">
        <v>42885</v>
      </c>
      <c r="P513" s="5"/>
      <c r="Q513" s="271" t="s">
        <v>77</v>
      </c>
      <c r="R513" s="675">
        <v>2017</v>
      </c>
    </row>
    <row r="514" spans="1:23" ht="23.25" hidden="1" customHeight="1" x14ac:dyDescent="0.25">
      <c r="A514" s="338" t="s">
        <v>0</v>
      </c>
      <c r="B514" s="5" t="s">
        <v>1201</v>
      </c>
      <c r="C514" s="376" t="s">
        <v>1202</v>
      </c>
      <c r="D514" s="335" t="s">
        <v>1205</v>
      </c>
      <c r="E514" s="4" t="s">
        <v>1206</v>
      </c>
      <c r="F514" s="344" t="s">
        <v>32</v>
      </c>
      <c r="G514" s="344">
        <v>2</v>
      </c>
      <c r="H514" s="650">
        <v>10.33</v>
      </c>
      <c r="I514" s="650">
        <v>20.66</v>
      </c>
      <c r="J514" s="366">
        <v>42870</v>
      </c>
      <c r="K514" s="598" t="s">
        <v>828</v>
      </c>
      <c r="L514" s="361"/>
      <c r="M514" s="652" t="s">
        <v>66</v>
      </c>
      <c r="N514" s="660">
        <v>42880</v>
      </c>
      <c r="O514" s="654">
        <v>42885</v>
      </c>
      <c r="P514" s="5"/>
      <c r="Q514" s="271" t="s">
        <v>77</v>
      </c>
      <c r="R514" s="675">
        <v>2017</v>
      </c>
    </row>
    <row r="515" spans="1:23" ht="23.25" hidden="1" customHeight="1" x14ac:dyDescent="0.25">
      <c r="A515" s="338" t="s">
        <v>103</v>
      </c>
      <c r="B515" s="5" t="s">
        <v>772</v>
      </c>
      <c r="C515" s="376"/>
      <c r="D515" s="335"/>
      <c r="E515" s="337" t="s">
        <v>1207</v>
      </c>
      <c r="F515" s="344" t="s">
        <v>32</v>
      </c>
      <c r="G515" s="344">
        <v>16</v>
      </c>
      <c r="H515" s="650">
        <v>7.61</v>
      </c>
      <c r="I515" s="650">
        <v>121.76</v>
      </c>
      <c r="J515" s="366">
        <v>42870</v>
      </c>
      <c r="K515" s="598" t="s">
        <v>774</v>
      </c>
      <c r="L515" s="361"/>
      <c r="M515" s="652" t="s">
        <v>66</v>
      </c>
      <c r="N515" s="660">
        <v>42874</v>
      </c>
      <c r="O515" s="654"/>
      <c r="P515" s="5"/>
      <c r="Q515" s="271" t="s">
        <v>77</v>
      </c>
      <c r="R515" s="396">
        <v>2017</v>
      </c>
    </row>
    <row r="516" spans="1:23" ht="23.25" hidden="1" customHeight="1" x14ac:dyDescent="0.25">
      <c r="A516" s="338" t="s">
        <v>54</v>
      </c>
      <c r="B516" s="5" t="s">
        <v>1208</v>
      </c>
      <c r="C516" s="376" t="s">
        <v>1209</v>
      </c>
      <c r="D516" s="335" t="s">
        <v>1210</v>
      </c>
      <c r="E516" s="337" t="s">
        <v>1211</v>
      </c>
      <c r="F516" s="344" t="s">
        <v>64</v>
      </c>
      <c r="G516" s="344">
        <v>1</v>
      </c>
      <c r="H516" s="650">
        <v>250</v>
      </c>
      <c r="I516" s="650">
        <v>250</v>
      </c>
      <c r="J516" s="366">
        <v>42870</v>
      </c>
      <c r="K516" s="598" t="s">
        <v>1209</v>
      </c>
      <c r="L516" s="361"/>
      <c r="M516" s="652" t="s">
        <v>66</v>
      </c>
      <c r="N516" s="660">
        <v>42880</v>
      </c>
      <c r="O516" s="654">
        <v>42885</v>
      </c>
      <c r="P516" s="5"/>
      <c r="Q516" s="271" t="s">
        <v>77</v>
      </c>
      <c r="R516" s="396">
        <v>2017</v>
      </c>
      <c r="S516" s="560"/>
      <c r="T516" s="560"/>
      <c r="U516" s="560"/>
      <c r="V516" s="560"/>
      <c r="W516" s="560"/>
    </row>
    <row r="517" spans="1:23" ht="23.25" hidden="1" customHeight="1" x14ac:dyDescent="0.25">
      <c r="A517" s="338" t="s">
        <v>0</v>
      </c>
      <c r="B517" s="5" t="s">
        <v>1212</v>
      </c>
      <c r="C517" s="376"/>
      <c r="D517" s="335" t="s">
        <v>1213</v>
      </c>
      <c r="E517" s="4" t="s">
        <v>1214</v>
      </c>
      <c r="F517" s="344" t="s">
        <v>32</v>
      </c>
      <c r="G517" s="344">
        <v>1</v>
      </c>
      <c r="H517" s="650">
        <v>1889</v>
      </c>
      <c r="I517" s="650">
        <v>1889</v>
      </c>
      <c r="J517" s="366">
        <v>42870</v>
      </c>
      <c r="K517" s="598" t="s">
        <v>692</v>
      </c>
      <c r="L517" s="361"/>
      <c r="M517" s="652" t="s">
        <v>66</v>
      </c>
      <c r="N517" s="660">
        <v>42870</v>
      </c>
      <c r="O517" s="654"/>
      <c r="P517" s="5"/>
      <c r="Q517" s="271" t="s">
        <v>77</v>
      </c>
      <c r="R517" s="396">
        <v>2017</v>
      </c>
      <c r="S517" s="124"/>
      <c r="T517" s="124"/>
      <c r="U517" s="124"/>
      <c r="V517" s="124"/>
      <c r="W517" s="124"/>
    </row>
    <row r="518" spans="1:23" ht="23.25" hidden="1" customHeight="1" x14ac:dyDescent="0.25">
      <c r="A518" s="338" t="s">
        <v>54</v>
      </c>
      <c r="B518" s="364" t="s">
        <v>1215</v>
      </c>
      <c r="C518" s="376" t="s">
        <v>1091</v>
      </c>
      <c r="D518" s="335" t="s">
        <v>1216</v>
      </c>
      <c r="E518" s="4" t="s">
        <v>1216</v>
      </c>
      <c r="F518" s="344" t="s">
        <v>64</v>
      </c>
      <c r="G518" s="344">
        <v>1</v>
      </c>
      <c r="H518" s="650">
        <v>143.44</v>
      </c>
      <c r="I518" s="650">
        <v>143.44</v>
      </c>
      <c r="J518" s="366">
        <v>42870</v>
      </c>
      <c r="K518" s="598" t="s">
        <v>275</v>
      </c>
      <c r="L518" s="361"/>
      <c r="M518" s="652" t="s">
        <v>66</v>
      </c>
      <c r="N518" s="660">
        <v>42998</v>
      </c>
      <c r="O518" s="654">
        <v>43007</v>
      </c>
      <c r="P518" s="5"/>
      <c r="Q518" s="271" t="s">
        <v>77</v>
      </c>
      <c r="R518" s="396">
        <v>2017</v>
      </c>
    </row>
    <row r="519" spans="1:23" ht="23.25" hidden="1" customHeight="1" x14ac:dyDescent="0.25">
      <c r="A519" s="338"/>
      <c r="B519" s="5"/>
      <c r="C519" s="376"/>
      <c r="D519" s="335"/>
      <c r="E519" s="337" t="s">
        <v>1217</v>
      </c>
      <c r="F519" s="344" t="s">
        <v>32</v>
      </c>
      <c r="G519" s="344">
        <v>1</v>
      </c>
      <c r="H519" s="650">
        <v>127</v>
      </c>
      <c r="I519" s="650">
        <v>127</v>
      </c>
      <c r="J519" s="366">
        <v>42870</v>
      </c>
      <c r="K519" s="598" t="s">
        <v>214</v>
      </c>
      <c r="L519" s="361"/>
      <c r="M519" s="652" t="s">
        <v>66</v>
      </c>
      <c r="N519" s="660">
        <v>42870</v>
      </c>
      <c r="O519" s="654"/>
      <c r="P519" s="6"/>
      <c r="Q519" s="271" t="s">
        <v>77</v>
      </c>
      <c r="R519" s="396">
        <v>2017</v>
      </c>
      <c r="S519" s="124"/>
      <c r="T519" s="124"/>
      <c r="U519" s="124"/>
      <c r="V519" s="124"/>
      <c r="W519" s="124"/>
    </row>
    <row r="520" spans="1:23" ht="23.25" hidden="1" customHeight="1" x14ac:dyDescent="0.25">
      <c r="A520" s="338" t="s">
        <v>307</v>
      </c>
      <c r="B520" s="5" t="s">
        <v>1218</v>
      </c>
      <c r="C520" s="376"/>
      <c r="D520" s="335" t="s">
        <v>1218</v>
      </c>
      <c r="E520" s="4" t="s">
        <v>1219</v>
      </c>
      <c r="F520" s="344" t="s">
        <v>64</v>
      </c>
      <c r="G520" s="344">
        <v>1</v>
      </c>
      <c r="H520" s="650">
        <v>91.8</v>
      </c>
      <c r="I520" s="650">
        <v>91.8</v>
      </c>
      <c r="J520" s="366">
        <v>42871</v>
      </c>
      <c r="K520" s="598" t="s">
        <v>784</v>
      </c>
      <c r="L520" s="361"/>
      <c r="M520" s="652" t="s">
        <v>66</v>
      </c>
      <c r="N520" s="660">
        <v>42871</v>
      </c>
      <c r="O520" s="654">
        <v>42874</v>
      </c>
      <c r="P520" s="5"/>
      <c r="Q520" s="271" t="s">
        <v>77</v>
      </c>
      <c r="R520" s="396">
        <v>2017</v>
      </c>
    </row>
    <row r="521" spans="1:23" ht="23.25" hidden="1" customHeight="1" x14ac:dyDescent="0.25">
      <c r="A521" s="338" t="s">
        <v>307</v>
      </c>
      <c r="B521" s="5" t="s">
        <v>711</v>
      </c>
      <c r="C521" s="376" t="s">
        <v>178</v>
      </c>
      <c r="D521" s="335">
        <v>1510004</v>
      </c>
      <c r="E521" s="4" t="s">
        <v>321</v>
      </c>
      <c r="F521" s="344" t="s">
        <v>44</v>
      </c>
      <c r="G521" s="344">
        <v>2</v>
      </c>
      <c r="H521" s="650">
        <v>370.18</v>
      </c>
      <c r="I521" s="650">
        <v>740.36</v>
      </c>
      <c r="J521" s="366">
        <v>42871</v>
      </c>
      <c r="K521" s="598" t="s">
        <v>180</v>
      </c>
      <c r="L521" s="361"/>
      <c r="M521" s="652" t="s">
        <v>634</v>
      </c>
      <c r="N521" s="660">
        <v>42880</v>
      </c>
      <c r="O521" s="654">
        <v>42885</v>
      </c>
      <c r="P521" s="5"/>
      <c r="Q521" s="271" t="s">
        <v>77</v>
      </c>
      <c r="R521" s="396">
        <v>2017</v>
      </c>
    </row>
    <row r="522" spans="1:23" ht="23.25" hidden="1" customHeight="1" x14ac:dyDescent="0.25">
      <c r="A522" s="338" t="s">
        <v>1220</v>
      </c>
      <c r="B522" s="5" t="s">
        <v>922</v>
      </c>
      <c r="C522" s="360" t="s">
        <v>180</v>
      </c>
      <c r="D522" s="347">
        <v>1404188</v>
      </c>
      <c r="E522" s="354" t="s">
        <v>1221</v>
      </c>
      <c r="F522" s="344" t="s">
        <v>44</v>
      </c>
      <c r="G522" s="344">
        <v>3</v>
      </c>
      <c r="H522" s="650">
        <v>66.018200000000007</v>
      </c>
      <c r="I522" s="650">
        <v>198.05460000000002</v>
      </c>
      <c r="J522" s="366">
        <v>42871</v>
      </c>
      <c r="K522" s="598" t="s">
        <v>180</v>
      </c>
      <c r="L522" s="361"/>
      <c r="M522" s="652" t="s">
        <v>634</v>
      </c>
      <c r="N522" s="660">
        <v>42880</v>
      </c>
      <c r="O522" s="654">
        <v>42885</v>
      </c>
      <c r="P522" s="5"/>
      <c r="Q522" s="271" t="s">
        <v>77</v>
      </c>
      <c r="R522" s="396">
        <v>2017</v>
      </c>
    </row>
    <row r="523" spans="1:23" ht="23.25" hidden="1" customHeight="1" x14ac:dyDescent="0.25">
      <c r="A523" s="338" t="s">
        <v>1220</v>
      </c>
      <c r="B523" s="5" t="s">
        <v>922</v>
      </c>
      <c r="C523" s="360" t="s">
        <v>180</v>
      </c>
      <c r="D523" s="347">
        <v>1404189</v>
      </c>
      <c r="E523" s="354" t="s">
        <v>288</v>
      </c>
      <c r="F523" s="344" t="s">
        <v>44</v>
      </c>
      <c r="G523" s="344">
        <v>3</v>
      </c>
      <c r="H523" s="650">
        <v>131.13999999999999</v>
      </c>
      <c r="I523" s="650">
        <v>393.41999999999996</v>
      </c>
      <c r="J523" s="366">
        <v>42871</v>
      </c>
      <c r="K523" s="598" t="s">
        <v>180</v>
      </c>
      <c r="L523" s="361"/>
      <c r="M523" s="652" t="s">
        <v>634</v>
      </c>
      <c r="N523" s="660">
        <v>42880</v>
      </c>
      <c r="O523" s="654">
        <v>42885</v>
      </c>
      <c r="P523" s="5"/>
      <c r="Q523" s="271" t="s">
        <v>77</v>
      </c>
      <c r="R523" s="396">
        <v>2017</v>
      </c>
    </row>
    <row r="524" spans="1:23" ht="23.25" hidden="1" customHeight="1" x14ac:dyDescent="0.25">
      <c r="A524" s="338" t="s">
        <v>1220</v>
      </c>
      <c r="B524" s="5" t="s">
        <v>1222</v>
      </c>
      <c r="C524" s="376" t="s">
        <v>178</v>
      </c>
      <c r="D524" s="335" t="s">
        <v>1223</v>
      </c>
      <c r="E524" s="4" t="s">
        <v>1224</v>
      </c>
      <c r="F524" s="344" t="s">
        <v>44</v>
      </c>
      <c r="G524" s="344">
        <v>3</v>
      </c>
      <c r="H524" s="650">
        <v>14.7</v>
      </c>
      <c r="I524" s="650">
        <v>44.099999999999994</v>
      </c>
      <c r="J524" s="366">
        <v>42872</v>
      </c>
      <c r="K524" s="598" t="s">
        <v>180</v>
      </c>
      <c r="L524" s="361"/>
      <c r="M524" s="652" t="s">
        <v>634</v>
      </c>
      <c r="N524" s="660">
        <v>42880</v>
      </c>
      <c r="O524" s="654">
        <v>42885</v>
      </c>
      <c r="P524" s="5"/>
      <c r="Q524" s="271" t="s">
        <v>77</v>
      </c>
      <c r="R524" s="396">
        <v>2017</v>
      </c>
      <c r="S524" s="623"/>
      <c r="T524" s="623"/>
      <c r="U524" s="623"/>
      <c r="V524" s="623"/>
      <c r="W524" s="623"/>
    </row>
    <row r="525" spans="1:23" ht="23.25" hidden="1" customHeight="1" x14ac:dyDescent="0.25">
      <c r="A525" s="338" t="s">
        <v>878</v>
      </c>
      <c r="B525" s="5" t="s">
        <v>360</v>
      </c>
      <c r="C525" s="376" t="s">
        <v>1225</v>
      </c>
      <c r="D525" s="335" t="s">
        <v>1226</v>
      </c>
      <c r="E525" s="337" t="s">
        <v>1227</v>
      </c>
      <c r="F525" s="344" t="s">
        <v>44</v>
      </c>
      <c r="G525" s="344">
        <v>10</v>
      </c>
      <c r="H525" s="650">
        <v>9.9700000000000006</v>
      </c>
      <c r="I525" s="650">
        <v>99.7</v>
      </c>
      <c r="J525" s="366">
        <v>42873</v>
      </c>
      <c r="K525" s="598" t="s">
        <v>1228</v>
      </c>
      <c r="L525" s="361"/>
      <c r="M525" s="652" t="s">
        <v>66</v>
      </c>
      <c r="N525" s="660">
        <v>42887</v>
      </c>
      <c r="O525" s="654">
        <v>42895</v>
      </c>
      <c r="P525" s="5"/>
      <c r="Q525" s="271" t="s">
        <v>77</v>
      </c>
      <c r="R525" s="396">
        <v>2017</v>
      </c>
    </row>
    <row r="526" spans="1:23" ht="23.25" hidden="1" customHeight="1" x14ac:dyDescent="0.25">
      <c r="A526" s="338" t="s">
        <v>878</v>
      </c>
      <c r="B526" s="5" t="s">
        <v>360</v>
      </c>
      <c r="C526" s="376" t="s">
        <v>1225</v>
      </c>
      <c r="D526" s="335" t="s">
        <v>1229</v>
      </c>
      <c r="E526" s="337" t="s">
        <v>1230</v>
      </c>
      <c r="F526" s="344" t="s">
        <v>44</v>
      </c>
      <c r="G526" s="344">
        <v>5</v>
      </c>
      <c r="H526" s="650">
        <v>9.33</v>
      </c>
      <c r="I526" s="650">
        <v>46.65</v>
      </c>
      <c r="J526" s="366">
        <v>42873</v>
      </c>
      <c r="K526" s="598" t="s">
        <v>1228</v>
      </c>
      <c r="L526" s="361"/>
      <c r="M526" s="652" t="s">
        <v>66</v>
      </c>
      <c r="N526" s="660">
        <v>42887</v>
      </c>
      <c r="O526" s="654">
        <v>42895</v>
      </c>
      <c r="P526" s="5"/>
      <c r="Q526" s="271" t="s">
        <v>77</v>
      </c>
      <c r="R526" s="396">
        <v>2017</v>
      </c>
    </row>
    <row r="527" spans="1:23" ht="23.25" hidden="1" customHeight="1" x14ac:dyDescent="0.25">
      <c r="A527" s="338" t="s">
        <v>307</v>
      </c>
      <c r="B527" s="5" t="s">
        <v>1012</v>
      </c>
      <c r="C527" s="376" t="s">
        <v>932</v>
      </c>
      <c r="D527" s="335" t="s">
        <v>1231</v>
      </c>
      <c r="E527" s="333" t="s">
        <v>1232</v>
      </c>
      <c r="F527" s="344" t="s">
        <v>94</v>
      </c>
      <c r="G527" s="344">
        <v>10</v>
      </c>
      <c r="H527" s="650">
        <v>19.170000000000002</v>
      </c>
      <c r="I527" s="650">
        <v>191.70000000000002</v>
      </c>
      <c r="J527" s="366">
        <v>42873</v>
      </c>
      <c r="K527" s="598" t="s">
        <v>214</v>
      </c>
      <c r="L527" s="361"/>
      <c r="M527" s="652" t="s">
        <v>66</v>
      </c>
      <c r="N527" s="660">
        <v>42887</v>
      </c>
      <c r="O527" s="654">
        <v>42895</v>
      </c>
      <c r="P527" s="6"/>
      <c r="Q527" s="271" t="s">
        <v>77</v>
      </c>
      <c r="R527" s="396">
        <v>2017</v>
      </c>
    </row>
    <row r="528" spans="1:23" ht="23.25" hidden="1" customHeight="1" x14ac:dyDescent="0.25">
      <c r="A528" s="338" t="s">
        <v>307</v>
      </c>
      <c r="B528" s="5" t="s">
        <v>1012</v>
      </c>
      <c r="C528" s="376" t="s">
        <v>932</v>
      </c>
      <c r="D528" s="335" t="s">
        <v>1233</v>
      </c>
      <c r="E528" s="333" t="s">
        <v>1234</v>
      </c>
      <c r="F528" s="344" t="s">
        <v>94</v>
      </c>
      <c r="G528" s="344">
        <v>4</v>
      </c>
      <c r="H528" s="650">
        <v>125.51</v>
      </c>
      <c r="I528" s="650">
        <v>502.04</v>
      </c>
      <c r="J528" s="366">
        <v>42873</v>
      </c>
      <c r="K528" s="598" t="s">
        <v>214</v>
      </c>
      <c r="L528" s="361"/>
      <c r="M528" s="652" t="s">
        <v>66</v>
      </c>
      <c r="N528" s="660">
        <v>42887</v>
      </c>
      <c r="O528" s="654">
        <v>42895</v>
      </c>
      <c r="P528" s="6"/>
      <c r="Q528" s="271" t="s">
        <v>77</v>
      </c>
      <c r="R528" s="396">
        <v>2017</v>
      </c>
    </row>
    <row r="529" spans="1:23" ht="23.25" hidden="1" customHeight="1" x14ac:dyDescent="0.25">
      <c r="A529" s="338" t="s">
        <v>54</v>
      </c>
      <c r="B529" s="5" t="s">
        <v>1235</v>
      </c>
      <c r="C529" s="376" t="s">
        <v>180</v>
      </c>
      <c r="D529" s="335">
        <v>9100000876</v>
      </c>
      <c r="E529" s="4" t="s">
        <v>1236</v>
      </c>
      <c r="F529" s="344" t="s">
        <v>32</v>
      </c>
      <c r="G529" s="344">
        <v>1</v>
      </c>
      <c r="H529" s="650">
        <v>2084.96</v>
      </c>
      <c r="I529" s="650">
        <v>2084.96</v>
      </c>
      <c r="J529" s="366">
        <v>42873</v>
      </c>
      <c r="K529" s="598" t="s">
        <v>180</v>
      </c>
      <c r="L529" s="361"/>
      <c r="M529" s="652" t="s">
        <v>66</v>
      </c>
      <c r="N529" s="660">
        <v>42873</v>
      </c>
      <c r="O529" s="654"/>
      <c r="P529" s="5"/>
      <c r="Q529" s="271" t="s">
        <v>77</v>
      </c>
      <c r="R529" s="396">
        <v>2017</v>
      </c>
    </row>
    <row r="530" spans="1:23" ht="23.25" hidden="1" customHeight="1" x14ac:dyDescent="0.25">
      <c r="A530" s="338" t="s">
        <v>0</v>
      </c>
      <c r="B530" s="5" t="s">
        <v>1237</v>
      </c>
      <c r="C530" s="376" t="s">
        <v>1238</v>
      </c>
      <c r="D530" s="335" t="s">
        <v>1239</v>
      </c>
      <c r="E530" s="333" t="s">
        <v>1240</v>
      </c>
      <c r="F530" s="344" t="s">
        <v>32</v>
      </c>
      <c r="G530" s="344">
        <v>1</v>
      </c>
      <c r="H530" s="650">
        <v>6.81</v>
      </c>
      <c r="I530" s="650">
        <v>6.81</v>
      </c>
      <c r="J530" s="651">
        <v>42873</v>
      </c>
      <c r="K530" s="598" t="s">
        <v>212</v>
      </c>
      <c r="L530" s="361"/>
      <c r="M530" s="652" t="s">
        <v>66</v>
      </c>
      <c r="N530" s="653">
        <v>42880</v>
      </c>
      <c r="O530" s="654">
        <v>42885</v>
      </c>
      <c r="P530" s="5"/>
      <c r="Q530" s="271" t="s">
        <v>77</v>
      </c>
      <c r="R530" s="396">
        <v>2017</v>
      </c>
    </row>
    <row r="531" spans="1:23" ht="23.25" hidden="1" customHeight="1" x14ac:dyDescent="0.25">
      <c r="A531" s="338" t="s">
        <v>54</v>
      </c>
      <c r="B531" s="5" t="s">
        <v>1241</v>
      </c>
      <c r="C531" s="376" t="s">
        <v>1242</v>
      </c>
      <c r="D531" s="335"/>
      <c r="E531" s="337" t="s">
        <v>1243</v>
      </c>
      <c r="F531" s="344" t="s">
        <v>32</v>
      </c>
      <c r="G531" s="344">
        <v>1</v>
      </c>
      <c r="H531" s="650">
        <v>698</v>
      </c>
      <c r="I531" s="650">
        <v>698</v>
      </c>
      <c r="J531" s="366">
        <v>42877</v>
      </c>
      <c r="K531" s="598" t="s">
        <v>229</v>
      </c>
      <c r="L531" s="361"/>
      <c r="M531" s="652" t="s">
        <v>66</v>
      </c>
      <c r="N531" s="660">
        <v>42887</v>
      </c>
      <c r="O531" s="654">
        <v>42895</v>
      </c>
      <c r="P531" s="5"/>
      <c r="Q531" s="271" t="s">
        <v>77</v>
      </c>
      <c r="R531" s="396">
        <v>2017</v>
      </c>
    </row>
    <row r="532" spans="1:23" ht="23.25" hidden="1" customHeight="1" x14ac:dyDescent="0.25">
      <c r="A532" s="338" t="s">
        <v>54</v>
      </c>
      <c r="B532" s="5" t="s">
        <v>1241</v>
      </c>
      <c r="C532" s="376" t="s">
        <v>1242</v>
      </c>
      <c r="D532" s="335"/>
      <c r="E532" s="337" t="s">
        <v>1244</v>
      </c>
      <c r="F532" s="344" t="s">
        <v>32</v>
      </c>
      <c r="G532" s="344">
        <v>1</v>
      </c>
      <c r="H532" s="650">
        <v>698</v>
      </c>
      <c r="I532" s="650">
        <v>698</v>
      </c>
      <c r="J532" s="366">
        <v>42877</v>
      </c>
      <c r="K532" s="598" t="s">
        <v>229</v>
      </c>
      <c r="L532" s="361"/>
      <c r="M532" s="652" t="s">
        <v>66</v>
      </c>
      <c r="N532" s="660">
        <v>42887</v>
      </c>
      <c r="O532" s="654">
        <v>42895</v>
      </c>
      <c r="P532" s="5"/>
      <c r="Q532" s="271" t="s">
        <v>77</v>
      </c>
      <c r="R532" s="396">
        <v>2017</v>
      </c>
    </row>
    <row r="533" spans="1:23" ht="23.25" hidden="1" customHeight="1" x14ac:dyDescent="0.25">
      <c r="A533" s="338" t="s">
        <v>54</v>
      </c>
      <c r="B533" s="334" t="s">
        <v>464</v>
      </c>
      <c r="C533" s="376" t="s">
        <v>178</v>
      </c>
      <c r="D533" s="335">
        <v>910001298</v>
      </c>
      <c r="E533" s="345" t="s">
        <v>465</v>
      </c>
      <c r="F533" s="344" t="s">
        <v>32</v>
      </c>
      <c r="G533" s="344">
        <v>1</v>
      </c>
      <c r="H533" s="650">
        <v>2636.91</v>
      </c>
      <c r="I533" s="650">
        <v>2636.91</v>
      </c>
      <c r="J533" s="366">
        <v>42877</v>
      </c>
      <c r="K533" s="598" t="s">
        <v>180</v>
      </c>
      <c r="L533" s="361"/>
      <c r="M533" s="652" t="s">
        <v>66</v>
      </c>
      <c r="N533" s="660">
        <v>42984</v>
      </c>
      <c r="O533" s="654">
        <v>42990</v>
      </c>
      <c r="P533" s="5"/>
      <c r="Q533" s="271" t="s">
        <v>77</v>
      </c>
      <c r="R533" s="396">
        <v>2017</v>
      </c>
    </row>
    <row r="534" spans="1:23" ht="23.25" hidden="1" customHeight="1" x14ac:dyDescent="0.25">
      <c r="A534" s="708" t="s">
        <v>120</v>
      </c>
      <c r="B534" s="461" t="s">
        <v>1185</v>
      </c>
      <c r="C534" s="699" t="s">
        <v>142</v>
      </c>
      <c r="D534" s="462" t="s">
        <v>1184</v>
      </c>
      <c r="E534" s="463" t="s">
        <v>1185</v>
      </c>
      <c r="F534" s="344" t="s">
        <v>44</v>
      </c>
      <c r="G534" s="699">
        <v>2</v>
      </c>
      <c r="H534" s="650"/>
      <c r="I534" s="650">
        <f>H534*G534</f>
        <v>0</v>
      </c>
      <c r="J534" s="709">
        <v>44147</v>
      </c>
      <c r="K534" s="710" t="s">
        <v>76</v>
      </c>
      <c r="L534" s="312" t="s">
        <v>120</v>
      </c>
      <c r="M534" s="652" t="s">
        <v>430</v>
      </c>
      <c r="N534" s="660">
        <v>44159</v>
      </c>
      <c r="O534" s="654"/>
      <c r="P534" s="448"/>
      <c r="Q534" s="696" t="s">
        <v>67</v>
      </c>
      <c r="R534" s="455">
        <f>YEAR(J534)</f>
        <v>2020</v>
      </c>
    </row>
    <row r="535" spans="1:23" ht="23.25" hidden="1" customHeight="1" x14ac:dyDescent="0.25">
      <c r="A535" s="711" t="s">
        <v>120</v>
      </c>
      <c r="B535" s="461" t="s">
        <v>1183</v>
      </c>
      <c r="C535" s="661" t="s">
        <v>142</v>
      </c>
      <c r="D535" s="465" t="s">
        <v>1245</v>
      </c>
      <c r="E535" s="466" t="s">
        <v>1183</v>
      </c>
      <c r="F535" s="344" t="s">
        <v>44</v>
      </c>
      <c r="G535" s="661">
        <v>2</v>
      </c>
      <c r="H535" s="650"/>
      <c r="I535" s="650">
        <f>H535*G535</f>
        <v>0</v>
      </c>
      <c r="J535" s="712">
        <v>44147</v>
      </c>
      <c r="K535" s="671" t="s">
        <v>76</v>
      </c>
      <c r="L535" s="312" t="s">
        <v>120</v>
      </c>
      <c r="M535" s="652" t="s">
        <v>430</v>
      </c>
      <c r="N535" s="660">
        <v>44159</v>
      </c>
      <c r="O535" s="654"/>
      <c r="P535" s="86"/>
      <c r="Q535" s="696" t="s">
        <v>67</v>
      </c>
      <c r="R535" s="455">
        <f>YEAR(J535)</f>
        <v>2020</v>
      </c>
      <c r="S535" s="124"/>
      <c r="T535" s="124"/>
      <c r="U535" s="124"/>
      <c r="V535" s="124"/>
      <c r="W535" s="124"/>
    </row>
    <row r="536" spans="1:23" ht="23.25" hidden="1" customHeight="1" x14ac:dyDescent="0.25">
      <c r="A536" s="338" t="s">
        <v>1246</v>
      </c>
      <c r="B536" s="5" t="s">
        <v>1247</v>
      </c>
      <c r="C536" s="376" t="s">
        <v>178</v>
      </c>
      <c r="D536" s="335" t="s">
        <v>658</v>
      </c>
      <c r="E536" s="4" t="s">
        <v>1248</v>
      </c>
      <c r="F536" s="344" t="s">
        <v>94</v>
      </c>
      <c r="G536" s="344">
        <v>10</v>
      </c>
      <c r="H536" s="650">
        <v>26.83</v>
      </c>
      <c r="I536" s="650">
        <v>268.29999999999995</v>
      </c>
      <c r="J536" s="366">
        <v>42878</v>
      </c>
      <c r="K536" s="598" t="s">
        <v>180</v>
      </c>
      <c r="L536" s="361"/>
      <c r="M536" s="652" t="s">
        <v>66</v>
      </c>
      <c r="N536" s="660">
        <v>42887</v>
      </c>
      <c r="O536" s="654">
        <v>42895</v>
      </c>
      <c r="P536" s="5"/>
      <c r="Q536" s="271" t="s">
        <v>77</v>
      </c>
      <c r="R536" s="675">
        <v>2017</v>
      </c>
      <c r="S536" s="124"/>
      <c r="T536" s="124"/>
      <c r="U536" s="124"/>
      <c r="V536" s="124"/>
      <c r="W536" s="124"/>
    </row>
    <row r="537" spans="1:23" ht="23.25" hidden="1" customHeight="1" x14ac:dyDescent="0.25">
      <c r="A537" s="338" t="s">
        <v>1246</v>
      </c>
      <c r="B537" s="5" t="s">
        <v>1247</v>
      </c>
      <c r="C537" s="376" t="s">
        <v>180</v>
      </c>
      <c r="D537" s="335" t="s">
        <v>983</v>
      </c>
      <c r="E537" s="4" t="s">
        <v>1247</v>
      </c>
      <c r="F537" s="344" t="s">
        <v>94</v>
      </c>
      <c r="G537" s="344">
        <v>10</v>
      </c>
      <c r="H537" s="650">
        <v>32.46</v>
      </c>
      <c r="I537" s="650">
        <v>324.60000000000002</v>
      </c>
      <c r="J537" s="366">
        <v>42878</v>
      </c>
      <c r="K537" s="598" t="s">
        <v>180</v>
      </c>
      <c r="L537" s="361"/>
      <c r="M537" s="652" t="s">
        <v>66</v>
      </c>
      <c r="N537" s="660">
        <v>42887</v>
      </c>
      <c r="O537" s="654">
        <v>42895</v>
      </c>
      <c r="P537" s="5"/>
      <c r="Q537" s="271" t="s">
        <v>77</v>
      </c>
      <c r="R537" s="675">
        <v>2017</v>
      </c>
    </row>
    <row r="538" spans="1:23" ht="23.25" hidden="1" customHeight="1" x14ac:dyDescent="0.25">
      <c r="A538" s="448" t="s">
        <v>9</v>
      </c>
      <c r="B538" s="448" t="s">
        <v>1249</v>
      </c>
      <c r="C538" s="118" t="s">
        <v>142</v>
      </c>
      <c r="D538" s="118" t="s">
        <v>1250</v>
      </c>
      <c r="E538" s="342" t="s">
        <v>1185</v>
      </c>
      <c r="F538" s="449" t="s">
        <v>94</v>
      </c>
      <c r="G538" s="699">
        <v>2</v>
      </c>
      <c r="H538" s="650"/>
      <c r="I538" s="650"/>
      <c r="J538" s="700">
        <v>44677</v>
      </c>
      <c r="K538" s="671" t="s">
        <v>76</v>
      </c>
      <c r="L538" s="312" t="s">
        <v>9</v>
      </c>
      <c r="M538" s="652" t="s">
        <v>634</v>
      </c>
      <c r="N538" s="654">
        <v>44685</v>
      </c>
      <c r="O538" s="654">
        <v>44697</v>
      </c>
      <c r="P538" s="713"/>
      <c r="Q538" s="271" t="s">
        <v>67</v>
      </c>
      <c r="R538" s="455">
        <f>YEAR(J538)</f>
        <v>2022</v>
      </c>
    </row>
    <row r="539" spans="1:23" ht="23.25" hidden="1" customHeight="1" x14ac:dyDescent="0.25">
      <c r="A539" s="338" t="s">
        <v>307</v>
      </c>
      <c r="B539" s="5" t="s">
        <v>1251</v>
      </c>
      <c r="C539" s="376" t="s">
        <v>122</v>
      </c>
      <c r="D539" s="335" t="s">
        <v>1252</v>
      </c>
      <c r="E539" s="331" t="s">
        <v>1253</v>
      </c>
      <c r="F539" s="344" t="s">
        <v>44</v>
      </c>
      <c r="G539" s="344">
        <v>2</v>
      </c>
      <c r="H539" s="650">
        <v>32.4</v>
      </c>
      <c r="I539" s="650">
        <v>64.8</v>
      </c>
      <c r="J539" s="366">
        <v>43089</v>
      </c>
      <c r="K539" s="598" t="s">
        <v>76</v>
      </c>
      <c r="L539" s="361" t="s">
        <v>103</v>
      </c>
      <c r="M539" s="652" t="s">
        <v>66</v>
      </c>
      <c r="N539" s="660">
        <v>43111</v>
      </c>
      <c r="O539" s="654">
        <v>43118</v>
      </c>
      <c r="P539" s="5"/>
      <c r="Q539" s="271" t="s">
        <v>77</v>
      </c>
      <c r="R539" s="396">
        <v>2017</v>
      </c>
    </row>
    <row r="540" spans="1:23" ht="23.25" hidden="1" customHeight="1" x14ac:dyDescent="0.25">
      <c r="A540" s="5" t="s">
        <v>1254</v>
      </c>
      <c r="B540" s="5" t="s">
        <v>1255</v>
      </c>
      <c r="C540" s="376" t="s">
        <v>122</v>
      </c>
      <c r="D540" s="344" t="s">
        <v>1252</v>
      </c>
      <c r="E540" s="3" t="s">
        <v>1256</v>
      </c>
      <c r="F540" s="344" t="s">
        <v>75</v>
      </c>
      <c r="G540" s="344">
        <v>2</v>
      </c>
      <c r="H540" s="650">
        <v>32.4</v>
      </c>
      <c r="I540" s="650">
        <v>64.8</v>
      </c>
      <c r="J540" s="366">
        <v>43306</v>
      </c>
      <c r="K540" s="598" t="s">
        <v>76</v>
      </c>
      <c r="L540" s="361" t="s">
        <v>1254</v>
      </c>
      <c r="M540" s="652" t="s">
        <v>45</v>
      </c>
      <c r="N540" s="660">
        <v>43341</v>
      </c>
      <c r="O540" s="654"/>
      <c r="P540" s="714"/>
      <c r="Q540" s="271" t="s">
        <v>77</v>
      </c>
      <c r="R540" s="455">
        <f>YEAR(J540)</f>
        <v>2018</v>
      </c>
      <c r="S540" s="564"/>
      <c r="T540" s="564"/>
      <c r="U540" s="564"/>
      <c r="V540" s="564"/>
      <c r="W540" s="564"/>
    </row>
    <row r="541" spans="1:23" ht="23.25" hidden="1" customHeight="1" x14ac:dyDescent="0.25">
      <c r="A541" s="338" t="s">
        <v>154</v>
      </c>
      <c r="B541" s="5" t="s">
        <v>1257</v>
      </c>
      <c r="C541" s="376" t="s">
        <v>122</v>
      </c>
      <c r="D541" s="344" t="s">
        <v>1252</v>
      </c>
      <c r="E541" s="5" t="s">
        <v>1253</v>
      </c>
      <c r="F541" s="344" t="s">
        <v>44</v>
      </c>
      <c r="G541" s="344">
        <v>2</v>
      </c>
      <c r="H541" s="650">
        <v>32.4</v>
      </c>
      <c r="I541" s="650">
        <v>64.8</v>
      </c>
      <c r="J541" s="419">
        <v>43658</v>
      </c>
      <c r="K541" s="598" t="s">
        <v>76</v>
      </c>
      <c r="L541" s="361" t="s">
        <v>9</v>
      </c>
      <c r="M541" s="652" t="s">
        <v>1258</v>
      </c>
      <c r="N541" s="660">
        <v>43711</v>
      </c>
      <c r="O541" s="654">
        <v>43717</v>
      </c>
      <c r="P541" s="5"/>
      <c r="Q541" s="7" t="s">
        <v>67</v>
      </c>
      <c r="R541" s="655">
        <v>2019</v>
      </c>
    </row>
    <row r="542" spans="1:23" ht="23.25" hidden="1" customHeight="1" x14ac:dyDescent="0.25">
      <c r="A542" s="4" t="s">
        <v>84</v>
      </c>
      <c r="B542" s="4" t="s">
        <v>1259</v>
      </c>
      <c r="C542" s="430" t="s">
        <v>122</v>
      </c>
      <c r="D542" s="332" t="s">
        <v>1252</v>
      </c>
      <c r="E542" s="417" t="s">
        <v>1260</v>
      </c>
      <c r="F542" s="332" t="s">
        <v>32</v>
      </c>
      <c r="G542" s="332">
        <v>2</v>
      </c>
      <c r="H542" s="650"/>
      <c r="I542" s="650"/>
      <c r="J542" s="419">
        <v>43752</v>
      </c>
      <c r="K542" s="597" t="s">
        <v>76</v>
      </c>
      <c r="L542" s="323" t="s">
        <v>84</v>
      </c>
      <c r="M542" s="652" t="s">
        <v>114</v>
      </c>
      <c r="N542" s="660">
        <v>43754</v>
      </c>
      <c r="O542" s="654">
        <v>43762</v>
      </c>
      <c r="P542" s="430"/>
      <c r="Q542" s="2" t="s">
        <v>1261</v>
      </c>
      <c r="R542" s="655">
        <v>2019</v>
      </c>
    </row>
    <row r="543" spans="1:23" ht="23.25" hidden="1" customHeight="1" x14ac:dyDescent="0.25">
      <c r="A543" s="338"/>
      <c r="B543" s="5" t="s">
        <v>1262</v>
      </c>
      <c r="C543" s="376"/>
      <c r="D543" s="335"/>
      <c r="E543" s="337" t="s">
        <v>1263</v>
      </c>
      <c r="F543" s="344" t="s">
        <v>32</v>
      </c>
      <c r="G543" s="344">
        <v>1</v>
      </c>
      <c r="H543" s="650">
        <v>212.35</v>
      </c>
      <c r="I543" s="650">
        <v>212.35</v>
      </c>
      <c r="J543" s="366">
        <v>42879</v>
      </c>
      <c r="K543" s="598" t="s">
        <v>139</v>
      </c>
      <c r="L543" s="361"/>
      <c r="M543" s="652" t="s">
        <v>66</v>
      </c>
      <c r="N543" s="660">
        <v>42880</v>
      </c>
      <c r="O543" s="654">
        <v>42885</v>
      </c>
      <c r="P543" s="5"/>
      <c r="Q543" s="271" t="s">
        <v>77</v>
      </c>
      <c r="R543" s="396">
        <v>2017</v>
      </c>
    </row>
    <row r="544" spans="1:23" ht="23.25" hidden="1" customHeight="1" x14ac:dyDescent="0.25">
      <c r="A544" s="338"/>
      <c r="B544" s="5" t="s">
        <v>1262</v>
      </c>
      <c r="C544" s="376"/>
      <c r="D544" s="335"/>
      <c r="E544" s="337" t="s">
        <v>1264</v>
      </c>
      <c r="F544" s="344" t="s">
        <v>32</v>
      </c>
      <c r="G544" s="344">
        <v>1</v>
      </c>
      <c r="H544" s="650">
        <v>275</v>
      </c>
      <c r="I544" s="650">
        <v>275</v>
      </c>
      <c r="J544" s="366">
        <v>42879</v>
      </c>
      <c r="K544" s="598" t="s">
        <v>332</v>
      </c>
      <c r="L544" s="361"/>
      <c r="M544" s="652" t="s">
        <v>66</v>
      </c>
      <c r="N544" s="660">
        <v>42880</v>
      </c>
      <c r="O544" s="654">
        <v>42885</v>
      </c>
      <c r="P544" s="5"/>
      <c r="Q544" s="271" t="s">
        <v>77</v>
      </c>
      <c r="R544" s="396">
        <v>2017</v>
      </c>
    </row>
    <row r="545" spans="1:23" ht="23.25" hidden="1" customHeight="1" x14ac:dyDescent="0.25">
      <c r="A545" s="338" t="s">
        <v>84</v>
      </c>
      <c r="B545" s="5" t="s">
        <v>1265</v>
      </c>
      <c r="C545" s="376" t="s">
        <v>1266</v>
      </c>
      <c r="D545" s="335">
        <v>616885</v>
      </c>
      <c r="E545" s="4" t="s">
        <v>1267</v>
      </c>
      <c r="F545" s="344" t="s">
        <v>32</v>
      </c>
      <c r="G545" s="344">
        <v>1</v>
      </c>
      <c r="H545" s="650">
        <v>974.67</v>
      </c>
      <c r="I545" s="650">
        <v>974.67</v>
      </c>
      <c r="J545" s="651">
        <v>42879</v>
      </c>
      <c r="K545" s="598" t="s">
        <v>212</v>
      </c>
      <c r="L545" s="361"/>
      <c r="M545" s="652" t="s">
        <v>66</v>
      </c>
      <c r="N545" s="653">
        <v>42887</v>
      </c>
      <c r="O545" s="654">
        <v>42895</v>
      </c>
      <c r="P545" s="5"/>
      <c r="Q545" s="271" t="s">
        <v>77</v>
      </c>
      <c r="R545" s="396">
        <v>2017</v>
      </c>
    </row>
    <row r="546" spans="1:23" ht="23.25" hidden="1" customHeight="1" x14ac:dyDescent="0.25">
      <c r="A546" s="338" t="s">
        <v>54</v>
      </c>
      <c r="B546" s="5" t="s">
        <v>1268</v>
      </c>
      <c r="C546" s="376" t="s">
        <v>927</v>
      </c>
      <c r="D546" s="335" t="s">
        <v>1269</v>
      </c>
      <c r="E546" s="331" t="s">
        <v>1268</v>
      </c>
      <c r="F546" s="344" t="s">
        <v>44</v>
      </c>
      <c r="G546" s="344">
        <v>1</v>
      </c>
      <c r="H546" s="650">
        <v>2740</v>
      </c>
      <c r="I546" s="650">
        <v>2740</v>
      </c>
      <c r="J546" s="366">
        <v>42879</v>
      </c>
      <c r="K546" s="598" t="s">
        <v>692</v>
      </c>
      <c r="L546" s="361"/>
      <c r="M546" s="652" t="s">
        <v>60</v>
      </c>
      <c r="N546" s="660">
        <v>42894</v>
      </c>
      <c r="O546" s="654">
        <v>42895</v>
      </c>
      <c r="P546" s="5"/>
      <c r="Q546" s="271" t="s">
        <v>77</v>
      </c>
      <c r="R546" s="396">
        <v>2017</v>
      </c>
    </row>
    <row r="547" spans="1:23" ht="23.25" hidden="1" customHeight="1" x14ac:dyDescent="0.25">
      <c r="A547" s="338" t="s">
        <v>84</v>
      </c>
      <c r="B547" s="5" t="s">
        <v>261</v>
      </c>
      <c r="C547" s="376" t="s">
        <v>262</v>
      </c>
      <c r="D547" s="335"/>
      <c r="E547" s="337" t="s">
        <v>263</v>
      </c>
      <c r="F547" s="344" t="s">
        <v>44</v>
      </c>
      <c r="G547" s="344">
        <v>1</v>
      </c>
      <c r="H547" s="650">
        <v>9.25</v>
      </c>
      <c r="I547" s="650">
        <v>9.25</v>
      </c>
      <c r="J547" s="366">
        <v>42880</v>
      </c>
      <c r="K547" s="598" t="s">
        <v>188</v>
      </c>
      <c r="L547" s="361"/>
      <c r="M547" s="652" t="s">
        <v>66</v>
      </c>
      <c r="N547" s="660">
        <v>42744</v>
      </c>
      <c r="O547" s="654">
        <v>42895</v>
      </c>
      <c r="P547" s="5"/>
      <c r="Q547" s="271" t="s">
        <v>77</v>
      </c>
      <c r="R547" s="396">
        <v>2017</v>
      </c>
    </row>
    <row r="548" spans="1:23" ht="23.25" hidden="1" customHeight="1" x14ac:dyDescent="0.25">
      <c r="A548" s="338" t="s">
        <v>84</v>
      </c>
      <c r="B548" s="359" t="s">
        <v>84</v>
      </c>
      <c r="C548" s="376" t="s">
        <v>265</v>
      </c>
      <c r="D548" s="335" t="s">
        <v>1270</v>
      </c>
      <c r="E548" s="367" t="s">
        <v>1271</v>
      </c>
      <c r="F548" s="344" t="s">
        <v>44</v>
      </c>
      <c r="G548" s="344" t="s">
        <v>1272</v>
      </c>
      <c r="H548" s="650">
        <v>8.93</v>
      </c>
      <c r="I548" s="650">
        <v>8.93</v>
      </c>
      <c r="J548" s="366">
        <v>42880</v>
      </c>
      <c r="K548" s="598" t="s">
        <v>139</v>
      </c>
      <c r="L548" s="361"/>
      <c r="M548" s="652" t="s">
        <v>1273</v>
      </c>
      <c r="N548" s="660">
        <v>42887</v>
      </c>
      <c r="O548" s="654">
        <v>42895</v>
      </c>
      <c r="P548" s="5"/>
      <c r="Q548" s="271" t="s">
        <v>77</v>
      </c>
      <c r="R548" s="396">
        <v>2017</v>
      </c>
    </row>
    <row r="549" spans="1:23" ht="23.25" hidden="1" customHeight="1" x14ac:dyDescent="0.25">
      <c r="A549" s="338" t="s">
        <v>84</v>
      </c>
      <c r="B549" s="359" t="s">
        <v>84</v>
      </c>
      <c r="C549" s="376" t="s">
        <v>265</v>
      </c>
      <c r="D549" s="335" t="s">
        <v>1274</v>
      </c>
      <c r="E549" s="333" t="s">
        <v>1275</v>
      </c>
      <c r="F549" s="344" t="s">
        <v>44</v>
      </c>
      <c r="G549" s="344" t="s">
        <v>1276</v>
      </c>
      <c r="H549" s="650">
        <v>10.29</v>
      </c>
      <c r="I549" s="650">
        <v>10.29</v>
      </c>
      <c r="J549" s="366">
        <v>42880</v>
      </c>
      <c r="K549" s="598" t="s">
        <v>139</v>
      </c>
      <c r="L549" s="361"/>
      <c r="M549" s="652" t="s">
        <v>60</v>
      </c>
      <c r="N549" s="660">
        <v>42887</v>
      </c>
      <c r="O549" s="654">
        <v>42895</v>
      </c>
      <c r="P549" s="5"/>
      <c r="Q549" s="271" t="s">
        <v>77</v>
      </c>
      <c r="R549" s="396">
        <v>2017</v>
      </c>
    </row>
    <row r="550" spans="1:23" ht="23.25" hidden="1" customHeight="1" x14ac:dyDescent="0.25">
      <c r="A550" s="338" t="s">
        <v>1277</v>
      </c>
      <c r="B550" s="5" t="s">
        <v>1278</v>
      </c>
      <c r="C550" s="376" t="s">
        <v>947</v>
      </c>
      <c r="D550" s="335" t="s">
        <v>1279</v>
      </c>
      <c r="E550" s="337" t="s">
        <v>1280</v>
      </c>
      <c r="F550" s="344" t="s">
        <v>200</v>
      </c>
      <c r="G550" s="344">
        <v>2</v>
      </c>
      <c r="H550" s="650">
        <v>45.71</v>
      </c>
      <c r="I550" s="650">
        <v>91.42</v>
      </c>
      <c r="J550" s="366">
        <v>42884</v>
      </c>
      <c r="K550" s="598" t="s">
        <v>234</v>
      </c>
      <c r="L550" s="361"/>
      <c r="M550" s="652" t="s">
        <v>66</v>
      </c>
      <c r="N550" s="660">
        <v>42887</v>
      </c>
      <c r="O550" s="654">
        <v>42895</v>
      </c>
      <c r="P550" s="5"/>
      <c r="Q550" s="271" t="s">
        <v>77</v>
      </c>
      <c r="R550" s="396">
        <v>2017</v>
      </c>
    </row>
    <row r="551" spans="1:23" ht="23.25" hidden="1" customHeight="1" x14ac:dyDescent="0.25">
      <c r="A551" s="338" t="s">
        <v>54</v>
      </c>
      <c r="B551" s="5" t="s">
        <v>1281</v>
      </c>
      <c r="C551" s="376"/>
      <c r="D551" s="335"/>
      <c r="E551" s="337" t="s">
        <v>1282</v>
      </c>
      <c r="F551" s="344" t="s">
        <v>32</v>
      </c>
      <c r="G551" s="344">
        <v>1</v>
      </c>
      <c r="H551" s="650">
        <v>1625</v>
      </c>
      <c r="I551" s="650">
        <v>1625</v>
      </c>
      <c r="J551" s="366">
        <v>42884</v>
      </c>
      <c r="K551" s="598" t="s">
        <v>341</v>
      </c>
      <c r="L551" s="361"/>
      <c r="M551" s="652" t="s">
        <v>66</v>
      </c>
      <c r="N551" s="660">
        <v>42887</v>
      </c>
      <c r="O551" s="654">
        <v>42895</v>
      </c>
      <c r="P551" s="5"/>
      <c r="Q551" s="271" t="s">
        <v>77</v>
      </c>
      <c r="R551" s="396">
        <v>2017</v>
      </c>
    </row>
    <row r="552" spans="1:23" ht="23.25" hidden="1" customHeight="1" x14ac:dyDescent="0.25">
      <c r="A552" s="338" t="s">
        <v>103</v>
      </c>
      <c r="B552" s="5" t="s">
        <v>1283</v>
      </c>
      <c r="C552" s="376" t="s">
        <v>220</v>
      </c>
      <c r="D552" s="335">
        <v>10139</v>
      </c>
      <c r="E552" s="4" t="s">
        <v>1284</v>
      </c>
      <c r="F552" s="344" t="s">
        <v>164</v>
      </c>
      <c r="G552" s="344">
        <v>2</v>
      </c>
      <c r="H552" s="650">
        <v>17.39</v>
      </c>
      <c r="I552" s="650">
        <v>34.78</v>
      </c>
      <c r="J552" s="366">
        <v>42884</v>
      </c>
      <c r="K552" s="598" t="s">
        <v>220</v>
      </c>
      <c r="L552" s="361"/>
      <c r="M552" s="652" t="s">
        <v>66</v>
      </c>
      <c r="N552" s="660">
        <v>42887</v>
      </c>
      <c r="O552" s="123">
        <v>42895</v>
      </c>
      <c r="P552" s="5"/>
      <c r="Q552" s="271" t="s">
        <v>77</v>
      </c>
      <c r="R552" s="396">
        <v>2017</v>
      </c>
    </row>
    <row r="553" spans="1:23" ht="23.25" hidden="1" customHeight="1" x14ac:dyDescent="0.25">
      <c r="A553" s="338" t="s">
        <v>103</v>
      </c>
      <c r="B553" s="5" t="s">
        <v>1283</v>
      </c>
      <c r="C553" s="376" t="s">
        <v>220</v>
      </c>
      <c r="D553" s="335">
        <v>31930</v>
      </c>
      <c r="E553" s="4" t="s">
        <v>1285</v>
      </c>
      <c r="F553" s="344" t="s">
        <v>164</v>
      </c>
      <c r="G553" s="344">
        <v>1</v>
      </c>
      <c r="H553" s="650">
        <v>285.27</v>
      </c>
      <c r="I553" s="650">
        <v>285.27</v>
      </c>
      <c r="J553" s="366">
        <v>42884</v>
      </c>
      <c r="K553" s="598" t="s">
        <v>220</v>
      </c>
      <c r="L553" s="361"/>
      <c r="M553" s="652" t="s">
        <v>66</v>
      </c>
      <c r="N553" s="660">
        <v>42887</v>
      </c>
      <c r="O553" s="123">
        <v>42895</v>
      </c>
      <c r="P553" s="5"/>
      <c r="Q553" s="271" t="s">
        <v>77</v>
      </c>
      <c r="R553" s="396">
        <v>2017</v>
      </c>
    </row>
    <row r="554" spans="1:23" ht="23.25" hidden="1" customHeight="1" x14ac:dyDescent="0.25">
      <c r="A554" s="338" t="s">
        <v>307</v>
      </c>
      <c r="B554" s="5" t="s">
        <v>931</v>
      </c>
      <c r="C554" s="376" t="s">
        <v>932</v>
      </c>
      <c r="D554" s="335" t="s">
        <v>1286</v>
      </c>
      <c r="E554" s="4" t="s">
        <v>1287</v>
      </c>
      <c r="F554" s="344" t="s">
        <v>164</v>
      </c>
      <c r="G554" s="344">
        <v>5</v>
      </c>
      <c r="H554" s="650">
        <v>116.45</v>
      </c>
      <c r="I554" s="650">
        <v>582.25</v>
      </c>
      <c r="J554" s="366">
        <v>42884</v>
      </c>
      <c r="K554" s="598" t="s">
        <v>214</v>
      </c>
      <c r="L554" s="361"/>
      <c r="M554" s="652" t="s">
        <v>66</v>
      </c>
      <c r="N554" s="660">
        <v>42887</v>
      </c>
      <c r="O554" s="684">
        <v>42895</v>
      </c>
      <c r="P554" s="685"/>
      <c r="Q554" s="271" t="s">
        <v>77</v>
      </c>
      <c r="R554" s="396">
        <v>2017</v>
      </c>
    </row>
    <row r="555" spans="1:23" ht="23.25" hidden="1" customHeight="1" x14ac:dyDescent="0.25">
      <c r="A555" s="338" t="s">
        <v>54</v>
      </c>
      <c r="B555" s="5" t="s">
        <v>1288</v>
      </c>
      <c r="C555" s="376" t="s">
        <v>1289</v>
      </c>
      <c r="D555" s="335"/>
      <c r="E555" s="337" t="s">
        <v>1282</v>
      </c>
      <c r="F555" s="344" t="s">
        <v>32</v>
      </c>
      <c r="G555" s="344">
        <v>1</v>
      </c>
      <c r="H555" s="650">
        <v>321.75</v>
      </c>
      <c r="I555" s="650">
        <v>321.75</v>
      </c>
      <c r="J555" s="366">
        <v>42884</v>
      </c>
      <c r="K555" s="598" t="s">
        <v>1290</v>
      </c>
      <c r="L555" s="361"/>
      <c r="M555" s="652" t="s">
        <v>66</v>
      </c>
      <c r="N555" s="660">
        <v>42887</v>
      </c>
      <c r="O555" s="684">
        <v>42895</v>
      </c>
      <c r="P555" s="629"/>
      <c r="Q555" s="271" t="s">
        <v>77</v>
      </c>
      <c r="R555" s="396">
        <v>2017</v>
      </c>
    </row>
    <row r="556" spans="1:23" ht="23.25" hidden="1" customHeight="1" x14ac:dyDescent="0.25">
      <c r="A556" s="338" t="s">
        <v>54</v>
      </c>
      <c r="B556" s="5" t="s">
        <v>1291</v>
      </c>
      <c r="C556" s="376" t="s">
        <v>1242</v>
      </c>
      <c r="D556" s="335"/>
      <c r="E556" s="337" t="s">
        <v>1291</v>
      </c>
      <c r="F556" s="344" t="s">
        <v>64</v>
      </c>
      <c r="G556" s="344">
        <v>1</v>
      </c>
      <c r="H556" s="650">
        <v>335</v>
      </c>
      <c r="I556" s="650">
        <v>335</v>
      </c>
      <c r="J556" s="366">
        <v>42884</v>
      </c>
      <c r="K556" s="598" t="s">
        <v>229</v>
      </c>
      <c r="L556" s="361"/>
      <c r="M556" s="652" t="s">
        <v>66</v>
      </c>
      <c r="N556" s="660">
        <v>42887</v>
      </c>
      <c r="O556" s="654">
        <v>42895</v>
      </c>
      <c r="P556" s="5"/>
      <c r="Q556" s="271" t="s">
        <v>77</v>
      </c>
      <c r="R556" s="396">
        <v>2017</v>
      </c>
      <c r="S556" s="124"/>
      <c r="T556" s="124"/>
      <c r="U556" s="124"/>
      <c r="V556" s="124"/>
      <c r="W556" s="124"/>
    </row>
    <row r="557" spans="1:23" ht="23.25" hidden="1" customHeight="1" x14ac:dyDescent="0.25">
      <c r="A557" s="338" t="s">
        <v>36</v>
      </c>
      <c r="B557" s="5" t="s">
        <v>1292</v>
      </c>
      <c r="C557" s="376" t="s">
        <v>1293</v>
      </c>
      <c r="D557" s="335" t="s">
        <v>1294</v>
      </c>
      <c r="E557" s="4" t="s">
        <v>1295</v>
      </c>
      <c r="F557" s="344" t="s">
        <v>32</v>
      </c>
      <c r="G557" s="344">
        <v>1</v>
      </c>
      <c r="H557" s="650">
        <v>45</v>
      </c>
      <c r="I557" s="650">
        <v>45</v>
      </c>
      <c r="J557" s="651">
        <v>42885</v>
      </c>
      <c r="K557" s="598" t="s">
        <v>212</v>
      </c>
      <c r="L557" s="361"/>
      <c r="M557" s="652" t="s">
        <v>66</v>
      </c>
      <c r="N557" s="653">
        <v>42887</v>
      </c>
      <c r="O557" s="654">
        <v>42895</v>
      </c>
      <c r="P557" s="5"/>
      <c r="Q557" s="271" t="s">
        <v>77</v>
      </c>
      <c r="R557" s="396">
        <v>2017</v>
      </c>
    </row>
    <row r="558" spans="1:23" ht="23.25" hidden="1" customHeight="1" x14ac:dyDescent="0.25">
      <c r="A558" s="338" t="s">
        <v>84</v>
      </c>
      <c r="B558" s="359" t="s">
        <v>1296</v>
      </c>
      <c r="C558" s="360" t="s">
        <v>223</v>
      </c>
      <c r="D558" s="347" t="s">
        <v>1297</v>
      </c>
      <c r="E558" s="354" t="s">
        <v>1298</v>
      </c>
      <c r="F558" s="344" t="s">
        <v>44</v>
      </c>
      <c r="G558" s="344">
        <v>7</v>
      </c>
      <c r="H558" s="650">
        <v>13.5</v>
      </c>
      <c r="I558" s="650">
        <v>94.5</v>
      </c>
      <c r="J558" s="366">
        <v>42885</v>
      </c>
      <c r="K558" s="598" t="s">
        <v>188</v>
      </c>
      <c r="L558" s="361"/>
      <c r="M558" s="652" t="s">
        <v>66</v>
      </c>
      <c r="N558" s="660">
        <v>42887</v>
      </c>
      <c r="O558" s="654">
        <v>42895</v>
      </c>
      <c r="P558" s="5"/>
      <c r="Q558" s="271" t="s">
        <v>77</v>
      </c>
      <c r="R558" s="396">
        <v>2017</v>
      </c>
    </row>
    <row r="559" spans="1:23" ht="23.25" hidden="1" customHeight="1" x14ac:dyDescent="0.25">
      <c r="A559" s="338" t="s">
        <v>84</v>
      </c>
      <c r="B559" s="5" t="s">
        <v>1299</v>
      </c>
      <c r="C559" s="376" t="s">
        <v>1300</v>
      </c>
      <c r="D559" s="335" t="s">
        <v>1301</v>
      </c>
      <c r="E559" s="333" t="s">
        <v>1302</v>
      </c>
      <c r="F559" s="344" t="s">
        <v>32</v>
      </c>
      <c r="G559" s="344">
        <v>1</v>
      </c>
      <c r="H559" s="650">
        <v>89</v>
      </c>
      <c r="I559" s="650">
        <v>89</v>
      </c>
      <c r="J559" s="366">
        <v>42885</v>
      </c>
      <c r="K559" s="598" t="s">
        <v>1300</v>
      </c>
      <c r="L559" s="361"/>
      <c r="M559" s="652" t="s">
        <v>66</v>
      </c>
      <c r="N559" s="660">
        <v>42887</v>
      </c>
      <c r="O559" s="654">
        <v>42895</v>
      </c>
      <c r="P559" s="5"/>
      <c r="Q559" s="271" t="s">
        <v>77</v>
      </c>
      <c r="R559" s="396">
        <v>2017</v>
      </c>
    </row>
    <row r="560" spans="1:23" ht="23.25" hidden="1" customHeight="1" x14ac:dyDescent="0.25">
      <c r="A560" s="338" t="s">
        <v>84</v>
      </c>
      <c r="B560" s="5" t="s">
        <v>1299</v>
      </c>
      <c r="C560" s="376" t="s">
        <v>1300</v>
      </c>
      <c r="D560" s="335" t="s">
        <v>1303</v>
      </c>
      <c r="E560" s="333" t="s">
        <v>1304</v>
      </c>
      <c r="F560" s="344" t="s">
        <v>32</v>
      </c>
      <c r="G560" s="344">
        <v>1</v>
      </c>
      <c r="H560" s="650">
        <v>46</v>
      </c>
      <c r="I560" s="650">
        <v>46</v>
      </c>
      <c r="J560" s="366">
        <v>42885</v>
      </c>
      <c r="K560" s="598" t="s">
        <v>1300</v>
      </c>
      <c r="L560" s="361"/>
      <c r="M560" s="652" t="s">
        <v>66</v>
      </c>
      <c r="N560" s="660">
        <v>42887</v>
      </c>
      <c r="O560" s="654">
        <v>42895</v>
      </c>
      <c r="P560" s="5"/>
      <c r="Q560" s="271" t="s">
        <v>77</v>
      </c>
      <c r="R560" s="396">
        <v>2017</v>
      </c>
    </row>
    <row r="561" spans="1:23" ht="23.25" hidden="1" customHeight="1" x14ac:dyDescent="0.25">
      <c r="A561" s="338" t="s">
        <v>84</v>
      </c>
      <c r="B561" s="5" t="s">
        <v>1299</v>
      </c>
      <c r="C561" s="376" t="s">
        <v>1300</v>
      </c>
      <c r="D561" s="335" t="s">
        <v>1305</v>
      </c>
      <c r="E561" s="4" t="s">
        <v>1306</v>
      </c>
      <c r="F561" s="344" t="s">
        <v>32</v>
      </c>
      <c r="G561" s="344">
        <v>1</v>
      </c>
      <c r="H561" s="650">
        <v>91</v>
      </c>
      <c r="I561" s="650">
        <v>91</v>
      </c>
      <c r="J561" s="366">
        <v>42885</v>
      </c>
      <c r="K561" s="598" t="s">
        <v>1300</v>
      </c>
      <c r="L561" s="361"/>
      <c r="M561" s="652" t="s">
        <v>66</v>
      </c>
      <c r="N561" s="660">
        <v>42887</v>
      </c>
      <c r="O561" s="684">
        <v>42895</v>
      </c>
      <c r="P561" s="629"/>
      <c r="Q561" s="271" t="s">
        <v>77</v>
      </c>
      <c r="R561" s="396">
        <v>2017</v>
      </c>
    </row>
    <row r="562" spans="1:23" ht="23.25" hidden="1" customHeight="1" x14ac:dyDescent="0.25">
      <c r="A562" s="338" t="s">
        <v>84</v>
      </c>
      <c r="B562" s="5" t="s">
        <v>1299</v>
      </c>
      <c r="C562" s="376" t="s">
        <v>1300</v>
      </c>
      <c r="D562" s="335" t="s">
        <v>1307</v>
      </c>
      <c r="E562" s="4" t="s">
        <v>1308</v>
      </c>
      <c r="F562" s="344" t="s">
        <v>32</v>
      </c>
      <c r="G562" s="344">
        <v>1</v>
      </c>
      <c r="H562" s="650">
        <v>8</v>
      </c>
      <c r="I562" s="650">
        <v>8</v>
      </c>
      <c r="J562" s="366">
        <v>42885</v>
      </c>
      <c r="K562" s="598" t="s">
        <v>1300</v>
      </c>
      <c r="L562" s="361"/>
      <c r="M562" s="652" t="s">
        <v>66</v>
      </c>
      <c r="N562" s="660">
        <v>42887</v>
      </c>
      <c r="O562" s="654">
        <v>42895</v>
      </c>
      <c r="P562" s="5"/>
      <c r="Q562" s="271" t="s">
        <v>77</v>
      </c>
      <c r="R562" s="396">
        <v>2017</v>
      </c>
    </row>
    <row r="563" spans="1:23" ht="23.25" hidden="1" customHeight="1" x14ac:dyDescent="0.25">
      <c r="A563" s="338" t="s">
        <v>84</v>
      </c>
      <c r="B563" s="5" t="s">
        <v>1299</v>
      </c>
      <c r="C563" s="376" t="s">
        <v>1300</v>
      </c>
      <c r="D563" s="335" t="s">
        <v>1309</v>
      </c>
      <c r="E563" s="4" t="s">
        <v>1310</v>
      </c>
      <c r="F563" s="344" t="s">
        <v>32</v>
      </c>
      <c r="G563" s="344">
        <v>1</v>
      </c>
      <c r="H563" s="650">
        <v>604</v>
      </c>
      <c r="I563" s="650">
        <v>604</v>
      </c>
      <c r="J563" s="366">
        <v>42885</v>
      </c>
      <c r="K563" s="598" t="s">
        <v>1300</v>
      </c>
      <c r="L563" s="361"/>
      <c r="M563" s="652" t="s">
        <v>66</v>
      </c>
      <c r="N563" s="660">
        <v>42887</v>
      </c>
      <c r="O563" s="654">
        <v>42895</v>
      </c>
      <c r="P563" s="5"/>
      <c r="Q563" s="271" t="s">
        <v>77</v>
      </c>
      <c r="R563" s="396">
        <v>2017</v>
      </c>
    </row>
    <row r="564" spans="1:23" s="124" customFormat="1" ht="23.25" hidden="1" customHeight="1" x14ac:dyDescent="0.25">
      <c r="A564" s="338" t="s">
        <v>84</v>
      </c>
      <c r="B564" s="5" t="s">
        <v>1299</v>
      </c>
      <c r="C564" s="376" t="s">
        <v>1300</v>
      </c>
      <c r="D564" s="335" t="s">
        <v>1311</v>
      </c>
      <c r="E564" s="4" t="s">
        <v>1312</v>
      </c>
      <c r="F564" s="344" t="s">
        <v>32</v>
      </c>
      <c r="G564" s="344">
        <v>1</v>
      </c>
      <c r="H564" s="650">
        <v>275</v>
      </c>
      <c r="I564" s="650">
        <v>275</v>
      </c>
      <c r="J564" s="366">
        <v>42885</v>
      </c>
      <c r="K564" s="598" t="s">
        <v>1300</v>
      </c>
      <c r="L564" s="361"/>
      <c r="M564" s="652" t="s">
        <v>66</v>
      </c>
      <c r="N564" s="660">
        <v>42887</v>
      </c>
      <c r="O564" s="654">
        <v>42895</v>
      </c>
      <c r="P564" s="5"/>
      <c r="Q564" s="271" t="s">
        <v>77</v>
      </c>
      <c r="R564" s="396">
        <v>2017</v>
      </c>
      <c r="S564" s="330"/>
      <c r="T564" s="330"/>
      <c r="U564" s="330"/>
      <c r="V564" s="330"/>
      <c r="W564" s="330"/>
    </row>
    <row r="565" spans="1:23" ht="23.25" hidden="1" customHeight="1" x14ac:dyDescent="0.25">
      <c r="A565" s="338" t="s">
        <v>54</v>
      </c>
      <c r="B565" s="5" t="s">
        <v>1299</v>
      </c>
      <c r="C565" s="376" t="s">
        <v>1300</v>
      </c>
      <c r="D565" s="335" t="s">
        <v>1313</v>
      </c>
      <c r="E565" s="4" t="s">
        <v>1314</v>
      </c>
      <c r="F565" s="344" t="s">
        <v>32</v>
      </c>
      <c r="G565" s="344">
        <v>1</v>
      </c>
      <c r="H565" s="650">
        <v>155</v>
      </c>
      <c r="I565" s="650">
        <v>155</v>
      </c>
      <c r="J565" s="366">
        <v>42885</v>
      </c>
      <c r="K565" s="598" t="s">
        <v>1300</v>
      </c>
      <c r="L565" s="361"/>
      <c r="M565" s="652" t="s">
        <v>66</v>
      </c>
      <c r="N565" s="660">
        <v>42887</v>
      </c>
      <c r="O565" s="654">
        <v>42895</v>
      </c>
      <c r="P565" s="5"/>
      <c r="Q565" s="271" t="s">
        <v>77</v>
      </c>
      <c r="R565" s="396">
        <v>2017</v>
      </c>
      <c r="S565" s="623"/>
      <c r="T565" s="623"/>
      <c r="U565" s="623"/>
      <c r="V565" s="623"/>
      <c r="W565" s="623"/>
    </row>
    <row r="566" spans="1:23" ht="23.25" hidden="1" customHeight="1" x14ac:dyDescent="0.25">
      <c r="A566" s="338" t="s">
        <v>84</v>
      </c>
      <c r="B566" s="5" t="s">
        <v>1299</v>
      </c>
      <c r="C566" s="376" t="s">
        <v>1300</v>
      </c>
      <c r="D566" s="335" t="s">
        <v>1315</v>
      </c>
      <c r="E566" s="4" t="s">
        <v>1316</v>
      </c>
      <c r="F566" s="344" t="s">
        <v>32</v>
      </c>
      <c r="G566" s="344">
        <v>1</v>
      </c>
      <c r="H566" s="650">
        <v>378</v>
      </c>
      <c r="I566" s="650">
        <v>378</v>
      </c>
      <c r="J566" s="366">
        <v>42885</v>
      </c>
      <c r="K566" s="598" t="s">
        <v>1300</v>
      </c>
      <c r="L566" s="361"/>
      <c r="M566" s="652" t="s">
        <v>66</v>
      </c>
      <c r="N566" s="660">
        <v>42887</v>
      </c>
      <c r="O566" s="654">
        <v>42895</v>
      </c>
      <c r="P566" s="5"/>
      <c r="Q566" s="271" t="s">
        <v>77</v>
      </c>
      <c r="R566" s="675">
        <v>2017</v>
      </c>
    </row>
    <row r="567" spans="1:23" ht="23.25" hidden="1" customHeight="1" x14ac:dyDescent="0.25">
      <c r="A567" s="338" t="s">
        <v>84</v>
      </c>
      <c r="B567" s="5" t="s">
        <v>1299</v>
      </c>
      <c r="C567" s="376" t="s">
        <v>1300</v>
      </c>
      <c r="D567" s="335" t="s">
        <v>1317</v>
      </c>
      <c r="E567" s="337" t="s">
        <v>1318</v>
      </c>
      <c r="F567" s="344" t="s">
        <v>32</v>
      </c>
      <c r="G567" s="344">
        <v>1</v>
      </c>
      <c r="H567" s="650">
        <v>111</v>
      </c>
      <c r="I567" s="650">
        <v>111</v>
      </c>
      <c r="J567" s="366">
        <v>42885</v>
      </c>
      <c r="K567" s="598" t="s">
        <v>1300</v>
      </c>
      <c r="L567" s="361"/>
      <c r="M567" s="652" t="s">
        <v>66</v>
      </c>
      <c r="N567" s="660">
        <v>42887</v>
      </c>
      <c r="O567" s="654">
        <v>42895</v>
      </c>
      <c r="P567" s="5"/>
      <c r="Q567" s="271" t="s">
        <v>77</v>
      </c>
      <c r="R567" s="675">
        <v>2017</v>
      </c>
    </row>
    <row r="568" spans="1:23" ht="23.25" hidden="1" customHeight="1" x14ac:dyDescent="0.25">
      <c r="A568" s="338" t="s">
        <v>84</v>
      </c>
      <c r="B568" s="5" t="s">
        <v>1299</v>
      </c>
      <c r="C568" s="376" t="s">
        <v>1300</v>
      </c>
      <c r="D568" s="335" t="s">
        <v>1319</v>
      </c>
      <c r="E568" s="337" t="s">
        <v>1320</v>
      </c>
      <c r="F568" s="344" t="s">
        <v>32</v>
      </c>
      <c r="G568" s="344">
        <v>4</v>
      </c>
      <c r="H568" s="650">
        <v>46</v>
      </c>
      <c r="I568" s="650">
        <v>184</v>
      </c>
      <c r="J568" s="366">
        <v>42885</v>
      </c>
      <c r="K568" s="598" t="s">
        <v>1300</v>
      </c>
      <c r="L568" s="361"/>
      <c r="M568" s="652" t="s">
        <v>66</v>
      </c>
      <c r="N568" s="660">
        <v>42887</v>
      </c>
      <c r="O568" s="654">
        <v>42895</v>
      </c>
      <c r="P568" s="5"/>
      <c r="Q568" s="271" t="s">
        <v>77</v>
      </c>
      <c r="R568" s="396">
        <v>2017</v>
      </c>
    </row>
    <row r="569" spans="1:23" ht="23.25" hidden="1" customHeight="1" x14ac:dyDescent="0.25">
      <c r="A569" s="338" t="s">
        <v>307</v>
      </c>
      <c r="B569" s="5" t="s">
        <v>500</v>
      </c>
      <c r="C569" s="376"/>
      <c r="D569" s="335">
        <v>1030750</v>
      </c>
      <c r="E569" s="4" t="s">
        <v>501</v>
      </c>
      <c r="F569" s="344" t="s">
        <v>64</v>
      </c>
      <c r="G569" s="344">
        <v>25</v>
      </c>
      <c r="H569" s="650">
        <v>16.96</v>
      </c>
      <c r="I569" s="650">
        <v>424</v>
      </c>
      <c r="J569" s="366">
        <v>42886</v>
      </c>
      <c r="K569" s="598" t="s">
        <v>9234</v>
      </c>
      <c r="L569" s="361"/>
      <c r="M569" s="652" t="s">
        <v>66</v>
      </c>
      <c r="N569" s="660">
        <v>42887</v>
      </c>
      <c r="O569" s="654">
        <v>42895</v>
      </c>
      <c r="P569" s="5"/>
      <c r="Q569" s="271" t="s">
        <v>77</v>
      </c>
      <c r="R569" s="396">
        <v>2017</v>
      </c>
    </row>
    <row r="570" spans="1:23" ht="23.25" hidden="1" customHeight="1" x14ac:dyDescent="0.25">
      <c r="A570" s="338" t="s">
        <v>307</v>
      </c>
      <c r="B570" s="5" t="s">
        <v>502</v>
      </c>
      <c r="C570" s="376" t="s">
        <v>715</v>
      </c>
      <c r="D570" s="335" t="s">
        <v>716</v>
      </c>
      <c r="E570" s="333" t="s">
        <v>716</v>
      </c>
      <c r="F570" s="344" t="s">
        <v>64</v>
      </c>
      <c r="G570" s="344">
        <v>64</v>
      </c>
      <c r="H570" s="650">
        <v>6.98</v>
      </c>
      <c r="I570" s="650">
        <v>446.72</v>
      </c>
      <c r="J570" s="366">
        <v>42886</v>
      </c>
      <c r="K570" s="598" t="s">
        <v>504</v>
      </c>
      <c r="L570" s="361"/>
      <c r="M570" s="652" t="s">
        <v>66</v>
      </c>
      <c r="N570" s="660">
        <v>42887</v>
      </c>
      <c r="O570" s="654">
        <v>42895</v>
      </c>
      <c r="P570" s="5"/>
      <c r="Q570" s="271" t="s">
        <v>77</v>
      </c>
      <c r="R570" s="396">
        <v>2017</v>
      </c>
    </row>
    <row r="571" spans="1:23" ht="23.25" hidden="1" customHeight="1" x14ac:dyDescent="0.25">
      <c r="A571" s="338" t="s">
        <v>307</v>
      </c>
      <c r="B571" s="5" t="s">
        <v>502</v>
      </c>
      <c r="C571" s="376" t="s">
        <v>715</v>
      </c>
      <c r="D571" s="335" t="s">
        <v>503</v>
      </c>
      <c r="E571" s="4" t="s">
        <v>503</v>
      </c>
      <c r="F571" s="344" t="s">
        <v>64</v>
      </c>
      <c r="G571" s="344">
        <v>32</v>
      </c>
      <c r="H571" s="650">
        <v>1</v>
      </c>
      <c r="I571" s="650">
        <v>32</v>
      </c>
      <c r="J571" s="366">
        <v>42886</v>
      </c>
      <c r="K571" s="598" t="s">
        <v>504</v>
      </c>
      <c r="L571" s="361"/>
      <c r="M571" s="652" t="s">
        <v>66</v>
      </c>
      <c r="N571" s="660">
        <v>42887</v>
      </c>
      <c r="O571" s="654">
        <v>42895</v>
      </c>
      <c r="P571" s="5"/>
      <c r="Q571" s="271" t="s">
        <v>77</v>
      </c>
      <c r="R571" s="396">
        <v>2017</v>
      </c>
    </row>
    <row r="572" spans="1:23" ht="23.25" hidden="1" customHeight="1" x14ac:dyDescent="0.25">
      <c r="A572" s="338" t="s">
        <v>307</v>
      </c>
      <c r="B572" s="5" t="s">
        <v>505</v>
      </c>
      <c r="C572" s="376"/>
      <c r="D572" s="335" t="s">
        <v>506</v>
      </c>
      <c r="E572" s="337" t="s">
        <v>507</v>
      </c>
      <c r="F572" s="344" t="s">
        <v>64</v>
      </c>
      <c r="G572" s="344">
        <v>1</v>
      </c>
      <c r="H572" s="650">
        <v>4275</v>
      </c>
      <c r="I572" s="650">
        <v>4275</v>
      </c>
      <c r="J572" s="366">
        <v>42886</v>
      </c>
      <c r="K572" s="598" t="s">
        <v>508</v>
      </c>
      <c r="L572" s="361"/>
      <c r="M572" s="652" t="s">
        <v>66</v>
      </c>
      <c r="N572" s="660">
        <v>42887</v>
      </c>
      <c r="O572" s="654">
        <v>42895</v>
      </c>
      <c r="P572" s="5"/>
      <c r="Q572" s="271" t="s">
        <v>77</v>
      </c>
      <c r="R572" s="396">
        <v>2017</v>
      </c>
      <c r="S572" s="623"/>
      <c r="T572" s="623"/>
      <c r="U572" s="623"/>
      <c r="V572" s="623"/>
      <c r="W572" s="623"/>
    </row>
    <row r="573" spans="1:23" ht="23.25" hidden="1" customHeight="1" x14ac:dyDescent="0.25">
      <c r="A573" s="338" t="s">
        <v>307</v>
      </c>
      <c r="B573" s="5" t="s">
        <v>511</v>
      </c>
      <c r="C573" s="376"/>
      <c r="D573" s="335">
        <v>1053021</v>
      </c>
      <c r="E573" s="4" t="s">
        <v>512</v>
      </c>
      <c r="F573" s="344" t="s">
        <v>64</v>
      </c>
      <c r="G573" s="344">
        <v>36</v>
      </c>
      <c r="H573" s="650">
        <v>10.77</v>
      </c>
      <c r="I573" s="650">
        <v>387.71999999999997</v>
      </c>
      <c r="J573" s="366">
        <v>42886</v>
      </c>
      <c r="K573" s="598" t="s">
        <v>9234</v>
      </c>
      <c r="L573" s="361"/>
      <c r="M573" s="652" t="s">
        <v>66</v>
      </c>
      <c r="N573" s="660">
        <v>42887</v>
      </c>
      <c r="O573" s="654">
        <v>42895</v>
      </c>
      <c r="P573" s="5"/>
      <c r="Q573" s="271" t="s">
        <v>77</v>
      </c>
      <c r="R573" s="396">
        <v>2017</v>
      </c>
    </row>
    <row r="574" spans="1:23" s="124" customFormat="1" ht="23.25" hidden="1" customHeight="1" x14ac:dyDescent="0.25">
      <c r="A574" s="338" t="s">
        <v>54</v>
      </c>
      <c r="B574" s="5" t="s">
        <v>1321</v>
      </c>
      <c r="C574" s="376" t="s">
        <v>571</v>
      </c>
      <c r="D574" s="335" t="s">
        <v>1322</v>
      </c>
      <c r="E574" s="4" t="s">
        <v>1323</v>
      </c>
      <c r="F574" s="344" t="s">
        <v>32</v>
      </c>
      <c r="G574" s="344">
        <v>1</v>
      </c>
      <c r="H574" s="650">
        <v>582.5</v>
      </c>
      <c r="I574" s="650">
        <v>582.5</v>
      </c>
      <c r="J574" s="366">
        <v>42886</v>
      </c>
      <c r="K574" s="598" t="s">
        <v>1324</v>
      </c>
      <c r="L574" s="361"/>
      <c r="M574" s="652" t="s">
        <v>66</v>
      </c>
      <c r="N574" s="660">
        <v>42924</v>
      </c>
      <c r="O574" s="654">
        <v>42912</v>
      </c>
      <c r="P574" s="5"/>
      <c r="Q574" s="271" t="s">
        <v>77</v>
      </c>
      <c r="R574" s="396">
        <v>2017</v>
      </c>
      <c r="S574" s="330"/>
      <c r="T574" s="330"/>
      <c r="U574" s="330"/>
      <c r="V574" s="330"/>
      <c r="W574" s="330"/>
    </row>
    <row r="575" spans="1:23" ht="23.25" hidden="1" customHeight="1" x14ac:dyDescent="0.25">
      <c r="A575" s="338" t="s">
        <v>307</v>
      </c>
      <c r="B575" s="5" t="s">
        <v>596</v>
      </c>
      <c r="C575" s="376"/>
      <c r="D575" s="335" t="s">
        <v>1143</v>
      </c>
      <c r="E575" s="337" t="s">
        <v>936</v>
      </c>
      <c r="F575" s="344" t="s">
        <v>32</v>
      </c>
      <c r="G575" s="344">
        <v>8</v>
      </c>
      <c r="H575" s="650">
        <v>55.21</v>
      </c>
      <c r="I575" s="650">
        <v>441.68</v>
      </c>
      <c r="J575" s="366">
        <v>42886</v>
      </c>
      <c r="K575" s="598" t="s">
        <v>214</v>
      </c>
      <c r="L575" s="361"/>
      <c r="M575" s="652" t="s">
        <v>66</v>
      </c>
      <c r="N575" s="660">
        <v>42887</v>
      </c>
      <c r="O575" s="654">
        <v>42895</v>
      </c>
      <c r="P575" s="6"/>
      <c r="Q575" s="271" t="s">
        <v>77</v>
      </c>
      <c r="R575" s="675">
        <v>2017</v>
      </c>
    </row>
    <row r="576" spans="1:23" ht="23.25" hidden="1" customHeight="1" x14ac:dyDescent="0.25">
      <c r="A576" s="338" t="s">
        <v>307</v>
      </c>
      <c r="B576" s="5" t="s">
        <v>596</v>
      </c>
      <c r="C576" s="376"/>
      <c r="D576" s="335" t="s">
        <v>1143</v>
      </c>
      <c r="E576" s="337" t="s">
        <v>597</v>
      </c>
      <c r="F576" s="344" t="s">
        <v>32</v>
      </c>
      <c r="G576" s="344">
        <v>8</v>
      </c>
      <c r="H576" s="650">
        <v>29.876000000000001</v>
      </c>
      <c r="I576" s="650">
        <v>239.00800000000001</v>
      </c>
      <c r="J576" s="366">
        <v>42886</v>
      </c>
      <c r="K576" s="598" t="s">
        <v>214</v>
      </c>
      <c r="L576" s="361"/>
      <c r="M576" s="652" t="s">
        <v>66</v>
      </c>
      <c r="N576" s="660">
        <v>42887</v>
      </c>
      <c r="O576" s="654">
        <v>42895</v>
      </c>
      <c r="P576" s="6"/>
      <c r="Q576" s="271" t="s">
        <v>77</v>
      </c>
      <c r="R576" s="675">
        <v>2017</v>
      </c>
    </row>
    <row r="577" spans="1:23" ht="23.25" hidden="1" customHeight="1" x14ac:dyDescent="0.25">
      <c r="A577" s="338" t="s">
        <v>36</v>
      </c>
      <c r="B577" s="5" t="s">
        <v>1325</v>
      </c>
      <c r="C577" s="376" t="s">
        <v>1147</v>
      </c>
      <c r="D577" s="335">
        <v>9048</v>
      </c>
      <c r="E577" s="4" t="s">
        <v>1326</v>
      </c>
      <c r="F577" s="344" t="s">
        <v>32</v>
      </c>
      <c r="G577" s="344">
        <v>1</v>
      </c>
      <c r="H577" s="650">
        <v>350</v>
      </c>
      <c r="I577" s="650">
        <v>350</v>
      </c>
      <c r="J577" s="366">
        <v>42886</v>
      </c>
      <c r="K577" s="598" t="s">
        <v>1147</v>
      </c>
      <c r="L577" s="361" t="s">
        <v>1327</v>
      </c>
      <c r="M577" s="652" t="s">
        <v>66</v>
      </c>
      <c r="N577" s="660">
        <v>42919</v>
      </c>
      <c r="O577" s="123">
        <v>42922</v>
      </c>
      <c r="P577" s="5"/>
      <c r="Q577" s="271" t="s">
        <v>77</v>
      </c>
      <c r="R577" s="396">
        <v>2017</v>
      </c>
      <c r="S577" s="623"/>
      <c r="T577" s="623"/>
      <c r="U577" s="623"/>
      <c r="V577" s="623"/>
      <c r="W577" s="623"/>
    </row>
    <row r="578" spans="1:23" ht="23.25" hidden="1" customHeight="1" x14ac:dyDescent="0.25">
      <c r="A578" s="338" t="s">
        <v>307</v>
      </c>
      <c r="B578" s="5" t="s">
        <v>711</v>
      </c>
      <c r="C578" s="376" t="s">
        <v>178</v>
      </c>
      <c r="D578" s="335">
        <v>1510004</v>
      </c>
      <c r="E578" s="4">
        <v>222</v>
      </c>
      <c r="F578" s="344" t="s">
        <v>32</v>
      </c>
      <c r="G578" s="344">
        <v>2</v>
      </c>
      <c r="H578" s="650">
        <v>370.18</v>
      </c>
      <c r="I578" s="650">
        <v>740.36</v>
      </c>
      <c r="J578" s="366">
        <v>42886</v>
      </c>
      <c r="K578" s="598" t="s">
        <v>180</v>
      </c>
      <c r="L578" s="361"/>
      <c r="M578" s="652" t="s">
        <v>66</v>
      </c>
      <c r="N578" s="660">
        <v>42887</v>
      </c>
      <c r="O578" s="654">
        <v>42895</v>
      </c>
      <c r="P578" s="5"/>
      <c r="Q578" s="271" t="s">
        <v>77</v>
      </c>
      <c r="R578" s="396">
        <v>2017</v>
      </c>
    </row>
    <row r="579" spans="1:23" ht="23.25" hidden="1" customHeight="1" x14ac:dyDescent="0.25">
      <c r="A579" s="338" t="s">
        <v>307</v>
      </c>
      <c r="B579" s="5" t="s">
        <v>308</v>
      </c>
      <c r="C579" s="376"/>
      <c r="D579" s="335" t="s">
        <v>309</v>
      </c>
      <c r="E579" s="333" t="s">
        <v>310</v>
      </c>
      <c r="F579" s="344" t="s">
        <v>32</v>
      </c>
      <c r="G579" s="344">
        <v>18</v>
      </c>
      <c r="H579" s="650">
        <v>16.2</v>
      </c>
      <c r="I579" s="650">
        <v>291.59999999999997</v>
      </c>
      <c r="J579" s="366">
        <v>42886</v>
      </c>
      <c r="K579" s="598" t="s">
        <v>234</v>
      </c>
      <c r="L579" s="361"/>
      <c r="M579" s="652" t="s">
        <v>66</v>
      </c>
      <c r="N579" s="660">
        <v>42887</v>
      </c>
      <c r="O579" s="654">
        <v>42895</v>
      </c>
      <c r="P579" s="5"/>
      <c r="Q579" s="271" t="s">
        <v>77</v>
      </c>
      <c r="R579" s="396">
        <v>2017</v>
      </c>
    </row>
    <row r="580" spans="1:23" ht="23.25" hidden="1" customHeight="1" x14ac:dyDescent="0.25">
      <c r="A580" s="338" t="s">
        <v>307</v>
      </c>
      <c r="B580" s="5" t="s">
        <v>311</v>
      </c>
      <c r="C580" s="376"/>
      <c r="D580" s="355">
        <v>120004404004</v>
      </c>
      <c r="E580" s="4" t="s">
        <v>322</v>
      </c>
      <c r="F580" s="344" t="s">
        <v>32</v>
      </c>
      <c r="G580" s="344">
        <v>4</v>
      </c>
      <c r="H580" s="650">
        <v>276.64400000000001</v>
      </c>
      <c r="I580" s="650">
        <v>1106.576</v>
      </c>
      <c r="J580" s="366">
        <v>42886</v>
      </c>
      <c r="K580" s="598" t="s">
        <v>214</v>
      </c>
      <c r="L580" s="361"/>
      <c r="M580" s="652" t="s">
        <v>66</v>
      </c>
      <c r="N580" s="660">
        <v>42887</v>
      </c>
      <c r="O580" s="654">
        <v>42895</v>
      </c>
      <c r="P580" s="6"/>
      <c r="Q580" s="271" t="s">
        <v>77</v>
      </c>
      <c r="R580" s="396">
        <v>2017</v>
      </c>
    </row>
    <row r="581" spans="1:23" ht="23.25" hidden="1" customHeight="1" x14ac:dyDescent="0.25">
      <c r="A581" s="338" t="s">
        <v>307</v>
      </c>
      <c r="B581" s="5" t="s">
        <v>311</v>
      </c>
      <c r="C581" s="376"/>
      <c r="D581" s="335"/>
      <c r="E581" s="337" t="s">
        <v>1328</v>
      </c>
      <c r="F581" s="344" t="s">
        <v>32</v>
      </c>
      <c r="G581" s="344">
        <v>2</v>
      </c>
      <c r="H581" s="650">
        <v>125.51</v>
      </c>
      <c r="I581" s="650">
        <v>251.02</v>
      </c>
      <c r="J581" s="366">
        <v>42886</v>
      </c>
      <c r="K581" s="598" t="s">
        <v>214</v>
      </c>
      <c r="L581" s="361"/>
      <c r="M581" s="652" t="s">
        <v>66</v>
      </c>
      <c r="N581" s="660">
        <v>42887</v>
      </c>
      <c r="O581" s="654">
        <v>42895</v>
      </c>
      <c r="P581" s="6"/>
      <c r="Q581" s="271" t="s">
        <v>77</v>
      </c>
      <c r="R581" s="396">
        <v>2017</v>
      </c>
    </row>
    <row r="582" spans="1:23" ht="23.25" hidden="1" customHeight="1" x14ac:dyDescent="0.25">
      <c r="A582" s="338" t="s">
        <v>307</v>
      </c>
      <c r="B582" s="5" t="s">
        <v>311</v>
      </c>
      <c r="C582" s="376"/>
      <c r="D582" s="335"/>
      <c r="E582" s="337" t="s">
        <v>514</v>
      </c>
      <c r="F582" s="344" t="s">
        <v>32</v>
      </c>
      <c r="G582" s="344">
        <v>2</v>
      </c>
      <c r="H582" s="650">
        <v>99.33</v>
      </c>
      <c r="I582" s="650">
        <v>198.66</v>
      </c>
      <c r="J582" s="366">
        <v>42886</v>
      </c>
      <c r="K582" s="598" t="s">
        <v>214</v>
      </c>
      <c r="L582" s="361"/>
      <c r="M582" s="652" t="s">
        <v>66</v>
      </c>
      <c r="N582" s="660">
        <v>42887</v>
      </c>
      <c r="O582" s="654">
        <v>42895</v>
      </c>
      <c r="P582" s="6"/>
      <c r="Q582" s="271" t="s">
        <v>77</v>
      </c>
      <c r="R582" s="396">
        <v>2017</v>
      </c>
    </row>
    <row r="583" spans="1:23" ht="23.25" hidden="1" customHeight="1" x14ac:dyDescent="0.25">
      <c r="A583" s="338" t="s">
        <v>307</v>
      </c>
      <c r="B583" s="5" t="s">
        <v>311</v>
      </c>
      <c r="C583" s="376"/>
      <c r="D583" s="335"/>
      <c r="E583" s="337" t="s">
        <v>315</v>
      </c>
      <c r="F583" s="344" t="s">
        <v>32</v>
      </c>
      <c r="G583" s="344">
        <v>4</v>
      </c>
      <c r="H583" s="650">
        <v>70.459999999999994</v>
      </c>
      <c r="I583" s="650">
        <v>281.83999999999997</v>
      </c>
      <c r="J583" s="366">
        <v>42886</v>
      </c>
      <c r="K583" s="598" t="s">
        <v>214</v>
      </c>
      <c r="L583" s="361"/>
      <c r="M583" s="652" t="s">
        <v>66</v>
      </c>
      <c r="N583" s="660">
        <v>42887</v>
      </c>
      <c r="O583" s="654">
        <v>42895</v>
      </c>
      <c r="P583" s="6"/>
      <c r="Q583" s="271" t="s">
        <v>77</v>
      </c>
      <c r="R583" s="396">
        <v>2017</v>
      </c>
    </row>
    <row r="584" spans="1:23" ht="23.25" hidden="1" customHeight="1" x14ac:dyDescent="0.25">
      <c r="A584" s="338" t="s">
        <v>307</v>
      </c>
      <c r="B584" s="5" t="s">
        <v>311</v>
      </c>
      <c r="C584" s="376"/>
      <c r="D584" s="335"/>
      <c r="E584" s="337" t="s">
        <v>317</v>
      </c>
      <c r="F584" s="344" t="s">
        <v>32</v>
      </c>
      <c r="G584" s="344">
        <v>4</v>
      </c>
      <c r="H584" s="650">
        <v>53.59</v>
      </c>
      <c r="I584" s="650">
        <v>214.36</v>
      </c>
      <c r="J584" s="366">
        <v>42886</v>
      </c>
      <c r="K584" s="598" t="s">
        <v>214</v>
      </c>
      <c r="L584" s="361"/>
      <c r="M584" s="652" t="s">
        <v>66</v>
      </c>
      <c r="N584" s="660">
        <v>42887</v>
      </c>
      <c r="O584" s="654">
        <v>42895</v>
      </c>
      <c r="P584" s="6"/>
      <c r="Q584" s="271" t="s">
        <v>77</v>
      </c>
      <c r="R584" s="396">
        <v>2017</v>
      </c>
    </row>
    <row r="585" spans="1:23" ht="23.25" hidden="1" customHeight="1" x14ac:dyDescent="0.25">
      <c r="A585" s="338" t="s">
        <v>307</v>
      </c>
      <c r="B585" s="5" t="s">
        <v>1235</v>
      </c>
      <c r="C585" s="376" t="s">
        <v>180</v>
      </c>
      <c r="D585" s="335">
        <v>9100000876</v>
      </c>
      <c r="E585" s="4" t="s">
        <v>1236</v>
      </c>
      <c r="F585" s="344" t="s">
        <v>32</v>
      </c>
      <c r="G585" s="344">
        <v>1</v>
      </c>
      <c r="H585" s="650">
        <v>2084.96</v>
      </c>
      <c r="I585" s="650">
        <v>2084.96</v>
      </c>
      <c r="J585" s="366">
        <v>42886</v>
      </c>
      <c r="K585" s="598" t="s">
        <v>180</v>
      </c>
      <c r="L585" s="361"/>
      <c r="M585" s="652" t="s">
        <v>66</v>
      </c>
      <c r="N585" s="660">
        <v>42887</v>
      </c>
      <c r="O585" s="654">
        <v>42895</v>
      </c>
      <c r="P585" s="5"/>
      <c r="Q585" s="271" t="s">
        <v>77</v>
      </c>
      <c r="R585" s="396">
        <v>2017</v>
      </c>
    </row>
    <row r="586" spans="1:23" ht="23.25" hidden="1" customHeight="1" x14ac:dyDescent="0.25">
      <c r="A586" s="338" t="s">
        <v>307</v>
      </c>
      <c r="B586" s="5" t="s">
        <v>318</v>
      </c>
      <c r="C586" s="376"/>
      <c r="D586" s="335" t="s">
        <v>319</v>
      </c>
      <c r="E586" s="4" t="s">
        <v>320</v>
      </c>
      <c r="F586" s="344" t="s">
        <v>32</v>
      </c>
      <c r="G586" s="344">
        <v>16</v>
      </c>
      <c r="H586" s="650">
        <v>2.93</v>
      </c>
      <c r="I586" s="650">
        <v>146.5</v>
      </c>
      <c r="J586" s="366">
        <v>42886</v>
      </c>
      <c r="K586" s="598" t="s">
        <v>234</v>
      </c>
      <c r="L586" s="361"/>
      <c r="M586" s="652" t="s">
        <v>66</v>
      </c>
      <c r="N586" s="660">
        <v>42887</v>
      </c>
      <c r="O586" s="654">
        <v>42895</v>
      </c>
      <c r="P586" s="5"/>
      <c r="Q586" s="271" t="s">
        <v>77</v>
      </c>
      <c r="R586" s="396">
        <v>2017</v>
      </c>
    </row>
    <row r="587" spans="1:23" ht="23.25" hidden="1" customHeight="1" x14ac:dyDescent="0.25">
      <c r="A587" s="338" t="s">
        <v>307</v>
      </c>
      <c r="B587" s="334" t="s">
        <v>253</v>
      </c>
      <c r="C587" s="376"/>
      <c r="D587" s="335" t="s">
        <v>254</v>
      </c>
      <c r="E587" s="337" t="s">
        <v>255</v>
      </c>
      <c r="F587" s="344" t="s">
        <v>32</v>
      </c>
      <c r="G587" s="344">
        <v>20</v>
      </c>
      <c r="H587" s="650">
        <v>3.35</v>
      </c>
      <c r="I587" s="650">
        <v>67</v>
      </c>
      <c r="J587" s="366">
        <v>42886</v>
      </c>
      <c r="K587" s="598" t="s">
        <v>256</v>
      </c>
      <c r="L587" s="361"/>
      <c r="M587" s="652" t="s">
        <v>66</v>
      </c>
      <c r="N587" s="660">
        <v>42887</v>
      </c>
      <c r="O587" s="654">
        <v>42895</v>
      </c>
      <c r="P587" s="6"/>
      <c r="Q587" s="271" t="s">
        <v>77</v>
      </c>
      <c r="R587" s="675">
        <v>2017</v>
      </c>
    </row>
    <row r="588" spans="1:23" ht="23.25" hidden="1" customHeight="1" x14ac:dyDescent="0.25">
      <c r="A588" s="338" t="s">
        <v>307</v>
      </c>
      <c r="B588" s="5" t="s">
        <v>333</v>
      </c>
      <c r="C588" s="376"/>
      <c r="D588" s="335" t="s">
        <v>334</v>
      </c>
      <c r="E588" s="333" t="s">
        <v>335</v>
      </c>
      <c r="F588" s="344" t="s">
        <v>32</v>
      </c>
      <c r="G588" s="344">
        <v>5</v>
      </c>
      <c r="H588" s="650">
        <v>10.23</v>
      </c>
      <c r="I588" s="650">
        <v>153.45000000000002</v>
      </c>
      <c r="J588" s="366">
        <v>42886</v>
      </c>
      <c r="K588" s="598" t="s">
        <v>243</v>
      </c>
      <c r="L588" s="361"/>
      <c r="M588" s="652" t="s">
        <v>66</v>
      </c>
      <c r="N588" s="660">
        <v>42887</v>
      </c>
      <c r="O588" s="654">
        <v>42895</v>
      </c>
      <c r="P588" s="5"/>
      <c r="Q588" s="271" t="s">
        <v>77</v>
      </c>
      <c r="R588" s="396">
        <v>2017</v>
      </c>
    </row>
    <row r="589" spans="1:23" ht="23.25" hidden="1" customHeight="1" x14ac:dyDescent="0.25">
      <c r="A589" s="368" t="s">
        <v>1329</v>
      </c>
      <c r="B589" s="5" t="s">
        <v>1330</v>
      </c>
      <c r="C589" s="376" t="s">
        <v>1331</v>
      </c>
      <c r="D589" s="335" t="s">
        <v>1332</v>
      </c>
      <c r="E589" s="4" t="s">
        <v>1333</v>
      </c>
      <c r="F589" s="344" t="s">
        <v>1334</v>
      </c>
      <c r="G589" s="344">
        <v>1</v>
      </c>
      <c r="H589" s="650">
        <v>31.98</v>
      </c>
      <c r="I589" s="650">
        <v>31.98</v>
      </c>
      <c r="J589" s="366">
        <v>42886</v>
      </c>
      <c r="K589" s="598" t="s">
        <v>1335</v>
      </c>
      <c r="L589" s="361"/>
      <c r="M589" s="652" t="s">
        <v>66</v>
      </c>
      <c r="N589" s="660">
        <v>42887</v>
      </c>
      <c r="O589" s="654">
        <v>42895</v>
      </c>
      <c r="P589" s="5"/>
      <c r="Q589" s="271" t="s">
        <v>77</v>
      </c>
      <c r="R589" s="396">
        <v>2017</v>
      </c>
    </row>
    <row r="590" spans="1:23" ht="23.25" hidden="1" customHeight="1" x14ac:dyDescent="0.25">
      <c r="A590" s="338" t="s">
        <v>54</v>
      </c>
      <c r="B590" s="5" t="s">
        <v>1235</v>
      </c>
      <c r="C590" s="376" t="s">
        <v>180</v>
      </c>
      <c r="D590" s="335">
        <v>9100000876</v>
      </c>
      <c r="E590" s="4" t="s">
        <v>1236</v>
      </c>
      <c r="F590" s="344" t="s">
        <v>32</v>
      </c>
      <c r="G590" s="344">
        <v>1</v>
      </c>
      <c r="H590" s="650">
        <v>2084.96</v>
      </c>
      <c r="I590" s="650">
        <v>2084.96</v>
      </c>
      <c r="J590" s="366">
        <v>42887</v>
      </c>
      <c r="K590" s="598" t="s">
        <v>180</v>
      </c>
      <c r="L590" s="361"/>
      <c r="M590" s="652" t="s">
        <v>66</v>
      </c>
      <c r="N590" s="660">
        <v>42894</v>
      </c>
      <c r="O590" s="654">
        <v>42901</v>
      </c>
      <c r="P590" s="5"/>
      <c r="Q590" s="271" t="s">
        <v>77</v>
      </c>
      <c r="R590" s="396">
        <v>2017</v>
      </c>
    </row>
    <row r="591" spans="1:23" ht="23.25" hidden="1" customHeight="1" x14ac:dyDescent="0.25">
      <c r="A591" s="338" t="s">
        <v>54</v>
      </c>
      <c r="B591" s="5" t="s">
        <v>672</v>
      </c>
      <c r="C591" s="376" t="s">
        <v>178</v>
      </c>
      <c r="D591" s="335">
        <v>910000295</v>
      </c>
      <c r="E591" s="4" t="s">
        <v>673</v>
      </c>
      <c r="F591" s="344" t="s">
        <v>64</v>
      </c>
      <c r="G591" s="344">
        <v>1</v>
      </c>
      <c r="H591" s="650">
        <v>7603.63</v>
      </c>
      <c r="I591" s="650">
        <v>7603.63</v>
      </c>
      <c r="J591" s="366">
        <v>42887</v>
      </c>
      <c r="K591" s="598" t="s">
        <v>180</v>
      </c>
      <c r="L591" s="361"/>
      <c r="M591" s="652" t="s">
        <v>66</v>
      </c>
      <c r="N591" s="660">
        <v>42870</v>
      </c>
      <c r="O591" s="654"/>
      <c r="P591" s="5"/>
      <c r="Q591" s="271" t="s">
        <v>77</v>
      </c>
      <c r="R591" s="396">
        <v>2017</v>
      </c>
    </row>
    <row r="592" spans="1:23" ht="23.25" hidden="1" customHeight="1" x14ac:dyDescent="0.25">
      <c r="A592" s="338" t="s">
        <v>0</v>
      </c>
      <c r="B592" s="5" t="s">
        <v>1012</v>
      </c>
      <c r="C592" s="376" t="s">
        <v>932</v>
      </c>
      <c r="D592" s="335" t="s">
        <v>1336</v>
      </c>
      <c r="E592" s="333" t="s">
        <v>1337</v>
      </c>
      <c r="F592" s="344" t="s">
        <v>200</v>
      </c>
      <c r="G592" s="344">
        <v>5</v>
      </c>
      <c r="H592" s="650">
        <v>37.65</v>
      </c>
      <c r="I592" s="650">
        <v>188.25</v>
      </c>
      <c r="J592" s="366">
        <v>42888</v>
      </c>
      <c r="K592" s="598" t="s">
        <v>214</v>
      </c>
      <c r="L592" s="361"/>
      <c r="M592" s="652" t="s">
        <v>66</v>
      </c>
      <c r="N592" s="660">
        <v>42894</v>
      </c>
      <c r="O592" s="654">
        <v>42895</v>
      </c>
      <c r="P592" s="6"/>
      <c r="Q592" s="271" t="s">
        <v>77</v>
      </c>
      <c r="R592" s="396">
        <v>2017</v>
      </c>
      <c r="S592" s="564"/>
      <c r="T592" s="564"/>
      <c r="U592" s="564"/>
      <c r="V592" s="564"/>
      <c r="W592" s="564"/>
    </row>
    <row r="593" spans="1:23" ht="23.25" hidden="1" customHeight="1" x14ac:dyDescent="0.25">
      <c r="A593" s="338" t="s">
        <v>154</v>
      </c>
      <c r="B593" s="5" t="s">
        <v>1338</v>
      </c>
      <c r="C593" s="376"/>
      <c r="D593" s="335" t="s">
        <v>1339</v>
      </c>
      <c r="E593" s="337"/>
      <c r="F593" s="344" t="s">
        <v>164</v>
      </c>
      <c r="G593" s="344">
        <v>20</v>
      </c>
      <c r="H593" s="650">
        <v>0.05</v>
      </c>
      <c r="I593" s="650">
        <v>1</v>
      </c>
      <c r="J593" s="366">
        <v>42891</v>
      </c>
      <c r="K593" s="597" t="s">
        <v>287</v>
      </c>
      <c r="L593" s="361"/>
      <c r="M593" s="652" t="s">
        <v>66</v>
      </c>
      <c r="N593" s="660">
        <v>42907</v>
      </c>
      <c r="O593" s="654">
        <v>42912</v>
      </c>
      <c r="P593" s="5"/>
      <c r="Q593" s="271" t="s">
        <v>77</v>
      </c>
      <c r="R593" s="675">
        <v>2017</v>
      </c>
      <c r="S593" s="564"/>
      <c r="T593" s="564"/>
      <c r="U593" s="564"/>
      <c r="V593" s="564"/>
      <c r="W593" s="564"/>
    </row>
    <row r="594" spans="1:23" ht="23.25" hidden="1" customHeight="1" x14ac:dyDescent="0.25">
      <c r="A594" s="338" t="s">
        <v>36</v>
      </c>
      <c r="B594" s="5" t="s">
        <v>1340</v>
      </c>
      <c r="C594" s="376" t="s">
        <v>1003</v>
      </c>
      <c r="D594" s="335"/>
      <c r="E594" s="337" t="s">
        <v>1004</v>
      </c>
      <c r="F594" s="344" t="s">
        <v>64</v>
      </c>
      <c r="G594" s="344">
        <v>1</v>
      </c>
      <c r="H594" s="650">
        <v>90</v>
      </c>
      <c r="I594" s="650">
        <v>90</v>
      </c>
      <c r="J594" s="366">
        <v>42891</v>
      </c>
      <c r="K594" s="598" t="s">
        <v>1005</v>
      </c>
      <c r="L594" s="361"/>
      <c r="M594" s="652" t="s">
        <v>66</v>
      </c>
      <c r="N594" s="660">
        <v>42898</v>
      </c>
      <c r="O594" s="654">
        <v>42912</v>
      </c>
      <c r="P594" s="5"/>
      <c r="Q594" s="271" t="s">
        <v>77</v>
      </c>
      <c r="R594" s="396">
        <v>2017</v>
      </c>
    </row>
    <row r="595" spans="1:23" ht="23.25" hidden="1" customHeight="1" x14ac:dyDescent="0.25">
      <c r="A595" s="4" t="s">
        <v>84</v>
      </c>
      <c r="B595" s="4" t="s">
        <v>1259</v>
      </c>
      <c r="C595" s="430" t="s">
        <v>122</v>
      </c>
      <c r="D595" s="332" t="s">
        <v>1252</v>
      </c>
      <c r="E595" s="417" t="s">
        <v>1260</v>
      </c>
      <c r="F595" s="332" t="s">
        <v>32</v>
      </c>
      <c r="G595" s="332">
        <v>2</v>
      </c>
      <c r="H595" s="650"/>
      <c r="I595" s="650"/>
      <c r="J595" s="419">
        <v>43752</v>
      </c>
      <c r="K595" s="597" t="s">
        <v>76</v>
      </c>
      <c r="L595" s="323" t="s">
        <v>84</v>
      </c>
      <c r="M595" s="652" t="s">
        <v>114</v>
      </c>
      <c r="N595" s="660">
        <v>43754</v>
      </c>
      <c r="O595" s="654">
        <v>43762</v>
      </c>
      <c r="P595" s="430"/>
      <c r="Q595" s="2" t="s">
        <v>1261</v>
      </c>
      <c r="R595" s="655">
        <v>2019</v>
      </c>
    </row>
    <row r="596" spans="1:23" ht="23.25" hidden="1" customHeight="1" x14ac:dyDescent="0.25">
      <c r="A596" s="338" t="s">
        <v>154</v>
      </c>
      <c r="B596" s="5" t="s">
        <v>1257</v>
      </c>
      <c r="C596" s="376" t="s">
        <v>122</v>
      </c>
      <c r="D596" s="422" t="s">
        <v>1252</v>
      </c>
      <c r="E596" s="337" t="s">
        <v>1253</v>
      </c>
      <c r="F596" s="344" t="s">
        <v>50</v>
      </c>
      <c r="G596" s="344">
        <v>3</v>
      </c>
      <c r="H596" s="650"/>
      <c r="I596" s="650"/>
      <c r="J596" s="419">
        <v>44076</v>
      </c>
      <c r="K596" s="598" t="s">
        <v>76</v>
      </c>
      <c r="L596" s="361" t="s">
        <v>9</v>
      </c>
      <c r="M596" s="652" t="s">
        <v>1341</v>
      </c>
      <c r="N596" s="660">
        <v>44084</v>
      </c>
      <c r="O596" s="654">
        <v>44095</v>
      </c>
      <c r="P596" s="5"/>
      <c r="Q596" s="271" t="s">
        <v>67</v>
      </c>
      <c r="R596" s="715">
        <f>YEAR(J596)</f>
        <v>2020</v>
      </c>
    </row>
    <row r="597" spans="1:23" ht="23.25" hidden="1" customHeight="1" x14ac:dyDescent="0.25">
      <c r="A597" s="338" t="s">
        <v>0</v>
      </c>
      <c r="B597" s="5" t="s">
        <v>1012</v>
      </c>
      <c r="C597" s="376" t="s">
        <v>932</v>
      </c>
      <c r="D597" s="335" t="s">
        <v>632</v>
      </c>
      <c r="E597" s="333" t="s">
        <v>1342</v>
      </c>
      <c r="F597" s="344" t="s">
        <v>200</v>
      </c>
      <c r="G597" s="344">
        <v>4</v>
      </c>
      <c r="H597" s="650">
        <v>77.010000000000005</v>
      </c>
      <c r="I597" s="650">
        <v>308.04000000000002</v>
      </c>
      <c r="J597" s="366">
        <v>42892</v>
      </c>
      <c r="K597" s="598" t="s">
        <v>214</v>
      </c>
      <c r="L597" s="361"/>
      <c r="M597" s="652" t="s">
        <v>66</v>
      </c>
      <c r="N597" s="660">
        <v>42894</v>
      </c>
      <c r="O597" s="654">
        <v>42895</v>
      </c>
      <c r="P597" s="6"/>
      <c r="Q597" s="271" t="s">
        <v>77</v>
      </c>
      <c r="R597" s="396">
        <v>2017</v>
      </c>
    </row>
    <row r="598" spans="1:23" ht="23.25" hidden="1" customHeight="1" x14ac:dyDescent="0.25">
      <c r="A598" s="338" t="s">
        <v>54</v>
      </c>
      <c r="B598" s="5" t="s">
        <v>1343</v>
      </c>
      <c r="C598" s="376" t="s">
        <v>192</v>
      </c>
      <c r="D598" s="335"/>
      <c r="E598" s="337" t="s">
        <v>1344</v>
      </c>
      <c r="F598" s="344" t="s">
        <v>32</v>
      </c>
      <c r="G598" s="344">
        <v>1</v>
      </c>
      <c r="H598" s="650">
        <v>230.88</v>
      </c>
      <c r="I598" s="650">
        <v>230.88</v>
      </c>
      <c r="J598" s="366">
        <v>42892</v>
      </c>
      <c r="K598" s="598" t="s">
        <v>1345</v>
      </c>
      <c r="L598" s="361"/>
      <c r="M598" s="652" t="s">
        <v>66</v>
      </c>
      <c r="N598" s="660">
        <v>42894</v>
      </c>
      <c r="O598" s="654">
        <v>42912</v>
      </c>
      <c r="P598" s="5"/>
      <c r="Q598" s="271" t="s">
        <v>77</v>
      </c>
      <c r="R598" s="396">
        <v>2017</v>
      </c>
    </row>
    <row r="599" spans="1:23" ht="23.25" hidden="1" customHeight="1" x14ac:dyDescent="0.25">
      <c r="A599" s="338" t="s">
        <v>0</v>
      </c>
      <c r="B599" s="5"/>
      <c r="C599" s="376"/>
      <c r="D599" s="335"/>
      <c r="E599" s="337" t="s">
        <v>1346</v>
      </c>
      <c r="F599" s="344" t="s">
        <v>32</v>
      </c>
      <c r="G599" s="344">
        <v>1</v>
      </c>
      <c r="H599" s="650">
        <v>60</v>
      </c>
      <c r="I599" s="650">
        <v>60</v>
      </c>
      <c r="J599" s="366">
        <v>42892</v>
      </c>
      <c r="K599" s="597" t="s">
        <v>1347</v>
      </c>
      <c r="L599" s="361"/>
      <c r="M599" s="652" t="s">
        <v>66</v>
      </c>
      <c r="N599" s="660">
        <v>42894</v>
      </c>
      <c r="O599" s="654">
        <v>42895</v>
      </c>
      <c r="P599" s="5"/>
      <c r="Q599" s="271" t="s">
        <v>77</v>
      </c>
      <c r="R599" s="396">
        <v>2017</v>
      </c>
      <c r="S599" s="542"/>
      <c r="T599" s="542"/>
      <c r="U599" s="542"/>
      <c r="V599" s="542"/>
      <c r="W599" s="542"/>
    </row>
    <row r="600" spans="1:23" ht="23.25" hidden="1" customHeight="1" x14ac:dyDescent="0.25">
      <c r="A600" s="448" t="s">
        <v>9</v>
      </c>
      <c r="B600" s="448" t="s">
        <v>1249</v>
      </c>
      <c r="C600" s="118" t="s">
        <v>142</v>
      </c>
      <c r="D600" s="118" t="s">
        <v>1252</v>
      </c>
      <c r="E600" s="342" t="s">
        <v>1185</v>
      </c>
      <c r="F600" s="449" t="s">
        <v>94</v>
      </c>
      <c r="G600" s="699">
        <v>2</v>
      </c>
      <c r="H600" s="650"/>
      <c r="I600" s="650"/>
      <c r="J600" s="700">
        <v>44677</v>
      </c>
      <c r="K600" s="671" t="s">
        <v>76</v>
      </c>
      <c r="L600" s="312" t="s">
        <v>9</v>
      </c>
      <c r="M600" s="652" t="s">
        <v>634</v>
      </c>
      <c r="N600" s="654">
        <v>44685</v>
      </c>
      <c r="O600" s="654">
        <v>44697</v>
      </c>
      <c r="P600" s="713"/>
      <c r="Q600" s="271" t="s">
        <v>67</v>
      </c>
      <c r="R600" s="455">
        <f>YEAR(J600)</f>
        <v>2022</v>
      </c>
    </row>
    <row r="601" spans="1:23" ht="23.25" hidden="1" customHeight="1" x14ac:dyDescent="0.25">
      <c r="A601" s="4" t="s">
        <v>103</v>
      </c>
      <c r="B601" s="4" t="s">
        <v>1348</v>
      </c>
      <c r="C601" s="430" t="s">
        <v>1349</v>
      </c>
      <c r="D601" s="332" t="s">
        <v>1350</v>
      </c>
      <c r="E601" s="331" t="s">
        <v>1351</v>
      </c>
      <c r="F601" s="332" t="s">
        <v>32</v>
      </c>
      <c r="G601" s="332">
        <v>1</v>
      </c>
      <c r="H601" s="650">
        <v>42.43</v>
      </c>
      <c r="I601" s="650">
        <v>42.43</v>
      </c>
      <c r="J601" s="419">
        <v>43790</v>
      </c>
      <c r="K601" s="597" t="s">
        <v>76</v>
      </c>
      <c r="L601" s="323" t="s">
        <v>103</v>
      </c>
      <c r="M601" s="652" t="s">
        <v>601</v>
      </c>
      <c r="N601" s="660">
        <v>43803</v>
      </c>
      <c r="O601" s="654">
        <v>43804</v>
      </c>
      <c r="P601" s="430"/>
      <c r="Q601" s="2" t="s">
        <v>67</v>
      </c>
      <c r="R601" s="655">
        <v>2019</v>
      </c>
      <c r="S601" s="542"/>
      <c r="T601" s="542"/>
      <c r="U601" s="542"/>
      <c r="V601" s="542"/>
      <c r="W601" s="542"/>
    </row>
    <row r="602" spans="1:23" ht="23.25" hidden="1" customHeight="1" x14ac:dyDescent="0.25">
      <c r="A602" s="338" t="s">
        <v>0</v>
      </c>
      <c r="B602" s="5" t="s">
        <v>509</v>
      </c>
      <c r="C602" s="376" t="s">
        <v>198</v>
      </c>
      <c r="D602" s="335">
        <v>194246</v>
      </c>
      <c r="E602" s="331" t="s">
        <v>1352</v>
      </c>
      <c r="F602" s="344" t="s">
        <v>200</v>
      </c>
      <c r="G602" s="344">
        <v>4</v>
      </c>
      <c r="H602" s="650">
        <v>39</v>
      </c>
      <c r="I602" s="650">
        <v>156</v>
      </c>
      <c r="J602" s="366">
        <v>42893</v>
      </c>
      <c r="K602" s="598" t="s">
        <v>214</v>
      </c>
      <c r="L602" s="361"/>
      <c r="M602" s="652" t="s">
        <v>66</v>
      </c>
      <c r="N602" s="660">
        <v>42907</v>
      </c>
      <c r="O602" s="654">
        <v>42912</v>
      </c>
      <c r="P602" s="6"/>
      <c r="Q602" s="271" t="s">
        <v>77</v>
      </c>
      <c r="R602" s="396">
        <v>2017</v>
      </c>
    </row>
    <row r="603" spans="1:23" ht="23.25" hidden="1" customHeight="1" x14ac:dyDescent="0.25">
      <c r="A603" s="338" t="s">
        <v>54</v>
      </c>
      <c r="B603" s="5" t="s">
        <v>1353</v>
      </c>
      <c r="C603" s="376" t="s">
        <v>1354</v>
      </c>
      <c r="D603" s="335">
        <v>77432</v>
      </c>
      <c r="E603" s="4" t="s">
        <v>1355</v>
      </c>
      <c r="F603" s="344" t="s">
        <v>94</v>
      </c>
      <c r="G603" s="344">
        <v>4</v>
      </c>
      <c r="H603" s="650">
        <v>20.27</v>
      </c>
      <c r="I603" s="650">
        <v>81.08</v>
      </c>
      <c r="J603" s="366">
        <v>42894</v>
      </c>
      <c r="K603" s="598" t="s">
        <v>1356</v>
      </c>
      <c r="L603" s="361"/>
      <c r="M603" s="652" t="s">
        <v>66</v>
      </c>
      <c r="N603" s="660">
        <v>42907</v>
      </c>
      <c r="O603" s="123">
        <v>42912</v>
      </c>
      <c r="P603" s="5"/>
      <c r="Q603" s="271" t="s">
        <v>77</v>
      </c>
      <c r="R603" s="396">
        <v>2017</v>
      </c>
    </row>
    <row r="604" spans="1:23" ht="23.25" hidden="1" customHeight="1" x14ac:dyDescent="0.25">
      <c r="A604" s="338" t="s">
        <v>140</v>
      </c>
      <c r="B604" s="5" t="s">
        <v>1357</v>
      </c>
      <c r="C604" s="376" t="s">
        <v>646</v>
      </c>
      <c r="D604" s="335">
        <v>108808</v>
      </c>
      <c r="E604" s="4" t="s">
        <v>746</v>
      </c>
      <c r="F604" s="344" t="s">
        <v>94</v>
      </c>
      <c r="G604" s="344">
        <v>11</v>
      </c>
      <c r="H604" s="650">
        <v>6.96</v>
      </c>
      <c r="I604" s="650">
        <v>76.56</v>
      </c>
      <c r="J604" s="366">
        <v>42894</v>
      </c>
      <c r="K604" s="598" t="s">
        <v>214</v>
      </c>
      <c r="L604" s="361"/>
      <c r="M604" s="652" t="s">
        <v>66</v>
      </c>
      <c r="N604" s="660">
        <v>42907</v>
      </c>
      <c r="O604" s="654">
        <v>42912</v>
      </c>
      <c r="P604" s="6"/>
      <c r="Q604" s="271" t="s">
        <v>77</v>
      </c>
      <c r="R604" s="396">
        <v>2017</v>
      </c>
    </row>
    <row r="605" spans="1:23" ht="23.25" hidden="1" customHeight="1" x14ac:dyDescent="0.25">
      <c r="A605" s="338" t="s">
        <v>140</v>
      </c>
      <c r="B605" s="5" t="s">
        <v>1357</v>
      </c>
      <c r="C605" s="376" t="s">
        <v>646</v>
      </c>
      <c r="D605" s="335">
        <v>108839</v>
      </c>
      <c r="E605" s="4" t="s">
        <v>747</v>
      </c>
      <c r="F605" s="344" t="s">
        <v>94</v>
      </c>
      <c r="G605" s="344">
        <v>3</v>
      </c>
      <c r="H605" s="650">
        <v>125.6</v>
      </c>
      <c r="I605" s="650">
        <v>376.79999999999995</v>
      </c>
      <c r="J605" s="366">
        <v>42894</v>
      </c>
      <c r="K605" s="598" t="s">
        <v>214</v>
      </c>
      <c r="L605" s="361"/>
      <c r="M605" s="652" t="s">
        <v>66</v>
      </c>
      <c r="N605" s="660">
        <v>42907</v>
      </c>
      <c r="O605" s="654">
        <v>42912</v>
      </c>
      <c r="P605" s="6"/>
      <c r="Q605" s="271" t="s">
        <v>77</v>
      </c>
      <c r="R605" s="396">
        <v>2017</v>
      </c>
      <c r="S605" s="542"/>
      <c r="T605" s="542"/>
      <c r="U605" s="542"/>
      <c r="V605" s="542"/>
      <c r="W605" s="542"/>
    </row>
    <row r="606" spans="1:23" ht="23.25" hidden="1" customHeight="1" x14ac:dyDescent="0.25">
      <c r="A606" s="338" t="s">
        <v>140</v>
      </c>
      <c r="B606" s="5" t="s">
        <v>1357</v>
      </c>
      <c r="C606" s="376" t="s">
        <v>646</v>
      </c>
      <c r="D606" s="335">
        <v>112913</v>
      </c>
      <c r="E606" s="4" t="s">
        <v>1358</v>
      </c>
      <c r="F606" s="344" t="s">
        <v>94</v>
      </c>
      <c r="G606" s="344">
        <v>24</v>
      </c>
      <c r="H606" s="650">
        <v>4.13</v>
      </c>
      <c r="I606" s="650">
        <v>99.12</v>
      </c>
      <c r="J606" s="366">
        <v>42894</v>
      </c>
      <c r="K606" s="598" t="s">
        <v>214</v>
      </c>
      <c r="L606" s="361"/>
      <c r="M606" s="652" t="s">
        <v>66</v>
      </c>
      <c r="N606" s="660">
        <v>42907</v>
      </c>
      <c r="O606" s="654">
        <v>42912</v>
      </c>
      <c r="P606" s="6"/>
      <c r="Q606" s="271" t="s">
        <v>77</v>
      </c>
      <c r="R606" s="396">
        <v>2017</v>
      </c>
    </row>
    <row r="607" spans="1:23" ht="23.25" hidden="1" customHeight="1" x14ac:dyDescent="0.25">
      <c r="A607" s="338" t="s">
        <v>140</v>
      </c>
      <c r="B607" s="5" t="s">
        <v>1357</v>
      </c>
      <c r="C607" s="376" t="s">
        <v>646</v>
      </c>
      <c r="D607" s="335">
        <v>183542</v>
      </c>
      <c r="E607" s="4" t="s">
        <v>748</v>
      </c>
      <c r="F607" s="344" t="s">
        <v>94</v>
      </c>
      <c r="G607" s="344">
        <v>1</v>
      </c>
      <c r="H607" s="650">
        <v>22.4</v>
      </c>
      <c r="I607" s="650">
        <v>22.4</v>
      </c>
      <c r="J607" s="366">
        <v>42894</v>
      </c>
      <c r="K607" s="598" t="s">
        <v>214</v>
      </c>
      <c r="L607" s="361"/>
      <c r="M607" s="652" t="s">
        <v>66</v>
      </c>
      <c r="N607" s="660">
        <v>42907</v>
      </c>
      <c r="O607" s="654">
        <v>42912</v>
      </c>
      <c r="P607" s="6"/>
      <c r="Q607" s="271" t="s">
        <v>77</v>
      </c>
      <c r="R607" s="396">
        <v>2017</v>
      </c>
      <c r="S607" s="564"/>
      <c r="T607" s="564"/>
      <c r="U607" s="564"/>
      <c r="V607" s="564"/>
      <c r="W607" s="564"/>
    </row>
    <row r="608" spans="1:23" ht="23.25" hidden="1" customHeight="1" x14ac:dyDescent="0.25">
      <c r="A608" s="338" t="s">
        <v>140</v>
      </c>
      <c r="B608" s="5" t="s">
        <v>1357</v>
      </c>
      <c r="C608" s="376" t="s">
        <v>646</v>
      </c>
      <c r="D608" s="335" t="s">
        <v>751</v>
      </c>
      <c r="E608" s="337" t="s">
        <v>750</v>
      </c>
      <c r="F608" s="344" t="s">
        <v>94</v>
      </c>
      <c r="G608" s="344">
        <v>2</v>
      </c>
      <c r="H608" s="650">
        <v>62.4</v>
      </c>
      <c r="I608" s="650">
        <v>124.8</v>
      </c>
      <c r="J608" s="366">
        <v>42894</v>
      </c>
      <c r="K608" s="598" t="s">
        <v>214</v>
      </c>
      <c r="L608" s="361"/>
      <c r="M608" s="652" t="s">
        <v>66</v>
      </c>
      <c r="N608" s="660">
        <v>42907</v>
      </c>
      <c r="O608" s="654">
        <v>42912</v>
      </c>
      <c r="P608" s="6"/>
      <c r="Q608" s="271" t="s">
        <v>77</v>
      </c>
      <c r="R608" s="396">
        <v>2017</v>
      </c>
    </row>
    <row r="609" spans="1:23" ht="23.25" hidden="1" customHeight="1" x14ac:dyDescent="0.25">
      <c r="A609" s="338" t="s">
        <v>140</v>
      </c>
      <c r="B609" s="5" t="s">
        <v>1357</v>
      </c>
      <c r="C609" s="376" t="s">
        <v>646</v>
      </c>
      <c r="D609" s="335" t="s">
        <v>1359</v>
      </c>
      <c r="E609" s="337" t="s">
        <v>750</v>
      </c>
      <c r="F609" s="344" t="s">
        <v>94</v>
      </c>
      <c r="G609" s="344">
        <v>1</v>
      </c>
      <c r="H609" s="650">
        <v>351.2</v>
      </c>
      <c r="I609" s="650">
        <v>351.2</v>
      </c>
      <c r="J609" s="366">
        <v>42894</v>
      </c>
      <c r="K609" s="598" t="s">
        <v>214</v>
      </c>
      <c r="L609" s="361"/>
      <c r="M609" s="652" t="s">
        <v>66</v>
      </c>
      <c r="N609" s="660">
        <v>42907</v>
      </c>
      <c r="O609" s="654">
        <v>42912</v>
      </c>
      <c r="P609" s="6"/>
      <c r="Q609" s="271" t="s">
        <v>77</v>
      </c>
      <c r="R609" s="396">
        <v>2017</v>
      </c>
      <c r="S609" s="564"/>
      <c r="T609" s="564"/>
      <c r="U609" s="564"/>
      <c r="V609" s="564"/>
      <c r="W609" s="564"/>
    </row>
    <row r="610" spans="1:23" ht="23.25" hidden="1" customHeight="1" x14ac:dyDescent="0.25">
      <c r="A610" s="338" t="s">
        <v>140</v>
      </c>
      <c r="B610" s="5" t="s">
        <v>1357</v>
      </c>
      <c r="C610" s="376" t="s">
        <v>646</v>
      </c>
      <c r="D610" s="335" t="s">
        <v>1359</v>
      </c>
      <c r="E610" s="337" t="s">
        <v>750</v>
      </c>
      <c r="F610" s="344" t="s">
        <v>94</v>
      </c>
      <c r="G610" s="344">
        <v>1</v>
      </c>
      <c r="H610" s="650">
        <v>351.2</v>
      </c>
      <c r="I610" s="650">
        <v>351.2</v>
      </c>
      <c r="J610" s="366">
        <v>42894</v>
      </c>
      <c r="K610" s="598" t="s">
        <v>214</v>
      </c>
      <c r="L610" s="361"/>
      <c r="M610" s="652" t="s">
        <v>66</v>
      </c>
      <c r="N610" s="660">
        <v>42919</v>
      </c>
      <c r="O610" s="654">
        <v>42922</v>
      </c>
      <c r="P610" s="6"/>
      <c r="Q610" s="271" t="s">
        <v>77</v>
      </c>
      <c r="R610" s="396">
        <v>2017</v>
      </c>
    </row>
    <row r="611" spans="1:23" ht="23.25" hidden="1" customHeight="1" x14ac:dyDescent="0.25">
      <c r="A611" s="338" t="s">
        <v>0</v>
      </c>
      <c r="B611" s="5" t="s">
        <v>1360</v>
      </c>
      <c r="C611" s="376" t="s">
        <v>646</v>
      </c>
      <c r="D611" s="335">
        <v>194269</v>
      </c>
      <c r="E611" s="4" t="s">
        <v>1361</v>
      </c>
      <c r="F611" s="344" t="s">
        <v>200</v>
      </c>
      <c r="G611" s="344">
        <v>2</v>
      </c>
      <c r="H611" s="650">
        <v>15</v>
      </c>
      <c r="I611" s="650">
        <v>30</v>
      </c>
      <c r="J611" s="366">
        <v>42894</v>
      </c>
      <c r="K611" s="598" t="s">
        <v>214</v>
      </c>
      <c r="L611" s="361"/>
      <c r="M611" s="652" t="s">
        <v>66</v>
      </c>
      <c r="N611" s="660">
        <v>42907</v>
      </c>
      <c r="O611" s="654">
        <v>42912</v>
      </c>
      <c r="P611" s="6"/>
      <c r="Q611" s="271" t="s">
        <v>77</v>
      </c>
      <c r="R611" s="396">
        <v>2017</v>
      </c>
      <c r="S611" s="564"/>
      <c r="T611" s="564"/>
      <c r="U611" s="564"/>
      <c r="V611" s="564"/>
      <c r="W611" s="564"/>
    </row>
    <row r="612" spans="1:23" ht="23.25" hidden="1" customHeight="1" x14ac:dyDescent="0.25">
      <c r="A612" s="338" t="s">
        <v>1362</v>
      </c>
      <c r="B612" s="5" t="s">
        <v>1363</v>
      </c>
      <c r="C612" s="376" t="s">
        <v>265</v>
      </c>
      <c r="D612" s="335" t="s">
        <v>1364</v>
      </c>
      <c r="E612" s="333" t="s">
        <v>1365</v>
      </c>
      <c r="F612" s="344" t="s">
        <v>683</v>
      </c>
      <c r="G612" s="344">
        <v>1</v>
      </c>
      <c r="H612" s="650">
        <v>25.51</v>
      </c>
      <c r="I612" s="650">
        <v>25.51</v>
      </c>
      <c r="J612" s="366">
        <v>42894</v>
      </c>
      <c r="K612" s="598" t="s">
        <v>139</v>
      </c>
      <c r="L612" s="361"/>
      <c r="M612" s="652" t="s">
        <v>66</v>
      </c>
      <c r="N612" s="660">
        <v>42907</v>
      </c>
      <c r="O612" s="654">
        <v>42912</v>
      </c>
      <c r="P612" s="5"/>
      <c r="Q612" s="271" t="s">
        <v>77</v>
      </c>
      <c r="R612" s="396">
        <v>2017</v>
      </c>
    </row>
    <row r="613" spans="1:23" ht="23.25" hidden="1" customHeight="1" x14ac:dyDescent="0.25">
      <c r="A613" s="338" t="s">
        <v>0</v>
      </c>
      <c r="B613" s="5" t="s">
        <v>1366</v>
      </c>
      <c r="C613" s="376" t="s">
        <v>198</v>
      </c>
      <c r="D613" s="335" t="s">
        <v>1359</v>
      </c>
      <c r="E613" s="337" t="s">
        <v>1367</v>
      </c>
      <c r="F613" s="344" t="s">
        <v>200</v>
      </c>
      <c r="G613" s="344">
        <v>2</v>
      </c>
      <c r="H613" s="650">
        <v>339</v>
      </c>
      <c r="I613" s="650">
        <v>678</v>
      </c>
      <c r="J613" s="366">
        <v>42894</v>
      </c>
      <c r="K613" s="598" t="s">
        <v>214</v>
      </c>
      <c r="L613" s="361"/>
      <c r="M613" s="652" t="s">
        <v>66</v>
      </c>
      <c r="N613" s="660">
        <v>42907</v>
      </c>
      <c r="O613" s="654">
        <v>42912</v>
      </c>
      <c r="P613" s="6"/>
      <c r="Q613" s="271" t="s">
        <v>77</v>
      </c>
      <c r="R613" s="396">
        <v>2017</v>
      </c>
    </row>
    <row r="614" spans="1:23" ht="23.25" hidden="1" customHeight="1" x14ac:dyDescent="0.25">
      <c r="A614" s="338" t="s">
        <v>1329</v>
      </c>
      <c r="B614" s="5" t="s">
        <v>1159</v>
      </c>
      <c r="C614" s="376" t="s">
        <v>1160</v>
      </c>
      <c r="D614" s="335" t="s">
        <v>1161</v>
      </c>
      <c r="E614" s="4" t="s">
        <v>1368</v>
      </c>
      <c r="F614" s="344" t="s">
        <v>200</v>
      </c>
      <c r="G614" s="344">
        <v>1</v>
      </c>
      <c r="H614" s="650">
        <v>48.64</v>
      </c>
      <c r="I614" s="650">
        <v>48.64</v>
      </c>
      <c r="J614" s="366">
        <v>42895</v>
      </c>
      <c r="K614" s="598" t="s">
        <v>139</v>
      </c>
      <c r="L614" s="361"/>
      <c r="M614" s="652" t="s">
        <v>66</v>
      </c>
      <c r="N614" s="660">
        <v>42907</v>
      </c>
      <c r="O614" s="654">
        <v>42912</v>
      </c>
      <c r="P614" s="5"/>
      <c r="Q614" s="271" t="s">
        <v>77</v>
      </c>
      <c r="R614" s="396">
        <v>2017</v>
      </c>
    </row>
    <row r="615" spans="1:23" ht="23.25" hidden="1" customHeight="1" x14ac:dyDescent="0.25">
      <c r="A615" s="338" t="s">
        <v>0</v>
      </c>
      <c r="B615" s="5" t="s">
        <v>1369</v>
      </c>
      <c r="C615" s="376" t="s">
        <v>725</v>
      </c>
      <c r="D615" s="335">
        <v>353</v>
      </c>
      <c r="E615" s="4" t="s">
        <v>1370</v>
      </c>
      <c r="F615" s="344" t="s">
        <v>32</v>
      </c>
      <c r="G615" s="344">
        <v>1</v>
      </c>
      <c r="H615" s="650">
        <v>1300</v>
      </c>
      <c r="I615" s="650">
        <v>1300</v>
      </c>
      <c r="J615" s="366">
        <v>42895</v>
      </c>
      <c r="K615" s="598" t="s">
        <v>725</v>
      </c>
      <c r="L615" s="361"/>
      <c r="M615" s="652" t="s">
        <v>66</v>
      </c>
      <c r="N615" s="660"/>
      <c r="O615" s="123">
        <v>42987</v>
      </c>
      <c r="P615" s="5"/>
      <c r="Q615" s="271" t="s">
        <v>77</v>
      </c>
      <c r="R615" s="396">
        <v>2017</v>
      </c>
    </row>
    <row r="616" spans="1:23" ht="23.25" hidden="1" customHeight="1" x14ac:dyDescent="0.25">
      <c r="A616" s="338" t="s">
        <v>54</v>
      </c>
      <c r="B616" s="5" t="s">
        <v>1371</v>
      </c>
      <c r="C616" s="376" t="s">
        <v>571</v>
      </c>
      <c r="D616" s="335" t="s">
        <v>1372</v>
      </c>
      <c r="E616" s="337" t="s">
        <v>1373</v>
      </c>
      <c r="F616" s="344" t="s">
        <v>32</v>
      </c>
      <c r="G616" s="344">
        <v>1</v>
      </c>
      <c r="H616" s="650">
        <v>940</v>
      </c>
      <c r="I616" s="650">
        <v>940</v>
      </c>
      <c r="J616" s="366">
        <v>42898</v>
      </c>
      <c r="K616" s="598" t="s">
        <v>1324</v>
      </c>
      <c r="L616" s="361"/>
      <c r="M616" s="652" t="s">
        <v>66</v>
      </c>
      <c r="N616" s="660">
        <v>42907</v>
      </c>
      <c r="O616" s="654">
        <v>42912</v>
      </c>
      <c r="P616" s="5"/>
      <c r="Q616" s="271" t="s">
        <v>77</v>
      </c>
      <c r="R616" s="675">
        <v>2017</v>
      </c>
    </row>
    <row r="617" spans="1:23" ht="23.25" hidden="1" customHeight="1" x14ac:dyDescent="0.25">
      <c r="A617" s="338" t="s">
        <v>54</v>
      </c>
      <c r="B617" s="5" t="s">
        <v>1374</v>
      </c>
      <c r="C617" s="376" t="s">
        <v>1375</v>
      </c>
      <c r="D617" s="335" t="s">
        <v>1376</v>
      </c>
      <c r="E617" s="337" t="s">
        <v>1377</v>
      </c>
      <c r="F617" s="344" t="s">
        <v>32</v>
      </c>
      <c r="G617" s="344">
        <v>1</v>
      </c>
      <c r="H617" s="650">
        <v>845</v>
      </c>
      <c r="I617" s="650">
        <v>845</v>
      </c>
      <c r="J617" s="366">
        <v>42898</v>
      </c>
      <c r="K617" s="598" t="s">
        <v>1375</v>
      </c>
      <c r="L617" s="361"/>
      <c r="M617" s="652" t="s">
        <v>66</v>
      </c>
      <c r="N617" s="660">
        <v>42898</v>
      </c>
      <c r="O617" s="654">
        <v>42912</v>
      </c>
      <c r="P617" s="5"/>
      <c r="Q617" s="271" t="s">
        <v>77</v>
      </c>
      <c r="R617" s="675">
        <v>2017</v>
      </c>
    </row>
    <row r="618" spans="1:23" s="124" customFormat="1" ht="23.25" hidden="1" customHeight="1" x14ac:dyDescent="0.25">
      <c r="A618" s="338" t="s">
        <v>1378</v>
      </c>
      <c r="B618" s="5" t="s">
        <v>1379</v>
      </c>
      <c r="C618" s="376" t="s">
        <v>1380</v>
      </c>
      <c r="D618" s="335" t="s">
        <v>1381</v>
      </c>
      <c r="E618" s="4" t="s">
        <v>1382</v>
      </c>
      <c r="F618" s="344" t="s">
        <v>44</v>
      </c>
      <c r="G618" s="344">
        <v>2</v>
      </c>
      <c r="H618" s="650">
        <v>32.49</v>
      </c>
      <c r="I618" s="650">
        <v>64.98</v>
      </c>
      <c r="J618" s="366">
        <v>42899</v>
      </c>
      <c r="K618" s="598" t="s">
        <v>139</v>
      </c>
      <c r="L618" s="361"/>
      <c r="M618" s="652" t="s">
        <v>66</v>
      </c>
      <c r="N618" s="660">
        <v>42907</v>
      </c>
      <c r="O618" s="654">
        <v>42912</v>
      </c>
      <c r="P618" s="5"/>
      <c r="Q618" s="271" t="s">
        <v>77</v>
      </c>
      <c r="R618" s="396">
        <v>2017</v>
      </c>
      <c r="S618" s="330"/>
      <c r="T618" s="330"/>
      <c r="U618" s="330"/>
      <c r="V618" s="330"/>
      <c r="W618" s="330"/>
    </row>
    <row r="619" spans="1:23" s="124" customFormat="1" ht="23.25" hidden="1" customHeight="1" x14ac:dyDescent="0.25">
      <c r="A619" s="338" t="s">
        <v>118</v>
      </c>
      <c r="B619" s="5" t="s">
        <v>431</v>
      </c>
      <c r="C619" s="376" t="s">
        <v>646</v>
      </c>
      <c r="D619" s="335">
        <v>243152</v>
      </c>
      <c r="E619" s="4" t="s">
        <v>432</v>
      </c>
      <c r="F619" s="344" t="s">
        <v>94</v>
      </c>
      <c r="G619" s="344">
        <v>2</v>
      </c>
      <c r="H619" s="650">
        <v>306.75</v>
      </c>
      <c r="I619" s="650">
        <v>613.5</v>
      </c>
      <c r="J619" s="366">
        <v>42899</v>
      </c>
      <c r="K619" s="598" t="s">
        <v>214</v>
      </c>
      <c r="L619" s="361"/>
      <c r="M619" s="652" t="s">
        <v>66</v>
      </c>
      <c r="N619" s="660">
        <v>42907</v>
      </c>
      <c r="O619" s="654">
        <v>42912</v>
      </c>
      <c r="P619" s="6"/>
      <c r="Q619" s="271" t="s">
        <v>77</v>
      </c>
      <c r="R619" s="396">
        <v>2017</v>
      </c>
      <c r="S619" s="564"/>
      <c r="T619" s="564"/>
      <c r="U619" s="564"/>
      <c r="V619" s="564"/>
      <c r="W619" s="564"/>
    </row>
    <row r="620" spans="1:23" s="124" customFormat="1" ht="23.25" hidden="1" customHeight="1" x14ac:dyDescent="0.25">
      <c r="A620" s="338" t="s">
        <v>140</v>
      </c>
      <c r="B620" s="5" t="s">
        <v>431</v>
      </c>
      <c r="C620" s="376" t="s">
        <v>646</v>
      </c>
      <c r="D620" s="335">
        <v>243152</v>
      </c>
      <c r="E620" s="4" t="s">
        <v>432</v>
      </c>
      <c r="F620" s="344" t="s">
        <v>94</v>
      </c>
      <c r="G620" s="344">
        <v>2</v>
      </c>
      <c r="H620" s="650">
        <v>306.75</v>
      </c>
      <c r="I620" s="650">
        <v>613.5</v>
      </c>
      <c r="J620" s="366">
        <v>42899</v>
      </c>
      <c r="K620" s="598" t="s">
        <v>214</v>
      </c>
      <c r="L620" s="361"/>
      <c r="M620" s="652" t="s">
        <v>66</v>
      </c>
      <c r="N620" s="660">
        <v>42919</v>
      </c>
      <c r="O620" s="654">
        <v>42922</v>
      </c>
      <c r="P620" s="6"/>
      <c r="Q620" s="271" t="s">
        <v>77</v>
      </c>
      <c r="R620" s="396">
        <v>2017</v>
      </c>
      <c r="S620" s="542"/>
      <c r="T620" s="542"/>
      <c r="U620" s="542"/>
      <c r="V620" s="542"/>
      <c r="W620" s="542"/>
    </row>
    <row r="621" spans="1:23" s="124" customFormat="1" ht="23.25" hidden="1" customHeight="1" x14ac:dyDescent="0.25">
      <c r="A621" s="338" t="s">
        <v>118</v>
      </c>
      <c r="B621" s="5" t="s">
        <v>431</v>
      </c>
      <c r="C621" s="376" t="s">
        <v>646</v>
      </c>
      <c r="D621" s="335">
        <v>243153</v>
      </c>
      <c r="E621" s="4" t="s">
        <v>433</v>
      </c>
      <c r="F621" s="344" t="s">
        <v>94</v>
      </c>
      <c r="G621" s="344">
        <v>4</v>
      </c>
      <c r="H621" s="650">
        <v>136.5</v>
      </c>
      <c r="I621" s="650">
        <v>546</v>
      </c>
      <c r="J621" s="366">
        <v>42899</v>
      </c>
      <c r="K621" s="598" t="s">
        <v>214</v>
      </c>
      <c r="L621" s="361"/>
      <c r="M621" s="652" t="s">
        <v>66</v>
      </c>
      <c r="N621" s="660">
        <v>42907</v>
      </c>
      <c r="O621" s="654">
        <v>42987</v>
      </c>
      <c r="P621" s="6"/>
      <c r="Q621" s="271" t="s">
        <v>77</v>
      </c>
      <c r="R621" s="396">
        <v>2017</v>
      </c>
      <c r="S621" s="330"/>
      <c r="T621" s="330"/>
      <c r="U621" s="330"/>
      <c r="V621" s="330"/>
      <c r="W621" s="330"/>
    </row>
    <row r="622" spans="1:23" ht="23.25" hidden="1" customHeight="1" x14ac:dyDescent="0.25">
      <c r="A622" s="338" t="s">
        <v>118</v>
      </c>
      <c r="B622" s="5" t="s">
        <v>431</v>
      </c>
      <c r="C622" s="376" t="s">
        <v>646</v>
      </c>
      <c r="D622" s="335">
        <v>243154</v>
      </c>
      <c r="E622" s="4" t="s">
        <v>434</v>
      </c>
      <c r="F622" s="344" t="s">
        <v>94</v>
      </c>
      <c r="G622" s="344">
        <v>2</v>
      </c>
      <c r="H622" s="650">
        <v>215.25</v>
      </c>
      <c r="I622" s="650">
        <v>430.5</v>
      </c>
      <c r="J622" s="366">
        <v>42899</v>
      </c>
      <c r="K622" s="598" t="s">
        <v>214</v>
      </c>
      <c r="L622" s="361"/>
      <c r="M622" s="652" t="s">
        <v>66</v>
      </c>
      <c r="N622" s="660">
        <v>42907</v>
      </c>
      <c r="O622" s="654">
        <v>42912</v>
      </c>
      <c r="P622" s="6"/>
      <c r="Q622" s="271" t="s">
        <v>77</v>
      </c>
      <c r="R622" s="396">
        <v>2017</v>
      </c>
    </row>
    <row r="623" spans="1:23" ht="23.25" hidden="1" customHeight="1" x14ac:dyDescent="0.25">
      <c r="A623" s="338" t="s">
        <v>118</v>
      </c>
      <c r="B623" s="5" t="s">
        <v>431</v>
      </c>
      <c r="C623" s="376" t="s">
        <v>646</v>
      </c>
      <c r="D623" s="335">
        <v>243155</v>
      </c>
      <c r="E623" s="4" t="s">
        <v>435</v>
      </c>
      <c r="F623" s="344" t="s">
        <v>94</v>
      </c>
      <c r="G623" s="344">
        <v>4</v>
      </c>
      <c r="H623" s="650">
        <v>24</v>
      </c>
      <c r="I623" s="650">
        <v>96</v>
      </c>
      <c r="J623" s="366">
        <v>42899</v>
      </c>
      <c r="K623" s="598" t="s">
        <v>214</v>
      </c>
      <c r="L623" s="361"/>
      <c r="M623" s="652" t="s">
        <v>66</v>
      </c>
      <c r="N623" s="660">
        <v>42907</v>
      </c>
      <c r="O623" s="654">
        <v>42912</v>
      </c>
      <c r="P623" s="6"/>
      <c r="Q623" s="271" t="s">
        <v>77</v>
      </c>
      <c r="R623" s="396">
        <v>2017</v>
      </c>
      <c r="S623" s="542"/>
      <c r="T623" s="542"/>
      <c r="U623" s="542"/>
      <c r="V623" s="542"/>
      <c r="W623" s="542"/>
    </row>
    <row r="624" spans="1:23" ht="23.25" hidden="1" customHeight="1" x14ac:dyDescent="0.25">
      <c r="A624" s="338" t="s">
        <v>118</v>
      </c>
      <c r="B624" s="5" t="s">
        <v>431</v>
      </c>
      <c r="C624" s="376" t="s">
        <v>646</v>
      </c>
      <c r="D624" s="335" t="s">
        <v>436</v>
      </c>
      <c r="E624" s="4" t="s">
        <v>437</v>
      </c>
      <c r="F624" s="344" t="s">
        <v>94</v>
      </c>
      <c r="G624" s="344">
        <v>2</v>
      </c>
      <c r="H624" s="650">
        <v>478.5</v>
      </c>
      <c r="I624" s="650">
        <v>957</v>
      </c>
      <c r="J624" s="366">
        <v>42899</v>
      </c>
      <c r="K624" s="598" t="s">
        <v>214</v>
      </c>
      <c r="L624" s="361"/>
      <c r="M624" s="652" t="s">
        <v>66</v>
      </c>
      <c r="N624" s="660">
        <v>42907</v>
      </c>
      <c r="O624" s="654">
        <v>42912</v>
      </c>
      <c r="P624" s="6"/>
      <c r="Q624" s="271" t="s">
        <v>77</v>
      </c>
      <c r="R624" s="396">
        <v>2017</v>
      </c>
    </row>
    <row r="625" spans="1:23" ht="23.25" hidden="1" customHeight="1" x14ac:dyDescent="0.25">
      <c r="A625" s="4" t="s">
        <v>103</v>
      </c>
      <c r="B625" s="4" t="s">
        <v>1348</v>
      </c>
      <c r="C625" s="430" t="s">
        <v>1349</v>
      </c>
      <c r="D625" s="332" t="s">
        <v>1350</v>
      </c>
      <c r="E625" s="331" t="s">
        <v>1351</v>
      </c>
      <c r="F625" s="332" t="s">
        <v>32</v>
      </c>
      <c r="G625" s="332">
        <v>1</v>
      </c>
      <c r="H625" s="650">
        <v>42.43</v>
      </c>
      <c r="I625" s="650">
        <v>42.43</v>
      </c>
      <c r="J625" s="419">
        <v>43790</v>
      </c>
      <c r="K625" s="597" t="s">
        <v>76</v>
      </c>
      <c r="L625" s="323" t="s">
        <v>103</v>
      </c>
      <c r="M625" s="652" t="s">
        <v>601</v>
      </c>
      <c r="N625" s="660">
        <v>43803</v>
      </c>
      <c r="O625" s="654">
        <v>43804</v>
      </c>
      <c r="P625" s="430"/>
      <c r="Q625" s="2" t="s">
        <v>67</v>
      </c>
      <c r="R625" s="655">
        <v>2019</v>
      </c>
      <c r="S625" s="564"/>
      <c r="T625" s="564"/>
      <c r="U625" s="564"/>
      <c r="V625" s="564"/>
      <c r="W625" s="564"/>
    </row>
    <row r="626" spans="1:23" ht="23.25" hidden="1" customHeight="1" x14ac:dyDescent="0.25">
      <c r="A626" s="338" t="s">
        <v>0</v>
      </c>
      <c r="B626" s="5" t="s">
        <v>1383</v>
      </c>
      <c r="C626" s="376"/>
      <c r="D626" s="335"/>
      <c r="E626" s="337" t="s">
        <v>1384</v>
      </c>
      <c r="F626" s="344" t="s">
        <v>32</v>
      </c>
      <c r="G626" s="344">
        <v>1</v>
      </c>
      <c r="H626" s="650">
        <v>923.7</v>
      </c>
      <c r="I626" s="650">
        <v>923.7</v>
      </c>
      <c r="J626" s="366">
        <v>42900</v>
      </c>
      <c r="K626" s="598" t="s">
        <v>1324</v>
      </c>
      <c r="L626" s="361"/>
      <c r="M626" s="652" t="s">
        <v>66</v>
      </c>
      <c r="N626" s="660">
        <v>42919</v>
      </c>
      <c r="O626" s="654">
        <v>42922</v>
      </c>
      <c r="P626" s="5"/>
      <c r="Q626" s="271" t="s">
        <v>77</v>
      </c>
      <c r="R626" s="396">
        <v>2017</v>
      </c>
    </row>
    <row r="627" spans="1:23" ht="23.25" hidden="1" customHeight="1" x14ac:dyDescent="0.25">
      <c r="A627" s="338" t="s">
        <v>54</v>
      </c>
      <c r="B627" s="5" t="s">
        <v>1235</v>
      </c>
      <c r="C627" s="376" t="s">
        <v>180</v>
      </c>
      <c r="D627" s="335">
        <v>9100000876</v>
      </c>
      <c r="E627" s="331" t="s">
        <v>1236</v>
      </c>
      <c r="F627" s="344" t="s">
        <v>32</v>
      </c>
      <c r="G627" s="344">
        <v>1</v>
      </c>
      <c r="H627" s="650">
        <v>2084.96</v>
      </c>
      <c r="I627" s="650">
        <v>2084.96</v>
      </c>
      <c r="J627" s="366">
        <v>42900</v>
      </c>
      <c r="K627" s="598" t="s">
        <v>180</v>
      </c>
      <c r="L627" s="361"/>
      <c r="M627" s="652" t="s">
        <v>66</v>
      </c>
      <c r="N627" s="660">
        <v>42900</v>
      </c>
      <c r="O627" s="654">
        <v>42900</v>
      </c>
      <c r="P627" s="5"/>
      <c r="Q627" s="271" t="s">
        <v>77</v>
      </c>
      <c r="R627" s="396">
        <v>2017</v>
      </c>
      <c r="S627" s="542"/>
      <c r="T627" s="542"/>
      <c r="U627" s="542"/>
      <c r="V627" s="542"/>
      <c r="W627" s="542"/>
    </row>
    <row r="628" spans="1:23" ht="23.25" hidden="1" customHeight="1" x14ac:dyDescent="0.25">
      <c r="A628" s="338" t="s">
        <v>1099</v>
      </c>
      <c r="B628" s="5"/>
      <c r="C628" s="376"/>
      <c r="D628" s="335" t="s">
        <v>1385</v>
      </c>
      <c r="E628" s="333" t="s">
        <v>1386</v>
      </c>
      <c r="F628" s="344" t="s">
        <v>32</v>
      </c>
      <c r="G628" s="344">
        <v>50</v>
      </c>
      <c r="H628" s="650">
        <v>0.3</v>
      </c>
      <c r="I628" s="650">
        <v>15</v>
      </c>
      <c r="J628" s="366">
        <v>42900</v>
      </c>
      <c r="K628" s="598" t="s">
        <v>828</v>
      </c>
      <c r="L628" s="361"/>
      <c r="M628" s="652" t="s">
        <v>66</v>
      </c>
      <c r="N628" s="660">
        <v>42907</v>
      </c>
      <c r="O628" s="654">
        <v>42912</v>
      </c>
      <c r="P628" s="5"/>
      <c r="Q628" s="271" t="s">
        <v>77</v>
      </c>
      <c r="R628" s="396">
        <v>2017</v>
      </c>
    </row>
    <row r="629" spans="1:23" ht="23.25" hidden="1" customHeight="1" x14ac:dyDescent="0.25">
      <c r="A629" s="338" t="s">
        <v>1099</v>
      </c>
      <c r="B629" s="5"/>
      <c r="C629" s="376"/>
      <c r="D629" s="335" t="s">
        <v>1387</v>
      </c>
      <c r="E629" s="333" t="s">
        <v>1388</v>
      </c>
      <c r="F629" s="344" t="s">
        <v>32</v>
      </c>
      <c r="G629" s="344">
        <v>50</v>
      </c>
      <c r="H629" s="650">
        <v>0.08</v>
      </c>
      <c r="I629" s="650">
        <v>4</v>
      </c>
      <c r="J629" s="366">
        <v>42900</v>
      </c>
      <c r="K629" s="598" t="s">
        <v>828</v>
      </c>
      <c r="L629" s="361"/>
      <c r="M629" s="652" t="s">
        <v>66</v>
      </c>
      <c r="N629" s="660">
        <v>42907</v>
      </c>
      <c r="O629" s="654">
        <v>42912</v>
      </c>
      <c r="P629" s="5"/>
      <c r="Q629" s="271" t="s">
        <v>77</v>
      </c>
      <c r="R629" s="396">
        <v>2017</v>
      </c>
      <c r="S629" s="564"/>
      <c r="T629" s="564"/>
      <c r="U629" s="564"/>
      <c r="V629" s="564"/>
      <c r="W629" s="564"/>
    </row>
    <row r="630" spans="1:23" s="124" customFormat="1" ht="23.25" hidden="1" customHeight="1" x14ac:dyDescent="0.25">
      <c r="A630" s="338" t="s">
        <v>54</v>
      </c>
      <c r="B630" s="5" t="s">
        <v>672</v>
      </c>
      <c r="C630" s="376" t="s">
        <v>178</v>
      </c>
      <c r="D630" s="335">
        <v>910000295</v>
      </c>
      <c r="E630" s="4" t="s">
        <v>673</v>
      </c>
      <c r="F630" s="344" t="s">
        <v>64</v>
      </c>
      <c r="G630" s="344">
        <v>1</v>
      </c>
      <c r="H630" s="650">
        <v>7603.63</v>
      </c>
      <c r="I630" s="650">
        <v>7603.63</v>
      </c>
      <c r="J630" s="366">
        <v>42901</v>
      </c>
      <c r="K630" s="598" t="s">
        <v>180</v>
      </c>
      <c r="L630" s="361"/>
      <c r="M630" s="652" t="s">
        <v>66</v>
      </c>
      <c r="N630" s="660">
        <v>42870</v>
      </c>
      <c r="O630" s="654"/>
      <c r="P630" s="5"/>
      <c r="Q630" s="271" t="s">
        <v>77</v>
      </c>
      <c r="R630" s="396">
        <v>2017</v>
      </c>
      <c r="S630" s="330"/>
      <c r="T630" s="330"/>
      <c r="U630" s="330"/>
      <c r="V630" s="330"/>
      <c r="W630" s="330"/>
    </row>
    <row r="631" spans="1:23" ht="23.25" hidden="1" customHeight="1" x14ac:dyDescent="0.25">
      <c r="A631" s="338" t="s">
        <v>118</v>
      </c>
      <c r="B631" s="5" t="s">
        <v>1389</v>
      </c>
      <c r="C631" s="376" t="s">
        <v>1390</v>
      </c>
      <c r="D631" s="335" t="s">
        <v>1391</v>
      </c>
      <c r="E631" s="4" t="s">
        <v>1392</v>
      </c>
      <c r="F631" s="344" t="s">
        <v>200</v>
      </c>
      <c r="G631" s="344">
        <v>1</v>
      </c>
      <c r="H631" s="650">
        <v>70.61</v>
      </c>
      <c r="I631" s="650">
        <v>70.61</v>
      </c>
      <c r="J631" s="366">
        <v>42902</v>
      </c>
      <c r="K631" s="598" t="s">
        <v>188</v>
      </c>
      <c r="L631" s="361"/>
      <c r="M631" s="652" t="s">
        <v>66</v>
      </c>
      <c r="N631" s="660">
        <v>42907</v>
      </c>
      <c r="O631" s="654">
        <v>42912</v>
      </c>
      <c r="P631" s="5"/>
      <c r="Q631" s="271" t="s">
        <v>77</v>
      </c>
      <c r="R631" s="396">
        <v>2017</v>
      </c>
      <c r="S631" s="542"/>
      <c r="T631" s="542"/>
      <c r="U631" s="542"/>
      <c r="V631" s="542"/>
      <c r="W631" s="542"/>
    </row>
    <row r="632" spans="1:23" ht="23.25" hidden="1" customHeight="1" x14ac:dyDescent="0.25">
      <c r="A632" s="338" t="s">
        <v>95</v>
      </c>
      <c r="B632" s="5" t="s">
        <v>1393</v>
      </c>
      <c r="C632" s="376"/>
      <c r="D632" s="335" t="s">
        <v>254</v>
      </c>
      <c r="E632" s="337" t="s">
        <v>1394</v>
      </c>
      <c r="F632" s="344" t="s">
        <v>200</v>
      </c>
      <c r="G632" s="344">
        <v>30</v>
      </c>
      <c r="H632" s="650">
        <v>3.35</v>
      </c>
      <c r="I632" s="650">
        <v>100.5</v>
      </c>
      <c r="J632" s="366">
        <v>42904</v>
      </c>
      <c r="K632" s="598" t="s">
        <v>214</v>
      </c>
      <c r="L632" s="361"/>
      <c r="M632" s="652" t="s">
        <v>66</v>
      </c>
      <c r="N632" s="660">
        <v>42907</v>
      </c>
      <c r="O632" s="654">
        <v>42912</v>
      </c>
      <c r="P632" s="6"/>
      <c r="Q632" s="271" t="s">
        <v>77</v>
      </c>
      <c r="R632" s="675">
        <v>2017</v>
      </c>
    </row>
    <row r="633" spans="1:23" ht="23.25" hidden="1" customHeight="1" x14ac:dyDescent="0.25">
      <c r="A633" s="338" t="s">
        <v>54</v>
      </c>
      <c r="B633" s="5" t="s">
        <v>1395</v>
      </c>
      <c r="C633" s="376"/>
      <c r="D633" s="335">
        <v>18811</v>
      </c>
      <c r="E633" s="4" t="s">
        <v>1396</v>
      </c>
      <c r="F633" s="344" t="s">
        <v>64</v>
      </c>
      <c r="G633" s="344">
        <v>1</v>
      </c>
      <c r="H633" s="650">
        <v>1864.8</v>
      </c>
      <c r="I633" s="650">
        <v>1864.8</v>
      </c>
      <c r="J633" s="366">
        <v>42905</v>
      </c>
      <c r="K633" s="598" t="s">
        <v>139</v>
      </c>
      <c r="L633" s="567" t="s">
        <v>65</v>
      </c>
      <c r="M633" s="652" t="s">
        <v>66</v>
      </c>
      <c r="N633" s="660">
        <v>42919</v>
      </c>
      <c r="O633" s="123"/>
      <c r="P633" s="5"/>
      <c r="Q633" s="271" t="s">
        <v>77</v>
      </c>
      <c r="R633" s="396">
        <v>2017</v>
      </c>
    </row>
    <row r="634" spans="1:23" ht="23.25" hidden="1" customHeight="1" x14ac:dyDescent="0.25">
      <c r="A634" s="338" t="s">
        <v>1397</v>
      </c>
      <c r="B634" s="5" t="s">
        <v>1398</v>
      </c>
      <c r="C634" s="376"/>
      <c r="D634" s="335"/>
      <c r="E634" s="337" t="s">
        <v>169</v>
      </c>
      <c r="F634" s="344" t="s">
        <v>32</v>
      </c>
      <c r="G634" s="344">
        <v>1</v>
      </c>
      <c r="H634" s="650">
        <v>536</v>
      </c>
      <c r="I634" s="650">
        <v>536</v>
      </c>
      <c r="J634" s="366">
        <v>42905</v>
      </c>
      <c r="K634" s="598" t="s">
        <v>332</v>
      </c>
      <c r="L634" s="361"/>
      <c r="M634" s="652" t="s">
        <v>66</v>
      </c>
      <c r="N634" s="660">
        <v>42907</v>
      </c>
      <c r="O634" s="654">
        <v>42912</v>
      </c>
      <c r="P634" s="5"/>
      <c r="Q634" s="271" t="s">
        <v>77</v>
      </c>
      <c r="R634" s="396">
        <v>2017</v>
      </c>
    </row>
    <row r="635" spans="1:23" ht="23.25" hidden="1" customHeight="1" x14ac:dyDescent="0.25">
      <c r="A635" s="359" t="s">
        <v>36</v>
      </c>
      <c r="B635" s="5" t="s">
        <v>1399</v>
      </c>
      <c r="C635" s="376"/>
      <c r="D635" s="335" t="s">
        <v>1400</v>
      </c>
      <c r="E635" s="337" t="s">
        <v>1399</v>
      </c>
      <c r="F635" s="344" t="s">
        <v>32</v>
      </c>
      <c r="G635" s="344">
        <v>1</v>
      </c>
      <c r="H635" s="650">
        <v>175</v>
      </c>
      <c r="I635" s="650">
        <v>175</v>
      </c>
      <c r="J635" s="366">
        <v>42905</v>
      </c>
      <c r="K635" s="598" t="s">
        <v>332</v>
      </c>
      <c r="L635" s="361" t="s">
        <v>1401</v>
      </c>
      <c r="M635" s="652" t="s">
        <v>66</v>
      </c>
      <c r="N635" s="660">
        <v>42907</v>
      </c>
      <c r="O635" s="654">
        <v>42912</v>
      </c>
      <c r="P635" s="5"/>
      <c r="Q635" s="271" t="s">
        <v>77</v>
      </c>
      <c r="R635" s="549">
        <v>2017</v>
      </c>
    </row>
    <row r="636" spans="1:23" ht="23.25" hidden="1" customHeight="1" x14ac:dyDescent="0.25">
      <c r="A636" s="338" t="s">
        <v>36</v>
      </c>
      <c r="B636" s="5" t="s">
        <v>1402</v>
      </c>
      <c r="C636" s="376"/>
      <c r="D636" s="335" t="s">
        <v>1403</v>
      </c>
      <c r="E636" s="337" t="s">
        <v>1404</v>
      </c>
      <c r="F636" s="344" t="s">
        <v>32</v>
      </c>
      <c r="G636" s="344">
        <v>1</v>
      </c>
      <c r="H636" s="650">
        <v>1087</v>
      </c>
      <c r="I636" s="650">
        <v>1087</v>
      </c>
      <c r="J636" s="366">
        <v>42905</v>
      </c>
      <c r="K636" s="598" t="s">
        <v>139</v>
      </c>
      <c r="L636" s="361"/>
      <c r="M636" s="652" t="s">
        <v>66</v>
      </c>
      <c r="N636" s="660">
        <v>42919</v>
      </c>
      <c r="O636" s="654">
        <v>42922</v>
      </c>
      <c r="P636" s="5"/>
      <c r="Q636" s="271" t="s">
        <v>77</v>
      </c>
      <c r="R636" s="675">
        <v>2017</v>
      </c>
    </row>
    <row r="637" spans="1:23" ht="23.25" hidden="1" customHeight="1" x14ac:dyDescent="0.25">
      <c r="A637" s="5" t="s">
        <v>84</v>
      </c>
      <c r="B637" s="5" t="s">
        <v>1405</v>
      </c>
      <c r="C637" s="376"/>
      <c r="D637" s="335"/>
      <c r="E637" s="337" t="s">
        <v>1405</v>
      </c>
      <c r="F637" s="344" t="s">
        <v>32</v>
      </c>
      <c r="G637" s="344">
        <v>1</v>
      </c>
      <c r="H637" s="650">
        <v>350</v>
      </c>
      <c r="I637" s="650">
        <v>350</v>
      </c>
      <c r="J637" s="366">
        <v>42905</v>
      </c>
      <c r="K637" s="598" t="s">
        <v>1406</v>
      </c>
      <c r="L637" s="361" t="s">
        <v>1407</v>
      </c>
      <c r="M637" s="652" t="s">
        <v>66</v>
      </c>
      <c r="N637" s="660">
        <v>43175</v>
      </c>
      <c r="O637" s="654">
        <v>43181</v>
      </c>
      <c r="P637" s="5"/>
      <c r="Q637" s="271" t="s">
        <v>77</v>
      </c>
      <c r="R637" s="5">
        <v>2017</v>
      </c>
      <c r="S637" s="124"/>
      <c r="T637" s="124"/>
      <c r="U637" s="124"/>
      <c r="V637" s="124"/>
      <c r="W637" s="124"/>
    </row>
    <row r="638" spans="1:23" ht="23.25" hidden="1" customHeight="1" x14ac:dyDescent="0.25">
      <c r="A638" s="338" t="s">
        <v>95</v>
      </c>
      <c r="B638" s="5" t="s">
        <v>220</v>
      </c>
      <c r="C638" s="376" t="s">
        <v>220</v>
      </c>
      <c r="D638" s="335">
        <v>32011</v>
      </c>
      <c r="E638" s="4" t="s">
        <v>1408</v>
      </c>
      <c r="F638" s="344" t="s">
        <v>200</v>
      </c>
      <c r="G638" s="344">
        <v>10</v>
      </c>
      <c r="H638" s="650">
        <v>36.58</v>
      </c>
      <c r="I638" s="650">
        <v>365.79999999999995</v>
      </c>
      <c r="J638" s="366">
        <v>42906</v>
      </c>
      <c r="K638" s="598" t="s">
        <v>220</v>
      </c>
      <c r="L638" s="361"/>
      <c r="M638" s="652" t="s">
        <v>66</v>
      </c>
      <c r="N638" s="660">
        <v>42907</v>
      </c>
      <c r="O638" s="123">
        <v>42912</v>
      </c>
      <c r="P638" s="5"/>
      <c r="Q638" s="271" t="s">
        <v>77</v>
      </c>
      <c r="R638" s="396">
        <v>2017</v>
      </c>
      <c r="S638" s="564"/>
      <c r="T638" s="564"/>
      <c r="U638" s="564"/>
      <c r="V638" s="564"/>
      <c r="W638" s="564"/>
    </row>
    <row r="639" spans="1:23" ht="23.25" hidden="1" customHeight="1" x14ac:dyDescent="0.25">
      <c r="A639" s="338"/>
      <c r="B639" s="5"/>
      <c r="C639" s="376"/>
      <c r="D639" s="335"/>
      <c r="E639" s="337" t="s">
        <v>1409</v>
      </c>
      <c r="F639" s="344" t="s">
        <v>32</v>
      </c>
      <c r="G639" s="344">
        <v>1</v>
      </c>
      <c r="H639" s="650">
        <v>117</v>
      </c>
      <c r="I639" s="650">
        <v>117</v>
      </c>
      <c r="J639" s="366">
        <v>42906</v>
      </c>
      <c r="K639" s="598" t="s">
        <v>1300</v>
      </c>
      <c r="L639" s="361"/>
      <c r="M639" s="652" t="s">
        <v>66</v>
      </c>
      <c r="N639" s="660">
        <v>42907</v>
      </c>
      <c r="O639" s="654">
        <v>42912</v>
      </c>
      <c r="P639" s="5"/>
      <c r="Q639" s="271" t="s">
        <v>77</v>
      </c>
      <c r="R639" s="396">
        <v>2017</v>
      </c>
    </row>
    <row r="640" spans="1:23" ht="23.25" hidden="1" customHeight="1" x14ac:dyDescent="0.25">
      <c r="A640" s="338" t="s">
        <v>140</v>
      </c>
      <c r="B640" s="5"/>
      <c r="C640" s="376"/>
      <c r="D640" s="335"/>
      <c r="E640" s="337" t="s">
        <v>1410</v>
      </c>
      <c r="F640" s="344" t="s">
        <v>32</v>
      </c>
      <c r="G640" s="344">
        <v>1</v>
      </c>
      <c r="H640" s="650">
        <v>62.3</v>
      </c>
      <c r="I640" s="650">
        <v>62.3</v>
      </c>
      <c r="J640" s="366">
        <v>42906</v>
      </c>
      <c r="K640" s="598" t="s">
        <v>139</v>
      </c>
      <c r="L640" s="361"/>
      <c r="M640" s="652" t="s">
        <v>66</v>
      </c>
      <c r="N640" s="660">
        <v>42907</v>
      </c>
      <c r="O640" s="654">
        <v>42912</v>
      </c>
      <c r="P640" s="5"/>
      <c r="Q640" s="271" t="s">
        <v>77</v>
      </c>
      <c r="R640" s="396">
        <v>2017</v>
      </c>
    </row>
    <row r="641" spans="1:23" ht="23.25" hidden="1" customHeight="1" x14ac:dyDescent="0.25">
      <c r="A641" s="338"/>
      <c r="B641" s="5"/>
      <c r="C641" s="376"/>
      <c r="D641" s="335"/>
      <c r="E641" s="337" t="s">
        <v>1411</v>
      </c>
      <c r="F641" s="344" t="s">
        <v>32</v>
      </c>
      <c r="G641" s="344">
        <v>1</v>
      </c>
      <c r="H641" s="650">
        <v>553</v>
      </c>
      <c r="I641" s="650">
        <v>553</v>
      </c>
      <c r="J641" s="366">
        <v>42906</v>
      </c>
      <c r="K641" s="598" t="s">
        <v>332</v>
      </c>
      <c r="L641" s="361"/>
      <c r="M641" s="652" t="s">
        <v>66</v>
      </c>
      <c r="N641" s="660">
        <v>42907</v>
      </c>
      <c r="O641" s="654">
        <v>42912</v>
      </c>
      <c r="P641" s="5"/>
      <c r="Q641" s="271" t="s">
        <v>77</v>
      </c>
      <c r="R641" s="396">
        <v>2017</v>
      </c>
    </row>
    <row r="642" spans="1:23" ht="23.25" hidden="1" customHeight="1" x14ac:dyDescent="0.25">
      <c r="A642" s="338" t="s">
        <v>140</v>
      </c>
      <c r="B642" s="5" t="s">
        <v>431</v>
      </c>
      <c r="C642" s="376" t="s">
        <v>646</v>
      </c>
      <c r="D642" s="335" t="s">
        <v>1412</v>
      </c>
      <c r="E642" s="4" t="s">
        <v>1413</v>
      </c>
      <c r="F642" s="344" t="s">
        <v>200</v>
      </c>
      <c r="G642" s="344">
        <v>3</v>
      </c>
      <c r="H642" s="650">
        <v>102.75</v>
      </c>
      <c r="I642" s="650">
        <v>308.25</v>
      </c>
      <c r="J642" s="366">
        <v>42907</v>
      </c>
      <c r="K642" s="598" t="s">
        <v>214</v>
      </c>
      <c r="L642" s="361"/>
      <c r="M642" s="652" t="s">
        <v>66</v>
      </c>
      <c r="N642" s="660">
        <v>42919</v>
      </c>
      <c r="O642" s="654">
        <v>42922</v>
      </c>
      <c r="P642" s="6"/>
      <c r="Q642" s="271" t="s">
        <v>77</v>
      </c>
      <c r="R642" s="396">
        <v>2017</v>
      </c>
    </row>
    <row r="643" spans="1:23" ht="23.25" hidden="1" customHeight="1" x14ac:dyDescent="0.25">
      <c r="A643" s="338" t="s">
        <v>140</v>
      </c>
      <c r="B643" s="5" t="s">
        <v>360</v>
      </c>
      <c r="C643" s="376" t="s">
        <v>794</v>
      </c>
      <c r="D643" s="335" t="s">
        <v>1414</v>
      </c>
      <c r="E643" s="4" t="s">
        <v>1415</v>
      </c>
      <c r="F643" s="344" t="s">
        <v>200</v>
      </c>
      <c r="G643" s="344">
        <v>1</v>
      </c>
      <c r="H643" s="650">
        <v>96.22</v>
      </c>
      <c r="I643" s="650">
        <v>96.22</v>
      </c>
      <c r="J643" s="366">
        <v>42908</v>
      </c>
      <c r="K643" s="598" t="s">
        <v>1416</v>
      </c>
      <c r="L643" s="361"/>
      <c r="M643" s="652" t="s">
        <v>66</v>
      </c>
      <c r="N643" s="660">
        <v>42919</v>
      </c>
      <c r="O643" s="654">
        <v>42922</v>
      </c>
      <c r="P643" s="5"/>
      <c r="Q643" s="271" t="s">
        <v>77</v>
      </c>
      <c r="R643" s="396">
        <v>2017</v>
      </c>
    </row>
    <row r="644" spans="1:23" s="124" customFormat="1" ht="23.25" hidden="1" customHeight="1" x14ac:dyDescent="0.25">
      <c r="A644" s="338" t="s">
        <v>1417</v>
      </c>
      <c r="B644" s="5" t="s">
        <v>1418</v>
      </c>
      <c r="C644" s="376" t="s">
        <v>1419</v>
      </c>
      <c r="D644" s="335" t="s">
        <v>1420</v>
      </c>
      <c r="E644" s="333" t="s">
        <v>1421</v>
      </c>
      <c r="F644" s="344" t="s">
        <v>94</v>
      </c>
      <c r="G644" s="344">
        <v>2</v>
      </c>
      <c r="H644" s="650">
        <v>24.62</v>
      </c>
      <c r="I644" s="650">
        <v>49.24</v>
      </c>
      <c r="J644" s="366">
        <v>42908</v>
      </c>
      <c r="K644" s="598" t="s">
        <v>139</v>
      </c>
      <c r="L644" s="361"/>
      <c r="M644" s="652" t="s">
        <v>66</v>
      </c>
      <c r="N644" s="660">
        <v>42919</v>
      </c>
      <c r="O644" s="654">
        <v>42922</v>
      </c>
      <c r="P644" s="5"/>
      <c r="Q644" s="271" t="s">
        <v>77</v>
      </c>
      <c r="R644" s="396">
        <v>2017</v>
      </c>
      <c r="S644" s="330"/>
      <c r="T644" s="330"/>
      <c r="U644" s="330"/>
      <c r="V644" s="330"/>
      <c r="W644" s="330"/>
    </row>
    <row r="645" spans="1:23" ht="23.25" hidden="1" customHeight="1" x14ac:dyDescent="0.25">
      <c r="A645" s="338" t="s">
        <v>54</v>
      </c>
      <c r="B645" s="5" t="s">
        <v>1422</v>
      </c>
      <c r="C645" s="376" t="s">
        <v>343</v>
      </c>
      <c r="D645" s="335">
        <v>1051207</v>
      </c>
      <c r="E645" s="352" t="s">
        <v>344</v>
      </c>
      <c r="F645" s="344" t="s">
        <v>32</v>
      </c>
      <c r="G645" s="344">
        <v>4</v>
      </c>
      <c r="H645" s="650">
        <v>33.33</v>
      </c>
      <c r="I645" s="650">
        <v>133.32</v>
      </c>
      <c r="J645" s="651">
        <v>42912</v>
      </c>
      <c r="K645" s="598" t="s">
        <v>212</v>
      </c>
      <c r="L645" s="361"/>
      <c r="M645" s="652" t="s">
        <v>66</v>
      </c>
      <c r="N645" s="653">
        <v>42919</v>
      </c>
      <c r="O645" s="654">
        <v>42922</v>
      </c>
      <c r="P645" s="5"/>
      <c r="Q645" s="271" t="s">
        <v>77</v>
      </c>
      <c r="R645" s="396">
        <v>2017</v>
      </c>
    </row>
    <row r="646" spans="1:23" ht="23.25" hidden="1" customHeight="1" x14ac:dyDescent="0.25">
      <c r="A646" s="360" t="s">
        <v>120</v>
      </c>
      <c r="B646" s="346"/>
      <c r="C646" s="360" t="s">
        <v>1423</v>
      </c>
      <c r="D646" s="335" t="s">
        <v>351</v>
      </c>
      <c r="E646" s="345" t="s">
        <v>1424</v>
      </c>
      <c r="F646" s="344" t="s">
        <v>94</v>
      </c>
      <c r="G646" s="344">
        <v>400</v>
      </c>
      <c r="H646" s="650">
        <v>0.01</v>
      </c>
      <c r="I646" s="650">
        <v>4</v>
      </c>
      <c r="J646" s="690">
        <v>42913</v>
      </c>
      <c r="K646" s="677" t="s">
        <v>188</v>
      </c>
      <c r="L646" s="361"/>
      <c r="M646" s="652" t="s">
        <v>66</v>
      </c>
      <c r="N646" s="660">
        <v>42919</v>
      </c>
      <c r="O646" s="654">
        <v>42922</v>
      </c>
      <c r="P646" s="5"/>
      <c r="Q646" s="271" t="s">
        <v>77</v>
      </c>
      <c r="R646" s="396">
        <v>2017</v>
      </c>
    </row>
    <row r="647" spans="1:23" ht="23.25" hidden="1" customHeight="1" x14ac:dyDescent="0.25">
      <c r="A647" s="360" t="s">
        <v>120</v>
      </c>
      <c r="B647" s="346"/>
      <c r="C647" s="360" t="s">
        <v>1423</v>
      </c>
      <c r="D647" s="335" t="s">
        <v>353</v>
      </c>
      <c r="E647" s="345" t="s">
        <v>1424</v>
      </c>
      <c r="F647" s="344" t="s">
        <v>94</v>
      </c>
      <c r="G647" s="344">
        <v>400</v>
      </c>
      <c r="H647" s="650">
        <v>0.02</v>
      </c>
      <c r="I647" s="650">
        <v>8</v>
      </c>
      <c r="J647" s="690">
        <v>42913</v>
      </c>
      <c r="K647" s="677" t="s">
        <v>188</v>
      </c>
      <c r="L647" s="361"/>
      <c r="M647" s="652" t="s">
        <v>66</v>
      </c>
      <c r="N647" s="660">
        <v>42919</v>
      </c>
      <c r="O647" s="654">
        <v>42922</v>
      </c>
      <c r="P647" s="5"/>
      <c r="Q647" s="271" t="s">
        <v>77</v>
      </c>
      <c r="R647" s="396">
        <v>2017</v>
      </c>
    </row>
    <row r="648" spans="1:23" ht="23.25" hidden="1" customHeight="1" x14ac:dyDescent="0.25">
      <c r="A648" s="360" t="s">
        <v>120</v>
      </c>
      <c r="B648" s="346"/>
      <c r="C648" s="360" t="s">
        <v>1423</v>
      </c>
      <c r="D648" s="335" t="s">
        <v>354</v>
      </c>
      <c r="E648" s="345" t="s">
        <v>1424</v>
      </c>
      <c r="F648" s="344" t="s">
        <v>94</v>
      </c>
      <c r="G648" s="344">
        <v>400</v>
      </c>
      <c r="H648" s="650">
        <v>0.03</v>
      </c>
      <c r="I648" s="650">
        <v>12</v>
      </c>
      <c r="J648" s="690">
        <v>42913</v>
      </c>
      <c r="K648" s="677" t="s">
        <v>188</v>
      </c>
      <c r="L648" s="361"/>
      <c r="M648" s="652" t="s">
        <v>66</v>
      </c>
      <c r="N648" s="660">
        <v>42919</v>
      </c>
      <c r="O648" s="654">
        <v>42922</v>
      </c>
      <c r="P648" s="5"/>
      <c r="Q648" s="271" t="s">
        <v>77</v>
      </c>
      <c r="R648" s="396">
        <v>2017</v>
      </c>
    </row>
    <row r="649" spans="1:23" ht="23.25" hidden="1" customHeight="1" x14ac:dyDescent="0.25">
      <c r="A649" s="360" t="s">
        <v>120</v>
      </c>
      <c r="B649" s="346"/>
      <c r="C649" s="360" t="s">
        <v>1423</v>
      </c>
      <c r="D649" s="335" t="s">
        <v>355</v>
      </c>
      <c r="E649" s="345" t="s">
        <v>1424</v>
      </c>
      <c r="F649" s="344" t="s">
        <v>94</v>
      </c>
      <c r="G649" s="344">
        <v>400</v>
      </c>
      <c r="H649" s="650">
        <v>0.1</v>
      </c>
      <c r="I649" s="650">
        <v>40</v>
      </c>
      <c r="J649" s="690">
        <v>42913</v>
      </c>
      <c r="K649" s="677" t="s">
        <v>188</v>
      </c>
      <c r="L649" s="361"/>
      <c r="M649" s="652" t="s">
        <v>66</v>
      </c>
      <c r="N649" s="660">
        <v>42919</v>
      </c>
      <c r="O649" s="654">
        <v>42922</v>
      </c>
      <c r="P649" s="5"/>
      <c r="Q649" s="271" t="s">
        <v>77</v>
      </c>
      <c r="R649" s="396">
        <v>2017</v>
      </c>
    </row>
    <row r="650" spans="1:23" ht="23.25" hidden="1" customHeight="1" x14ac:dyDescent="0.25">
      <c r="A650" s="338" t="s">
        <v>54</v>
      </c>
      <c r="B650" s="5" t="s">
        <v>1425</v>
      </c>
      <c r="C650" s="376" t="s">
        <v>1426</v>
      </c>
      <c r="D650" s="335" t="s">
        <v>1427</v>
      </c>
      <c r="E650" s="333" t="s">
        <v>1428</v>
      </c>
      <c r="F650" s="344" t="s">
        <v>32</v>
      </c>
      <c r="G650" s="344">
        <v>1</v>
      </c>
      <c r="H650" s="650">
        <v>45.49</v>
      </c>
      <c r="I650" s="650">
        <v>45.49</v>
      </c>
      <c r="J650" s="366">
        <v>42914</v>
      </c>
      <c r="K650" s="598" t="s">
        <v>139</v>
      </c>
      <c r="L650" s="361"/>
      <c r="M650" s="652" t="s">
        <v>66</v>
      </c>
      <c r="N650" s="660">
        <v>42919</v>
      </c>
      <c r="O650" s="654">
        <v>42922</v>
      </c>
      <c r="P650" s="5"/>
      <c r="Q650" s="271" t="s">
        <v>77</v>
      </c>
      <c r="R650" s="396">
        <v>2017</v>
      </c>
    </row>
    <row r="651" spans="1:23" ht="23.25" hidden="1" customHeight="1" x14ac:dyDescent="0.25">
      <c r="A651" s="338" t="s">
        <v>54</v>
      </c>
      <c r="B651" s="5" t="s">
        <v>1425</v>
      </c>
      <c r="C651" s="376" t="s">
        <v>185</v>
      </c>
      <c r="D651" s="335" t="s">
        <v>618</v>
      </c>
      <c r="E651" s="4" t="s">
        <v>619</v>
      </c>
      <c r="F651" s="344" t="s">
        <v>32</v>
      </c>
      <c r="G651" s="344">
        <v>1</v>
      </c>
      <c r="H651" s="650">
        <v>254.9</v>
      </c>
      <c r="I651" s="650">
        <v>254.9</v>
      </c>
      <c r="J651" s="366">
        <v>42914</v>
      </c>
      <c r="K651" s="598" t="s">
        <v>139</v>
      </c>
      <c r="L651" s="361"/>
      <c r="M651" s="652" t="s">
        <v>66</v>
      </c>
      <c r="N651" s="660">
        <v>42919</v>
      </c>
      <c r="O651" s="654">
        <v>42922</v>
      </c>
      <c r="P651" s="5"/>
      <c r="Q651" s="271" t="s">
        <v>77</v>
      </c>
      <c r="R651" s="675">
        <v>2017</v>
      </c>
    </row>
    <row r="652" spans="1:23" ht="23.25" hidden="1" customHeight="1" x14ac:dyDescent="0.25">
      <c r="A652" s="338" t="s">
        <v>54</v>
      </c>
      <c r="B652" s="5" t="s">
        <v>1425</v>
      </c>
      <c r="C652" s="376" t="s">
        <v>29</v>
      </c>
      <c r="D652" s="335" t="s">
        <v>1429</v>
      </c>
      <c r="E652" s="4" t="s">
        <v>1430</v>
      </c>
      <c r="F652" s="344" t="s">
        <v>32</v>
      </c>
      <c r="G652" s="344">
        <v>1</v>
      </c>
      <c r="H652" s="650">
        <v>37.11</v>
      </c>
      <c r="I652" s="650">
        <v>37.11</v>
      </c>
      <c r="J652" s="651">
        <v>42914</v>
      </c>
      <c r="K652" s="598" t="s">
        <v>212</v>
      </c>
      <c r="L652" s="361"/>
      <c r="M652" s="652" t="s">
        <v>66</v>
      </c>
      <c r="N652" s="653">
        <v>42919</v>
      </c>
      <c r="O652" s="654">
        <v>42922</v>
      </c>
      <c r="P652" s="5"/>
      <c r="Q652" s="271" t="s">
        <v>77</v>
      </c>
      <c r="R652" s="396">
        <v>2017</v>
      </c>
    </row>
    <row r="653" spans="1:23" ht="23.25" hidden="1" customHeight="1" x14ac:dyDescent="0.25">
      <c r="A653" s="338" t="s">
        <v>54</v>
      </c>
      <c r="B653" s="5" t="s">
        <v>1425</v>
      </c>
      <c r="C653" s="376" t="s">
        <v>29</v>
      </c>
      <c r="D653" s="335" t="s">
        <v>1431</v>
      </c>
      <c r="E653" s="4" t="s">
        <v>1432</v>
      </c>
      <c r="F653" s="344" t="s">
        <v>32</v>
      </c>
      <c r="G653" s="344">
        <v>1</v>
      </c>
      <c r="H653" s="650">
        <v>45.49</v>
      </c>
      <c r="I653" s="650">
        <v>45.49</v>
      </c>
      <c r="J653" s="651">
        <v>42914</v>
      </c>
      <c r="K653" s="598" t="s">
        <v>212</v>
      </c>
      <c r="L653" s="361"/>
      <c r="M653" s="652" t="s">
        <v>66</v>
      </c>
      <c r="N653" s="653">
        <v>42919</v>
      </c>
      <c r="O653" s="654">
        <v>42922</v>
      </c>
      <c r="P653" s="5"/>
      <c r="Q653" s="271" t="s">
        <v>77</v>
      </c>
      <c r="R653" s="396">
        <v>2017</v>
      </c>
    </row>
    <row r="654" spans="1:23" ht="23.25" hidden="1" customHeight="1" x14ac:dyDescent="0.25">
      <c r="A654" s="338" t="s">
        <v>54</v>
      </c>
      <c r="B654" s="5" t="s">
        <v>1425</v>
      </c>
      <c r="C654" s="376" t="s">
        <v>1433</v>
      </c>
      <c r="D654" s="335" t="s">
        <v>1434</v>
      </c>
      <c r="E654" s="4" t="s">
        <v>1435</v>
      </c>
      <c r="F654" s="344" t="s">
        <v>32</v>
      </c>
      <c r="G654" s="344">
        <v>3</v>
      </c>
      <c r="H654" s="650">
        <v>8.9499999999999993</v>
      </c>
      <c r="I654" s="650">
        <v>26.849999999999998</v>
      </c>
      <c r="J654" s="651">
        <v>42914</v>
      </c>
      <c r="K654" s="598" t="s">
        <v>212</v>
      </c>
      <c r="L654" s="361"/>
      <c r="M654" s="652" t="s">
        <v>66</v>
      </c>
      <c r="N654" s="653">
        <v>42919</v>
      </c>
      <c r="O654" s="654">
        <v>42922</v>
      </c>
      <c r="P654" s="5"/>
      <c r="Q654" s="271" t="s">
        <v>77</v>
      </c>
      <c r="R654" s="396">
        <v>2017</v>
      </c>
    </row>
    <row r="655" spans="1:23" ht="23.25" hidden="1" customHeight="1" x14ac:dyDescent="0.25">
      <c r="A655" s="338" t="s">
        <v>54</v>
      </c>
      <c r="B655" s="5" t="s">
        <v>1425</v>
      </c>
      <c r="C655" s="376" t="s">
        <v>1426</v>
      </c>
      <c r="D655" s="335" t="s">
        <v>1436</v>
      </c>
      <c r="E655" s="333" t="s">
        <v>1437</v>
      </c>
      <c r="F655" s="344" t="s">
        <v>32</v>
      </c>
      <c r="G655" s="344">
        <v>1</v>
      </c>
      <c r="H655" s="650">
        <v>14.01</v>
      </c>
      <c r="I655" s="650">
        <v>14.01</v>
      </c>
      <c r="J655" s="651">
        <v>42914</v>
      </c>
      <c r="K655" s="598" t="s">
        <v>212</v>
      </c>
      <c r="L655" s="361"/>
      <c r="M655" s="652" t="s">
        <v>66</v>
      </c>
      <c r="N655" s="653">
        <v>42919</v>
      </c>
      <c r="O655" s="654">
        <v>42922</v>
      </c>
      <c r="P655" s="5"/>
      <c r="Q655" s="271" t="s">
        <v>77</v>
      </c>
      <c r="R655" s="396">
        <v>2017</v>
      </c>
    </row>
    <row r="656" spans="1:23" ht="23.25" hidden="1" customHeight="1" x14ac:dyDescent="0.25">
      <c r="A656" s="338" t="s">
        <v>54</v>
      </c>
      <c r="B656" s="5" t="s">
        <v>1425</v>
      </c>
      <c r="C656" s="376" t="s">
        <v>1426</v>
      </c>
      <c r="D656" s="335" t="s">
        <v>1438</v>
      </c>
      <c r="E656" s="4" t="s">
        <v>1439</v>
      </c>
      <c r="F656" s="344" t="s">
        <v>32</v>
      </c>
      <c r="G656" s="344">
        <v>1</v>
      </c>
      <c r="H656" s="650">
        <v>45.49</v>
      </c>
      <c r="I656" s="650">
        <v>45.49</v>
      </c>
      <c r="J656" s="651">
        <v>42914</v>
      </c>
      <c r="K656" s="598" t="s">
        <v>212</v>
      </c>
      <c r="L656" s="361"/>
      <c r="M656" s="652" t="s">
        <v>66</v>
      </c>
      <c r="N656" s="653">
        <v>42919</v>
      </c>
      <c r="O656" s="654">
        <v>42922</v>
      </c>
      <c r="P656" s="5"/>
      <c r="Q656" s="271" t="s">
        <v>77</v>
      </c>
      <c r="R656" s="396">
        <v>2017</v>
      </c>
    </row>
    <row r="657" spans="1:23" ht="23.25" hidden="1" customHeight="1" x14ac:dyDescent="0.25">
      <c r="A657" s="338" t="s">
        <v>84</v>
      </c>
      <c r="B657" s="5" t="s">
        <v>1440</v>
      </c>
      <c r="C657" s="376" t="s">
        <v>798</v>
      </c>
      <c r="D657" s="335" t="s">
        <v>1441</v>
      </c>
      <c r="E657" s="4" t="s">
        <v>1442</v>
      </c>
      <c r="F657" s="344" t="s">
        <v>32</v>
      </c>
      <c r="G657" s="344">
        <v>1</v>
      </c>
      <c r="H657" s="650">
        <v>115.73</v>
      </c>
      <c r="I657" s="650">
        <v>115.73</v>
      </c>
      <c r="J657" s="366">
        <v>42914</v>
      </c>
      <c r="K657" s="598" t="s">
        <v>139</v>
      </c>
      <c r="L657" s="361"/>
      <c r="M657" s="652" t="s">
        <v>66</v>
      </c>
      <c r="N657" s="660">
        <v>42919</v>
      </c>
      <c r="O657" s="654">
        <v>42922</v>
      </c>
      <c r="P657" s="5"/>
      <c r="Q657" s="271" t="s">
        <v>77</v>
      </c>
      <c r="R657" s="396">
        <v>2017</v>
      </c>
    </row>
    <row r="658" spans="1:23" ht="23.25" hidden="1" customHeight="1" x14ac:dyDescent="0.25">
      <c r="A658" s="338" t="s">
        <v>140</v>
      </c>
      <c r="B658" s="5" t="s">
        <v>1443</v>
      </c>
      <c r="C658" s="376" t="s">
        <v>198</v>
      </c>
      <c r="D658" s="335">
        <v>180596</v>
      </c>
      <c r="E658" s="4" t="s">
        <v>1444</v>
      </c>
      <c r="F658" s="344" t="s">
        <v>200</v>
      </c>
      <c r="G658" s="344">
        <v>10</v>
      </c>
      <c r="H658" s="650">
        <v>7.5</v>
      </c>
      <c r="I658" s="650">
        <v>75</v>
      </c>
      <c r="J658" s="366">
        <v>42914</v>
      </c>
      <c r="K658" s="598" t="s">
        <v>214</v>
      </c>
      <c r="L658" s="361"/>
      <c r="M658" s="652" t="s">
        <v>66</v>
      </c>
      <c r="N658" s="660">
        <v>42919</v>
      </c>
      <c r="O658" s="654">
        <v>42922</v>
      </c>
      <c r="P658" s="6"/>
      <c r="Q658" s="271" t="s">
        <v>77</v>
      </c>
      <c r="R658" s="396">
        <v>2017</v>
      </c>
    </row>
    <row r="659" spans="1:23" ht="23.25" hidden="1" customHeight="1" x14ac:dyDescent="0.25">
      <c r="A659" s="338" t="s">
        <v>140</v>
      </c>
      <c r="B659" s="5" t="s">
        <v>1445</v>
      </c>
      <c r="C659" s="376" t="s">
        <v>1446</v>
      </c>
      <c r="D659" s="335">
        <v>274179</v>
      </c>
      <c r="E659" s="4" t="s">
        <v>1447</v>
      </c>
      <c r="F659" s="344" t="s">
        <v>348</v>
      </c>
      <c r="G659" s="344">
        <v>2</v>
      </c>
      <c r="H659" s="650">
        <v>45.31</v>
      </c>
      <c r="I659" s="650">
        <v>90.62</v>
      </c>
      <c r="J659" s="366">
        <v>42915</v>
      </c>
      <c r="K659" s="598" t="s">
        <v>694</v>
      </c>
      <c r="L659" s="361"/>
      <c r="M659" s="652" t="s">
        <v>66</v>
      </c>
      <c r="N659" s="660">
        <v>42919</v>
      </c>
      <c r="O659" s="654">
        <v>42922</v>
      </c>
      <c r="P659" s="5"/>
      <c r="Q659" s="271" t="s">
        <v>77</v>
      </c>
      <c r="R659" s="396">
        <v>2017</v>
      </c>
    </row>
    <row r="660" spans="1:23" ht="23.25" hidden="1" customHeight="1" x14ac:dyDescent="0.25">
      <c r="A660" s="338" t="s">
        <v>140</v>
      </c>
      <c r="B660" s="5" t="s">
        <v>1445</v>
      </c>
      <c r="C660" s="376" t="s">
        <v>1446</v>
      </c>
      <c r="D660" s="335">
        <v>274180</v>
      </c>
      <c r="E660" s="4" t="s">
        <v>1448</v>
      </c>
      <c r="F660" s="344" t="s">
        <v>348</v>
      </c>
      <c r="G660" s="344">
        <v>2</v>
      </c>
      <c r="H660" s="650">
        <v>59.29</v>
      </c>
      <c r="I660" s="650">
        <v>118.58</v>
      </c>
      <c r="J660" s="366">
        <v>42915</v>
      </c>
      <c r="K660" s="598" t="s">
        <v>694</v>
      </c>
      <c r="L660" s="361"/>
      <c r="M660" s="652" t="s">
        <v>66</v>
      </c>
      <c r="N660" s="660">
        <v>42919</v>
      </c>
      <c r="O660" s="654">
        <v>42922</v>
      </c>
      <c r="P660" s="5"/>
      <c r="Q660" s="271" t="s">
        <v>77</v>
      </c>
      <c r="R660" s="396">
        <v>2017</v>
      </c>
    </row>
    <row r="661" spans="1:23" ht="23.25" hidden="1" customHeight="1" x14ac:dyDescent="0.25">
      <c r="A661" s="338" t="s">
        <v>140</v>
      </c>
      <c r="B661" s="5" t="s">
        <v>1445</v>
      </c>
      <c r="C661" s="376" t="s">
        <v>1446</v>
      </c>
      <c r="D661" s="335">
        <v>945032</v>
      </c>
      <c r="E661" s="4" t="s">
        <v>1449</v>
      </c>
      <c r="F661" s="344" t="s">
        <v>348</v>
      </c>
      <c r="G661" s="344">
        <v>6</v>
      </c>
      <c r="H661" s="650">
        <v>2.9</v>
      </c>
      <c r="I661" s="650">
        <v>17.399999999999999</v>
      </c>
      <c r="J661" s="366">
        <v>42915</v>
      </c>
      <c r="K661" s="598" t="s">
        <v>694</v>
      </c>
      <c r="L661" s="361"/>
      <c r="M661" s="652" t="s">
        <v>66</v>
      </c>
      <c r="N661" s="660">
        <v>42919</v>
      </c>
      <c r="O661" s="654">
        <v>42922</v>
      </c>
      <c r="P661" s="5"/>
      <c r="Q661" s="271" t="s">
        <v>77</v>
      </c>
      <c r="R661" s="396">
        <v>2017</v>
      </c>
    </row>
    <row r="662" spans="1:23" ht="23.25" hidden="1" customHeight="1" x14ac:dyDescent="0.25">
      <c r="A662" s="338" t="s">
        <v>0</v>
      </c>
      <c r="B662" s="5" t="s">
        <v>1450</v>
      </c>
      <c r="C662" s="376" t="s">
        <v>1446</v>
      </c>
      <c r="D662" s="335" t="s">
        <v>1451</v>
      </c>
      <c r="E662" s="333" t="s">
        <v>1452</v>
      </c>
      <c r="F662" s="344" t="s">
        <v>94</v>
      </c>
      <c r="G662" s="344">
        <v>1</v>
      </c>
      <c r="H662" s="650">
        <v>1680.87</v>
      </c>
      <c r="I662" s="650">
        <v>1680.87</v>
      </c>
      <c r="J662" s="366">
        <v>42915</v>
      </c>
      <c r="K662" s="598" t="s">
        <v>694</v>
      </c>
      <c r="L662" s="361"/>
      <c r="M662" s="652" t="s">
        <v>66</v>
      </c>
      <c r="N662" s="660">
        <v>42922</v>
      </c>
      <c r="O662" s="654">
        <v>42927</v>
      </c>
      <c r="P662" s="5"/>
      <c r="Q662" s="271" t="s">
        <v>77</v>
      </c>
      <c r="R662" s="396">
        <v>2017</v>
      </c>
    </row>
    <row r="663" spans="1:23" ht="23.25" hidden="1" customHeight="1" x14ac:dyDescent="0.25">
      <c r="A663" s="338" t="s">
        <v>54</v>
      </c>
      <c r="B663" s="359" t="s">
        <v>1453</v>
      </c>
      <c r="C663" s="376"/>
      <c r="D663" s="335"/>
      <c r="E663" s="337" t="s">
        <v>1454</v>
      </c>
      <c r="F663" s="344" t="s">
        <v>32</v>
      </c>
      <c r="G663" s="344">
        <v>1</v>
      </c>
      <c r="H663" s="650">
        <v>620</v>
      </c>
      <c r="I663" s="650">
        <v>620</v>
      </c>
      <c r="J663" s="366">
        <v>42915</v>
      </c>
      <c r="K663" s="598" t="s">
        <v>1455</v>
      </c>
      <c r="L663" s="361"/>
      <c r="M663" s="652" t="s">
        <v>66</v>
      </c>
      <c r="N663" s="660">
        <v>42919</v>
      </c>
      <c r="O663" s="654">
        <v>42922</v>
      </c>
      <c r="P663" s="5"/>
      <c r="Q663" s="271" t="s">
        <v>77</v>
      </c>
      <c r="R663" s="396">
        <v>2017</v>
      </c>
    </row>
    <row r="664" spans="1:23" ht="23.25" hidden="1" customHeight="1" x14ac:dyDescent="0.25">
      <c r="A664" s="338" t="s">
        <v>307</v>
      </c>
      <c r="B664" s="5" t="s">
        <v>502</v>
      </c>
      <c r="C664" s="376" t="s">
        <v>712</v>
      </c>
      <c r="D664" s="335" t="s">
        <v>713</v>
      </c>
      <c r="E664" s="333" t="s">
        <v>714</v>
      </c>
      <c r="F664" s="344" t="s">
        <v>64</v>
      </c>
      <c r="G664" s="344">
        <v>1</v>
      </c>
      <c r="H664" s="650">
        <v>159.16999999999999</v>
      </c>
      <c r="I664" s="650">
        <v>159.16999999999999</v>
      </c>
      <c r="J664" s="366">
        <v>42917</v>
      </c>
      <c r="K664" s="598" t="s">
        <v>275</v>
      </c>
      <c r="L664" s="361"/>
      <c r="M664" s="652" t="s">
        <v>66</v>
      </c>
      <c r="N664" s="660">
        <v>42919</v>
      </c>
      <c r="O664" s="654">
        <v>42922</v>
      </c>
      <c r="P664" s="5"/>
      <c r="Q664" s="271" t="s">
        <v>77</v>
      </c>
      <c r="R664" s="396">
        <v>2017</v>
      </c>
    </row>
    <row r="665" spans="1:23" ht="23.25" hidden="1" customHeight="1" x14ac:dyDescent="0.25">
      <c r="A665" s="338" t="s">
        <v>307</v>
      </c>
      <c r="B665" s="5" t="s">
        <v>502</v>
      </c>
      <c r="C665" s="376" t="s">
        <v>715</v>
      </c>
      <c r="D665" s="335" t="s">
        <v>716</v>
      </c>
      <c r="E665" s="333" t="s">
        <v>716</v>
      </c>
      <c r="F665" s="344" t="s">
        <v>64</v>
      </c>
      <c r="G665" s="344">
        <v>64</v>
      </c>
      <c r="H665" s="650">
        <v>6.98</v>
      </c>
      <c r="I665" s="650">
        <v>446.72</v>
      </c>
      <c r="J665" s="366">
        <v>42917</v>
      </c>
      <c r="K665" s="598" t="s">
        <v>504</v>
      </c>
      <c r="L665" s="361"/>
      <c r="M665" s="652" t="s">
        <v>66</v>
      </c>
      <c r="N665" s="660">
        <v>42919</v>
      </c>
      <c r="O665" s="654">
        <v>42922</v>
      </c>
      <c r="P665" s="5"/>
      <c r="Q665" s="271" t="s">
        <v>77</v>
      </c>
      <c r="R665" s="396">
        <v>2017</v>
      </c>
      <c r="S665" s="124"/>
      <c r="T665" s="124"/>
      <c r="U665" s="124"/>
      <c r="V665" s="124"/>
      <c r="W665" s="124"/>
    </row>
    <row r="666" spans="1:23" ht="23.25" hidden="1" customHeight="1" x14ac:dyDescent="0.25">
      <c r="A666" s="338" t="s">
        <v>307</v>
      </c>
      <c r="B666" s="5" t="s">
        <v>502</v>
      </c>
      <c r="C666" s="376" t="s">
        <v>715</v>
      </c>
      <c r="D666" s="335" t="s">
        <v>503</v>
      </c>
      <c r="E666" s="4" t="s">
        <v>503</v>
      </c>
      <c r="F666" s="344" t="s">
        <v>64</v>
      </c>
      <c r="G666" s="344">
        <v>32</v>
      </c>
      <c r="H666" s="650">
        <v>1</v>
      </c>
      <c r="I666" s="650">
        <v>32</v>
      </c>
      <c r="J666" s="366">
        <v>42917</v>
      </c>
      <c r="K666" s="598" t="s">
        <v>504</v>
      </c>
      <c r="L666" s="361"/>
      <c r="M666" s="652" t="s">
        <v>66</v>
      </c>
      <c r="N666" s="660">
        <v>42919</v>
      </c>
      <c r="O666" s="654">
        <v>42922</v>
      </c>
      <c r="P666" s="5"/>
      <c r="Q666" s="271" t="s">
        <v>77</v>
      </c>
      <c r="R666" s="396">
        <v>2017</v>
      </c>
    </row>
    <row r="667" spans="1:23" ht="23.25" hidden="1" customHeight="1" x14ac:dyDescent="0.25">
      <c r="A667" s="338" t="s">
        <v>307</v>
      </c>
      <c r="B667" s="5" t="s">
        <v>505</v>
      </c>
      <c r="C667" s="376"/>
      <c r="D667" s="335" t="s">
        <v>506</v>
      </c>
      <c r="E667" s="337" t="s">
        <v>507</v>
      </c>
      <c r="F667" s="344" t="s">
        <v>64</v>
      </c>
      <c r="G667" s="344">
        <v>1</v>
      </c>
      <c r="H667" s="650">
        <v>4275</v>
      </c>
      <c r="I667" s="650">
        <v>4275</v>
      </c>
      <c r="J667" s="366">
        <v>42917</v>
      </c>
      <c r="K667" s="598" t="s">
        <v>508</v>
      </c>
      <c r="L667" s="361"/>
      <c r="M667" s="652" t="s">
        <v>66</v>
      </c>
      <c r="N667" s="660">
        <v>42919</v>
      </c>
      <c r="O667" s="654">
        <v>42922</v>
      </c>
      <c r="P667" s="5"/>
      <c r="Q667" s="271" t="s">
        <v>77</v>
      </c>
      <c r="R667" s="396">
        <v>2017</v>
      </c>
    </row>
    <row r="668" spans="1:23" ht="23.25" hidden="1" customHeight="1" x14ac:dyDescent="0.25">
      <c r="A668" s="338" t="s">
        <v>307</v>
      </c>
      <c r="B668" s="5" t="s">
        <v>511</v>
      </c>
      <c r="C668" s="376"/>
      <c r="D668" s="335">
        <v>1053021</v>
      </c>
      <c r="E668" s="4" t="s">
        <v>512</v>
      </c>
      <c r="F668" s="344" t="s">
        <v>64</v>
      </c>
      <c r="G668" s="344">
        <v>48</v>
      </c>
      <c r="H668" s="650">
        <v>10.77</v>
      </c>
      <c r="I668" s="650">
        <v>516.96</v>
      </c>
      <c r="J668" s="366">
        <v>42917</v>
      </c>
      <c r="K668" s="598" t="s">
        <v>9234</v>
      </c>
      <c r="L668" s="361"/>
      <c r="M668" s="652" t="s">
        <v>66</v>
      </c>
      <c r="N668" s="660">
        <v>42919</v>
      </c>
      <c r="O668" s="654">
        <v>42922</v>
      </c>
      <c r="P668" s="5"/>
      <c r="Q668" s="271" t="s">
        <v>77</v>
      </c>
      <c r="R668" s="396">
        <v>2017</v>
      </c>
      <c r="S668" s="124"/>
      <c r="T668" s="124"/>
      <c r="U668" s="124"/>
      <c r="V668" s="124"/>
      <c r="W668" s="124"/>
    </row>
    <row r="669" spans="1:23" ht="23.25" hidden="1" customHeight="1" x14ac:dyDescent="0.25">
      <c r="A669" s="338" t="s">
        <v>307</v>
      </c>
      <c r="B669" s="5" t="s">
        <v>596</v>
      </c>
      <c r="C669" s="376"/>
      <c r="D669" s="335" t="s">
        <v>1143</v>
      </c>
      <c r="E669" s="337" t="s">
        <v>936</v>
      </c>
      <c r="F669" s="344" t="s">
        <v>32</v>
      </c>
      <c r="G669" s="344">
        <v>5</v>
      </c>
      <c r="H669" s="650">
        <v>55.21</v>
      </c>
      <c r="I669" s="650">
        <v>276.05</v>
      </c>
      <c r="J669" s="366">
        <v>42917</v>
      </c>
      <c r="K669" s="598" t="s">
        <v>214</v>
      </c>
      <c r="L669" s="361"/>
      <c r="M669" s="652" t="s">
        <v>66</v>
      </c>
      <c r="N669" s="660">
        <v>42919</v>
      </c>
      <c r="O669" s="654">
        <v>42922</v>
      </c>
      <c r="P669" s="6"/>
      <c r="Q669" s="271" t="s">
        <v>77</v>
      </c>
      <c r="R669" s="675">
        <v>2017</v>
      </c>
      <c r="S669" s="716"/>
      <c r="T669" s="716"/>
      <c r="U669" s="716"/>
      <c r="V669" s="716"/>
      <c r="W669" s="716"/>
    </row>
    <row r="670" spans="1:23" ht="23.25" hidden="1" customHeight="1" x14ac:dyDescent="0.25">
      <c r="A670" s="338" t="s">
        <v>307</v>
      </c>
      <c r="B670" s="5" t="s">
        <v>596</v>
      </c>
      <c r="C670" s="376"/>
      <c r="D670" s="335" t="s">
        <v>1143</v>
      </c>
      <c r="E670" s="337" t="s">
        <v>933</v>
      </c>
      <c r="F670" s="344" t="s">
        <v>32</v>
      </c>
      <c r="G670" s="344">
        <v>12</v>
      </c>
      <c r="H670" s="650">
        <v>57.13</v>
      </c>
      <c r="I670" s="650">
        <v>685.56000000000006</v>
      </c>
      <c r="J670" s="366">
        <v>42917</v>
      </c>
      <c r="K670" s="598" t="s">
        <v>214</v>
      </c>
      <c r="L670" s="361"/>
      <c r="M670" s="652" t="s">
        <v>66</v>
      </c>
      <c r="N670" s="660">
        <v>42919</v>
      </c>
      <c r="O670" s="654">
        <v>42922</v>
      </c>
      <c r="P670" s="6"/>
      <c r="Q670" s="271" t="s">
        <v>77</v>
      </c>
      <c r="R670" s="675">
        <v>2017</v>
      </c>
    </row>
    <row r="671" spans="1:23" ht="23.25" hidden="1" customHeight="1" x14ac:dyDescent="0.25">
      <c r="A671" s="338" t="s">
        <v>307</v>
      </c>
      <c r="B671" s="5" t="s">
        <v>596</v>
      </c>
      <c r="C671" s="376"/>
      <c r="D671" s="335" t="s">
        <v>1143</v>
      </c>
      <c r="E671" s="337" t="s">
        <v>597</v>
      </c>
      <c r="F671" s="344" t="s">
        <v>32</v>
      </c>
      <c r="G671" s="344">
        <v>5</v>
      </c>
      <c r="H671" s="650">
        <v>29.876000000000001</v>
      </c>
      <c r="I671" s="650">
        <v>149.38</v>
      </c>
      <c r="J671" s="366">
        <v>42917</v>
      </c>
      <c r="K671" s="598" t="s">
        <v>214</v>
      </c>
      <c r="L671" s="361"/>
      <c r="M671" s="652" t="s">
        <v>66</v>
      </c>
      <c r="N671" s="660">
        <v>42919</v>
      </c>
      <c r="O671" s="654">
        <v>42922</v>
      </c>
      <c r="P671" s="6"/>
      <c r="Q671" s="271" t="s">
        <v>77</v>
      </c>
      <c r="R671" s="675">
        <v>2017</v>
      </c>
    </row>
    <row r="672" spans="1:23" ht="23.25" hidden="1" customHeight="1" x14ac:dyDescent="0.25">
      <c r="A672" s="338" t="s">
        <v>307</v>
      </c>
      <c r="B672" s="5" t="s">
        <v>711</v>
      </c>
      <c r="C672" s="376" t="s">
        <v>178</v>
      </c>
      <c r="D672" s="335">
        <v>1510004</v>
      </c>
      <c r="E672" s="4" t="s">
        <v>321</v>
      </c>
      <c r="F672" s="344" t="s">
        <v>32</v>
      </c>
      <c r="G672" s="344">
        <v>2</v>
      </c>
      <c r="H672" s="650">
        <v>370.18</v>
      </c>
      <c r="I672" s="650">
        <v>740.36</v>
      </c>
      <c r="J672" s="366">
        <v>42917</v>
      </c>
      <c r="K672" s="598" t="s">
        <v>180</v>
      </c>
      <c r="L672" s="361"/>
      <c r="M672" s="652" t="s">
        <v>66</v>
      </c>
      <c r="N672" s="660">
        <v>42919</v>
      </c>
      <c r="O672" s="654">
        <v>42922</v>
      </c>
      <c r="P672" s="5"/>
      <c r="Q672" s="271" t="s">
        <v>77</v>
      </c>
      <c r="R672" s="396">
        <v>2017</v>
      </c>
    </row>
    <row r="673" spans="1:23" ht="23.25" hidden="1" customHeight="1" x14ac:dyDescent="0.25">
      <c r="A673" s="338" t="s">
        <v>307</v>
      </c>
      <c r="B673" s="5" t="s">
        <v>308</v>
      </c>
      <c r="C673" s="376"/>
      <c r="D673" s="335" t="s">
        <v>309</v>
      </c>
      <c r="E673" s="333" t="s">
        <v>310</v>
      </c>
      <c r="F673" s="344" t="s">
        <v>32</v>
      </c>
      <c r="G673" s="344">
        <v>75</v>
      </c>
      <c r="H673" s="650">
        <v>16.34</v>
      </c>
      <c r="I673" s="650">
        <v>1225.5</v>
      </c>
      <c r="J673" s="366">
        <v>42917</v>
      </c>
      <c r="K673" s="598" t="s">
        <v>234</v>
      </c>
      <c r="L673" s="361"/>
      <c r="M673" s="652" t="s">
        <v>66</v>
      </c>
      <c r="N673" s="660">
        <v>42919</v>
      </c>
      <c r="O673" s="654">
        <v>42922</v>
      </c>
      <c r="P673" s="5"/>
      <c r="Q673" s="271" t="s">
        <v>77</v>
      </c>
      <c r="R673" s="396">
        <v>2017</v>
      </c>
    </row>
    <row r="674" spans="1:23" ht="23.25" hidden="1" customHeight="1" x14ac:dyDescent="0.25">
      <c r="A674" s="338" t="s">
        <v>307</v>
      </c>
      <c r="B674" s="5" t="s">
        <v>311</v>
      </c>
      <c r="C674" s="376"/>
      <c r="D674" s="355" t="s">
        <v>1456</v>
      </c>
      <c r="E674" s="333" t="s">
        <v>317</v>
      </c>
      <c r="F674" s="344" t="s">
        <v>32</v>
      </c>
      <c r="G674" s="344">
        <v>4</v>
      </c>
      <c r="H674" s="650">
        <v>53.59</v>
      </c>
      <c r="I674" s="650">
        <v>214.36</v>
      </c>
      <c r="J674" s="366">
        <v>42917</v>
      </c>
      <c r="K674" s="598" t="s">
        <v>214</v>
      </c>
      <c r="L674" s="361"/>
      <c r="M674" s="652" t="s">
        <v>66</v>
      </c>
      <c r="N674" s="660">
        <v>42919</v>
      </c>
      <c r="O674" s="654">
        <v>42922</v>
      </c>
      <c r="P674" s="6"/>
      <c r="Q674" s="271" t="s">
        <v>77</v>
      </c>
      <c r="R674" s="396">
        <v>2017</v>
      </c>
    </row>
    <row r="675" spans="1:23" ht="23.25" hidden="1" customHeight="1" x14ac:dyDescent="0.25">
      <c r="A675" s="338" t="s">
        <v>307</v>
      </c>
      <c r="B675" s="5" t="s">
        <v>311</v>
      </c>
      <c r="C675" s="376"/>
      <c r="D675" s="355" t="s">
        <v>1457</v>
      </c>
      <c r="E675" s="333" t="s">
        <v>514</v>
      </c>
      <c r="F675" s="344" t="s">
        <v>32</v>
      </c>
      <c r="G675" s="344">
        <v>1</v>
      </c>
      <c r="H675" s="650">
        <v>99.33</v>
      </c>
      <c r="I675" s="650">
        <v>99.33</v>
      </c>
      <c r="J675" s="366">
        <v>42917</v>
      </c>
      <c r="K675" s="598" t="s">
        <v>214</v>
      </c>
      <c r="L675" s="361"/>
      <c r="M675" s="652" t="s">
        <v>66</v>
      </c>
      <c r="N675" s="660">
        <v>42919</v>
      </c>
      <c r="O675" s="654">
        <v>42922</v>
      </c>
      <c r="P675" s="6"/>
      <c r="Q675" s="271" t="s">
        <v>77</v>
      </c>
      <c r="R675" s="396">
        <v>2017</v>
      </c>
    </row>
    <row r="676" spans="1:23" ht="23.25" hidden="1" customHeight="1" x14ac:dyDescent="0.25">
      <c r="A676" s="338" t="s">
        <v>307</v>
      </c>
      <c r="B676" s="5" t="s">
        <v>311</v>
      </c>
      <c r="C676" s="376"/>
      <c r="D676" s="355" t="s">
        <v>1458</v>
      </c>
      <c r="E676" s="337" t="s">
        <v>315</v>
      </c>
      <c r="F676" s="344" t="s">
        <v>32</v>
      </c>
      <c r="G676" s="344">
        <v>1</v>
      </c>
      <c r="H676" s="650">
        <v>70.459999999999994</v>
      </c>
      <c r="I676" s="650">
        <v>70.459999999999994</v>
      </c>
      <c r="J676" s="366">
        <v>42917</v>
      </c>
      <c r="K676" s="598" t="s">
        <v>214</v>
      </c>
      <c r="L676" s="361"/>
      <c r="M676" s="652" t="s">
        <v>66</v>
      </c>
      <c r="N676" s="660">
        <v>42919</v>
      </c>
      <c r="O676" s="654">
        <v>42922</v>
      </c>
      <c r="P676" s="6"/>
      <c r="Q676" s="271" t="s">
        <v>77</v>
      </c>
      <c r="R676" s="675">
        <v>2017</v>
      </c>
    </row>
    <row r="677" spans="1:23" ht="23.25" hidden="1" customHeight="1" x14ac:dyDescent="0.25">
      <c r="A677" s="338" t="s">
        <v>307</v>
      </c>
      <c r="B677" s="5"/>
      <c r="C677" s="376"/>
      <c r="D677" s="355">
        <v>120004404004</v>
      </c>
      <c r="E677" s="4" t="s">
        <v>322</v>
      </c>
      <c r="F677" s="344" t="s">
        <v>32</v>
      </c>
      <c r="G677" s="344">
        <v>4</v>
      </c>
      <c r="H677" s="650">
        <v>276.64400000000001</v>
      </c>
      <c r="I677" s="650">
        <v>1106.576</v>
      </c>
      <c r="J677" s="366">
        <v>42917</v>
      </c>
      <c r="K677" s="598" t="s">
        <v>214</v>
      </c>
      <c r="L677" s="361"/>
      <c r="M677" s="652" t="s">
        <v>66</v>
      </c>
      <c r="N677" s="660">
        <v>42919</v>
      </c>
      <c r="O677" s="654">
        <v>42922</v>
      </c>
      <c r="P677" s="6"/>
      <c r="Q677" s="271" t="s">
        <v>77</v>
      </c>
      <c r="R677" s="396">
        <v>2017</v>
      </c>
    </row>
    <row r="678" spans="1:23" ht="23.25" hidden="1" customHeight="1" x14ac:dyDescent="0.25">
      <c r="A678" s="338" t="s">
        <v>54</v>
      </c>
      <c r="B678" s="5" t="s">
        <v>1459</v>
      </c>
      <c r="C678" s="376" t="s">
        <v>1460</v>
      </c>
      <c r="D678" s="335" t="s">
        <v>1461</v>
      </c>
      <c r="E678" s="333" t="s">
        <v>1462</v>
      </c>
      <c r="F678" s="344" t="s">
        <v>1463</v>
      </c>
      <c r="G678" s="344">
        <v>5</v>
      </c>
      <c r="H678" s="650">
        <v>0.59</v>
      </c>
      <c r="I678" s="650">
        <v>2.9499999999999997</v>
      </c>
      <c r="J678" s="366">
        <v>42920</v>
      </c>
      <c r="K678" s="598" t="s">
        <v>139</v>
      </c>
      <c r="L678" s="361"/>
      <c r="M678" s="652" t="s">
        <v>66</v>
      </c>
      <c r="N678" s="660">
        <v>42922</v>
      </c>
      <c r="O678" s="654">
        <v>42927</v>
      </c>
      <c r="P678" s="5"/>
      <c r="Q678" s="271" t="s">
        <v>77</v>
      </c>
      <c r="R678" s="396">
        <v>2017</v>
      </c>
    </row>
    <row r="679" spans="1:23" ht="23.25" hidden="1" customHeight="1" x14ac:dyDescent="0.25">
      <c r="A679" s="338" t="s">
        <v>54</v>
      </c>
      <c r="B679" s="5" t="s">
        <v>693</v>
      </c>
      <c r="C679" s="376" t="s">
        <v>1446</v>
      </c>
      <c r="D679" s="335">
        <v>1052927</v>
      </c>
      <c r="E679" s="352" t="s">
        <v>1464</v>
      </c>
      <c r="F679" s="344" t="s">
        <v>200</v>
      </c>
      <c r="G679" s="344">
        <v>1</v>
      </c>
      <c r="H679" s="650">
        <v>290.26</v>
      </c>
      <c r="I679" s="650">
        <v>290.26</v>
      </c>
      <c r="J679" s="366">
        <v>42921</v>
      </c>
      <c r="K679" s="598" t="s">
        <v>694</v>
      </c>
      <c r="L679" s="361"/>
      <c r="M679" s="652" t="s">
        <v>66</v>
      </c>
      <c r="N679" s="660">
        <v>42922</v>
      </c>
      <c r="O679" s="654">
        <v>42927</v>
      </c>
      <c r="P679" s="5"/>
      <c r="Q679" s="271" t="s">
        <v>77</v>
      </c>
      <c r="R679" s="396">
        <v>2017</v>
      </c>
    </row>
    <row r="680" spans="1:23" ht="23.25" hidden="1" customHeight="1" x14ac:dyDescent="0.25">
      <c r="A680" s="338" t="s">
        <v>54</v>
      </c>
      <c r="B680" s="5" t="s">
        <v>1465</v>
      </c>
      <c r="C680" s="376" t="s">
        <v>220</v>
      </c>
      <c r="D680" s="335" t="s">
        <v>1466</v>
      </c>
      <c r="E680" s="337" t="s">
        <v>1467</v>
      </c>
      <c r="F680" s="344" t="s">
        <v>32</v>
      </c>
      <c r="G680" s="344">
        <v>1</v>
      </c>
      <c r="H680" s="650">
        <v>1256.29</v>
      </c>
      <c r="I680" s="650">
        <v>1256.29</v>
      </c>
      <c r="J680" s="366">
        <v>42921</v>
      </c>
      <c r="K680" s="598" t="s">
        <v>220</v>
      </c>
      <c r="L680" s="361"/>
      <c r="M680" s="652" t="s">
        <v>66</v>
      </c>
      <c r="N680" s="660">
        <v>42922</v>
      </c>
      <c r="O680" s="654">
        <v>42927</v>
      </c>
      <c r="P680" s="5"/>
      <c r="Q680" s="271" t="s">
        <v>77</v>
      </c>
      <c r="R680" s="675">
        <v>2017</v>
      </c>
      <c r="S680" s="564"/>
      <c r="T680" s="564"/>
      <c r="U680" s="564"/>
      <c r="V680" s="564"/>
      <c r="W680" s="564"/>
    </row>
    <row r="681" spans="1:23" ht="23.25" hidden="1" customHeight="1" x14ac:dyDescent="0.25">
      <c r="A681" s="338" t="s">
        <v>424</v>
      </c>
      <c r="B681" s="5" t="s">
        <v>1468</v>
      </c>
      <c r="C681" s="376" t="s">
        <v>173</v>
      </c>
      <c r="D681" s="335" t="s">
        <v>346</v>
      </c>
      <c r="E681" s="337" t="s">
        <v>1469</v>
      </c>
      <c r="F681" s="344" t="s">
        <v>94</v>
      </c>
      <c r="G681" s="344">
        <v>3</v>
      </c>
      <c r="H681" s="650">
        <v>194.96</v>
      </c>
      <c r="I681" s="650">
        <v>584.88</v>
      </c>
      <c r="J681" s="651">
        <v>42923</v>
      </c>
      <c r="K681" s="598" t="s">
        <v>33</v>
      </c>
      <c r="L681" s="361"/>
      <c r="M681" s="652" t="s">
        <v>66</v>
      </c>
      <c r="N681" s="653">
        <v>42986</v>
      </c>
      <c r="O681" s="654">
        <v>42992</v>
      </c>
      <c r="P681" s="5"/>
      <c r="Q681" s="271" t="s">
        <v>77</v>
      </c>
      <c r="R681" s="675">
        <v>2017</v>
      </c>
    </row>
    <row r="682" spans="1:23" ht="23.25" hidden="1" customHeight="1" x14ac:dyDescent="0.25">
      <c r="A682" s="338" t="s">
        <v>424</v>
      </c>
      <c r="B682" s="5" t="s">
        <v>1468</v>
      </c>
      <c r="C682" s="376" t="s">
        <v>173</v>
      </c>
      <c r="D682" s="335" t="s">
        <v>346</v>
      </c>
      <c r="E682" s="337" t="s">
        <v>1469</v>
      </c>
      <c r="F682" s="344" t="s">
        <v>94</v>
      </c>
      <c r="G682" s="344">
        <v>3</v>
      </c>
      <c r="H682" s="650">
        <v>194.96</v>
      </c>
      <c r="I682" s="650">
        <v>584.88</v>
      </c>
      <c r="J682" s="651">
        <v>42923</v>
      </c>
      <c r="K682" s="598" t="s">
        <v>1470</v>
      </c>
      <c r="L682" s="361"/>
      <c r="M682" s="652" t="s">
        <v>66</v>
      </c>
      <c r="N682" s="653">
        <v>42929</v>
      </c>
      <c r="O682" s="654">
        <v>42933</v>
      </c>
      <c r="P682" s="5"/>
      <c r="Q682" s="271" t="s">
        <v>77</v>
      </c>
      <c r="R682" s="675">
        <v>2017</v>
      </c>
    </row>
    <row r="683" spans="1:23" ht="23.25" hidden="1" customHeight="1" x14ac:dyDescent="0.25">
      <c r="A683" s="338" t="s">
        <v>0</v>
      </c>
      <c r="B683" s="5" t="s">
        <v>697</v>
      </c>
      <c r="C683" s="376" t="s">
        <v>180</v>
      </c>
      <c r="D683" s="335">
        <v>1510004</v>
      </c>
      <c r="E683" s="4" t="s">
        <v>1471</v>
      </c>
      <c r="F683" s="344" t="s">
        <v>200</v>
      </c>
      <c r="G683" s="344">
        <v>2</v>
      </c>
      <c r="H683" s="650">
        <v>370.18</v>
      </c>
      <c r="I683" s="650">
        <v>740.36</v>
      </c>
      <c r="J683" s="366">
        <v>42926</v>
      </c>
      <c r="K683" s="598" t="s">
        <v>180</v>
      </c>
      <c r="L683" s="361"/>
      <c r="M683" s="652" t="s">
        <v>66</v>
      </c>
      <c r="N683" s="660">
        <v>42937</v>
      </c>
      <c r="O683" s="654">
        <v>42940</v>
      </c>
      <c r="P683" s="5"/>
      <c r="Q683" s="271" t="s">
        <v>77</v>
      </c>
      <c r="R683" s="396">
        <v>2017</v>
      </c>
    </row>
    <row r="684" spans="1:23" ht="23.25" hidden="1" customHeight="1" x14ac:dyDescent="0.25">
      <c r="A684" s="338" t="s">
        <v>0</v>
      </c>
      <c r="B684" s="346" t="s">
        <v>1472</v>
      </c>
      <c r="C684" s="360" t="s">
        <v>216</v>
      </c>
      <c r="D684" s="347" t="s">
        <v>1473</v>
      </c>
      <c r="E684" s="333" t="s">
        <v>1474</v>
      </c>
      <c r="F684" s="717" t="s">
        <v>94</v>
      </c>
      <c r="G684" s="344">
        <v>2</v>
      </c>
      <c r="H684" s="650">
        <v>48</v>
      </c>
      <c r="I684" s="650">
        <v>96</v>
      </c>
      <c r="J684" s="366">
        <v>42926</v>
      </c>
      <c r="K684" s="598" t="s">
        <v>166</v>
      </c>
      <c r="L684" s="361"/>
      <c r="M684" s="652" t="s">
        <v>66</v>
      </c>
      <c r="N684" s="660">
        <v>42929</v>
      </c>
      <c r="O684" s="654">
        <v>42933</v>
      </c>
      <c r="P684" s="5"/>
      <c r="Q684" s="271" t="s">
        <v>77</v>
      </c>
      <c r="R684" s="396">
        <v>2017</v>
      </c>
    </row>
    <row r="685" spans="1:23" ht="23.25" hidden="1" customHeight="1" x14ac:dyDescent="0.25">
      <c r="A685" s="338" t="s">
        <v>0</v>
      </c>
      <c r="B685" s="5" t="s">
        <v>1475</v>
      </c>
      <c r="C685" s="376" t="s">
        <v>180</v>
      </c>
      <c r="D685" s="335">
        <v>739980</v>
      </c>
      <c r="E685" s="4" t="s">
        <v>1476</v>
      </c>
      <c r="F685" s="344" t="s">
        <v>683</v>
      </c>
      <c r="G685" s="344">
        <v>1</v>
      </c>
      <c r="H685" s="650">
        <v>791.82</v>
      </c>
      <c r="I685" s="650">
        <v>791.82</v>
      </c>
      <c r="J685" s="366">
        <v>42926</v>
      </c>
      <c r="K685" s="598" t="s">
        <v>180</v>
      </c>
      <c r="L685" s="361"/>
      <c r="M685" s="652" t="s">
        <v>66</v>
      </c>
      <c r="N685" s="660">
        <v>42929</v>
      </c>
      <c r="O685" s="654">
        <v>42933</v>
      </c>
      <c r="P685" s="5"/>
      <c r="Q685" s="271" t="s">
        <v>77</v>
      </c>
      <c r="R685" s="396">
        <v>2017</v>
      </c>
    </row>
    <row r="686" spans="1:23" ht="23.25" hidden="1" customHeight="1" x14ac:dyDescent="0.25">
      <c r="A686" s="338" t="s">
        <v>1477</v>
      </c>
      <c r="B686" s="5"/>
      <c r="C686" s="376" t="s">
        <v>1160</v>
      </c>
      <c r="D686" s="335" t="s">
        <v>1478</v>
      </c>
      <c r="E686" s="4" t="s">
        <v>1479</v>
      </c>
      <c r="F686" s="344" t="s">
        <v>200</v>
      </c>
      <c r="G686" s="344">
        <v>1</v>
      </c>
      <c r="H686" s="650">
        <v>26.98</v>
      </c>
      <c r="I686" s="650">
        <v>26.98</v>
      </c>
      <c r="J686" s="366">
        <v>42927</v>
      </c>
      <c r="K686" s="598" t="s">
        <v>139</v>
      </c>
      <c r="L686" s="361"/>
      <c r="M686" s="652" t="s">
        <v>66</v>
      </c>
      <c r="N686" s="660">
        <v>42937</v>
      </c>
      <c r="O686" s="654">
        <v>42940</v>
      </c>
      <c r="P686" s="5"/>
      <c r="Q686" s="271" t="s">
        <v>77</v>
      </c>
      <c r="R686" s="396">
        <v>2017</v>
      </c>
    </row>
    <row r="687" spans="1:23" ht="23.25" hidden="1" customHeight="1" x14ac:dyDescent="0.25">
      <c r="A687" s="338"/>
      <c r="B687" s="5"/>
      <c r="C687" s="376"/>
      <c r="D687" s="335"/>
      <c r="E687" s="337" t="s">
        <v>1480</v>
      </c>
      <c r="F687" s="344" t="s">
        <v>32</v>
      </c>
      <c r="G687" s="344">
        <v>1</v>
      </c>
      <c r="H687" s="650">
        <v>85</v>
      </c>
      <c r="I687" s="650">
        <v>85</v>
      </c>
      <c r="J687" s="366">
        <v>42927</v>
      </c>
      <c r="K687" s="598" t="s">
        <v>214</v>
      </c>
      <c r="L687" s="361"/>
      <c r="M687" s="652" t="s">
        <v>66</v>
      </c>
      <c r="N687" s="660">
        <v>42929</v>
      </c>
      <c r="O687" s="654">
        <v>42933</v>
      </c>
      <c r="P687" s="6"/>
      <c r="Q687" s="271" t="s">
        <v>77</v>
      </c>
      <c r="R687" s="396">
        <v>2017</v>
      </c>
    </row>
    <row r="688" spans="1:23" ht="23.25" hidden="1" customHeight="1" x14ac:dyDescent="0.25">
      <c r="A688" s="338" t="s">
        <v>54</v>
      </c>
      <c r="B688" s="5" t="s">
        <v>1481</v>
      </c>
      <c r="C688" s="376" t="s">
        <v>1482</v>
      </c>
      <c r="D688" s="335" t="s">
        <v>1483</v>
      </c>
      <c r="E688" s="333" t="s">
        <v>1484</v>
      </c>
      <c r="F688" s="344" t="s">
        <v>200</v>
      </c>
      <c r="G688" s="344">
        <v>1</v>
      </c>
      <c r="H688" s="650">
        <v>60.18</v>
      </c>
      <c r="I688" s="650">
        <v>60.18</v>
      </c>
      <c r="J688" s="651">
        <v>42928</v>
      </c>
      <c r="K688" s="598" t="s">
        <v>33</v>
      </c>
      <c r="L688" s="361"/>
      <c r="M688" s="652" t="s">
        <v>66</v>
      </c>
      <c r="N688" s="653">
        <v>42937</v>
      </c>
      <c r="O688" s="654">
        <v>42940</v>
      </c>
      <c r="P688" s="5"/>
      <c r="Q688" s="271" t="s">
        <v>77</v>
      </c>
      <c r="R688" s="396">
        <v>2017</v>
      </c>
    </row>
    <row r="689" spans="1:23" ht="23.25" hidden="1" customHeight="1" x14ac:dyDescent="0.25">
      <c r="A689" s="338" t="s">
        <v>54</v>
      </c>
      <c r="B689" s="5" t="s">
        <v>1235</v>
      </c>
      <c r="C689" s="376" t="s">
        <v>180</v>
      </c>
      <c r="D689" s="335">
        <v>9100000876</v>
      </c>
      <c r="E689" s="331" t="s">
        <v>1236</v>
      </c>
      <c r="F689" s="344" t="s">
        <v>32</v>
      </c>
      <c r="G689" s="344">
        <v>1</v>
      </c>
      <c r="H689" s="650">
        <v>2084.96</v>
      </c>
      <c r="I689" s="650">
        <v>2084.96</v>
      </c>
      <c r="J689" s="366">
        <v>42928</v>
      </c>
      <c r="K689" s="598" t="s">
        <v>180</v>
      </c>
      <c r="L689" s="361"/>
      <c r="M689" s="652" t="s">
        <v>66</v>
      </c>
      <c r="N689" s="660">
        <v>42929</v>
      </c>
      <c r="O689" s="654">
        <v>42933</v>
      </c>
      <c r="P689" s="5"/>
      <c r="Q689" s="271" t="s">
        <v>77</v>
      </c>
      <c r="R689" s="396">
        <v>2017</v>
      </c>
    </row>
    <row r="690" spans="1:23" ht="23.25" hidden="1" customHeight="1" x14ac:dyDescent="0.25">
      <c r="A690" s="341" t="s">
        <v>54</v>
      </c>
      <c r="B690" s="334" t="s">
        <v>1485</v>
      </c>
      <c r="C690" s="376" t="s">
        <v>1486</v>
      </c>
      <c r="D690" s="335" t="s">
        <v>1487</v>
      </c>
      <c r="E690" s="337" t="s">
        <v>1488</v>
      </c>
      <c r="F690" s="344" t="s">
        <v>64</v>
      </c>
      <c r="G690" s="344">
        <v>1</v>
      </c>
      <c r="H690" s="650">
        <v>254.29</v>
      </c>
      <c r="I690" s="650">
        <v>254.29</v>
      </c>
      <c r="J690" s="651">
        <v>42928</v>
      </c>
      <c r="K690" s="598" t="s">
        <v>212</v>
      </c>
      <c r="L690" s="361"/>
      <c r="M690" s="652" t="s">
        <v>66</v>
      </c>
      <c r="N690" s="653">
        <v>42998</v>
      </c>
      <c r="O690" s="654">
        <v>43007</v>
      </c>
      <c r="P690" s="5"/>
      <c r="Q690" s="271" t="s">
        <v>77</v>
      </c>
      <c r="R690" s="675">
        <v>2017</v>
      </c>
    </row>
    <row r="691" spans="1:23" ht="23.25" hidden="1" customHeight="1" x14ac:dyDescent="0.25">
      <c r="A691" s="338" t="s">
        <v>0</v>
      </c>
      <c r="B691" s="5" t="s">
        <v>672</v>
      </c>
      <c r="C691" s="376" t="s">
        <v>178</v>
      </c>
      <c r="D691" s="335">
        <v>9100000295</v>
      </c>
      <c r="E691" s="4" t="s">
        <v>673</v>
      </c>
      <c r="F691" s="344" t="s">
        <v>32</v>
      </c>
      <c r="G691" s="344">
        <v>1</v>
      </c>
      <c r="H691" s="650">
        <v>7603.83</v>
      </c>
      <c r="I691" s="650">
        <v>7603.83</v>
      </c>
      <c r="J691" s="366">
        <v>42928</v>
      </c>
      <c r="K691" s="598" t="s">
        <v>180</v>
      </c>
      <c r="L691" s="361"/>
      <c r="M691" s="652" t="s">
        <v>66</v>
      </c>
      <c r="N691" s="660">
        <v>42929</v>
      </c>
      <c r="O691" s="654">
        <v>42933</v>
      </c>
      <c r="P691" s="5"/>
      <c r="Q691" s="271" t="s">
        <v>77</v>
      </c>
      <c r="R691" s="396">
        <v>2017</v>
      </c>
    </row>
    <row r="692" spans="1:23" ht="23.25" hidden="1" customHeight="1" x14ac:dyDescent="0.25">
      <c r="A692" s="338" t="s">
        <v>1489</v>
      </c>
      <c r="B692" s="5" t="s">
        <v>1490</v>
      </c>
      <c r="C692" s="376" t="s">
        <v>178</v>
      </c>
      <c r="D692" s="335" t="s">
        <v>979</v>
      </c>
      <c r="E692" s="4" t="s">
        <v>1491</v>
      </c>
      <c r="F692" s="344" t="s">
        <v>683</v>
      </c>
      <c r="G692" s="344">
        <v>10</v>
      </c>
      <c r="H692" s="650">
        <v>24.19</v>
      </c>
      <c r="I692" s="650">
        <v>241.9</v>
      </c>
      <c r="J692" s="366">
        <v>42929</v>
      </c>
      <c r="K692" s="598" t="s">
        <v>178</v>
      </c>
      <c r="L692" s="361"/>
      <c r="M692" s="652" t="s">
        <v>66</v>
      </c>
      <c r="N692" s="660">
        <v>42929</v>
      </c>
      <c r="O692" s="654">
        <v>42933</v>
      </c>
      <c r="P692" s="5"/>
      <c r="Q692" s="271" t="s">
        <v>77</v>
      </c>
      <c r="R692" s="675">
        <v>2017</v>
      </c>
    </row>
    <row r="693" spans="1:23" ht="23.25" hidden="1" customHeight="1" x14ac:dyDescent="0.25">
      <c r="A693" s="338" t="s">
        <v>84</v>
      </c>
      <c r="B693" s="5" t="s">
        <v>1490</v>
      </c>
      <c r="C693" s="376" t="s">
        <v>178</v>
      </c>
      <c r="D693" s="335" t="s">
        <v>658</v>
      </c>
      <c r="E693" s="4" t="s">
        <v>1491</v>
      </c>
      <c r="F693" s="344" t="s">
        <v>683</v>
      </c>
      <c r="G693" s="344">
        <v>10</v>
      </c>
      <c r="H693" s="650">
        <v>26.83</v>
      </c>
      <c r="I693" s="650">
        <v>268.29999999999995</v>
      </c>
      <c r="J693" s="366">
        <v>42929</v>
      </c>
      <c r="K693" s="598" t="s">
        <v>178</v>
      </c>
      <c r="L693" s="361"/>
      <c r="M693" s="652" t="s">
        <v>66</v>
      </c>
      <c r="N693" s="660">
        <v>42929</v>
      </c>
      <c r="O693" s="654">
        <v>42933</v>
      </c>
      <c r="P693" s="5"/>
      <c r="Q693" s="271" t="s">
        <v>77</v>
      </c>
      <c r="R693" s="675">
        <v>2017</v>
      </c>
    </row>
    <row r="694" spans="1:23" ht="23.25" hidden="1" customHeight="1" x14ac:dyDescent="0.25">
      <c r="A694" s="338" t="s">
        <v>140</v>
      </c>
      <c r="B694" s="5" t="s">
        <v>1383</v>
      </c>
      <c r="C694" s="376" t="s">
        <v>1492</v>
      </c>
      <c r="D694" s="335" t="s">
        <v>1492</v>
      </c>
      <c r="E694" s="337" t="s">
        <v>1493</v>
      </c>
      <c r="F694" s="344" t="s">
        <v>32</v>
      </c>
      <c r="G694" s="344">
        <v>1</v>
      </c>
      <c r="H694" s="650">
        <v>123.8</v>
      </c>
      <c r="I694" s="650">
        <v>123.8</v>
      </c>
      <c r="J694" s="651">
        <v>42929</v>
      </c>
      <c r="K694" s="598" t="s">
        <v>1494</v>
      </c>
      <c r="L694" s="361"/>
      <c r="M694" s="652" t="s">
        <v>66</v>
      </c>
      <c r="N694" s="653">
        <v>42929</v>
      </c>
      <c r="O694" s="654">
        <v>42933</v>
      </c>
      <c r="P694" s="5"/>
      <c r="Q694" s="271" t="s">
        <v>77</v>
      </c>
      <c r="R694" s="675">
        <v>2017</v>
      </c>
    </row>
    <row r="695" spans="1:23" ht="23.25" hidden="1" customHeight="1" x14ac:dyDescent="0.25">
      <c r="A695" s="338" t="s">
        <v>54</v>
      </c>
      <c r="B695" s="5" t="s">
        <v>1235</v>
      </c>
      <c r="C695" s="376" t="s">
        <v>178</v>
      </c>
      <c r="D695" s="335">
        <v>851488</v>
      </c>
      <c r="E695" s="4" t="s">
        <v>574</v>
      </c>
      <c r="F695" s="344" t="s">
        <v>200</v>
      </c>
      <c r="G695" s="344">
        <v>1</v>
      </c>
      <c r="H695" s="650">
        <v>300.45999999999998</v>
      </c>
      <c r="I695" s="650">
        <v>300.45999999999998</v>
      </c>
      <c r="J695" s="366">
        <v>42929</v>
      </c>
      <c r="K695" s="598" t="s">
        <v>180</v>
      </c>
      <c r="L695" s="361"/>
      <c r="M695" s="652" t="s">
        <v>66</v>
      </c>
      <c r="N695" s="660">
        <v>42937</v>
      </c>
      <c r="O695" s="654">
        <v>42940</v>
      </c>
      <c r="P695" s="5"/>
      <c r="Q695" s="271" t="s">
        <v>77</v>
      </c>
      <c r="R695" s="396">
        <v>2017</v>
      </c>
    </row>
    <row r="696" spans="1:23" ht="23.25" hidden="1" customHeight="1" x14ac:dyDescent="0.25">
      <c r="A696" s="4" t="s">
        <v>9</v>
      </c>
      <c r="B696" s="4" t="s">
        <v>1348</v>
      </c>
      <c r="C696" s="430" t="s">
        <v>1349</v>
      </c>
      <c r="D696" s="422" t="s">
        <v>1350</v>
      </c>
      <c r="E696" s="337" t="s">
        <v>1351</v>
      </c>
      <c r="F696" s="332" t="s">
        <v>50</v>
      </c>
      <c r="G696" s="332">
        <v>3</v>
      </c>
      <c r="H696" s="650"/>
      <c r="I696" s="650"/>
      <c r="J696" s="419">
        <v>44076</v>
      </c>
      <c r="K696" s="598" t="s">
        <v>76</v>
      </c>
      <c r="L696" s="323" t="s">
        <v>9</v>
      </c>
      <c r="M696" s="652" t="s">
        <v>1341</v>
      </c>
      <c r="N696" s="653">
        <v>44084</v>
      </c>
      <c r="O696" s="654">
        <v>44095</v>
      </c>
      <c r="P696" s="430"/>
      <c r="Q696" s="271" t="s">
        <v>67</v>
      </c>
      <c r="R696" s="715">
        <f>YEAR(J696)</f>
        <v>2020</v>
      </c>
    </row>
    <row r="697" spans="1:23" ht="23.25" hidden="1" customHeight="1" x14ac:dyDescent="0.25">
      <c r="A697" s="448" t="s">
        <v>9</v>
      </c>
      <c r="B697" s="448" t="s">
        <v>1249</v>
      </c>
      <c r="C697" s="118" t="s">
        <v>142</v>
      </c>
      <c r="D697" s="118" t="s">
        <v>1350</v>
      </c>
      <c r="E697" s="342" t="s">
        <v>1185</v>
      </c>
      <c r="F697" s="449" t="s">
        <v>94</v>
      </c>
      <c r="G697" s="699">
        <v>2</v>
      </c>
      <c r="H697" s="650"/>
      <c r="I697" s="650"/>
      <c r="J697" s="700">
        <v>44677</v>
      </c>
      <c r="K697" s="671" t="s">
        <v>76</v>
      </c>
      <c r="L697" s="312" t="s">
        <v>9</v>
      </c>
      <c r="M697" s="652" t="s">
        <v>634</v>
      </c>
      <c r="N697" s="654">
        <v>44685</v>
      </c>
      <c r="O697" s="654">
        <v>44697</v>
      </c>
      <c r="P697" s="713"/>
      <c r="Q697" s="271" t="s">
        <v>67</v>
      </c>
      <c r="R697" s="455">
        <f>YEAR(J697)</f>
        <v>2022</v>
      </c>
    </row>
    <row r="698" spans="1:23" ht="23.25" hidden="1" customHeight="1" x14ac:dyDescent="0.25">
      <c r="A698" s="338" t="s">
        <v>84</v>
      </c>
      <c r="B698" s="5" t="s">
        <v>1495</v>
      </c>
      <c r="C698" s="376" t="s">
        <v>1188</v>
      </c>
      <c r="D698" s="335" t="s">
        <v>1496</v>
      </c>
      <c r="E698" s="4" t="s">
        <v>1497</v>
      </c>
      <c r="F698" s="344" t="s">
        <v>1463</v>
      </c>
      <c r="G698" s="344">
        <v>1</v>
      </c>
      <c r="H698" s="650">
        <v>483.41</v>
      </c>
      <c r="I698" s="650">
        <v>483.41</v>
      </c>
      <c r="J698" s="651">
        <v>42930</v>
      </c>
      <c r="K698" s="598" t="s">
        <v>212</v>
      </c>
      <c r="L698" s="361"/>
      <c r="M698" s="652" t="s">
        <v>66</v>
      </c>
      <c r="N698" s="653">
        <v>42937</v>
      </c>
      <c r="O698" s="654">
        <v>42940</v>
      </c>
      <c r="P698" s="5"/>
      <c r="Q698" s="271" t="s">
        <v>77</v>
      </c>
      <c r="R698" s="396">
        <v>2017</v>
      </c>
    </row>
    <row r="699" spans="1:23" ht="23.25" hidden="1" customHeight="1" x14ac:dyDescent="0.25">
      <c r="A699" s="338" t="s">
        <v>1498</v>
      </c>
      <c r="B699" s="5" t="s">
        <v>1499</v>
      </c>
      <c r="C699" s="376"/>
      <c r="D699" s="335" t="s">
        <v>1500</v>
      </c>
      <c r="E699" s="333" t="s">
        <v>1501</v>
      </c>
      <c r="F699" s="344" t="s">
        <v>164</v>
      </c>
      <c r="G699" s="344">
        <v>10</v>
      </c>
      <c r="H699" s="650"/>
      <c r="I699" s="650">
        <v>0</v>
      </c>
      <c r="J699" s="366">
        <v>42933</v>
      </c>
      <c r="K699" s="597" t="s">
        <v>287</v>
      </c>
      <c r="L699" s="361" t="s">
        <v>307</v>
      </c>
      <c r="M699" s="652" t="s">
        <v>66</v>
      </c>
      <c r="N699" s="660"/>
      <c r="O699" s="654"/>
      <c r="P699" s="5"/>
      <c r="Q699" s="271" t="s">
        <v>77</v>
      </c>
      <c r="R699" s="396">
        <v>2017</v>
      </c>
    </row>
    <row r="700" spans="1:23" ht="23.25" hidden="1" customHeight="1" x14ac:dyDescent="0.25">
      <c r="A700" s="338" t="s">
        <v>1099</v>
      </c>
      <c r="B700" s="5" t="s">
        <v>1502</v>
      </c>
      <c r="C700" s="376"/>
      <c r="D700" s="335" t="s">
        <v>1503</v>
      </c>
      <c r="E700" s="337" t="s">
        <v>1504</v>
      </c>
      <c r="F700" s="344" t="s">
        <v>1505</v>
      </c>
      <c r="G700" s="344">
        <v>20</v>
      </c>
      <c r="H700" s="650"/>
      <c r="I700" s="650"/>
      <c r="J700" s="366">
        <v>42933</v>
      </c>
      <c r="K700" s="598" t="s">
        <v>188</v>
      </c>
      <c r="L700" s="361"/>
      <c r="M700" s="652" t="s">
        <v>66</v>
      </c>
      <c r="N700" s="660">
        <v>42975</v>
      </c>
      <c r="O700" s="654">
        <v>42978</v>
      </c>
      <c r="P700" s="5"/>
      <c r="Q700" s="271" t="s">
        <v>77</v>
      </c>
      <c r="R700" s="396">
        <v>2017</v>
      </c>
    </row>
    <row r="701" spans="1:23" ht="23.25" hidden="1" customHeight="1" x14ac:dyDescent="0.25">
      <c r="A701" s="338" t="s">
        <v>54</v>
      </c>
      <c r="B701" s="5" t="s">
        <v>1506</v>
      </c>
      <c r="C701" s="376" t="s">
        <v>1507</v>
      </c>
      <c r="D701" s="335" t="s">
        <v>1508</v>
      </c>
      <c r="E701" s="333" t="s">
        <v>1509</v>
      </c>
      <c r="F701" s="344" t="s">
        <v>32</v>
      </c>
      <c r="G701" s="344">
        <v>1</v>
      </c>
      <c r="H701" s="650">
        <v>79.790000000000006</v>
      </c>
      <c r="I701" s="650">
        <v>79.790000000000006</v>
      </c>
      <c r="J701" s="651">
        <v>42933</v>
      </c>
      <c r="K701" s="598" t="s">
        <v>212</v>
      </c>
      <c r="L701" s="361"/>
      <c r="M701" s="652" t="s">
        <v>66</v>
      </c>
      <c r="N701" s="653">
        <v>42937</v>
      </c>
      <c r="O701" s="654"/>
      <c r="P701" s="5"/>
      <c r="Q701" s="271" t="s">
        <v>77</v>
      </c>
      <c r="R701" s="396">
        <v>2017</v>
      </c>
    </row>
    <row r="702" spans="1:23" ht="23.25" hidden="1" customHeight="1" x14ac:dyDescent="0.25">
      <c r="A702" s="338" t="s">
        <v>103</v>
      </c>
      <c r="B702" s="5" t="s">
        <v>1510</v>
      </c>
      <c r="C702" s="376" t="s">
        <v>808</v>
      </c>
      <c r="D702" s="335" t="s">
        <v>1511</v>
      </c>
      <c r="E702" s="337" t="s">
        <v>1512</v>
      </c>
      <c r="F702" s="344" t="s">
        <v>32</v>
      </c>
      <c r="G702" s="344">
        <v>1</v>
      </c>
      <c r="H702" s="650">
        <v>1895.32</v>
      </c>
      <c r="I702" s="650">
        <v>1895.32</v>
      </c>
      <c r="J702" s="366">
        <v>42933</v>
      </c>
      <c r="K702" s="598" t="s">
        <v>341</v>
      </c>
      <c r="L702" s="361" t="s">
        <v>65</v>
      </c>
      <c r="M702" s="652" t="s">
        <v>66</v>
      </c>
      <c r="N702" s="660">
        <v>42940</v>
      </c>
      <c r="O702" s="654">
        <v>42940</v>
      </c>
      <c r="P702" s="5"/>
      <c r="Q702" s="271" t="s">
        <v>77</v>
      </c>
      <c r="R702" s="675">
        <v>2017</v>
      </c>
      <c r="S702" s="564"/>
      <c r="T702" s="564"/>
      <c r="U702" s="564"/>
      <c r="V702" s="564"/>
      <c r="W702" s="564"/>
    </row>
    <row r="703" spans="1:23" ht="23.25" hidden="1" customHeight="1" x14ac:dyDescent="0.25">
      <c r="A703" s="338" t="s">
        <v>54</v>
      </c>
      <c r="B703" s="334" t="s">
        <v>1220</v>
      </c>
      <c r="C703" s="656" t="s">
        <v>180</v>
      </c>
      <c r="D703" s="335">
        <v>1511343</v>
      </c>
      <c r="E703" s="345" t="s">
        <v>1513</v>
      </c>
      <c r="F703" s="344" t="s">
        <v>32</v>
      </c>
      <c r="G703" s="344">
        <v>1</v>
      </c>
      <c r="H703" s="650">
        <v>3867.8</v>
      </c>
      <c r="I703" s="650">
        <v>3867.8</v>
      </c>
      <c r="J703" s="366">
        <v>42933</v>
      </c>
      <c r="K703" s="598" t="s">
        <v>178</v>
      </c>
      <c r="L703" s="361"/>
      <c r="M703" s="652" t="s">
        <v>66</v>
      </c>
      <c r="N703" s="660">
        <v>42937</v>
      </c>
      <c r="O703" s="654">
        <v>42940</v>
      </c>
      <c r="P703" s="5"/>
      <c r="Q703" s="271" t="s">
        <v>77</v>
      </c>
      <c r="R703" s="396">
        <v>2017</v>
      </c>
    </row>
    <row r="704" spans="1:23" ht="23.25" hidden="1" customHeight="1" x14ac:dyDescent="0.25">
      <c r="A704" s="338" t="s">
        <v>54</v>
      </c>
      <c r="B704" s="359" t="s">
        <v>1514</v>
      </c>
      <c r="C704" s="376" t="s">
        <v>927</v>
      </c>
      <c r="D704" s="369" t="s">
        <v>1515</v>
      </c>
      <c r="E704" s="333" t="s">
        <v>1514</v>
      </c>
      <c r="F704" s="344" t="s">
        <v>32</v>
      </c>
      <c r="G704" s="344">
        <v>1</v>
      </c>
      <c r="H704" s="650">
        <v>2860</v>
      </c>
      <c r="I704" s="650">
        <v>2860</v>
      </c>
      <c r="J704" s="366">
        <v>42933</v>
      </c>
      <c r="K704" s="598" t="s">
        <v>1025</v>
      </c>
      <c r="L704" s="361"/>
      <c r="M704" s="652" t="s">
        <v>66</v>
      </c>
      <c r="N704" s="660">
        <v>42937</v>
      </c>
      <c r="O704" s="654">
        <v>42940</v>
      </c>
      <c r="P704" s="5"/>
      <c r="Q704" s="271" t="s">
        <v>77</v>
      </c>
      <c r="R704" s="396">
        <v>2017</v>
      </c>
    </row>
    <row r="705" spans="1:23" ht="23.25" hidden="1" customHeight="1" x14ac:dyDescent="0.25">
      <c r="A705" s="338" t="s">
        <v>1099</v>
      </c>
      <c r="B705" s="5" t="s">
        <v>1516</v>
      </c>
      <c r="C705" s="376"/>
      <c r="D705" s="369"/>
      <c r="E705" s="337" t="s">
        <v>1517</v>
      </c>
      <c r="F705" s="344" t="s">
        <v>44</v>
      </c>
      <c r="G705" s="344">
        <v>40</v>
      </c>
      <c r="H705" s="650">
        <v>0.3</v>
      </c>
      <c r="I705" s="650">
        <v>12</v>
      </c>
      <c r="J705" s="366">
        <v>42933</v>
      </c>
      <c r="K705" s="598" t="s">
        <v>828</v>
      </c>
      <c r="L705" s="361"/>
      <c r="M705" s="652" t="s">
        <v>45</v>
      </c>
      <c r="N705" s="660"/>
      <c r="O705" s="654"/>
      <c r="P705" s="5"/>
      <c r="Q705" s="271" t="s">
        <v>77</v>
      </c>
      <c r="R705" s="396">
        <v>2017</v>
      </c>
    </row>
    <row r="706" spans="1:23" ht="23.25" hidden="1" customHeight="1" x14ac:dyDescent="0.25">
      <c r="A706" s="338" t="s">
        <v>307</v>
      </c>
      <c r="B706" s="5" t="s">
        <v>502</v>
      </c>
      <c r="C706" s="376" t="s">
        <v>715</v>
      </c>
      <c r="D706" s="335" t="s">
        <v>716</v>
      </c>
      <c r="E706" s="333" t="s">
        <v>716</v>
      </c>
      <c r="F706" s="344" t="s">
        <v>64</v>
      </c>
      <c r="G706" s="344">
        <v>90</v>
      </c>
      <c r="H706" s="650">
        <v>6.98</v>
      </c>
      <c r="I706" s="650">
        <v>349</v>
      </c>
      <c r="J706" s="366">
        <v>42934</v>
      </c>
      <c r="K706" s="598" t="s">
        <v>504</v>
      </c>
      <c r="L706" s="361"/>
      <c r="M706" s="652" t="s">
        <v>66</v>
      </c>
      <c r="N706" s="660">
        <v>42937</v>
      </c>
      <c r="O706" s="654">
        <v>42940</v>
      </c>
      <c r="P706" s="5"/>
      <c r="Q706" s="271" t="s">
        <v>77</v>
      </c>
      <c r="R706" s="396">
        <v>2017</v>
      </c>
    </row>
    <row r="707" spans="1:23" ht="23.25" hidden="1" customHeight="1" x14ac:dyDescent="0.25">
      <c r="A707" s="338" t="s">
        <v>307</v>
      </c>
      <c r="B707" s="5" t="s">
        <v>502</v>
      </c>
      <c r="C707" s="376" t="s">
        <v>715</v>
      </c>
      <c r="D707" s="335" t="s">
        <v>503</v>
      </c>
      <c r="E707" s="4" t="s">
        <v>503</v>
      </c>
      <c r="F707" s="344" t="s">
        <v>64</v>
      </c>
      <c r="G707" s="344">
        <v>64</v>
      </c>
      <c r="H707" s="650">
        <v>1</v>
      </c>
      <c r="I707" s="650">
        <v>32</v>
      </c>
      <c r="J707" s="366">
        <v>42934</v>
      </c>
      <c r="K707" s="598" t="s">
        <v>504</v>
      </c>
      <c r="L707" s="361"/>
      <c r="M707" s="652" t="s">
        <v>66</v>
      </c>
      <c r="N707" s="660">
        <v>42937</v>
      </c>
      <c r="O707" s="654">
        <v>42940</v>
      </c>
      <c r="P707" s="5"/>
      <c r="Q707" s="271" t="s">
        <v>77</v>
      </c>
      <c r="R707" s="396">
        <v>2017</v>
      </c>
    </row>
    <row r="708" spans="1:23" ht="23.25" hidden="1" customHeight="1" x14ac:dyDescent="0.25">
      <c r="A708" s="338" t="s">
        <v>307</v>
      </c>
      <c r="B708" s="5" t="s">
        <v>505</v>
      </c>
      <c r="C708" s="376"/>
      <c r="D708" s="335" t="s">
        <v>506</v>
      </c>
      <c r="E708" s="337" t="s">
        <v>507</v>
      </c>
      <c r="F708" s="344" t="s">
        <v>64</v>
      </c>
      <c r="G708" s="344">
        <v>1</v>
      </c>
      <c r="H708" s="650">
        <v>2137.5</v>
      </c>
      <c r="I708" s="650">
        <v>2137.5</v>
      </c>
      <c r="J708" s="366">
        <v>42934</v>
      </c>
      <c r="K708" s="598" t="s">
        <v>508</v>
      </c>
      <c r="L708" s="361"/>
      <c r="M708" s="652" t="s">
        <v>66</v>
      </c>
      <c r="N708" s="660">
        <v>42937</v>
      </c>
      <c r="O708" s="654">
        <v>42940</v>
      </c>
      <c r="P708" s="5"/>
      <c r="Q708" s="271" t="s">
        <v>77</v>
      </c>
      <c r="R708" s="396">
        <v>2017</v>
      </c>
    </row>
    <row r="709" spans="1:23" ht="23.25" hidden="1" customHeight="1" x14ac:dyDescent="0.25">
      <c r="A709" s="338" t="s">
        <v>36</v>
      </c>
      <c r="B709" s="5" t="s">
        <v>1518</v>
      </c>
      <c r="C709" s="376"/>
      <c r="D709" s="335"/>
      <c r="E709" s="337" t="s">
        <v>1519</v>
      </c>
      <c r="F709" s="344" t="s">
        <v>32</v>
      </c>
      <c r="G709" s="344">
        <v>1</v>
      </c>
      <c r="H709" s="650">
        <v>26</v>
      </c>
      <c r="I709" s="650">
        <v>26</v>
      </c>
      <c r="J709" s="366">
        <v>42934</v>
      </c>
      <c r="K709" s="598" t="s">
        <v>188</v>
      </c>
      <c r="L709" s="361"/>
      <c r="M709" s="652" t="s">
        <v>66</v>
      </c>
      <c r="N709" s="660">
        <v>42937</v>
      </c>
      <c r="O709" s="654">
        <v>42940</v>
      </c>
      <c r="P709" s="5"/>
      <c r="Q709" s="271" t="s">
        <v>77</v>
      </c>
      <c r="R709" s="396">
        <v>2017</v>
      </c>
    </row>
    <row r="710" spans="1:23" ht="23.25" hidden="1" customHeight="1" x14ac:dyDescent="0.25">
      <c r="A710" s="338" t="s">
        <v>307</v>
      </c>
      <c r="B710" s="5" t="s">
        <v>431</v>
      </c>
      <c r="C710" s="376"/>
      <c r="D710" s="335">
        <v>243152</v>
      </c>
      <c r="E710" s="4" t="s">
        <v>432</v>
      </c>
      <c r="F710" s="344" t="s">
        <v>64</v>
      </c>
      <c r="G710" s="344">
        <v>1</v>
      </c>
      <c r="H710" s="650">
        <v>306.75</v>
      </c>
      <c r="I710" s="650">
        <v>306.75</v>
      </c>
      <c r="J710" s="366">
        <v>42934</v>
      </c>
      <c r="K710" s="598" t="s">
        <v>214</v>
      </c>
      <c r="L710" s="361"/>
      <c r="M710" s="652" t="s">
        <v>66</v>
      </c>
      <c r="N710" s="660">
        <v>42937</v>
      </c>
      <c r="O710" s="654">
        <v>42940</v>
      </c>
      <c r="P710" s="6"/>
      <c r="Q710" s="271" t="s">
        <v>77</v>
      </c>
      <c r="R710" s="396">
        <v>2017</v>
      </c>
      <c r="S710" s="124"/>
      <c r="T710" s="124"/>
      <c r="U710" s="124"/>
      <c r="V710" s="124"/>
      <c r="W710" s="124"/>
    </row>
    <row r="711" spans="1:23" ht="23.25" hidden="1" customHeight="1" x14ac:dyDescent="0.25">
      <c r="A711" s="338" t="s">
        <v>307</v>
      </c>
      <c r="B711" s="5" t="s">
        <v>431</v>
      </c>
      <c r="C711" s="376"/>
      <c r="D711" s="335">
        <v>243153</v>
      </c>
      <c r="E711" s="4" t="s">
        <v>433</v>
      </c>
      <c r="F711" s="344" t="s">
        <v>64</v>
      </c>
      <c r="G711" s="344">
        <v>1</v>
      </c>
      <c r="H711" s="650">
        <v>136.5</v>
      </c>
      <c r="I711" s="650">
        <v>136.5</v>
      </c>
      <c r="J711" s="366">
        <v>42934</v>
      </c>
      <c r="K711" s="598" t="s">
        <v>214</v>
      </c>
      <c r="L711" s="361"/>
      <c r="M711" s="652" t="s">
        <v>66</v>
      </c>
      <c r="N711" s="660">
        <v>42937</v>
      </c>
      <c r="O711" s="654">
        <v>42940</v>
      </c>
      <c r="P711" s="6"/>
      <c r="Q711" s="271" t="s">
        <v>77</v>
      </c>
      <c r="R711" s="396">
        <v>2017</v>
      </c>
      <c r="S711" s="124"/>
      <c r="T711" s="124"/>
      <c r="U711" s="124"/>
      <c r="V711" s="124"/>
      <c r="W711" s="124"/>
    </row>
    <row r="712" spans="1:23" ht="23.25" hidden="1" customHeight="1" x14ac:dyDescent="0.25">
      <c r="A712" s="338" t="s">
        <v>307</v>
      </c>
      <c r="B712" s="5" t="s">
        <v>431</v>
      </c>
      <c r="C712" s="376"/>
      <c r="D712" s="335">
        <v>243154</v>
      </c>
      <c r="E712" s="4" t="s">
        <v>434</v>
      </c>
      <c r="F712" s="344" t="s">
        <v>64</v>
      </c>
      <c r="G712" s="344">
        <v>1</v>
      </c>
      <c r="H712" s="650">
        <v>215.25</v>
      </c>
      <c r="I712" s="650">
        <v>215.25</v>
      </c>
      <c r="J712" s="366">
        <v>42934</v>
      </c>
      <c r="K712" s="598" t="s">
        <v>214</v>
      </c>
      <c r="L712" s="361"/>
      <c r="M712" s="652" t="s">
        <v>66</v>
      </c>
      <c r="N712" s="660">
        <v>42937</v>
      </c>
      <c r="O712" s="654">
        <v>42940</v>
      </c>
      <c r="P712" s="6"/>
      <c r="Q712" s="271" t="s">
        <v>77</v>
      </c>
      <c r="R712" s="396">
        <v>2017</v>
      </c>
      <c r="S712" s="124"/>
      <c r="T712" s="124"/>
      <c r="U712" s="124"/>
      <c r="V712" s="124"/>
      <c r="W712" s="124"/>
    </row>
    <row r="713" spans="1:23" ht="23.25" hidden="1" customHeight="1" x14ac:dyDescent="0.25">
      <c r="A713" s="338" t="s">
        <v>307</v>
      </c>
      <c r="B713" s="5" t="s">
        <v>431</v>
      </c>
      <c r="C713" s="376"/>
      <c r="D713" s="335">
        <v>243155</v>
      </c>
      <c r="E713" s="4" t="s">
        <v>435</v>
      </c>
      <c r="F713" s="344" t="s">
        <v>64</v>
      </c>
      <c r="G713" s="344">
        <v>1</v>
      </c>
      <c r="H713" s="650">
        <v>24</v>
      </c>
      <c r="I713" s="650">
        <v>24</v>
      </c>
      <c r="J713" s="366">
        <v>42934</v>
      </c>
      <c r="K713" s="598" t="s">
        <v>214</v>
      </c>
      <c r="L713" s="361"/>
      <c r="M713" s="652" t="s">
        <v>66</v>
      </c>
      <c r="N713" s="660">
        <v>42937</v>
      </c>
      <c r="O713" s="654">
        <v>42940</v>
      </c>
      <c r="P713" s="6"/>
      <c r="Q713" s="271" t="s">
        <v>77</v>
      </c>
      <c r="R713" s="396">
        <v>2017</v>
      </c>
      <c r="S713" s="124"/>
      <c r="T713" s="124"/>
      <c r="U713" s="124"/>
      <c r="V713" s="124"/>
      <c r="W713" s="124"/>
    </row>
    <row r="714" spans="1:23" ht="23.25" hidden="1" customHeight="1" x14ac:dyDescent="0.25">
      <c r="A714" s="338" t="s">
        <v>103</v>
      </c>
      <c r="B714" s="5" t="s">
        <v>1520</v>
      </c>
      <c r="C714" s="376"/>
      <c r="D714" s="335">
        <v>1523265</v>
      </c>
      <c r="E714" s="331" t="s">
        <v>1521</v>
      </c>
      <c r="F714" s="344" t="s">
        <v>94</v>
      </c>
      <c r="G714" s="344">
        <v>4</v>
      </c>
      <c r="H714" s="650">
        <v>215.8</v>
      </c>
      <c r="I714" s="650">
        <v>863.2</v>
      </c>
      <c r="J714" s="366">
        <v>42934</v>
      </c>
      <c r="K714" s="598" t="s">
        <v>178</v>
      </c>
      <c r="L714" s="361" t="s">
        <v>65</v>
      </c>
      <c r="M714" s="652" t="s">
        <v>66</v>
      </c>
      <c r="N714" s="660">
        <v>42937</v>
      </c>
      <c r="O714" s="654">
        <v>42940</v>
      </c>
      <c r="P714" s="5"/>
      <c r="Q714" s="271" t="s">
        <v>77</v>
      </c>
      <c r="R714" s="396">
        <v>2017</v>
      </c>
      <c r="S714" s="124"/>
      <c r="T714" s="124"/>
      <c r="U714" s="124"/>
      <c r="V714" s="124"/>
      <c r="W714" s="124"/>
    </row>
    <row r="715" spans="1:23" ht="23.25" hidden="1" customHeight="1" x14ac:dyDescent="0.25">
      <c r="A715" s="338" t="s">
        <v>103</v>
      </c>
      <c r="B715" s="5" t="s">
        <v>1520</v>
      </c>
      <c r="C715" s="376"/>
      <c r="D715" s="335">
        <v>1523266</v>
      </c>
      <c r="E715" s="331" t="s">
        <v>1522</v>
      </c>
      <c r="F715" s="344" t="s">
        <v>94</v>
      </c>
      <c r="G715" s="344">
        <v>10</v>
      </c>
      <c r="H715" s="650">
        <v>272.24</v>
      </c>
      <c r="I715" s="650">
        <v>2722.4</v>
      </c>
      <c r="J715" s="366">
        <v>42934</v>
      </c>
      <c r="K715" s="598" t="s">
        <v>178</v>
      </c>
      <c r="L715" s="361" t="s">
        <v>65</v>
      </c>
      <c r="M715" s="652" t="s">
        <v>66</v>
      </c>
      <c r="N715" s="660">
        <v>42937</v>
      </c>
      <c r="O715" s="654">
        <v>42940</v>
      </c>
      <c r="P715" s="5"/>
      <c r="Q715" s="271" t="s">
        <v>77</v>
      </c>
      <c r="R715" s="396">
        <v>2017</v>
      </c>
    </row>
    <row r="716" spans="1:23" ht="23.25" hidden="1" customHeight="1" x14ac:dyDescent="0.25">
      <c r="A716" s="338" t="s">
        <v>103</v>
      </c>
      <c r="B716" s="5" t="s">
        <v>1520</v>
      </c>
      <c r="C716" s="376"/>
      <c r="D716" s="335">
        <v>1523268</v>
      </c>
      <c r="E716" s="331" t="s">
        <v>1523</v>
      </c>
      <c r="F716" s="344" t="s">
        <v>94</v>
      </c>
      <c r="G716" s="344">
        <v>5</v>
      </c>
      <c r="H716" s="650">
        <v>249.83</v>
      </c>
      <c r="I716" s="650">
        <v>1249.1500000000001</v>
      </c>
      <c r="J716" s="366">
        <v>42934</v>
      </c>
      <c r="K716" s="598" t="s">
        <v>178</v>
      </c>
      <c r="L716" s="361" t="s">
        <v>65</v>
      </c>
      <c r="M716" s="652" t="s">
        <v>66</v>
      </c>
      <c r="N716" s="660">
        <v>42937</v>
      </c>
      <c r="O716" s="654">
        <v>42940</v>
      </c>
      <c r="P716" s="5"/>
      <c r="Q716" s="271" t="s">
        <v>77</v>
      </c>
      <c r="R716" s="396">
        <v>2017</v>
      </c>
    </row>
    <row r="717" spans="1:23" ht="23.25" hidden="1" customHeight="1" x14ac:dyDescent="0.25">
      <c r="A717" s="338" t="s">
        <v>307</v>
      </c>
      <c r="B717" s="5" t="s">
        <v>511</v>
      </c>
      <c r="C717" s="376"/>
      <c r="D717" s="335">
        <v>1053021</v>
      </c>
      <c r="E717" s="4" t="s">
        <v>512</v>
      </c>
      <c r="F717" s="344" t="s">
        <v>64</v>
      </c>
      <c r="G717" s="344">
        <v>24</v>
      </c>
      <c r="H717" s="650">
        <v>10.77</v>
      </c>
      <c r="I717" s="650">
        <v>258.48</v>
      </c>
      <c r="J717" s="366">
        <v>42934</v>
      </c>
      <c r="K717" s="598" t="s">
        <v>9234</v>
      </c>
      <c r="L717" s="361"/>
      <c r="M717" s="652" t="s">
        <v>66</v>
      </c>
      <c r="N717" s="660">
        <v>42937</v>
      </c>
      <c r="O717" s="654">
        <v>42940</v>
      </c>
      <c r="P717" s="5"/>
      <c r="Q717" s="271" t="s">
        <v>77</v>
      </c>
      <c r="R717" s="396">
        <v>2017</v>
      </c>
    </row>
    <row r="718" spans="1:23" ht="23.25" hidden="1" customHeight="1" x14ac:dyDescent="0.25">
      <c r="A718" s="338" t="s">
        <v>307</v>
      </c>
      <c r="B718" s="5" t="s">
        <v>311</v>
      </c>
      <c r="C718" s="376"/>
      <c r="D718" s="355">
        <v>120004404004</v>
      </c>
      <c r="E718" s="4" t="s">
        <v>322</v>
      </c>
      <c r="F718" s="344" t="s">
        <v>32</v>
      </c>
      <c r="G718" s="344">
        <v>8</v>
      </c>
      <c r="H718" s="650">
        <v>276.64400000000001</v>
      </c>
      <c r="I718" s="650">
        <v>2213.152</v>
      </c>
      <c r="J718" s="366">
        <v>42934</v>
      </c>
      <c r="K718" s="598" t="s">
        <v>214</v>
      </c>
      <c r="L718" s="361"/>
      <c r="M718" s="652" t="s">
        <v>66</v>
      </c>
      <c r="N718" s="660">
        <v>42937</v>
      </c>
      <c r="O718" s="654">
        <v>42940</v>
      </c>
      <c r="P718" s="6"/>
      <c r="Q718" s="271" t="s">
        <v>77</v>
      </c>
      <c r="R718" s="396">
        <v>2017</v>
      </c>
    </row>
    <row r="719" spans="1:23" ht="23.25" hidden="1" customHeight="1" x14ac:dyDescent="0.25">
      <c r="A719" s="338" t="s">
        <v>307</v>
      </c>
      <c r="B719" s="5" t="s">
        <v>311</v>
      </c>
      <c r="C719" s="376"/>
      <c r="D719" s="355" t="s">
        <v>1456</v>
      </c>
      <c r="E719" s="333" t="s">
        <v>317</v>
      </c>
      <c r="F719" s="344" t="s">
        <v>32</v>
      </c>
      <c r="G719" s="344">
        <v>4</v>
      </c>
      <c r="H719" s="650">
        <v>53.59</v>
      </c>
      <c r="I719" s="650">
        <v>214.36</v>
      </c>
      <c r="J719" s="366">
        <v>42934</v>
      </c>
      <c r="K719" s="598" t="s">
        <v>214</v>
      </c>
      <c r="L719" s="361"/>
      <c r="M719" s="652" t="s">
        <v>66</v>
      </c>
      <c r="N719" s="660">
        <v>42937</v>
      </c>
      <c r="O719" s="654">
        <v>42940</v>
      </c>
      <c r="P719" s="6"/>
      <c r="Q719" s="271" t="s">
        <v>77</v>
      </c>
      <c r="R719" s="396">
        <v>2017</v>
      </c>
    </row>
    <row r="720" spans="1:23" ht="23.25" hidden="1" customHeight="1" x14ac:dyDescent="0.25">
      <c r="A720" s="338" t="s">
        <v>307</v>
      </c>
      <c r="B720" s="5" t="s">
        <v>333</v>
      </c>
      <c r="C720" s="376"/>
      <c r="D720" s="335" t="s">
        <v>334</v>
      </c>
      <c r="E720" s="333" t="s">
        <v>335</v>
      </c>
      <c r="F720" s="344" t="s">
        <v>164</v>
      </c>
      <c r="G720" s="344">
        <v>5</v>
      </c>
      <c r="H720" s="650">
        <v>10.23</v>
      </c>
      <c r="I720" s="650">
        <v>51.150000000000006</v>
      </c>
      <c r="J720" s="366">
        <v>42934</v>
      </c>
      <c r="K720" s="598" t="s">
        <v>243</v>
      </c>
      <c r="L720" s="361"/>
      <c r="M720" s="652" t="s">
        <v>66</v>
      </c>
      <c r="N720" s="660">
        <v>42937</v>
      </c>
      <c r="O720" s="654">
        <v>42940</v>
      </c>
      <c r="P720" s="5"/>
      <c r="Q720" s="271" t="s">
        <v>77</v>
      </c>
      <c r="R720" s="396">
        <v>2017</v>
      </c>
    </row>
    <row r="721" spans="1:23" ht="23.25" hidden="1" customHeight="1" x14ac:dyDescent="0.25">
      <c r="A721" s="338" t="s">
        <v>54</v>
      </c>
      <c r="B721" s="5" t="s">
        <v>1524</v>
      </c>
      <c r="C721" s="376" t="s">
        <v>1147</v>
      </c>
      <c r="D721" s="335" t="s">
        <v>1525</v>
      </c>
      <c r="E721" s="337" t="s">
        <v>1524</v>
      </c>
      <c r="F721" s="344" t="s">
        <v>32</v>
      </c>
      <c r="G721" s="344">
        <v>1</v>
      </c>
      <c r="H721" s="650">
        <v>1776</v>
      </c>
      <c r="I721" s="650">
        <v>1776</v>
      </c>
      <c r="J721" s="366">
        <v>42935</v>
      </c>
      <c r="K721" s="598" t="s">
        <v>1147</v>
      </c>
      <c r="L721" s="361" t="s">
        <v>65</v>
      </c>
      <c r="M721" s="652" t="s">
        <v>66</v>
      </c>
      <c r="N721" s="660">
        <v>42940</v>
      </c>
      <c r="O721" s="654">
        <v>42940</v>
      </c>
      <c r="P721" s="5"/>
      <c r="Q721" s="271" t="s">
        <v>77</v>
      </c>
      <c r="R721" s="396">
        <v>2017</v>
      </c>
    </row>
    <row r="722" spans="1:23" ht="23.25" hidden="1" customHeight="1" x14ac:dyDescent="0.25">
      <c r="A722" s="338" t="s">
        <v>1417</v>
      </c>
      <c r="B722" s="5" t="s">
        <v>1526</v>
      </c>
      <c r="C722" s="376" t="s">
        <v>1160</v>
      </c>
      <c r="D722" s="335" t="s">
        <v>1527</v>
      </c>
      <c r="E722" s="333" t="s">
        <v>1528</v>
      </c>
      <c r="F722" s="344" t="s">
        <v>94</v>
      </c>
      <c r="G722" s="344">
        <v>1</v>
      </c>
      <c r="H722" s="650">
        <v>6.94</v>
      </c>
      <c r="I722" s="650">
        <v>6.94</v>
      </c>
      <c r="J722" s="366">
        <v>42936</v>
      </c>
      <c r="K722" s="598" t="s">
        <v>139</v>
      </c>
      <c r="L722" s="361"/>
      <c r="M722" s="652" t="s">
        <v>66</v>
      </c>
      <c r="N722" s="660">
        <v>42937</v>
      </c>
      <c r="O722" s="654">
        <v>42940</v>
      </c>
      <c r="P722" s="5"/>
      <c r="Q722" s="271" t="s">
        <v>77</v>
      </c>
      <c r="R722" s="396">
        <v>2017</v>
      </c>
    </row>
    <row r="723" spans="1:23" ht="23.25" hidden="1" customHeight="1" x14ac:dyDescent="0.25">
      <c r="A723" s="370" t="s">
        <v>1529</v>
      </c>
      <c r="B723" s="5" t="s">
        <v>1418</v>
      </c>
      <c r="C723" s="376" t="s">
        <v>1419</v>
      </c>
      <c r="D723" s="335" t="s">
        <v>1530</v>
      </c>
      <c r="E723" s="333" t="s">
        <v>1531</v>
      </c>
      <c r="F723" s="344" t="s">
        <v>94</v>
      </c>
      <c r="G723" s="344">
        <v>2</v>
      </c>
      <c r="H723" s="650">
        <v>24.62</v>
      </c>
      <c r="I723" s="650">
        <v>49.24</v>
      </c>
      <c r="J723" s="366">
        <v>42936</v>
      </c>
      <c r="K723" s="598" t="s">
        <v>139</v>
      </c>
      <c r="L723" s="361"/>
      <c r="M723" s="652" t="s">
        <v>66</v>
      </c>
      <c r="N723" s="660">
        <v>42937</v>
      </c>
      <c r="O723" s="654">
        <v>42940</v>
      </c>
      <c r="P723" s="5"/>
      <c r="Q723" s="271" t="s">
        <v>77</v>
      </c>
      <c r="R723" s="396">
        <v>2017</v>
      </c>
    </row>
    <row r="724" spans="1:23" ht="23.25" hidden="1" customHeight="1" x14ac:dyDescent="0.25">
      <c r="A724" s="338" t="s">
        <v>120</v>
      </c>
      <c r="B724" s="5" t="s">
        <v>1053</v>
      </c>
      <c r="C724" s="376" t="s">
        <v>1160</v>
      </c>
      <c r="D724" s="335" t="s">
        <v>1532</v>
      </c>
      <c r="E724" s="371" t="s">
        <v>1533</v>
      </c>
      <c r="F724" s="344" t="s">
        <v>94</v>
      </c>
      <c r="G724" s="344">
        <v>1</v>
      </c>
      <c r="H724" s="650">
        <v>16.07</v>
      </c>
      <c r="I724" s="650">
        <v>16.07</v>
      </c>
      <c r="J724" s="366">
        <v>42936</v>
      </c>
      <c r="K724" s="598" t="s">
        <v>139</v>
      </c>
      <c r="L724" s="361"/>
      <c r="M724" s="652" t="s">
        <v>66</v>
      </c>
      <c r="N724" s="660">
        <v>42937</v>
      </c>
      <c r="O724" s="654">
        <v>42940</v>
      </c>
      <c r="P724" s="5"/>
      <c r="Q724" s="271" t="s">
        <v>77</v>
      </c>
      <c r="R724" s="396">
        <v>2017</v>
      </c>
    </row>
    <row r="725" spans="1:23" ht="23.25" hidden="1" customHeight="1" x14ac:dyDescent="0.25">
      <c r="A725" s="338" t="s">
        <v>120</v>
      </c>
      <c r="B725" s="5" t="s">
        <v>1053</v>
      </c>
      <c r="C725" s="376" t="s">
        <v>1160</v>
      </c>
      <c r="D725" s="335" t="s">
        <v>1534</v>
      </c>
      <c r="E725" s="371" t="s">
        <v>1535</v>
      </c>
      <c r="F725" s="344" t="s">
        <v>94</v>
      </c>
      <c r="G725" s="344">
        <v>1</v>
      </c>
      <c r="H725" s="650">
        <v>31</v>
      </c>
      <c r="I725" s="650">
        <v>31</v>
      </c>
      <c r="J725" s="366">
        <v>42936</v>
      </c>
      <c r="K725" s="598" t="s">
        <v>139</v>
      </c>
      <c r="L725" s="361"/>
      <c r="M725" s="652" t="s">
        <v>66</v>
      </c>
      <c r="N725" s="660">
        <v>42937</v>
      </c>
      <c r="O725" s="654">
        <v>42940</v>
      </c>
      <c r="P725" s="5"/>
      <c r="Q725" s="271" t="s">
        <v>77</v>
      </c>
      <c r="R725" s="396">
        <v>2017</v>
      </c>
    </row>
    <row r="726" spans="1:23" ht="23.25" hidden="1" customHeight="1" x14ac:dyDescent="0.25">
      <c r="A726" s="338" t="s">
        <v>120</v>
      </c>
      <c r="B726" s="5" t="s">
        <v>1053</v>
      </c>
      <c r="C726" s="376" t="s">
        <v>776</v>
      </c>
      <c r="D726" s="335" t="s">
        <v>1536</v>
      </c>
      <c r="E726" s="333" t="s">
        <v>1537</v>
      </c>
      <c r="F726" s="344" t="s">
        <v>94</v>
      </c>
      <c r="G726" s="344">
        <v>6</v>
      </c>
      <c r="H726" s="650">
        <v>5.23</v>
      </c>
      <c r="I726" s="650">
        <v>31.380000000000003</v>
      </c>
      <c r="J726" s="366">
        <v>42936</v>
      </c>
      <c r="K726" s="598" t="s">
        <v>139</v>
      </c>
      <c r="L726" s="361"/>
      <c r="M726" s="652" t="s">
        <v>66</v>
      </c>
      <c r="N726" s="660">
        <v>42937</v>
      </c>
      <c r="O726" s="654">
        <v>42940</v>
      </c>
      <c r="P726" s="5"/>
      <c r="Q726" s="271" t="s">
        <v>77</v>
      </c>
      <c r="R726" s="396">
        <v>2017</v>
      </c>
    </row>
    <row r="727" spans="1:23" ht="23.25" hidden="1" customHeight="1" x14ac:dyDescent="0.25">
      <c r="A727" s="338" t="s">
        <v>120</v>
      </c>
      <c r="B727" s="5" t="s">
        <v>1053</v>
      </c>
      <c r="C727" s="376" t="s">
        <v>1160</v>
      </c>
      <c r="D727" s="335" t="s">
        <v>1538</v>
      </c>
      <c r="E727" s="333" t="s">
        <v>1539</v>
      </c>
      <c r="F727" s="344" t="s">
        <v>94</v>
      </c>
      <c r="G727" s="344">
        <v>1</v>
      </c>
      <c r="H727" s="650">
        <v>31</v>
      </c>
      <c r="I727" s="650">
        <v>31</v>
      </c>
      <c r="J727" s="366">
        <v>42936</v>
      </c>
      <c r="K727" s="598" t="s">
        <v>139</v>
      </c>
      <c r="L727" s="361"/>
      <c r="M727" s="652" t="s">
        <v>66</v>
      </c>
      <c r="N727" s="660">
        <v>42937</v>
      </c>
      <c r="O727" s="654">
        <v>42940</v>
      </c>
      <c r="P727" s="5"/>
      <c r="Q727" s="271" t="s">
        <v>77</v>
      </c>
      <c r="R727" s="396">
        <v>2017</v>
      </c>
    </row>
    <row r="728" spans="1:23" ht="23.25" hidden="1" customHeight="1" x14ac:dyDescent="0.25">
      <c r="A728" s="338" t="s">
        <v>1540</v>
      </c>
      <c r="B728" s="5" t="s">
        <v>1541</v>
      </c>
      <c r="C728" s="376" t="s">
        <v>1542</v>
      </c>
      <c r="D728" s="335" t="s">
        <v>1543</v>
      </c>
      <c r="E728" s="337" t="s">
        <v>1544</v>
      </c>
      <c r="F728" s="344" t="s">
        <v>1463</v>
      </c>
      <c r="G728" s="344">
        <v>3</v>
      </c>
      <c r="H728" s="650">
        <v>10.09</v>
      </c>
      <c r="I728" s="650">
        <v>30.27</v>
      </c>
      <c r="J728" s="366">
        <v>42937</v>
      </c>
      <c r="K728" s="598" t="s">
        <v>139</v>
      </c>
      <c r="L728" s="361"/>
      <c r="M728" s="652" t="s">
        <v>66</v>
      </c>
      <c r="N728" s="660">
        <v>42971</v>
      </c>
      <c r="O728" s="654">
        <v>44267</v>
      </c>
      <c r="P728" s="5"/>
      <c r="Q728" s="271" t="s">
        <v>77</v>
      </c>
      <c r="R728" s="396">
        <v>2017</v>
      </c>
    </row>
    <row r="729" spans="1:23" s="124" customFormat="1" ht="23.25" hidden="1" customHeight="1" x14ac:dyDescent="0.25">
      <c r="A729" s="338" t="s">
        <v>36</v>
      </c>
      <c r="B729" s="5" t="s">
        <v>1545</v>
      </c>
      <c r="C729" s="376" t="s">
        <v>1091</v>
      </c>
      <c r="D729" s="335" t="s">
        <v>1546</v>
      </c>
      <c r="E729" s="337" t="s">
        <v>1545</v>
      </c>
      <c r="F729" s="344" t="s">
        <v>32</v>
      </c>
      <c r="G729" s="344">
        <v>1</v>
      </c>
      <c r="H729" s="650">
        <v>180</v>
      </c>
      <c r="I729" s="650">
        <v>180</v>
      </c>
      <c r="J729" s="366">
        <v>42937</v>
      </c>
      <c r="K729" s="598" t="s">
        <v>1091</v>
      </c>
      <c r="L729" s="361"/>
      <c r="M729" s="652" t="s">
        <v>66</v>
      </c>
      <c r="N729" s="660">
        <v>42971</v>
      </c>
      <c r="O729" s="654">
        <v>42975</v>
      </c>
      <c r="P729" s="5"/>
      <c r="Q729" s="271" t="s">
        <v>77</v>
      </c>
      <c r="R729" s="675">
        <v>2017</v>
      </c>
      <c r="S729" s="330"/>
      <c r="T729" s="330"/>
      <c r="U729" s="330"/>
      <c r="V729" s="330"/>
      <c r="W729" s="330"/>
    </row>
    <row r="730" spans="1:23" s="124" customFormat="1" ht="23.25" hidden="1" customHeight="1" x14ac:dyDescent="0.25">
      <c r="A730" s="338" t="s">
        <v>1417</v>
      </c>
      <c r="B730" s="5" t="s">
        <v>1547</v>
      </c>
      <c r="C730" s="376" t="s">
        <v>1160</v>
      </c>
      <c r="D730" s="335">
        <v>8154164</v>
      </c>
      <c r="E730" s="4" t="s">
        <v>1548</v>
      </c>
      <c r="F730" s="344" t="s">
        <v>94</v>
      </c>
      <c r="G730" s="344">
        <v>1</v>
      </c>
      <c r="H730" s="650">
        <v>22.57</v>
      </c>
      <c r="I730" s="650">
        <v>22.57</v>
      </c>
      <c r="J730" s="366">
        <v>42938</v>
      </c>
      <c r="K730" s="598" t="s">
        <v>139</v>
      </c>
      <c r="L730" s="361"/>
      <c r="M730" s="652" t="s">
        <v>66</v>
      </c>
      <c r="N730" s="660">
        <v>42919</v>
      </c>
      <c r="O730" s="654">
        <v>42922</v>
      </c>
      <c r="P730" s="5"/>
      <c r="Q730" s="271" t="s">
        <v>77</v>
      </c>
      <c r="R730" s="396">
        <v>2017</v>
      </c>
      <c r="S730" s="330"/>
      <c r="T730" s="330"/>
      <c r="U730" s="330"/>
      <c r="V730" s="330"/>
      <c r="W730" s="330"/>
    </row>
    <row r="731" spans="1:23" ht="23.25" hidden="1" customHeight="1" x14ac:dyDescent="0.25">
      <c r="A731" s="338" t="s">
        <v>36</v>
      </c>
      <c r="B731" s="5" t="s">
        <v>1549</v>
      </c>
      <c r="C731" s="376"/>
      <c r="D731" s="335" t="s">
        <v>1550</v>
      </c>
      <c r="E731" s="4" t="s">
        <v>1551</v>
      </c>
      <c r="F731" s="344" t="s">
        <v>32</v>
      </c>
      <c r="G731" s="344">
        <v>1</v>
      </c>
      <c r="H731" s="650">
        <v>17.64</v>
      </c>
      <c r="I731" s="650">
        <v>17.64</v>
      </c>
      <c r="J731" s="366">
        <v>42940</v>
      </c>
      <c r="K731" s="598" t="s">
        <v>188</v>
      </c>
      <c r="L731" s="361"/>
      <c r="M731" s="652" t="s">
        <v>66</v>
      </c>
      <c r="N731" s="660">
        <v>42937</v>
      </c>
      <c r="O731" s="654">
        <v>42971</v>
      </c>
      <c r="P731" s="5"/>
      <c r="Q731" s="271" t="s">
        <v>77</v>
      </c>
      <c r="R731" s="396">
        <v>2017</v>
      </c>
    </row>
    <row r="732" spans="1:23" s="124" customFormat="1" ht="23.25" hidden="1" customHeight="1" x14ac:dyDescent="0.25">
      <c r="A732" s="338" t="s">
        <v>36</v>
      </c>
      <c r="B732" s="5" t="s">
        <v>1552</v>
      </c>
      <c r="C732" s="376" t="s">
        <v>1553</v>
      </c>
      <c r="D732" s="335"/>
      <c r="E732" s="337" t="s">
        <v>1552</v>
      </c>
      <c r="F732" s="344" t="s">
        <v>32</v>
      </c>
      <c r="G732" s="344">
        <v>1</v>
      </c>
      <c r="H732" s="650">
        <v>80</v>
      </c>
      <c r="I732" s="650">
        <v>80</v>
      </c>
      <c r="J732" s="366">
        <v>42940</v>
      </c>
      <c r="K732" s="598" t="s">
        <v>1091</v>
      </c>
      <c r="L732" s="361"/>
      <c r="M732" s="652" t="s">
        <v>66</v>
      </c>
      <c r="N732" s="660">
        <v>42971</v>
      </c>
      <c r="O732" s="654">
        <v>42978</v>
      </c>
      <c r="P732" s="5"/>
      <c r="Q732" s="271" t="s">
        <v>77</v>
      </c>
      <c r="R732" s="396">
        <v>2017</v>
      </c>
      <c r="S732" s="330"/>
      <c r="T732" s="330"/>
      <c r="U732" s="330"/>
      <c r="V732" s="330"/>
      <c r="W732" s="330"/>
    </row>
    <row r="733" spans="1:23" ht="23.25" hidden="1" customHeight="1" x14ac:dyDescent="0.25">
      <c r="A733" s="338" t="s">
        <v>54</v>
      </c>
      <c r="B733" s="5" t="s">
        <v>1554</v>
      </c>
      <c r="C733" s="376"/>
      <c r="D733" s="335" t="s">
        <v>1555</v>
      </c>
      <c r="E733" s="337" t="s">
        <v>1556</v>
      </c>
      <c r="F733" s="344" t="s">
        <v>32</v>
      </c>
      <c r="G733" s="344">
        <v>1</v>
      </c>
      <c r="H733" s="650">
        <v>118.65</v>
      </c>
      <c r="I733" s="650">
        <v>118.65</v>
      </c>
      <c r="J733" s="651">
        <v>42940</v>
      </c>
      <c r="K733" s="598" t="s">
        <v>212</v>
      </c>
      <c r="L733" s="361"/>
      <c r="M733" s="652" t="s">
        <v>66</v>
      </c>
      <c r="N733" s="653">
        <v>42971</v>
      </c>
      <c r="O733" s="654">
        <v>42978</v>
      </c>
      <c r="P733" s="5"/>
      <c r="Q733" s="271" t="s">
        <v>77</v>
      </c>
      <c r="R733" s="675">
        <v>2017</v>
      </c>
    </row>
    <row r="734" spans="1:23" s="124" customFormat="1" ht="23.25" hidden="1" customHeight="1" x14ac:dyDescent="0.25">
      <c r="A734" s="338" t="s">
        <v>54</v>
      </c>
      <c r="B734" s="359" t="s">
        <v>1557</v>
      </c>
      <c r="C734" s="376"/>
      <c r="D734" s="335" t="s">
        <v>1558</v>
      </c>
      <c r="E734" s="337" t="s">
        <v>1559</v>
      </c>
      <c r="F734" s="344" t="s">
        <v>32</v>
      </c>
      <c r="G734" s="344">
        <v>1</v>
      </c>
      <c r="H734" s="650">
        <v>25.87</v>
      </c>
      <c r="I734" s="650">
        <v>25.87</v>
      </c>
      <c r="J734" s="366">
        <v>42940</v>
      </c>
      <c r="K734" s="598" t="s">
        <v>1560</v>
      </c>
      <c r="L734" s="361"/>
      <c r="M734" s="652" t="s">
        <v>66</v>
      </c>
      <c r="N734" s="660">
        <v>42937</v>
      </c>
      <c r="O734" s="654">
        <v>42940</v>
      </c>
      <c r="P734" s="5"/>
      <c r="Q734" s="271" t="s">
        <v>77</v>
      </c>
      <c r="R734" s="675">
        <v>2017</v>
      </c>
      <c r="S734" s="330"/>
      <c r="T734" s="330"/>
      <c r="U734" s="330"/>
      <c r="V734" s="330"/>
      <c r="W734" s="330"/>
    </row>
    <row r="735" spans="1:23" ht="23.25" hidden="1" customHeight="1" x14ac:dyDescent="0.25">
      <c r="A735" s="338" t="s">
        <v>0</v>
      </c>
      <c r="B735" s="5" t="s">
        <v>697</v>
      </c>
      <c r="C735" s="376" t="s">
        <v>180</v>
      </c>
      <c r="D735" s="335">
        <v>1510004</v>
      </c>
      <c r="E735" s="345" t="s">
        <v>1471</v>
      </c>
      <c r="F735" s="344" t="s">
        <v>32</v>
      </c>
      <c r="G735" s="344">
        <v>2</v>
      </c>
      <c r="H735" s="650">
        <v>370.18</v>
      </c>
      <c r="I735" s="650">
        <v>740.36</v>
      </c>
      <c r="J735" s="366">
        <v>42941</v>
      </c>
      <c r="K735" s="598" t="s">
        <v>180</v>
      </c>
      <c r="L735" s="361"/>
      <c r="M735" s="652" t="s">
        <v>66</v>
      </c>
      <c r="N735" s="660">
        <v>42926</v>
      </c>
      <c r="O735" s="654">
        <v>42968</v>
      </c>
      <c r="P735" s="5"/>
      <c r="Q735" s="271" t="s">
        <v>77</v>
      </c>
      <c r="R735" s="396">
        <v>2017</v>
      </c>
    </row>
    <row r="736" spans="1:23" s="564" customFormat="1" ht="23.25" hidden="1" customHeight="1" x14ac:dyDescent="0.25">
      <c r="A736" s="338" t="s">
        <v>651</v>
      </c>
      <c r="B736" s="5" t="s">
        <v>652</v>
      </c>
      <c r="C736" s="376" t="s">
        <v>220</v>
      </c>
      <c r="D736" s="347">
        <v>10139</v>
      </c>
      <c r="E736" s="354" t="s">
        <v>653</v>
      </c>
      <c r="F736" s="344" t="s">
        <v>44</v>
      </c>
      <c r="G736" s="344">
        <v>3</v>
      </c>
      <c r="H736" s="650">
        <v>156.19999999999999</v>
      </c>
      <c r="I736" s="650">
        <v>468.59999999999997</v>
      </c>
      <c r="J736" s="366">
        <v>42941</v>
      </c>
      <c r="K736" s="598" t="s">
        <v>220</v>
      </c>
      <c r="L736" s="361"/>
      <c r="M736" s="652" t="s">
        <v>66</v>
      </c>
      <c r="N736" s="660">
        <v>42971</v>
      </c>
      <c r="O736" s="123">
        <v>42978</v>
      </c>
      <c r="P736" s="5"/>
      <c r="Q736" s="271" t="s">
        <v>77</v>
      </c>
      <c r="R736" s="396">
        <v>2017</v>
      </c>
      <c r="S736" s="330"/>
      <c r="T736" s="330"/>
      <c r="U736" s="330"/>
      <c r="V736" s="330"/>
      <c r="W736" s="330"/>
    </row>
    <row r="737" spans="1:23" ht="23.25" hidden="1" customHeight="1" x14ac:dyDescent="0.25">
      <c r="A737" s="338" t="s">
        <v>84</v>
      </c>
      <c r="B737" s="5" t="s">
        <v>1561</v>
      </c>
      <c r="C737" s="376" t="s">
        <v>262</v>
      </c>
      <c r="D737" s="335"/>
      <c r="E737" s="337" t="s">
        <v>1562</v>
      </c>
      <c r="F737" s="344" t="s">
        <v>44</v>
      </c>
      <c r="G737" s="344">
        <v>1</v>
      </c>
      <c r="H737" s="650">
        <v>9.25</v>
      </c>
      <c r="I737" s="650">
        <v>9.25</v>
      </c>
      <c r="J737" s="366">
        <v>42941</v>
      </c>
      <c r="K737" s="598" t="s">
        <v>188</v>
      </c>
      <c r="L737" s="361"/>
      <c r="M737" s="652" t="s">
        <v>66</v>
      </c>
      <c r="N737" s="660">
        <v>42971</v>
      </c>
      <c r="O737" s="654">
        <v>42978</v>
      </c>
      <c r="P737" s="5"/>
      <c r="Q737" s="271" t="s">
        <v>77</v>
      </c>
      <c r="R737" s="396">
        <v>2017</v>
      </c>
    </row>
    <row r="738" spans="1:23" ht="23.25" hidden="1" customHeight="1" x14ac:dyDescent="0.25">
      <c r="A738" s="338" t="s">
        <v>1563</v>
      </c>
      <c r="B738" s="5" t="s">
        <v>1564</v>
      </c>
      <c r="C738" s="376" t="s">
        <v>216</v>
      </c>
      <c r="D738" s="335" t="s">
        <v>1565</v>
      </c>
      <c r="E738" s="4" t="s">
        <v>1566</v>
      </c>
      <c r="F738" s="344" t="s">
        <v>94</v>
      </c>
      <c r="G738" s="344">
        <v>2</v>
      </c>
      <c r="H738" s="650">
        <v>8</v>
      </c>
      <c r="I738" s="650">
        <v>16</v>
      </c>
      <c r="J738" s="366">
        <v>42942</v>
      </c>
      <c r="K738" s="598" t="s">
        <v>166</v>
      </c>
      <c r="L738" s="361"/>
      <c r="M738" s="652" t="s">
        <v>66</v>
      </c>
      <c r="N738" s="660">
        <v>42971</v>
      </c>
      <c r="O738" s="654">
        <v>42978</v>
      </c>
      <c r="P738" s="5"/>
      <c r="Q738" s="271" t="s">
        <v>77</v>
      </c>
      <c r="R738" s="396">
        <v>2017</v>
      </c>
    </row>
    <row r="739" spans="1:23" ht="23.25" hidden="1" customHeight="1" x14ac:dyDescent="0.25">
      <c r="A739" s="338" t="s">
        <v>1563</v>
      </c>
      <c r="B739" s="5" t="s">
        <v>1564</v>
      </c>
      <c r="C739" s="376" t="s">
        <v>216</v>
      </c>
      <c r="D739" s="335" t="s">
        <v>1567</v>
      </c>
      <c r="E739" s="333" t="s">
        <v>1568</v>
      </c>
      <c r="F739" s="344" t="s">
        <v>94</v>
      </c>
      <c r="G739" s="344">
        <v>2</v>
      </c>
      <c r="H739" s="650">
        <v>5</v>
      </c>
      <c r="I739" s="650">
        <v>10</v>
      </c>
      <c r="J739" s="366">
        <v>42942</v>
      </c>
      <c r="K739" s="598" t="s">
        <v>166</v>
      </c>
      <c r="L739" s="361"/>
      <c r="M739" s="652" t="s">
        <v>66</v>
      </c>
      <c r="N739" s="660">
        <v>42971</v>
      </c>
      <c r="O739" s="654">
        <v>42978</v>
      </c>
      <c r="P739" s="5"/>
      <c r="Q739" s="271" t="s">
        <v>77</v>
      </c>
      <c r="R739" s="396">
        <v>2017</v>
      </c>
    </row>
    <row r="740" spans="1:23" ht="23.25" hidden="1" customHeight="1" x14ac:dyDescent="0.25">
      <c r="A740" s="338" t="s">
        <v>1563</v>
      </c>
      <c r="B740" s="5" t="s">
        <v>1564</v>
      </c>
      <c r="C740" s="376" t="s">
        <v>216</v>
      </c>
      <c r="D740" s="335" t="s">
        <v>1569</v>
      </c>
      <c r="E740" s="333" t="s">
        <v>1570</v>
      </c>
      <c r="F740" s="344" t="s">
        <v>94</v>
      </c>
      <c r="G740" s="344">
        <v>2</v>
      </c>
      <c r="H740" s="650">
        <v>1</v>
      </c>
      <c r="I740" s="650">
        <v>2</v>
      </c>
      <c r="J740" s="366">
        <v>42942</v>
      </c>
      <c r="K740" s="598" t="s">
        <v>166</v>
      </c>
      <c r="L740" s="361"/>
      <c r="M740" s="652" t="s">
        <v>66</v>
      </c>
      <c r="N740" s="660">
        <v>42971</v>
      </c>
      <c r="O740" s="654">
        <v>42978</v>
      </c>
      <c r="P740" s="5"/>
      <c r="Q740" s="271" t="s">
        <v>77</v>
      </c>
      <c r="R740" s="396">
        <v>2017</v>
      </c>
    </row>
    <row r="741" spans="1:23" ht="23.25" hidden="1" customHeight="1" x14ac:dyDescent="0.25">
      <c r="A741" s="338" t="s">
        <v>1563</v>
      </c>
      <c r="B741" s="5" t="s">
        <v>1564</v>
      </c>
      <c r="C741" s="376" t="s">
        <v>216</v>
      </c>
      <c r="D741" s="335" t="s">
        <v>1569</v>
      </c>
      <c r="E741" s="333" t="s">
        <v>1570</v>
      </c>
      <c r="F741" s="344" t="s">
        <v>94</v>
      </c>
      <c r="G741" s="344">
        <v>1</v>
      </c>
      <c r="H741" s="650">
        <v>1</v>
      </c>
      <c r="I741" s="650">
        <v>1</v>
      </c>
      <c r="J741" s="366">
        <v>42942</v>
      </c>
      <c r="K741" s="598" t="s">
        <v>166</v>
      </c>
      <c r="L741" s="361" t="s">
        <v>1407</v>
      </c>
      <c r="M741" s="652" t="s">
        <v>66</v>
      </c>
      <c r="N741" s="660"/>
      <c r="O741" s="654"/>
      <c r="P741" s="5"/>
      <c r="Q741" s="271" t="s">
        <v>77</v>
      </c>
      <c r="R741" s="396">
        <v>2017</v>
      </c>
    </row>
    <row r="742" spans="1:23" ht="23.25" hidden="1" customHeight="1" x14ac:dyDescent="0.25">
      <c r="A742" s="338" t="s">
        <v>1489</v>
      </c>
      <c r="B742" s="5" t="s">
        <v>1571</v>
      </c>
      <c r="C742" s="376" t="s">
        <v>1572</v>
      </c>
      <c r="D742" s="335" t="s">
        <v>1573</v>
      </c>
      <c r="E742" s="337" t="s">
        <v>1574</v>
      </c>
      <c r="F742" s="344" t="s">
        <v>32</v>
      </c>
      <c r="G742" s="344">
        <v>4</v>
      </c>
      <c r="H742" s="650">
        <v>25.76</v>
      </c>
      <c r="I742" s="650">
        <v>103.04</v>
      </c>
      <c r="J742" s="366">
        <v>42943</v>
      </c>
      <c r="K742" s="598" t="s">
        <v>243</v>
      </c>
      <c r="L742" s="361"/>
      <c r="M742" s="652" t="s">
        <v>66</v>
      </c>
      <c r="N742" s="660">
        <v>42971</v>
      </c>
      <c r="O742" s="654">
        <v>42978</v>
      </c>
      <c r="P742" s="5"/>
      <c r="Q742" s="271" t="s">
        <v>77</v>
      </c>
      <c r="R742" s="675">
        <v>2017</v>
      </c>
    </row>
    <row r="743" spans="1:23" ht="23.25" hidden="1" customHeight="1" x14ac:dyDescent="0.25">
      <c r="A743" s="338" t="s">
        <v>1489</v>
      </c>
      <c r="B743" s="5" t="s">
        <v>1571</v>
      </c>
      <c r="C743" s="376" t="s">
        <v>1572</v>
      </c>
      <c r="D743" s="388" t="s">
        <v>1573</v>
      </c>
      <c r="E743" s="337" t="s">
        <v>1574</v>
      </c>
      <c r="F743" s="344" t="s">
        <v>32</v>
      </c>
      <c r="G743" s="344">
        <v>8</v>
      </c>
      <c r="H743" s="650">
        <v>33.49</v>
      </c>
      <c r="I743" s="650">
        <v>267.92</v>
      </c>
      <c r="J743" s="366">
        <v>42943</v>
      </c>
      <c r="K743" s="597" t="s">
        <v>243</v>
      </c>
      <c r="L743" s="361" t="s">
        <v>78</v>
      </c>
      <c r="M743" s="652" t="s">
        <v>34</v>
      </c>
      <c r="N743" s="660">
        <v>43713</v>
      </c>
      <c r="O743" s="654">
        <v>43717</v>
      </c>
      <c r="P743" s="430"/>
      <c r="Q743" s="271" t="s">
        <v>77</v>
      </c>
      <c r="R743" s="718">
        <v>2017</v>
      </c>
    </row>
    <row r="744" spans="1:23" ht="23.25" hidden="1" customHeight="1" x14ac:dyDescent="0.25">
      <c r="A744" s="338" t="s">
        <v>1489</v>
      </c>
      <c r="B744" s="5" t="s">
        <v>1575</v>
      </c>
      <c r="C744" s="376"/>
      <c r="D744" s="335" t="s">
        <v>1576</v>
      </c>
      <c r="E744" s="337" t="s">
        <v>1577</v>
      </c>
      <c r="F744" s="344" t="s">
        <v>1463</v>
      </c>
      <c r="G744" s="344">
        <v>8</v>
      </c>
      <c r="H744" s="650">
        <v>5.0199999999999996</v>
      </c>
      <c r="I744" s="650">
        <v>40.159999999999997</v>
      </c>
      <c r="J744" s="366">
        <v>42968</v>
      </c>
      <c r="K744" s="598" t="s">
        <v>243</v>
      </c>
      <c r="L744" s="361"/>
      <c r="M744" s="652" t="s">
        <v>66</v>
      </c>
      <c r="N744" s="660">
        <v>42971</v>
      </c>
      <c r="O744" s="654">
        <v>42978</v>
      </c>
      <c r="P744" s="5"/>
      <c r="Q744" s="271" t="s">
        <v>77</v>
      </c>
      <c r="R744" s="396">
        <v>2017</v>
      </c>
    </row>
    <row r="745" spans="1:23" s="124" customFormat="1" ht="23.25" hidden="1" customHeight="1" x14ac:dyDescent="0.25">
      <c r="A745" s="338" t="s">
        <v>1578</v>
      </c>
      <c r="B745" s="5" t="s">
        <v>1579</v>
      </c>
      <c r="C745" s="376"/>
      <c r="D745" s="335" t="s">
        <v>558</v>
      </c>
      <c r="E745" s="372" t="s">
        <v>1580</v>
      </c>
      <c r="F745" s="344" t="s">
        <v>32</v>
      </c>
      <c r="G745" s="344">
        <v>1</v>
      </c>
      <c r="H745" s="650">
        <v>44.85</v>
      </c>
      <c r="I745" s="650">
        <v>44.85</v>
      </c>
      <c r="J745" s="366">
        <v>42968</v>
      </c>
      <c r="K745" s="598" t="s">
        <v>1581</v>
      </c>
      <c r="L745" s="361"/>
      <c r="M745" s="652" t="s">
        <v>66</v>
      </c>
      <c r="N745" s="660">
        <v>42971</v>
      </c>
      <c r="O745" s="654">
        <v>42978</v>
      </c>
      <c r="P745" s="5"/>
      <c r="Q745" s="271" t="s">
        <v>77</v>
      </c>
      <c r="R745" s="675">
        <v>2017</v>
      </c>
      <c r="S745" s="330"/>
      <c r="T745" s="330"/>
      <c r="U745" s="330"/>
      <c r="V745" s="330"/>
      <c r="W745" s="330"/>
    </row>
    <row r="746" spans="1:23" s="124" customFormat="1" ht="23.25" hidden="1" customHeight="1" x14ac:dyDescent="0.25">
      <c r="A746" s="338" t="s">
        <v>1578</v>
      </c>
      <c r="B746" s="5" t="s">
        <v>1579</v>
      </c>
      <c r="C746" s="376"/>
      <c r="D746" s="335" t="s">
        <v>558</v>
      </c>
      <c r="E746" s="4" t="s">
        <v>1582</v>
      </c>
      <c r="F746" s="344" t="s">
        <v>32</v>
      </c>
      <c r="G746" s="344">
        <v>1</v>
      </c>
      <c r="H746" s="650">
        <v>16.72</v>
      </c>
      <c r="I746" s="650">
        <v>16.72</v>
      </c>
      <c r="J746" s="366">
        <v>42968</v>
      </c>
      <c r="K746" s="598" t="s">
        <v>1581</v>
      </c>
      <c r="L746" s="361"/>
      <c r="M746" s="652" t="s">
        <v>66</v>
      </c>
      <c r="N746" s="660">
        <v>42971</v>
      </c>
      <c r="O746" s="654">
        <v>42978</v>
      </c>
      <c r="P746" s="5"/>
      <c r="Q746" s="271" t="s">
        <v>77</v>
      </c>
      <c r="R746" s="675">
        <v>2017</v>
      </c>
      <c r="S746" s="330"/>
      <c r="T746" s="330"/>
      <c r="U746" s="330"/>
      <c r="V746" s="330"/>
      <c r="W746" s="330"/>
    </row>
    <row r="747" spans="1:23" ht="23.25" hidden="1" customHeight="1" x14ac:dyDescent="0.25">
      <c r="A747" s="338"/>
      <c r="B747" s="5"/>
      <c r="C747" s="376"/>
      <c r="D747" s="335"/>
      <c r="E747" s="337" t="s">
        <v>1583</v>
      </c>
      <c r="F747" s="344" t="s">
        <v>32</v>
      </c>
      <c r="G747" s="344">
        <v>1</v>
      </c>
      <c r="H747" s="650">
        <v>70.94</v>
      </c>
      <c r="I747" s="650">
        <v>70.94</v>
      </c>
      <c r="J747" s="366">
        <v>42968</v>
      </c>
      <c r="K747" s="598" t="s">
        <v>1581</v>
      </c>
      <c r="L747" s="361"/>
      <c r="M747" s="652" t="s">
        <v>66</v>
      </c>
      <c r="N747" s="660">
        <v>42971</v>
      </c>
      <c r="O747" s="654">
        <v>42978</v>
      </c>
      <c r="P747" s="5"/>
      <c r="Q747" s="271" t="s">
        <v>77</v>
      </c>
      <c r="R747" s="396">
        <v>2017</v>
      </c>
    </row>
    <row r="748" spans="1:23" ht="23.25" hidden="1" customHeight="1" x14ac:dyDescent="0.25">
      <c r="A748" s="338" t="s">
        <v>54</v>
      </c>
      <c r="B748" s="5"/>
      <c r="C748" s="376"/>
      <c r="D748" s="335" t="s">
        <v>1584</v>
      </c>
      <c r="E748" s="337" t="s">
        <v>1585</v>
      </c>
      <c r="F748" s="344" t="s">
        <v>32</v>
      </c>
      <c r="G748" s="344">
        <v>1</v>
      </c>
      <c r="H748" s="650">
        <v>4054.6</v>
      </c>
      <c r="I748" s="650">
        <v>4054.6</v>
      </c>
      <c r="J748" s="366">
        <v>42968</v>
      </c>
      <c r="K748" s="598" t="s">
        <v>214</v>
      </c>
      <c r="L748" s="361"/>
      <c r="M748" s="652" t="s">
        <v>66</v>
      </c>
      <c r="N748" s="660">
        <v>42968</v>
      </c>
      <c r="O748" s="654">
        <v>42968</v>
      </c>
      <c r="P748" s="6"/>
      <c r="Q748" s="271" t="s">
        <v>77</v>
      </c>
      <c r="R748" s="675">
        <v>2017</v>
      </c>
    </row>
    <row r="749" spans="1:23" ht="23.25" hidden="1" customHeight="1" x14ac:dyDescent="0.25">
      <c r="A749" s="338" t="s">
        <v>54</v>
      </c>
      <c r="B749" s="5"/>
      <c r="C749" s="376"/>
      <c r="D749" s="335" t="s">
        <v>1584</v>
      </c>
      <c r="E749" s="337" t="s">
        <v>1586</v>
      </c>
      <c r="F749" s="344" t="s">
        <v>32</v>
      </c>
      <c r="G749" s="344">
        <v>1</v>
      </c>
      <c r="H749" s="650">
        <v>4213.68</v>
      </c>
      <c r="I749" s="650">
        <v>4213.68</v>
      </c>
      <c r="J749" s="366">
        <v>42968</v>
      </c>
      <c r="K749" s="598" t="s">
        <v>214</v>
      </c>
      <c r="L749" s="361"/>
      <c r="M749" s="652" t="s">
        <v>66</v>
      </c>
      <c r="N749" s="660">
        <v>42984</v>
      </c>
      <c r="O749" s="654">
        <v>42992</v>
      </c>
      <c r="P749" s="6"/>
      <c r="Q749" s="271" t="s">
        <v>77</v>
      </c>
      <c r="R749" s="675">
        <v>2017</v>
      </c>
    </row>
    <row r="750" spans="1:23" ht="23.25" hidden="1" customHeight="1" x14ac:dyDescent="0.25">
      <c r="A750" s="338" t="s">
        <v>54</v>
      </c>
      <c r="B750" s="359" t="s">
        <v>1587</v>
      </c>
      <c r="C750" s="376" t="s">
        <v>1588</v>
      </c>
      <c r="D750" s="335" t="s">
        <v>1589</v>
      </c>
      <c r="E750" s="333" t="s">
        <v>1590</v>
      </c>
      <c r="F750" s="344" t="s">
        <v>1463</v>
      </c>
      <c r="G750" s="344">
        <v>2</v>
      </c>
      <c r="H750" s="650">
        <v>101</v>
      </c>
      <c r="I750" s="650">
        <v>202</v>
      </c>
      <c r="J750" s="366">
        <v>42969</v>
      </c>
      <c r="K750" s="598" t="s">
        <v>188</v>
      </c>
      <c r="L750" s="361"/>
      <c r="M750" s="652" t="s">
        <v>66</v>
      </c>
      <c r="N750" s="660">
        <v>42984</v>
      </c>
      <c r="O750" s="654">
        <v>42987</v>
      </c>
      <c r="P750" s="5"/>
      <c r="Q750" s="271" t="s">
        <v>77</v>
      </c>
      <c r="R750" s="396">
        <v>2017</v>
      </c>
    </row>
    <row r="751" spans="1:23" s="124" customFormat="1" ht="23.25" hidden="1" customHeight="1" x14ac:dyDescent="0.25">
      <c r="A751" s="338" t="s">
        <v>54</v>
      </c>
      <c r="B751" s="5" t="s">
        <v>1374</v>
      </c>
      <c r="C751" s="376" t="s">
        <v>1375</v>
      </c>
      <c r="D751" s="335" t="s">
        <v>1591</v>
      </c>
      <c r="E751" s="337" t="s">
        <v>1592</v>
      </c>
      <c r="F751" s="344" t="s">
        <v>32</v>
      </c>
      <c r="G751" s="344">
        <v>1</v>
      </c>
      <c r="H751" s="650">
        <v>1445</v>
      </c>
      <c r="I751" s="650">
        <v>1445</v>
      </c>
      <c r="J751" s="366">
        <v>42969</v>
      </c>
      <c r="K751" s="598" t="s">
        <v>1593</v>
      </c>
      <c r="L751" s="361"/>
      <c r="M751" s="652" t="s">
        <v>66</v>
      </c>
      <c r="N751" s="660">
        <v>42984</v>
      </c>
      <c r="O751" s="654">
        <v>42994</v>
      </c>
      <c r="P751" s="5"/>
      <c r="Q751" s="271" t="s">
        <v>77</v>
      </c>
      <c r="R751" s="675">
        <v>2017</v>
      </c>
      <c r="S751" s="330"/>
      <c r="T751" s="330"/>
      <c r="U751" s="330"/>
      <c r="V751" s="330"/>
      <c r="W751" s="330"/>
    </row>
    <row r="752" spans="1:23" ht="23.25" hidden="1" customHeight="1" x14ac:dyDescent="0.25">
      <c r="A752" s="338" t="s">
        <v>307</v>
      </c>
      <c r="B752" s="5" t="s">
        <v>884</v>
      </c>
      <c r="C752" s="376" t="s">
        <v>881</v>
      </c>
      <c r="D752" s="335" t="s">
        <v>885</v>
      </c>
      <c r="E752" s="4" t="s">
        <v>886</v>
      </c>
      <c r="F752" s="344" t="s">
        <v>1505</v>
      </c>
      <c r="G752" s="344">
        <v>10</v>
      </c>
      <c r="H752" s="650">
        <v>4.17</v>
      </c>
      <c r="I752" s="650">
        <v>41.7</v>
      </c>
      <c r="J752" s="366">
        <v>42970</v>
      </c>
      <c r="K752" s="598" t="s">
        <v>139</v>
      </c>
      <c r="L752" s="361"/>
      <c r="M752" s="652" t="s">
        <v>66</v>
      </c>
      <c r="N752" s="660">
        <v>42984</v>
      </c>
      <c r="O752" s="654">
        <v>42992</v>
      </c>
      <c r="P752" s="5"/>
      <c r="Q752" s="271" t="s">
        <v>77</v>
      </c>
      <c r="R752" s="396">
        <v>2017</v>
      </c>
    </row>
    <row r="753" spans="1:23" s="124" customFormat="1" ht="23.25" hidden="1" customHeight="1" x14ac:dyDescent="0.25">
      <c r="A753" s="338" t="s">
        <v>54</v>
      </c>
      <c r="B753" s="5" t="s">
        <v>1594</v>
      </c>
      <c r="C753" s="376" t="s">
        <v>122</v>
      </c>
      <c r="D753" s="335" t="s">
        <v>1595</v>
      </c>
      <c r="E753" s="4" t="s">
        <v>1596</v>
      </c>
      <c r="F753" s="344" t="s">
        <v>117</v>
      </c>
      <c r="G753" s="344">
        <v>2</v>
      </c>
      <c r="H753" s="650">
        <v>55.29</v>
      </c>
      <c r="I753" s="650">
        <v>110.58</v>
      </c>
      <c r="J753" s="366">
        <v>42835</v>
      </c>
      <c r="K753" s="598" t="s">
        <v>76</v>
      </c>
      <c r="L753" s="361"/>
      <c r="M753" s="652" t="s">
        <v>66</v>
      </c>
      <c r="N753" s="660">
        <v>42844</v>
      </c>
      <c r="O753" s="654">
        <v>42849</v>
      </c>
      <c r="P753" s="5"/>
      <c r="Q753" s="271" t="s">
        <v>77</v>
      </c>
      <c r="R753" s="396">
        <v>2017</v>
      </c>
      <c r="S753" s="330"/>
      <c r="T753" s="330"/>
      <c r="U753" s="330"/>
      <c r="V753" s="330"/>
      <c r="W753" s="330"/>
    </row>
    <row r="754" spans="1:23" ht="23.25" hidden="1" customHeight="1" x14ac:dyDescent="0.25">
      <c r="A754" s="448" t="s">
        <v>9</v>
      </c>
      <c r="B754" s="448" t="s">
        <v>1249</v>
      </c>
      <c r="C754" s="118" t="s">
        <v>142</v>
      </c>
      <c r="D754" s="118" t="s">
        <v>1597</v>
      </c>
      <c r="E754" s="342" t="s">
        <v>1185</v>
      </c>
      <c r="F754" s="449" t="s">
        <v>94</v>
      </c>
      <c r="G754" s="699">
        <v>2</v>
      </c>
      <c r="H754" s="650"/>
      <c r="I754" s="650"/>
      <c r="J754" s="700">
        <v>44677</v>
      </c>
      <c r="K754" s="671" t="s">
        <v>76</v>
      </c>
      <c r="L754" s="312" t="s">
        <v>9</v>
      </c>
      <c r="M754" s="652" t="s">
        <v>634</v>
      </c>
      <c r="N754" s="654">
        <v>44685</v>
      </c>
      <c r="O754" s="654">
        <v>44697</v>
      </c>
      <c r="P754" s="713"/>
      <c r="Q754" s="271" t="s">
        <v>67</v>
      </c>
      <c r="R754" s="455">
        <f>YEAR(J754)</f>
        <v>2022</v>
      </c>
    </row>
    <row r="755" spans="1:23" ht="23.25" hidden="1" customHeight="1" x14ac:dyDescent="0.25">
      <c r="A755" s="338" t="s">
        <v>54</v>
      </c>
      <c r="B755" s="5" t="s">
        <v>133</v>
      </c>
      <c r="C755" s="376" t="s">
        <v>122</v>
      </c>
      <c r="D755" s="335" t="s">
        <v>1598</v>
      </c>
      <c r="E755" s="4" t="s">
        <v>1599</v>
      </c>
      <c r="F755" s="344" t="s">
        <v>117</v>
      </c>
      <c r="G755" s="344">
        <v>2</v>
      </c>
      <c r="H755" s="650">
        <v>20.25</v>
      </c>
      <c r="I755" s="650">
        <v>40.5</v>
      </c>
      <c r="J755" s="366">
        <v>42848</v>
      </c>
      <c r="K755" s="598" t="s">
        <v>76</v>
      </c>
      <c r="L755" s="361"/>
      <c r="M755" s="652" t="s">
        <v>66</v>
      </c>
      <c r="N755" s="660">
        <v>42857</v>
      </c>
      <c r="O755" s="654">
        <v>42863</v>
      </c>
      <c r="P755" s="5"/>
      <c r="Q755" s="271" t="s">
        <v>77</v>
      </c>
      <c r="R755" s="396">
        <v>2017</v>
      </c>
    </row>
    <row r="756" spans="1:23" ht="23.25" hidden="1" customHeight="1" x14ac:dyDescent="0.25">
      <c r="A756" s="338" t="s">
        <v>36</v>
      </c>
      <c r="B756" s="5" t="s">
        <v>1600</v>
      </c>
      <c r="C756" s="376"/>
      <c r="D756" s="335" t="s">
        <v>1601</v>
      </c>
      <c r="E756" s="331" t="s">
        <v>1600</v>
      </c>
      <c r="F756" s="344" t="s">
        <v>32</v>
      </c>
      <c r="G756" s="344">
        <v>1</v>
      </c>
      <c r="H756" s="650">
        <v>905.7</v>
      </c>
      <c r="I756" s="650">
        <v>905.7</v>
      </c>
      <c r="J756" s="366">
        <v>42971</v>
      </c>
      <c r="K756" s="598" t="s">
        <v>1345</v>
      </c>
      <c r="L756" s="361"/>
      <c r="M756" s="652" t="s">
        <v>66</v>
      </c>
      <c r="N756" s="660">
        <v>42968</v>
      </c>
      <c r="O756" s="654"/>
      <c r="P756" s="5"/>
      <c r="Q756" s="271" t="s">
        <v>77</v>
      </c>
      <c r="R756" s="396">
        <v>2017</v>
      </c>
    </row>
    <row r="757" spans="1:23" ht="23.25" hidden="1" customHeight="1" x14ac:dyDescent="0.25">
      <c r="A757" s="338" t="s">
        <v>36</v>
      </c>
      <c r="B757" s="5" t="s">
        <v>1602</v>
      </c>
      <c r="C757" s="376"/>
      <c r="D757" s="335" t="s">
        <v>1603</v>
      </c>
      <c r="E757" s="337" t="s">
        <v>1604</v>
      </c>
      <c r="F757" s="344" t="s">
        <v>32</v>
      </c>
      <c r="G757" s="344">
        <v>1</v>
      </c>
      <c r="H757" s="650">
        <v>1070.8</v>
      </c>
      <c r="I757" s="650">
        <v>1070.8</v>
      </c>
      <c r="J757" s="366">
        <v>42971</v>
      </c>
      <c r="K757" s="598" t="s">
        <v>1605</v>
      </c>
      <c r="L757" s="361" t="s">
        <v>36</v>
      </c>
      <c r="M757" s="652" t="s">
        <v>66</v>
      </c>
      <c r="N757" s="660">
        <v>43124</v>
      </c>
      <c r="O757" s="654">
        <v>43126</v>
      </c>
      <c r="P757" s="5"/>
      <c r="Q757" s="271" t="s">
        <v>77</v>
      </c>
      <c r="R757" s="549">
        <v>2017</v>
      </c>
    </row>
    <row r="758" spans="1:23" ht="23.25" hidden="1" customHeight="1" x14ac:dyDescent="0.25">
      <c r="A758" s="338" t="s">
        <v>0</v>
      </c>
      <c r="B758" s="5" t="s">
        <v>697</v>
      </c>
      <c r="C758" s="376" t="s">
        <v>180</v>
      </c>
      <c r="D758" s="335">
        <v>1404188</v>
      </c>
      <c r="E758" s="4" t="s">
        <v>1221</v>
      </c>
      <c r="F758" s="344" t="s">
        <v>200</v>
      </c>
      <c r="G758" s="344">
        <v>4</v>
      </c>
      <c r="H758" s="650">
        <v>66.018200000000007</v>
      </c>
      <c r="I758" s="650">
        <v>264.07280000000003</v>
      </c>
      <c r="J758" s="366">
        <v>42982</v>
      </c>
      <c r="K758" s="598" t="s">
        <v>180</v>
      </c>
      <c r="L758" s="361"/>
      <c r="M758" s="652" t="s">
        <v>66</v>
      </c>
      <c r="N758" s="660">
        <v>42984</v>
      </c>
      <c r="O758" s="654">
        <v>42990</v>
      </c>
      <c r="P758" s="5"/>
      <c r="Q758" s="271" t="s">
        <v>77</v>
      </c>
      <c r="R758" s="396">
        <v>2017</v>
      </c>
    </row>
    <row r="759" spans="1:23" ht="23.25" hidden="1" customHeight="1" x14ac:dyDescent="0.25">
      <c r="A759" s="338" t="s">
        <v>0</v>
      </c>
      <c r="B759" s="5" t="s">
        <v>697</v>
      </c>
      <c r="C759" s="376" t="s">
        <v>180</v>
      </c>
      <c r="D759" s="335">
        <v>1404189</v>
      </c>
      <c r="E759" s="4" t="s">
        <v>288</v>
      </c>
      <c r="F759" s="344" t="s">
        <v>200</v>
      </c>
      <c r="G759" s="344">
        <v>4</v>
      </c>
      <c r="H759" s="650">
        <v>131.13999999999999</v>
      </c>
      <c r="I759" s="650">
        <v>524.55999999999995</v>
      </c>
      <c r="J759" s="366">
        <v>42982</v>
      </c>
      <c r="K759" s="598" t="s">
        <v>180</v>
      </c>
      <c r="L759" s="361"/>
      <c r="M759" s="652" t="s">
        <v>66</v>
      </c>
      <c r="N759" s="660">
        <v>42984</v>
      </c>
      <c r="O759" s="654">
        <v>42990</v>
      </c>
      <c r="P759" s="5"/>
      <c r="Q759" s="271" t="s">
        <v>77</v>
      </c>
      <c r="R759" s="396">
        <v>2017</v>
      </c>
    </row>
    <row r="760" spans="1:23" ht="23.25" hidden="1" customHeight="1" x14ac:dyDescent="0.25">
      <c r="A760" s="338" t="s">
        <v>0</v>
      </c>
      <c r="B760" s="5" t="s">
        <v>697</v>
      </c>
      <c r="C760" s="376" t="s">
        <v>180</v>
      </c>
      <c r="D760" s="335" t="s">
        <v>1606</v>
      </c>
      <c r="E760" s="337" t="s">
        <v>1607</v>
      </c>
      <c r="F760" s="344" t="s">
        <v>200</v>
      </c>
      <c r="G760" s="344">
        <v>10</v>
      </c>
      <c r="H760" s="650">
        <v>16.77</v>
      </c>
      <c r="I760" s="650">
        <v>167.7</v>
      </c>
      <c r="J760" s="366">
        <v>42982</v>
      </c>
      <c r="K760" s="598" t="s">
        <v>180</v>
      </c>
      <c r="L760" s="361"/>
      <c r="M760" s="652" t="s">
        <v>66</v>
      </c>
      <c r="N760" s="660">
        <v>42984</v>
      </c>
      <c r="O760" s="654">
        <v>42990</v>
      </c>
      <c r="P760" s="5"/>
      <c r="Q760" s="271" t="s">
        <v>77</v>
      </c>
      <c r="R760" s="396">
        <v>2017</v>
      </c>
    </row>
    <row r="761" spans="1:23" ht="23.25" hidden="1" customHeight="1" x14ac:dyDescent="0.25">
      <c r="A761" s="338" t="s">
        <v>1489</v>
      </c>
      <c r="B761" s="5" t="s">
        <v>1608</v>
      </c>
      <c r="C761" s="376" t="s">
        <v>1609</v>
      </c>
      <c r="D761" s="335"/>
      <c r="E761" s="337" t="s">
        <v>1610</v>
      </c>
      <c r="F761" s="344" t="s">
        <v>1505</v>
      </c>
      <c r="G761" s="344">
        <v>10</v>
      </c>
      <c r="H761" s="650">
        <v>5.34</v>
      </c>
      <c r="I761" s="650">
        <v>53.4</v>
      </c>
      <c r="J761" s="366">
        <v>42982</v>
      </c>
      <c r="K761" s="598" t="s">
        <v>139</v>
      </c>
      <c r="L761" s="361"/>
      <c r="M761" s="652" t="s">
        <v>66</v>
      </c>
      <c r="N761" s="660">
        <v>42984</v>
      </c>
      <c r="O761" s="654">
        <v>42992</v>
      </c>
      <c r="P761" s="5"/>
      <c r="Q761" s="271" t="s">
        <v>77</v>
      </c>
      <c r="R761" s="396">
        <v>2017</v>
      </c>
    </row>
    <row r="762" spans="1:23" ht="23.25" hidden="1" customHeight="1" x14ac:dyDescent="0.25">
      <c r="A762" s="338" t="s">
        <v>1489</v>
      </c>
      <c r="B762" s="5" t="s">
        <v>1611</v>
      </c>
      <c r="C762" s="376"/>
      <c r="D762" s="335"/>
      <c r="E762" s="337" t="s">
        <v>1612</v>
      </c>
      <c r="F762" s="344" t="s">
        <v>1505</v>
      </c>
      <c r="G762" s="344">
        <v>12</v>
      </c>
      <c r="H762" s="650">
        <v>17.78</v>
      </c>
      <c r="I762" s="650">
        <v>213.36</v>
      </c>
      <c r="J762" s="366">
        <v>42982</v>
      </c>
      <c r="K762" s="598" t="s">
        <v>139</v>
      </c>
      <c r="L762" s="361"/>
      <c r="M762" s="652" t="s">
        <v>66</v>
      </c>
      <c r="N762" s="660">
        <v>42984</v>
      </c>
      <c r="O762" s="654">
        <v>42992</v>
      </c>
      <c r="P762" s="5"/>
      <c r="Q762" s="271" t="s">
        <v>77</v>
      </c>
      <c r="R762" s="396">
        <v>2017</v>
      </c>
    </row>
    <row r="763" spans="1:23" ht="23.25" hidden="1" customHeight="1" x14ac:dyDescent="0.25">
      <c r="A763" s="338" t="s">
        <v>1489</v>
      </c>
      <c r="B763" s="5" t="s">
        <v>1613</v>
      </c>
      <c r="C763" s="376"/>
      <c r="D763" s="335"/>
      <c r="E763" s="337" t="s">
        <v>1614</v>
      </c>
      <c r="F763" s="344" t="s">
        <v>1505</v>
      </c>
      <c r="G763" s="344">
        <v>12</v>
      </c>
      <c r="H763" s="650">
        <v>10.692</v>
      </c>
      <c r="I763" s="650">
        <v>128.304</v>
      </c>
      <c r="J763" s="366">
        <v>42982</v>
      </c>
      <c r="K763" s="598" t="s">
        <v>139</v>
      </c>
      <c r="L763" s="361"/>
      <c r="M763" s="652" t="s">
        <v>66</v>
      </c>
      <c r="N763" s="660">
        <v>42984</v>
      </c>
      <c r="O763" s="654">
        <v>42992</v>
      </c>
      <c r="P763" s="5"/>
      <c r="Q763" s="271" t="s">
        <v>77</v>
      </c>
      <c r="R763" s="396">
        <v>2017</v>
      </c>
    </row>
    <row r="764" spans="1:23" ht="23.25" hidden="1" customHeight="1" x14ac:dyDescent="0.25">
      <c r="A764" s="338" t="s">
        <v>307</v>
      </c>
      <c r="B764" s="5" t="s">
        <v>502</v>
      </c>
      <c r="C764" s="376" t="s">
        <v>715</v>
      </c>
      <c r="D764" s="335" t="s">
        <v>716</v>
      </c>
      <c r="E764" s="333" t="s">
        <v>716</v>
      </c>
      <c r="F764" s="344" t="s">
        <v>64</v>
      </c>
      <c r="G764" s="344">
        <v>30</v>
      </c>
      <c r="H764" s="650">
        <v>6.98</v>
      </c>
      <c r="I764" s="650">
        <v>209.4</v>
      </c>
      <c r="J764" s="366">
        <v>42983</v>
      </c>
      <c r="K764" s="598" t="s">
        <v>504</v>
      </c>
      <c r="L764" s="361"/>
      <c r="M764" s="652" t="s">
        <v>66</v>
      </c>
      <c r="N764" s="660">
        <v>42984</v>
      </c>
      <c r="O764" s="654">
        <v>42992</v>
      </c>
      <c r="P764" s="5"/>
      <c r="Q764" s="271" t="s">
        <v>77</v>
      </c>
      <c r="R764" s="396">
        <v>2017</v>
      </c>
    </row>
    <row r="765" spans="1:23" ht="23.25" hidden="1" customHeight="1" x14ac:dyDescent="0.25">
      <c r="A765" s="338" t="s">
        <v>307</v>
      </c>
      <c r="B765" s="5" t="s">
        <v>505</v>
      </c>
      <c r="C765" s="376"/>
      <c r="D765" s="335" t="s">
        <v>506</v>
      </c>
      <c r="E765" s="337" t="s">
        <v>507</v>
      </c>
      <c r="F765" s="344" t="s">
        <v>32</v>
      </c>
      <c r="G765" s="344">
        <v>1</v>
      </c>
      <c r="H765" s="650">
        <v>4275</v>
      </c>
      <c r="I765" s="650">
        <v>4275</v>
      </c>
      <c r="J765" s="366">
        <v>42983</v>
      </c>
      <c r="K765" s="598" t="s">
        <v>508</v>
      </c>
      <c r="L765" s="361"/>
      <c r="M765" s="652" t="s">
        <v>66</v>
      </c>
      <c r="N765" s="660">
        <v>42984</v>
      </c>
      <c r="O765" s="654">
        <v>42992</v>
      </c>
      <c r="P765" s="7"/>
      <c r="Q765" s="271" t="s">
        <v>77</v>
      </c>
      <c r="R765" s="396">
        <v>2017</v>
      </c>
    </row>
    <row r="766" spans="1:23" ht="23.25" hidden="1" customHeight="1" x14ac:dyDescent="0.25">
      <c r="A766" s="338" t="s">
        <v>307</v>
      </c>
      <c r="B766" s="5" t="s">
        <v>1615</v>
      </c>
      <c r="C766" s="376"/>
      <c r="D766" s="335" t="s">
        <v>1616</v>
      </c>
      <c r="E766" s="4" t="s">
        <v>1617</v>
      </c>
      <c r="F766" s="344" t="s">
        <v>32</v>
      </c>
      <c r="G766" s="344">
        <v>1</v>
      </c>
      <c r="H766" s="650">
        <v>132</v>
      </c>
      <c r="I766" s="650">
        <v>132</v>
      </c>
      <c r="J766" s="366">
        <v>42983</v>
      </c>
      <c r="K766" s="598" t="s">
        <v>214</v>
      </c>
      <c r="L766" s="361"/>
      <c r="M766" s="652" t="s">
        <v>66</v>
      </c>
      <c r="N766" s="660">
        <v>42984</v>
      </c>
      <c r="O766" s="654">
        <v>42992</v>
      </c>
      <c r="P766" s="6"/>
      <c r="Q766" s="271" t="s">
        <v>77</v>
      </c>
      <c r="R766" s="396">
        <v>2017</v>
      </c>
    </row>
    <row r="767" spans="1:23" ht="23.25" hidden="1" customHeight="1" x14ac:dyDescent="0.25">
      <c r="A767" s="338" t="s">
        <v>1618</v>
      </c>
      <c r="B767" s="5" t="s">
        <v>1619</v>
      </c>
      <c r="C767" s="376"/>
      <c r="D767" s="335"/>
      <c r="E767" s="337" t="s">
        <v>1620</v>
      </c>
      <c r="F767" s="344" t="s">
        <v>32</v>
      </c>
      <c r="G767" s="344">
        <v>1</v>
      </c>
      <c r="H767" s="650">
        <v>1848.96</v>
      </c>
      <c r="I767" s="650">
        <v>1848.96</v>
      </c>
      <c r="J767" s="366">
        <v>42983</v>
      </c>
      <c r="K767" s="597" t="s">
        <v>1347</v>
      </c>
      <c r="L767" s="361"/>
      <c r="M767" s="652" t="s">
        <v>66</v>
      </c>
      <c r="N767" s="660">
        <v>42975</v>
      </c>
      <c r="O767" s="654">
        <v>42975</v>
      </c>
      <c r="P767" s="5"/>
      <c r="Q767" s="271" t="s">
        <v>77</v>
      </c>
      <c r="R767" s="396">
        <v>2017</v>
      </c>
    </row>
    <row r="768" spans="1:23" ht="23.25" hidden="1" customHeight="1" x14ac:dyDescent="0.25">
      <c r="A768" s="338" t="s">
        <v>307</v>
      </c>
      <c r="B768" s="5" t="s">
        <v>697</v>
      </c>
      <c r="C768" s="376" t="s">
        <v>180</v>
      </c>
      <c r="D768" s="335">
        <v>1510004</v>
      </c>
      <c r="E768" s="4" t="s">
        <v>1471</v>
      </c>
      <c r="F768" s="344" t="s">
        <v>32</v>
      </c>
      <c r="G768" s="344">
        <v>1</v>
      </c>
      <c r="H768" s="650">
        <v>103.2</v>
      </c>
      <c r="I768" s="650">
        <v>103.2</v>
      </c>
      <c r="J768" s="366">
        <v>42983</v>
      </c>
      <c r="K768" s="598" t="s">
        <v>180</v>
      </c>
      <c r="L768" s="361"/>
      <c r="M768" s="652" t="s">
        <v>66</v>
      </c>
      <c r="N768" s="660">
        <v>42984</v>
      </c>
      <c r="O768" s="654">
        <v>42992</v>
      </c>
      <c r="P768" s="5"/>
      <c r="Q768" s="271" t="s">
        <v>77</v>
      </c>
      <c r="R768" s="396">
        <v>2017</v>
      </c>
    </row>
    <row r="769" spans="1:23" ht="23.25" hidden="1" customHeight="1" x14ac:dyDescent="0.25">
      <c r="A769" s="338" t="s">
        <v>36</v>
      </c>
      <c r="B769" s="5" t="s">
        <v>1621</v>
      </c>
      <c r="C769" s="376" t="s">
        <v>1046</v>
      </c>
      <c r="D769" s="335">
        <v>5220005100</v>
      </c>
      <c r="E769" s="4" t="s">
        <v>1047</v>
      </c>
      <c r="F769" s="344" t="s">
        <v>32</v>
      </c>
      <c r="G769" s="344">
        <v>1</v>
      </c>
      <c r="H769" s="650">
        <v>246.31</v>
      </c>
      <c r="I769" s="650">
        <v>246.31</v>
      </c>
      <c r="J769" s="651">
        <v>42983</v>
      </c>
      <c r="K769" s="598" t="s">
        <v>33</v>
      </c>
      <c r="L769" s="361"/>
      <c r="M769" s="652" t="s">
        <v>66</v>
      </c>
      <c r="N769" s="653">
        <v>42986</v>
      </c>
      <c r="O769" s="654">
        <v>44267</v>
      </c>
      <c r="P769" s="5"/>
      <c r="Q769" s="271" t="s">
        <v>77</v>
      </c>
      <c r="R769" s="396">
        <v>2017</v>
      </c>
      <c r="S769" s="564"/>
      <c r="T769" s="564"/>
      <c r="U769" s="564"/>
      <c r="V769" s="564"/>
      <c r="W769" s="564"/>
    </row>
    <row r="770" spans="1:23" ht="23.25" hidden="1" customHeight="1" x14ac:dyDescent="0.25">
      <c r="A770" s="338" t="s">
        <v>307</v>
      </c>
      <c r="B770" s="5" t="s">
        <v>596</v>
      </c>
      <c r="C770" s="376"/>
      <c r="D770" s="335" t="s">
        <v>1143</v>
      </c>
      <c r="E770" s="337" t="s">
        <v>933</v>
      </c>
      <c r="F770" s="344" t="s">
        <v>32</v>
      </c>
      <c r="G770" s="344">
        <v>5</v>
      </c>
      <c r="H770" s="650">
        <v>57.13</v>
      </c>
      <c r="I770" s="650">
        <v>285.65000000000003</v>
      </c>
      <c r="J770" s="366">
        <v>42983</v>
      </c>
      <c r="K770" s="598" t="s">
        <v>214</v>
      </c>
      <c r="L770" s="361"/>
      <c r="M770" s="652" t="s">
        <v>66</v>
      </c>
      <c r="N770" s="660">
        <v>42984</v>
      </c>
      <c r="O770" s="654">
        <v>42992</v>
      </c>
      <c r="P770" s="6"/>
      <c r="Q770" s="271" t="s">
        <v>77</v>
      </c>
      <c r="R770" s="675">
        <v>2017</v>
      </c>
    </row>
    <row r="771" spans="1:23" ht="23.25" hidden="1" customHeight="1" x14ac:dyDescent="0.25">
      <c r="A771" s="338" t="s">
        <v>307</v>
      </c>
      <c r="B771" s="5" t="s">
        <v>596</v>
      </c>
      <c r="C771" s="376"/>
      <c r="D771" s="335" t="s">
        <v>1143</v>
      </c>
      <c r="E771" s="337" t="s">
        <v>936</v>
      </c>
      <c r="F771" s="344" t="s">
        <v>32</v>
      </c>
      <c r="G771" s="344">
        <v>5</v>
      </c>
      <c r="H771" s="650">
        <v>116.45</v>
      </c>
      <c r="I771" s="650">
        <v>582.25</v>
      </c>
      <c r="J771" s="366">
        <v>42983</v>
      </c>
      <c r="K771" s="598" t="s">
        <v>214</v>
      </c>
      <c r="L771" s="361"/>
      <c r="M771" s="652" t="s">
        <v>66</v>
      </c>
      <c r="N771" s="660">
        <v>42984</v>
      </c>
      <c r="O771" s="654">
        <v>42992</v>
      </c>
      <c r="P771" s="6"/>
      <c r="Q771" s="271" t="s">
        <v>77</v>
      </c>
      <c r="R771" s="675">
        <v>2017</v>
      </c>
    </row>
    <row r="772" spans="1:23" s="124" customFormat="1" ht="23.25" hidden="1" customHeight="1" x14ac:dyDescent="0.25">
      <c r="A772" s="338" t="s">
        <v>307</v>
      </c>
      <c r="B772" s="5" t="s">
        <v>596</v>
      </c>
      <c r="C772" s="376"/>
      <c r="D772" s="335" t="s">
        <v>1143</v>
      </c>
      <c r="E772" s="337" t="s">
        <v>1286</v>
      </c>
      <c r="F772" s="344" t="s">
        <v>32</v>
      </c>
      <c r="G772" s="344">
        <v>6</v>
      </c>
      <c r="H772" s="650">
        <v>29.876000000000001</v>
      </c>
      <c r="I772" s="650">
        <v>179.256</v>
      </c>
      <c r="J772" s="366">
        <v>42983</v>
      </c>
      <c r="K772" s="598" t="s">
        <v>214</v>
      </c>
      <c r="L772" s="361"/>
      <c r="M772" s="652" t="s">
        <v>66</v>
      </c>
      <c r="N772" s="660">
        <v>42984</v>
      </c>
      <c r="O772" s="654">
        <v>42992</v>
      </c>
      <c r="P772" s="6"/>
      <c r="Q772" s="271" t="s">
        <v>77</v>
      </c>
      <c r="R772" s="675">
        <v>2017</v>
      </c>
      <c r="S772" s="330"/>
      <c r="T772" s="330"/>
      <c r="U772" s="330"/>
      <c r="V772" s="330"/>
      <c r="W772" s="330"/>
    </row>
    <row r="773" spans="1:23" ht="23.25" hidden="1" customHeight="1" x14ac:dyDescent="0.25">
      <c r="A773" s="338" t="s">
        <v>307</v>
      </c>
      <c r="B773" s="5" t="s">
        <v>596</v>
      </c>
      <c r="C773" s="376"/>
      <c r="D773" s="335" t="s">
        <v>1143</v>
      </c>
      <c r="E773" s="337" t="s">
        <v>597</v>
      </c>
      <c r="F773" s="344" t="s">
        <v>32</v>
      </c>
      <c r="G773" s="344">
        <v>5</v>
      </c>
      <c r="H773" s="650">
        <v>9</v>
      </c>
      <c r="I773" s="650">
        <v>45</v>
      </c>
      <c r="J773" s="366">
        <v>42983</v>
      </c>
      <c r="K773" s="598" t="s">
        <v>214</v>
      </c>
      <c r="L773" s="361"/>
      <c r="M773" s="652" t="s">
        <v>66</v>
      </c>
      <c r="N773" s="660">
        <v>42984</v>
      </c>
      <c r="O773" s="654">
        <v>42992</v>
      </c>
      <c r="P773" s="6"/>
      <c r="Q773" s="271" t="s">
        <v>77</v>
      </c>
      <c r="R773" s="675">
        <v>2017</v>
      </c>
    </row>
    <row r="774" spans="1:23" s="124" customFormat="1" ht="23.25" hidden="1" customHeight="1" x14ac:dyDescent="0.25">
      <c r="A774" s="338" t="s">
        <v>1622</v>
      </c>
      <c r="B774" s="5" t="s">
        <v>1468</v>
      </c>
      <c r="C774" s="376"/>
      <c r="D774" s="335">
        <v>1010813</v>
      </c>
      <c r="E774" s="345" t="s">
        <v>1623</v>
      </c>
      <c r="F774" s="344" t="s">
        <v>64</v>
      </c>
      <c r="G774" s="344">
        <v>1</v>
      </c>
      <c r="H774" s="650">
        <v>2188.1</v>
      </c>
      <c r="I774" s="650">
        <v>2188.1</v>
      </c>
      <c r="J774" s="366">
        <v>42983</v>
      </c>
      <c r="K774" s="598" t="s">
        <v>694</v>
      </c>
      <c r="L774" s="361"/>
      <c r="M774" s="652" t="s">
        <v>66</v>
      </c>
      <c r="N774" s="660">
        <v>42998</v>
      </c>
      <c r="O774" s="654">
        <v>43007</v>
      </c>
      <c r="P774" s="5"/>
      <c r="Q774" s="271" t="s">
        <v>77</v>
      </c>
      <c r="R774" s="396">
        <v>2017</v>
      </c>
      <c r="S774" s="330"/>
      <c r="T774" s="330"/>
      <c r="U774" s="330"/>
      <c r="V774" s="330"/>
      <c r="W774" s="330"/>
    </row>
    <row r="775" spans="1:23" ht="23.25" hidden="1" customHeight="1" x14ac:dyDescent="0.25">
      <c r="A775" s="338" t="s">
        <v>307</v>
      </c>
      <c r="B775" s="5" t="s">
        <v>1624</v>
      </c>
      <c r="C775" s="376"/>
      <c r="D775" s="335">
        <v>117022</v>
      </c>
      <c r="E775" s="4" t="s">
        <v>1625</v>
      </c>
      <c r="F775" s="344" t="s">
        <v>32</v>
      </c>
      <c r="G775" s="344">
        <v>2</v>
      </c>
      <c r="H775" s="650">
        <v>136.5</v>
      </c>
      <c r="I775" s="650">
        <v>273</v>
      </c>
      <c r="J775" s="366">
        <v>42983</v>
      </c>
      <c r="K775" s="598" t="s">
        <v>214</v>
      </c>
      <c r="L775" s="361"/>
      <c r="M775" s="652" t="s">
        <v>66</v>
      </c>
      <c r="N775" s="660">
        <v>42984</v>
      </c>
      <c r="O775" s="654">
        <v>42992</v>
      </c>
      <c r="P775" s="6"/>
      <c r="Q775" s="271" t="s">
        <v>77</v>
      </c>
      <c r="R775" s="396">
        <v>2017</v>
      </c>
      <c r="S775" s="564"/>
      <c r="T775" s="564"/>
      <c r="U775" s="564"/>
      <c r="V775" s="564"/>
      <c r="W775" s="564"/>
    </row>
    <row r="776" spans="1:23" ht="23.25" hidden="1" customHeight="1" x14ac:dyDescent="0.25">
      <c r="A776" s="338" t="s">
        <v>307</v>
      </c>
      <c r="B776" s="5" t="s">
        <v>1624</v>
      </c>
      <c r="C776" s="376"/>
      <c r="D776" s="335">
        <v>194247</v>
      </c>
      <c r="E776" s="4" t="s">
        <v>1626</v>
      </c>
      <c r="F776" s="344" t="s">
        <v>32</v>
      </c>
      <c r="G776" s="344">
        <v>1</v>
      </c>
      <c r="H776" s="650">
        <v>94.5</v>
      </c>
      <c r="I776" s="650">
        <v>94.5</v>
      </c>
      <c r="J776" s="366">
        <v>42983</v>
      </c>
      <c r="K776" s="598" t="s">
        <v>214</v>
      </c>
      <c r="L776" s="361"/>
      <c r="M776" s="652" t="s">
        <v>66</v>
      </c>
      <c r="N776" s="660">
        <v>42984</v>
      </c>
      <c r="O776" s="654">
        <v>42992</v>
      </c>
      <c r="P776" s="6"/>
      <c r="Q776" s="271" t="s">
        <v>77</v>
      </c>
      <c r="R776" s="396">
        <v>2017</v>
      </c>
    </row>
    <row r="777" spans="1:23" ht="23.25" hidden="1" customHeight="1" x14ac:dyDescent="0.25">
      <c r="A777" s="338" t="s">
        <v>307</v>
      </c>
      <c r="B777" s="5" t="s">
        <v>1624</v>
      </c>
      <c r="C777" s="376"/>
      <c r="D777" s="335">
        <v>243152</v>
      </c>
      <c r="E777" s="4" t="s">
        <v>1627</v>
      </c>
      <c r="F777" s="344" t="s">
        <v>32</v>
      </c>
      <c r="G777" s="344">
        <v>1</v>
      </c>
      <c r="H777" s="650">
        <v>215.25</v>
      </c>
      <c r="I777" s="650">
        <v>215.25</v>
      </c>
      <c r="J777" s="366">
        <v>42983</v>
      </c>
      <c r="K777" s="598" t="s">
        <v>214</v>
      </c>
      <c r="L777" s="361"/>
      <c r="M777" s="652" t="s">
        <v>66</v>
      </c>
      <c r="N777" s="660">
        <v>42984</v>
      </c>
      <c r="O777" s="654">
        <v>42992</v>
      </c>
      <c r="P777" s="6"/>
      <c r="Q777" s="271" t="s">
        <v>77</v>
      </c>
      <c r="R777" s="396">
        <v>2017</v>
      </c>
    </row>
    <row r="778" spans="1:23" ht="23.25" hidden="1" customHeight="1" x14ac:dyDescent="0.25">
      <c r="A778" s="338" t="s">
        <v>307</v>
      </c>
      <c r="B778" s="5" t="s">
        <v>1624</v>
      </c>
      <c r="C778" s="376"/>
      <c r="D778" s="335">
        <v>243153</v>
      </c>
      <c r="E778" s="4" t="s">
        <v>1628</v>
      </c>
      <c r="F778" s="344" t="s">
        <v>32</v>
      </c>
      <c r="G778" s="344">
        <v>1</v>
      </c>
      <c r="H778" s="650">
        <v>24</v>
      </c>
      <c r="I778" s="650">
        <v>24</v>
      </c>
      <c r="J778" s="366">
        <v>42983</v>
      </c>
      <c r="K778" s="598" t="s">
        <v>214</v>
      </c>
      <c r="L778" s="361"/>
      <c r="M778" s="652" t="s">
        <v>66</v>
      </c>
      <c r="N778" s="660">
        <v>42984</v>
      </c>
      <c r="O778" s="654">
        <v>42992</v>
      </c>
      <c r="P778" s="6"/>
      <c r="Q778" s="271" t="s">
        <v>77</v>
      </c>
      <c r="R778" s="396">
        <v>2017</v>
      </c>
    </row>
    <row r="779" spans="1:23" ht="23.25" hidden="1" customHeight="1" x14ac:dyDescent="0.25">
      <c r="A779" s="338" t="s">
        <v>307</v>
      </c>
      <c r="B779" s="5" t="s">
        <v>1624</v>
      </c>
      <c r="C779" s="376"/>
      <c r="D779" s="335">
        <v>243154</v>
      </c>
      <c r="E779" s="4" t="s">
        <v>1629</v>
      </c>
      <c r="F779" s="344" t="s">
        <v>32</v>
      </c>
      <c r="G779" s="344">
        <v>1</v>
      </c>
      <c r="H779" s="650">
        <v>132</v>
      </c>
      <c r="I779" s="650">
        <v>132</v>
      </c>
      <c r="J779" s="366">
        <v>42983</v>
      </c>
      <c r="K779" s="598" t="s">
        <v>214</v>
      </c>
      <c r="L779" s="361"/>
      <c r="M779" s="652" t="s">
        <v>66</v>
      </c>
      <c r="N779" s="660">
        <v>42984</v>
      </c>
      <c r="O779" s="654">
        <v>42992</v>
      </c>
      <c r="P779" s="6"/>
      <c r="Q779" s="271" t="s">
        <v>77</v>
      </c>
      <c r="R779" s="396">
        <v>2017</v>
      </c>
    </row>
    <row r="780" spans="1:23" ht="23.25" hidden="1" customHeight="1" x14ac:dyDescent="0.25">
      <c r="A780" s="338" t="s">
        <v>307</v>
      </c>
      <c r="B780" s="5" t="s">
        <v>1624</v>
      </c>
      <c r="C780" s="376"/>
      <c r="D780" s="335">
        <v>243155</v>
      </c>
      <c r="E780" s="4" t="s">
        <v>1630</v>
      </c>
      <c r="F780" s="344" t="s">
        <v>32</v>
      </c>
      <c r="G780" s="344">
        <v>1</v>
      </c>
      <c r="H780" s="650">
        <v>24</v>
      </c>
      <c r="I780" s="650">
        <v>24</v>
      </c>
      <c r="J780" s="366">
        <v>42983</v>
      </c>
      <c r="K780" s="598" t="s">
        <v>214</v>
      </c>
      <c r="L780" s="361"/>
      <c r="M780" s="652" t="s">
        <v>66</v>
      </c>
      <c r="N780" s="660">
        <v>42984</v>
      </c>
      <c r="O780" s="654">
        <v>42992</v>
      </c>
      <c r="P780" s="6"/>
      <c r="Q780" s="271" t="s">
        <v>77</v>
      </c>
      <c r="R780" s="396">
        <v>2017</v>
      </c>
    </row>
    <row r="781" spans="1:23" ht="23.25" hidden="1" customHeight="1" x14ac:dyDescent="0.25">
      <c r="A781" s="338" t="s">
        <v>1631</v>
      </c>
      <c r="B781" s="5" t="s">
        <v>1624</v>
      </c>
      <c r="C781" s="376"/>
      <c r="D781" s="335" t="s">
        <v>438</v>
      </c>
      <c r="E781" s="4" t="s">
        <v>1632</v>
      </c>
      <c r="F781" s="344" t="s">
        <v>32</v>
      </c>
      <c r="G781" s="344">
        <v>2</v>
      </c>
      <c r="H781" s="650">
        <v>3.3</v>
      </c>
      <c r="I781" s="650">
        <v>6.6</v>
      </c>
      <c r="J781" s="366">
        <v>42983</v>
      </c>
      <c r="K781" s="598" t="s">
        <v>214</v>
      </c>
      <c r="L781" s="361"/>
      <c r="M781" s="652" t="s">
        <v>66</v>
      </c>
      <c r="N781" s="660">
        <v>42922</v>
      </c>
      <c r="O781" s="654">
        <v>42975</v>
      </c>
      <c r="P781" s="719"/>
      <c r="Q781" s="271" t="s">
        <v>77</v>
      </c>
      <c r="R781" s="396">
        <v>2017</v>
      </c>
    </row>
    <row r="782" spans="1:23" ht="23.25" hidden="1" customHeight="1" x14ac:dyDescent="0.25">
      <c r="A782" s="338" t="s">
        <v>307</v>
      </c>
      <c r="B782" s="5" t="s">
        <v>1624</v>
      </c>
      <c r="C782" s="376"/>
      <c r="D782" s="335" t="s">
        <v>438</v>
      </c>
      <c r="E782" s="4" t="s">
        <v>1632</v>
      </c>
      <c r="F782" s="344" t="s">
        <v>32</v>
      </c>
      <c r="G782" s="344">
        <v>2</v>
      </c>
      <c r="H782" s="650">
        <v>3.3</v>
      </c>
      <c r="I782" s="650">
        <v>6.6</v>
      </c>
      <c r="J782" s="366">
        <v>42983</v>
      </c>
      <c r="K782" s="598" t="s">
        <v>214</v>
      </c>
      <c r="L782" s="361"/>
      <c r="M782" s="652" t="s">
        <v>66</v>
      </c>
      <c r="N782" s="660">
        <v>42984</v>
      </c>
      <c r="O782" s="654">
        <v>42992</v>
      </c>
      <c r="P782" s="6"/>
      <c r="Q782" s="271" t="s">
        <v>77</v>
      </c>
      <c r="R782" s="396">
        <v>2017</v>
      </c>
    </row>
    <row r="783" spans="1:23" ht="23.25" hidden="1" customHeight="1" x14ac:dyDescent="0.25">
      <c r="A783" s="338" t="s">
        <v>307</v>
      </c>
      <c r="B783" s="5" t="s">
        <v>1624</v>
      </c>
      <c r="C783" s="376"/>
      <c r="D783" s="335" t="s">
        <v>1633</v>
      </c>
      <c r="E783" s="4" t="s">
        <v>1634</v>
      </c>
      <c r="F783" s="344" t="s">
        <v>32</v>
      </c>
      <c r="G783" s="344">
        <v>1</v>
      </c>
      <c r="H783" s="650">
        <v>306.75</v>
      </c>
      <c r="I783" s="650">
        <v>306.75</v>
      </c>
      <c r="J783" s="366">
        <v>42983</v>
      </c>
      <c r="K783" s="598" t="s">
        <v>214</v>
      </c>
      <c r="L783" s="361"/>
      <c r="M783" s="652" t="s">
        <v>66</v>
      </c>
      <c r="N783" s="660">
        <v>42746</v>
      </c>
      <c r="O783" s="654">
        <v>42753</v>
      </c>
      <c r="P783" s="719"/>
      <c r="Q783" s="271" t="s">
        <v>77</v>
      </c>
      <c r="R783" s="396">
        <v>2017</v>
      </c>
    </row>
    <row r="784" spans="1:23" ht="23.25" hidden="1" customHeight="1" x14ac:dyDescent="0.25">
      <c r="A784" s="338" t="s">
        <v>307</v>
      </c>
      <c r="B784" s="5" t="s">
        <v>1624</v>
      </c>
      <c r="C784" s="376"/>
      <c r="D784" s="335" t="s">
        <v>1633</v>
      </c>
      <c r="E784" s="4" t="s">
        <v>1634</v>
      </c>
      <c r="F784" s="344" t="s">
        <v>32</v>
      </c>
      <c r="G784" s="344">
        <v>1</v>
      </c>
      <c r="H784" s="650">
        <v>306.75</v>
      </c>
      <c r="I784" s="650">
        <v>306.75</v>
      </c>
      <c r="J784" s="366">
        <v>42983</v>
      </c>
      <c r="K784" s="598" t="s">
        <v>214</v>
      </c>
      <c r="L784" s="361"/>
      <c r="M784" s="652" t="s">
        <v>66</v>
      </c>
      <c r="N784" s="660">
        <v>42984</v>
      </c>
      <c r="O784" s="654">
        <v>42992</v>
      </c>
      <c r="P784" s="6"/>
      <c r="Q784" s="271" t="s">
        <v>77</v>
      </c>
      <c r="R784" s="396">
        <v>2017</v>
      </c>
    </row>
    <row r="785" spans="1:23" s="124" customFormat="1" ht="23.25" hidden="1" customHeight="1" x14ac:dyDescent="0.25">
      <c r="A785" s="338" t="s">
        <v>307</v>
      </c>
      <c r="B785" s="5" t="s">
        <v>311</v>
      </c>
      <c r="C785" s="376"/>
      <c r="D785" s="355">
        <v>120004404004</v>
      </c>
      <c r="E785" s="4" t="s">
        <v>322</v>
      </c>
      <c r="F785" s="344" t="s">
        <v>32</v>
      </c>
      <c r="G785" s="344">
        <v>4</v>
      </c>
      <c r="H785" s="650">
        <v>276.64400000000001</v>
      </c>
      <c r="I785" s="650">
        <v>1106.576</v>
      </c>
      <c r="J785" s="366">
        <v>42983</v>
      </c>
      <c r="K785" s="598" t="s">
        <v>214</v>
      </c>
      <c r="L785" s="361"/>
      <c r="M785" s="652" t="s">
        <v>66</v>
      </c>
      <c r="N785" s="660">
        <v>42984</v>
      </c>
      <c r="O785" s="654">
        <v>42992</v>
      </c>
      <c r="P785" s="6"/>
      <c r="Q785" s="271" t="s">
        <v>77</v>
      </c>
      <c r="R785" s="396">
        <v>2017</v>
      </c>
      <c r="S785" s="330"/>
      <c r="T785" s="330"/>
      <c r="U785" s="330"/>
      <c r="V785" s="330"/>
      <c r="W785" s="330"/>
    </row>
    <row r="786" spans="1:23" ht="23.25" hidden="1" customHeight="1" x14ac:dyDescent="0.25">
      <c r="A786" s="338" t="s">
        <v>307</v>
      </c>
      <c r="B786" s="5" t="s">
        <v>311</v>
      </c>
      <c r="C786" s="376"/>
      <c r="D786" s="355" t="s">
        <v>1456</v>
      </c>
      <c r="E786" s="333" t="s">
        <v>317</v>
      </c>
      <c r="F786" s="344" t="s">
        <v>32</v>
      </c>
      <c r="G786" s="344">
        <v>3</v>
      </c>
      <c r="H786" s="650">
        <v>55.21</v>
      </c>
      <c r="I786" s="650">
        <v>165.63</v>
      </c>
      <c r="J786" s="366">
        <v>42983</v>
      </c>
      <c r="K786" s="598" t="s">
        <v>214</v>
      </c>
      <c r="L786" s="361"/>
      <c r="M786" s="652" t="s">
        <v>66</v>
      </c>
      <c r="N786" s="660">
        <v>42984</v>
      </c>
      <c r="O786" s="654">
        <v>42992</v>
      </c>
      <c r="P786" s="6"/>
      <c r="Q786" s="271" t="s">
        <v>77</v>
      </c>
      <c r="R786" s="396">
        <v>2017</v>
      </c>
    </row>
    <row r="787" spans="1:23" s="124" customFormat="1" ht="23.25" hidden="1" customHeight="1" x14ac:dyDescent="0.25">
      <c r="A787" s="338" t="s">
        <v>307</v>
      </c>
      <c r="B787" s="5" t="s">
        <v>311</v>
      </c>
      <c r="C787" s="376"/>
      <c r="D787" s="355" t="s">
        <v>1457</v>
      </c>
      <c r="E787" s="333" t="s">
        <v>514</v>
      </c>
      <c r="F787" s="344" t="s">
        <v>32</v>
      </c>
      <c r="G787" s="344">
        <v>1</v>
      </c>
      <c r="H787" s="650">
        <v>74.709999999999994</v>
      </c>
      <c r="I787" s="650">
        <v>74.709999999999994</v>
      </c>
      <c r="J787" s="366">
        <v>42983</v>
      </c>
      <c r="K787" s="598" t="s">
        <v>214</v>
      </c>
      <c r="L787" s="361"/>
      <c r="M787" s="652" t="s">
        <v>66</v>
      </c>
      <c r="N787" s="660">
        <v>42984</v>
      </c>
      <c r="O787" s="654">
        <v>42992</v>
      </c>
      <c r="P787" s="6"/>
      <c r="Q787" s="271" t="s">
        <v>77</v>
      </c>
      <c r="R787" s="396">
        <v>2017</v>
      </c>
      <c r="S787" s="330"/>
      <c r="T787" s="330"/>
      <c r="U787" s="330"/>
      <c r="V787" s="330"/>
      <c r="W787" s="330"/>
    </row>
    <row r="788" spans="1:23" ht="23.25" hidden="1" customHeight="1" x14ac:dyDescent="0.25">
      <c r="A788" s="338" t="s">
        <v>307</v>
      </c>
      <c r="B788" s="5" t="s">
        <v>311</v>
      </c>
      <c r="C788" s="376"/>
      <c r="D788" s="355" t="s">
        <v>1458</v>
      </c>
      <c r="E788" s="337" t="s">
        <v>315</v>
      </c>
      <c r="F788" s="344" t="s">
        <v>32</v>
      </c>
      <c r="G788" s="344">
        <v>3</v>
      </c>
      <c r="H788" s="650">
        <v>53.59</v>
      </c>
      <c r="I788" s="650">
        <v>160.77000000000001</v>
      </c>
      <c r="J788" s="366">
        <v>42983</v>
      </c>
      <c r="K788" s="598" t="s">
        <v>214</v>
      </c>
      <c r="L788" s="361"/>
      <c r="M788" s="652" t="s">
        <v>66</v>
      </c>
      <c r="N788" s="660">
        <v>42984</v>
      </c>
      <c r="O788" s="654">
        <v>42992</v>
      </c>
      <c r="P788" s="6"/>
      <c r="Q788" s="271" t="s">
        <v>77</v>
      </c>
      <c r="R788" s="675">
        <v>2017</v>
      </c>
    </row>
    <row r="789" spans="1:23" ht="23.25" hidden="1" customHeight="1" x14ac:dyDescent="0.25">
      <c r="A789" s="338" t="s">
        <v>54</v>
      </c>
      <c r="B789" s="5" t="s">
        <v>1635</v>
      </c>
      <c r="C789" s="376"/>
      <c r="D789" s="335" t="s">
        <v>1636</v>
      </c>
      <c r="E789" s="337" t="s">
        <v>1637</v>
      </c>
      <c r="F789" s="344" t="s">
        <v>32</v>
      </c>
      <c r="G789" s="344">
        <v>1</v>
      </c>
      <c r="H789" s="650">
        <v>1592.5</v>
      </c>
      <c r="I789" s="650">
        <v>1592.5</v>
      </c>
      <c r="J789" s="366">
        <v>42983</v>
      </c>
      <c r="K789" s="598" t="s">
        <v>341</v>
      </c>
      <c r="L789" s="361"/>
      <c r="M789" s="652" t="s">
        <v>66</v>
      </c>
      <c r="N789" s="660">
        <v>42986</v>
      </c>
      <c r="O789" s="654">
        <v>42992</v>
      </c>
      <c r="P789" s="5"/>
      <c r="Q789" s="271" t="s">
        <v>77</v>
      </c>
      <c r="R789" s="675">
        <v>2017</v>
      </c>
      <c r="S789" s="564"/>
      <c r="T789" s="564"/>
      <c r="U789" s="564"/>
      <c r="V789" s="564"/>
      <c r="W789" s="564"/>
    </row>
    <row r="790" spans="1:23" ht="23.25" hidden="1" customHeight="1" x14ac:dyDescent="0.25">
      <c r="A790" s="338" t="s">
        <v>54</v>
      </c>
      <c r="B790" s="5" t="s">
        <v>1638</v>
      </c>
      <c r="C790" s="376"/>
      <c r="D790" s="335" t="s">
        <v>1639</v>
      </c>
      <c r="E790" s="4" t="s">
        <v>1640</v>
      </c>
      <c r="F790" s="344" t="s">
        <v>64</v>
      </c>
      <c r="G790" s="344">
        <v>1</v>
      </c>
      <c r="H790" s="650">
        <v>145.41999999999999</v>
      </c>
      <c r="I790" s="650">
        <v>145.41999999999999</v>
      </c>
      <c r="J790" s="651">
        <v>42983</v>
      </c>
      <c r="K790" s="598" t="s">
        <v>212</v>
      </c>
      <c r="L790" s="361"/>
      <c r="M790" s="652" t="s">
        <v>66</v>
      </c>
      <c r="N790" s="653">
        <v>42986</v>
      </c>
      <c r="O790" s="654">
        <v>42992</v>
      </c>
      <c r="P790" s="5"/>
      <c r="Q790" s="271" t="s">
        <v>77</v>
      </c>
      <c r="R790" s="396">
        <v>2017</v>
      </c>
    </row>
    <row r="791" spans="1:23" ht="23.25" hidden="1" customHeight="1" x14ac:dyDescent="0.25">
      <c r="A791" s="338" t="s">
        <v>140</v>
      </c>
      <c r="B791" s="5" t="s">
        <v>133</v>
      </c>
      <c r="C791" s="376" t="s">
        <v>134</v>
      </c>
      <c r="D791" s="335" t="s">
        <v>1641</v>
      </c>
      <c r="E791" s="4" t="s">
        <v>1642</v>
      </c>
      <c r="F791" s="344" t="s">
        <v>136</v>
      </c>
      <c r="G791" s="344">
        <v>2</v>
      </c>
      <c r="H791" s="650">
        <v>32.4</v>
      </c>
      <c r="I791" s="650">
        <v>64.8</v>
      </c>
      <c r="J791" s="366">
        <v>42848</v>
      </c>
      <c r="K791" s="598" t="s">
        <v>76</v>
      </c>
      <c r="L791" s="361"/>
      <c r="M791" s="652" t="s">
        <v>66</v>
      </c>
      <c r="N791" s="660">
        <v>42857</v>
      </c>
      <c r="O791" s="654">
        <v>42863</v>
      </c>
      <c r="P791" s="5"/>
      <c r="Q791" s="271" t="s">
        <v>77</v>
      </c>
      <c r="R791" s="396">
        <v>2017</v>
      </c>
      <c r="S791" s="564"/>
      <c r="T791" s="564"/>
      <c r="U791" s="564"/>
      <c r="V791" s="564"/>
      <c r="W791" s="564"/>
    </row>
    <row r="792" spans="1:23" ht="23.25" hidden="1" customHeight="1" x14ac:dyDescent="0.25">
      <c r="A792" s="338" t="s">
        <v>54</v>
      </c>
      <c r="B792" s="5" t="s">
        <v>133</v>
      </c>
      <c r="C792" s="376" t="s">
        <v>532</v>
      </c>
      <c r="D792" s="335" t="s">
        <v>1643</v>
      </c>
      <c r="E792" s="4" t="s">
        <v>1644</v>
      </c>
      <c r="F792" s="344" t="s">
        <v>200</v>
      </c>
      <c r="G792" s="344">
        <v>2</v>
      </c>
      <c r="H792" s="650"/>
      <c r="I792" s="650"/>
      <c r="J792" s="366">
        <v>42832</v>
      </c>
      <c r="K792" s="598" t="s">
        <v>76</v>
      </c>
      <c r="L792" s="361"/>
      <c r="M792" s="652" t="s">
        <v>66</v>
      </c>
      <c r="N792" s="660" t="s">
        <v>1645</v>
      </c>
      <c r="O792" s="654"/>
      <c r="P792" s="5"/>
      <c r="Q792" s="271" t="s">
        <v>77</v>
      </c>
      <c r="R792" s="396">
        <v>2017</v>
      </c>
      <c r="S792" s="564"/>
      <c r="T792" s="564"/>
      <c r="U792" s="564"/>
      <c r="V792" s="564"/>
      <c r="W792" s="564"/>
    </row>
    <row r="793" spans="1:23" ht="23.25" hidden="1" customHeight="1" x14ac:dyDescent="0.25">
      <c r="A793" s="338" t="s">
        <v>0</v>
      </c>
      <c r="B793" s="5" t="s">
        <v>697</v>
      </c>
      <c r="C793" s="376"/>
      <c r="D793" s="335">
        <v>738635</v>
      </c>
      <c r="E793" s="4" t="s">
        <v>1646</v>
      </c>
      <c r="F793" s="344" t="s">
        <v>200</v>
      </c>
      <c r="G793" s="344">
        <v>1</v>
      </c>
      <c r="H793" s="650">
        <v>96.28</v>
      </c>
      <c r="I793" s="650">
        <v>96.28</v>
      </c>
      <c r="J793" s="366">
        <v>42984</v>
      </c>
      <c r="K793" s="598" t="s">
        <v>178</v>
      </c>
      <c r="L793" s="361"/>
      <c r="M793" s="652" t="s">
        <v>66</v>
      </c>
      <c r="N793" s="660">
        <v>42998</v>
      </c>
      <c r="O793" s="654">
        <v>43007</v>
      </c>
      <c r="P793" s="5"/>
      <c r="Q793" s="271" t="s">
        <v>77</v>
      </c>
      <c r="R793" s="396">
        <v>2017</v>
      </c>
      <c r="S793" s="564"/>
      <c r="T793" s="564"/>
      <c r="U793" s="564"/>
      <c r="V793" s="564"/>
      <c r="W793" s="564"/>
    </row>
    <row r="794" spans="1:23" ht="23.25" hidden="1" customHeight="1" x14ac:dyDescent="0.25">
      <c r="A794" s="338" t="s">
        <v>36</v>
      </c>
      <c r="B794" s="5" t="s">
        <v>1647</v>
      </c>
      <c r="C794" s="376"/>
      <c r="D794" s="335" t="s">
        <v>1648</v>
      </c>
      <c r="E794" s="333" t="s">
        <v>1649</v>
      </c>
      <c r="F794" s="344" t="s">
        <v>64</v>
      </c>
      <c r="G794" s="344">
        <v>30</v>
      </c>
      <c r="H794" s="650">
        <v>0.52500000000000002</v>
      </c>
      <c r="I794" s="650">
        <v>15.75</v>
      </c>
      <c r="J794" s="366">
        <v>42985</v>
      </c>
      <c r="K794" s="598" t="s">
        <v>188</v>
      </c>
      <c r="L794" s="361"/>
      <c r="M794" s="652" t="s">
        <v>66</v>
      </c>
      <c r="N794" s="660">
        <v>42998</v>
      </c>
      <c r="O794" s="654">
        <v>43007</v>
      </c>
      <c r="P794" s="5"/>
      <c r="Q794" s="271" t="s">
        <v>77</v>
      </c>
      <c r="R794" s="396">
        <v>2017</v>
      </c>
      <c r="S794" s="564"/>
      <c r="T794" s="564"/>
      <c r="U794" s="564"/>
      <c r="V794" s="564"/>
      <c r="W794" s="564"/>
    </row>
    <row r="795" spans="1:23" ht="23.25" hidden="1" customHeight="1" x14ac:dyDescent="0.25">
      <c r="A795" s="338" t="s">
        <v>1650</v>
      </c>
      <c r="B795" s="5" t="s">
        <v>1651</v>
      </c>
      <c r="C795" s="376" t="s">
        <v>216</v>
      </c>
      <c r="D795" s="335" t="s">
        <v>709</v>
      </c>
      <c r="E795" s="333" t="s">
        <v>710</v>
      </c>
      <c r="F795" s="344" t="s">
        <v>32</v>
      </c>
      <c r="G795" s="344">
        <v>1</v>
      </c>
      <c r="H795" s="650">
        <v>771</v>
      </c>
      <c r="I795" s="650">
        <v>771</v>
      </c>
      <c r="J795" s="366">
        <v>42985</v>
      </c>
      <c r="K795" s="598" t="s">
        <v>166</v>
      </c>
      <c r="L795" s="361" t="s">
        <v>1652</v>
      </c>
      <c r="M795" s="652" t="s">
        <v>66</v>
      </c>
      <c r="N795" s="660">
        <v>43124</v>
      </c>
      <c r="O795" s="654">
        <v>43126</v>
      </c>
      <c r="P795" s="5"/>
      <c r="Q795" s="271" t="s">
        <v>77</v>
      </c>
      <c r="R795" s="396">
        <v>2017</v>
      </c>
    </row>
    <row r="796" spans="1:23" ht="23.25" hidden="1" customHeight="1" x14ac:dyDescent="0.25">
      <c r="A796" s="338" t="s">
        <v>54</v>
      </c>
      <c r="B796" s="5" t="s">
        <v>1653</v>
      </c>
      <c r="C796" s="376"/>
      <c r="D796" s="335" t="s">
        <v>1654</v>
      </c>
      <c r="E796" s="337" t="s">
        <v>1655</v>
      </c>
      <c r="F796" s="344" t="s">
        <v>32</v>
      </c>
      <c r="G796" s="344">
        <v>2</v>
      </c>
      <c r="H796" s="650">
        <v>558</v>
      </c>
      <c r="I796" s="650">
        <v>1116</v>
      </c>
      <c r="J796" s="366">
        <v>42986</v>
      </c>
      <c r="K796" s="598" t="s">
        <v>1300</v>
      </c>
      <c r="L796" s="361" t="s">
        <v>1656</v>
      </c>
      <c r="M796" s="652" t="s">
        <v>66</v>
      </c>
      <c r="N796" s="660">
        <v>43028</v>
      </c>
      <c r="O796" s="654"/>
      <c r="P796" s="5"/>
      <c r="Q796" s="271" t="s">
        <v>77</v>
      </c>
      <c r="R796" s="396">
        <v>2017</v>
      </c>
      <c r="S796" s="542"/>
      <c r="T796" s="542"/>
      <c r="U796" s="542"/>
      <c r="V796" s="542"/>
      <c r="W796" s="542"/>
    </row>
    <row r="797" spans="1:23" ht="23.25" hidden="1" customHeight="1" x14ac:dyDescent="0.25">
      <c r="A797" s="338" t="s">
        <v>54</v>
      </c>
      <c r="B797" s="5" t="s">
        <v>1657</v>
      </c>
      <c r="C797" s="376" t="s">
        <v>178</v>
      </c>
      <c r="D797" s="335">
        <v>739980</v>
      </c>
      <c r="E797" s="4" t="s">
        <v>1658</v>
      </c>
      <c r="F797" s="344" t="s">
        <v>164</v>
      </c>
      <c r="G797" s="344">
        <v>1</v>
      </c>
      <c r="H797" s="650">
        <v>791.82</v>
      </c>
      <c r="I797" s="650">
        <v>791.82</v>
      </c>
      <c r="J797" s="366">
        <v>42986</v>
      </c>
      <c r="K797" s="598" t="s">
        <v>178</v>
      </c>
      <c r="L797" s="361"/>
      <c r="M797" s="652" t="s">
        <v>66</v>
      </c>
      <c r="N797" s="660">
        <v>42998</v>
      </c>
      <c r="O797" s="654">
        <v>43007</v>
      </c>
      <c r="P797" s="5"/>
      <c r="Q797" s="271" t="s">
        <v>77</v>
      </c>
      <c r="R797" s="396">
        <v>2017</v>
      </c>
    </row>
    <row r="798" spans="1:23" ht="23.25" hidden="1" customHeight="1" x14ac:dyDescent="0.25">
      <c r="A798" s="338" t="s">
        <v>0</v>
      </c>
      <c r="B798" s="5" t="s">
        <v>498</v>
      </c>
      <c r="C798" s="376" t="s">
        <v>220</v>
      </c>
      <c r="D798" s="335" t="s">
        <v>1659</v>
      </c>
      <c r="E798" s="4" t="s">
        <v>1660</v>
      </c>
      <c r="F798" s="344" t="s">
        <v>94</v>
      </c>
      <c r="G798" s="344">
        <v>2</v>
      </c>
      <c r="H798" s="650">
        <v>114.11</v>
      </c>
      <c r="I798" s="650">
        <v>228.22</v>
      </c>
      <c r="J798" s="366">
        <v>42986</v>
      </c>
      <c r="K798" s="598" t="s">
        <v>220</v>
      </c>
      <c r="L798" s="361"/>
      <c r="M798" s="652" t="s">
        <v>66</v>
      </c>
      <c r="N798" s="660">
        <v>42998</v>
      </c>
      <c r="O798" s="654">
        <v>43007</v>
      </c>
      <c r="P798" s="5"/>
      <c r="Q798" s="271" t="s">
        <v>77</v>
      </c>
      <c r="R798" s="396">
        <v>2017</v>
      </c>
    </row>
    <row r="799" spans="1:23" ht="23.25" hidden="1" customHeight="1" x14ac:dyDescent="0.25">
      <c r="A799" s="338" t="s">
        <v>54</v>
      </c>
      <c r="B799" s="5" t="s">
        <v>1661</v>
      </c>
      <c r="C799" s="376" t="s">
        <v>178</v>
      </c>
      <c r="D799" s="335">
        <v>1105758</v>
      </c>
      <c r="E799" s="4" t="s">
        <v>743</v>
      </c>
      <c r="F799" s="344" t="s">
        <v>32</v>
      </c>
      <c r="G799" s="344">
        <v>1</v>
      </c>
      <c r="H799" s="650">
        <v>1932.24</v>
      </c>
      <c r="I799" s="650">
        <v>1932.24</v>
      </c>
      <c r="J799" s="366">
        <v>42986</v>
      </c>
      <c r="K799" s="598" t="s">
        <v>178</v>
      </c>
      <c r="L799" s="361"/>
      <c r="M799" s="652" t="s">
        <v>66</v>
      </c>
      <c r="N799" s="660">
        <v>42998</v>
      </c>
      <c r="O799" s="654">
        <v>43007</v>
      </c>
      <c r="P799" s="5"/>
      <c r="Q799" s="271" t="s">
        <v>77</v>
      </c>
      <c r="R799" s="396">
        <v>2017</v>
      </c>
    </row>
    <row r="800" spans="1:23" ht="23.25" hidden="1" customHeight="1" x14ac:dyDescent="0.25">
      <c r="A800" s="338" t="s">
        <v>54</v>
      </c>
      <c r="B800" s="5" t="s">
        <v>1662</v>
      </c>
      <c r="C800" s="376" t="s">
        <v>1663</v>
      </c>
      <c r="D800" s="335" t="s">
        <v>1664</v>
      </c>
      <c r="E800" s="337" t="s">
        <v>1665</v>
      </c>
      <c r="F800" s="344" t="s">
        <v>1666</v>
      </c>
      <c r="G800" s="344">
        <v>4</v>
      </c>
      <c r="H800" s="650">
        <v>40.06</v>
      </c>
      <c r="I800" s="650">
        <v>160.24</v>
      </c>
      <c r="J800" s="366">
        <v>42986</v>
      </c>
      <c r="K800" s="598" t="s">
        <v>188</v>
      </c>
      <c r="L800" s="361"/>
      <c r="M800" s="652" t="s">
        <v>66</v>
      </c>
      <c r="N800" s="660">
        <v>42998</v>
      </c>
      <c r="O800" s="654">
        <v>43007</v>
      </c>
      <c r="P800" s="5"/>
      <c r="Q800" s="271" t="s">
        <v>77</v>
      </c>
      <c r="R800" s="396">
        <v>2017</v>
      </c>
    </row>
    <row r="801" spans="1:23" ht="23.25" hidden="1" customHeight="1" x14ac:dyDescent="0.25">
      <c r="A801" s="338" t="s">
        <v>140</v>
      </c>
      <c r="B801" s="5" t="s">
        <v>1667</v>
      </c>
      <c r="C801" s="376" t="s">
        <v>794</v>
      </c>
      <c r="D801" s="335" t="s">
        <v>1414</v>
      </c>
      <c r="E801" s="4" t="s">
        <v>1668</v>
      </c>
      <c r="F801" s="344" t="s">
        <v>44</v>
      </c>
      <c r="G801" s="344">
        <v>2</v>
      </c>
      <c r="H801" s="650">
        <v>123.18</v>
      </c>
      <c r="I801" s="650">
        <v>246.36</v>
      </c>
      <c r="J801" s="366">
        <v>42990</v>
      </c>
      <c r="K801" s="598" t="s">
        <v>1416</v>
      </c>
      <c r="L801" s="361"/>
      <c r="M801" s="652" t="s">
        <v>66</v>
      </c>
      <c r="N801" s="660"/>
      <c r="O801" s="654"/>
      <c r="P801" s="5"/>
      <c r="Q801" s="271" t="s">
        <v>77</v>
      </c>
      <c r="R801" s="396">
        <v>2017</v>
      </c>
    </row>
    <row r="802" spans="1:23" ht="23.25" hidden="1" customHeight="1" x14ac:dyDescent="0.25">
      <c r="A802" s="338" t="s">
        <v>0</v>
      </c>
      <c r="B802" s="5" t="s">
        <v>431</v>
      </c>
      <c r="C802" s="376" t="s">
        <v>198</v>
      </c>
      <c r="D802" s="335">
        <v>243152</v>
      </c>
      <c r="E802" s="4" t="s">
        <v>432</v>
      </c>
      <c r="F802" s="344" t="s">
        <v>683</v>
      </c>
      <c r="G802" s="344">
        <v>4</v>
      </c>
      <c r="H802" s="650">
        <v>306.75</v>
      </c>
      <c r="I802" s="650">
        <v>1227</v>
      </c>
      <c r="J802" s="366">
        <v>42990</v>
      </c>
      <c r="K802" s="598" t="s">
        <v>214</v>
      </c>
      <c r="L802" s="361"/>
      <c r="M802" s="652" t="s">
        <v>66</v>
      </c>
      <c r="N802" s="660">
        <v>42998</v>
      </c>
      <c r="O802" s="654">
        <v>43007</v>
      </c>
      <c r="P802" s="6"/>
      <c r="Q802" s="271" t="s">
        <v>77</v>
      </c>
      <c r="R802" s="396">
        <v>2017</v>
      </c>
    </row>
    <row r="803" spans="1:23" ht="23.25" hidden="1" customHeight="1" x14ac:dyDescent="0.25">
      <c r="A803" s="338" t="s">
        <v>1099</v>
      </c>
      <c r="B803" s="5" t="s">
        <v>1669</v>
      </c>
      <c r="C803" s="376" t="s">
        <v>216</v>
      </c>
      <c r="D803" s="335" t="s">
        <v>1670</v>
      </c>
      <c r="E803" s="333" t="s">
        <v>1671</v>
      </c>
      <c r="F803" s="344" t="s">
        <v>32</v>
      </c>
      <c r="G803" s="344">
        <v>1</v>
      </c>
      <c r="H803" s="650">
        <v>257</v>
      </c>
      <c r="I803" s="650">
        <v>257</v>
      </c>
      <c r="J803" s="366">
        <v>42990</v>
      </c>
      <c r="K803" s="598" t="s">
        <v>166</v>
      </c>
      <c r="L803" s="361"/>
      <c r="M803" s="652" t="s">
        <v>66</v>
      </c>
      <c r="N803" s="660">
        <v>43012</v>
      </c>
      <c r="O803" s="654">
        <v>43017</v>
      </c>
      <c r="P803" s="5"/>
      <c r="Q803" s="271" t="s">
        <v>77</v>
      </c>
      <c r="R803" s="396">
        <v>2017</v>
      </c>
      <c r="S803" s="542"/>
      <c r="T803" s="542"/>
      <c r="U803" s="542"/>
      <c r="V803" s="542"/>
      <c r="W803" s="542"/>
    </row>
    <row r="804" spans="1:23" ht="23.25" hidden="1" customHeight="1" x14ac:dyDescent="0.25">
      <c r="A804" s="338" t="s">
        <v>0</v>
      </c>
      <c r="B804" s="5" t="s">
        <v>431</v>
      </c>
      <c r="C804" s="376" t="s">
        <v>198</v>
      </c>
      <c r="D804" s="335">
        <v>243153</v>
      </c>
      <c r="E804" s="4" t="s">
        <v>1672</v>
      </c>
      <c r="F804" s="344" t="s">
        <v>200</v>
      </c>
      <c r="G804" s="344">
        <v>4</v>
      </c>
      <c r="H804" s="650">
        <v>24</v>
      </c>
      <c r="I804" s="650">
        <v>96</v>
      </c>
      <c r="J804" s="366">
        <v>42992</v>
      </c>
      <c r="K804" s="598" t="s">
        <v>214</v>
      </c>
      <c r="L804" s="361"/>
      <c r="M804" s="652" t="s">
        <v>66</v>
      </c>
      <c r="N804" s="660">
        <v>42998</v>
      </c>
      <c r="O804" s="654">
        <v>43007</v>
      </c>
      <c r="P804" s="6"/>
      <c r="Q804" s="271" t="s">
        <v>77</v>
      </c>
      <c r="R804" s="396">
        <v>2017</v>
      </c>
    </row>
    <row r="805" spans="1:23" ht="23.25" hidden="1" customHeight="1" x14ac:dyDescent="0.25">
      <c r="A805" s="338" t="s">
        <v>0</v>
      </c>
      <c r="B805" s="5" t="s">
        <v>431</v>
      </c>
      <c r="C805" s="376" t="s">
        <v>198</v>
      </c>
      <c r="D805" s="335">
        <v>243154</v>
      </c>
      <c r="E805" s="4" t="s">
        <v>1673</v>
      </c>
      <c r="F805" s="344" t="s">
        <v>200</v>
      </c>
      <c r="G805" s="344">
        <v>4</v>
      </c>
      <c r="H805" s="650">
        <v>132</v>
      </c>
      <c r="I805" s="650">
        <v>528</v>
      </c>
      <c r="J805" s="366">
        <v>42992</v>
      </c>
      <c r="K805" s="598" t="s">
        <v>214</v>
      </c>
      <c r="L805" s="361"/>
      <c r="M805" s="652" t="s">
        <v>66</v>
      </c>
      <c r="N805" s="660">
        <v>42998</v>
      </c>
      <c r="O805" s="654">
        <v>43007</v>
      </c>
      <c r="P805" s="6"/>
      <c r="Q805" s="271" t="s">
        <v>77</v>
      </c>
      <c r="R805" s="396">
        <v>2017</v>
      </c>
      <c r="S805" s="564"/>
      <c r="T805" s="564"/>
      <c r="U805" s="564"/>
      <c r="V805" s="564"/>
      <c r="W805" s="564"/>
    </row>
    <row r="806" spans="1:23" ht="23.25" hidden="1" customHeight="1" x14ac:dyDescent="0.25">
      <c r="A806" s="338" t="s">
        <v>0</v>
      </c>
      <c r="B806" s="5" t="s">
        <v>431</v>
      </c>
      <c r="C806" s="376" t="s">
        <v>198</v>
      </c>
      <c r="D806" s="335">
        <v>243155</v>
      </c>
      <c r="E806" s="4" t="s">
        <v>1674</v>
      </c>
      <c r="F806" s="344" t="s">
        <v>200</v>
      </c>
      <c r="G806" s="344">
        <v>4</v>
      </c>
      <c r="H806" s="650">
        <v>24</v>
      </c>
      <c r="I806" s="650">
        <v>96</v>
      </c>
      <c r="J806" s="366">
        <v>42992</v>
      </c>
      <c r="K806" s="598" t="s">
        <v>214</v>
      </c>
      <c r="L806" s="361"/>
      <c r="M806" s="652" t="s">
        <v>66</v>
      </c>
      <c r="N806" s="660">
        <v>42998</v>
      </c>
      <c r="O806" s="654">
        <v>43007</v>
      </c>
      <c r="P806" s="6"/>
      <c r="Q806" s="271" t="s">
        <v>77</v>
      </c>
      <c r="R806" s="396">
        <v>2017</v>
      </c>
    </row>
    <row r="807" spans="1:23" ht="23.25" hidden="1" customHeight="1" x14ac:dyDescent="0.25">
      <c r="A807" s="338" t="s">
        <v>0</v>
      </c>
      <c r="B807" s="5" t="s">
        <v>431</v>
      </c>
      <c r="C807" s="376" t="s">
        <v>198</v>
      </c>
      <c r="D807" s="335" t="s">
        <v>1675</v>
      </c>
      <c r="E807" s="4" t="s">
        <v>1676</v>
      </c>
      <c r="F807" s="344" t="s">
        <v>200</v>
      </c>
      <c r="G807" s="344">
        <v>10</v>
      </c>
      <c r="H807" s="650">
        <v>21</v>
      </c>
      <c r="I807" s="650">
        <v>210</v>
      </c>
      <c r="J807" s="366">
        <v>42992</v>
      </c>
      <c r="K807" s="598" t="s">
        <v>214</v>
      </c>
      <c r="L807" s="361"/>
      <c r="M807" s="652" t="s">
        <v>66</v>
      </c>
      <c r="N807" s="660">
        <v>42998</v>
      </c>
      <c r="O807" s="654">
        <v>43007</v>
      </c>
      <c r="P807" s="6"/>
      <c r="Q807" s="271" t="s">
        <v>77</v>
      </c>
      <c r="R807" s="396">
        <v>2017</v>
      </c>
    </row>
    <row r="808" spans="1:23" ht="23.25" hidden="1" customHeight="1" x14ac:dyDescent="0.25">
      <c r="A808" s="338" t="s">
        <v>103</v>
      </c>
      <c r="B808" s="5" t="s">
        <v>1677</v>
      </c>
      <c r="C808" s="376"/>
      <c r="D808" s="335" t="s">
        <v>1678</v>
      </c>
      <c r="E808" s="331" t="s">
        <v>1679</v>
      </c>
      <c r="F808" s="344" t="s">
        <v>32</v>
      </c>
      <c r="G808" s="344">
        <v>1</v>
      </c>
      <c r="H808" s="650">
        <v>1942.05</v>
      </c>
      <c r="I808" s="650">
        <v>1942.05</v>
      </c>
      <c r="J808" s="366">
        <v>42992</v>
      </c>
      <c r="K808" s="598" t="s">
        <v>1177</v>
      </c>
      <c r="L808" s="361"/>
      <c r="M808" s="652" t="s">
        <v>66</v>
      </c>
      <c r="N808" s="660"/>
      <c r="O808" s="654"/>
      <c r="P808" s="5"/>
      <c r="Q808" s="271" t="s">
        <v>77</v>
      </c>
      <c r="R808" s="396">
        <v>2017</v>
      </c>
    </row>
    <row r="809" spans="1:23" ht="23.25" hidden="1" customHeight="1" x14ac:dyDescent="0.25">
      <c r="A809" s="338" t="s">
        <v>1680</v>
      </c>
      <c r="B809" s="5" t="s">
        <v>1681</v>
      </c>
      <c r="C809" s="376" t="s">
        <v>1160</v>
      </c>
      <c r="D809" s="347" t="s">
        <v>1682</v>
      </c>
      <c r="E809" s="333" t="s">
        <v>1683</v>
      </c>
      <c r="F809" s="344" t="s">
        <v>200</v>
      </c>
      <c r="G809" s="344">
        <v>6</v>
      </c>
      <c r="H809" s="650">
        <v>9.69</v>
      </c>
      <c r="I809" s="650">
        <v>58.14</v>
      </c>
      <c r="J809" s="366">
        <v>42993</v>
      </c>
      <c r="K809" s="598" t="s">
        <v>139</v>
      </c>
      <c r="L809" s="361"/>
      <c r="M809" s="652" t="s">
        <v>66</v>
      </c>
      <c r="N809" s="660">
        <v>42998</v>
      </c>
      <c r="O809" s="654">
        <v>43007</v>
      </c>
      <c r="P809" s="5"/>
      <c r="Q809" s="271" t="s">
        <v>77</v>
      </c>
      <c r="R809" s="396">
        <v>2017</v>
      </c>
    </row>
    <row r="810" spans="1:23" ht="23.25" hidden="1" customHeight="1" x14ac:dyDescent="0.25">
      <c r="A810" s="338" t="s">
        <v>84</v>
      </c>
      <c r="B810" s="5" t="s">
        <v>1684</v>
      </c>
      <c r="C810" s="376"/>
      <c r="D810" s="335" t="s">
        <v>1685</v>
      </c>
      <c r="E810" s="4" t="s">
        <v>1686</v>
      </c>
      <c r="F810" s="344" t="s">
        <v>32</v>
      </c>
      <c r="G810" s="344">
        <v>5</v>
      </c>
      <c r="H810" s="650">
        <v>8.8699999999999992</v>
      </c>
      <c r="I810" s="650">
        <v>44.349999999999994</v>
      </c>
      <c r="J810" s="366">
        <v>42993</v>
      </c>
      <c r="K810" s="598" t="s">
        <v>1177</v>
      </c>
      <c r="L810" s="361"/>
      <c r="M810" s="652" t="s">
        <v>66</v>
      </c>
      <c r="N810" s="660">
        <v>42998</v>
      </c>
      <c r="O810" s="654">
        <v>43007</v>
      </c>
      <c r="P810" s="5"/>
      <c r="Q810" s="271" t="s">
        <v>77</v>
      </c>
      <c r="R810" s="396">
        <v>2017</v>
      </c>
      <c r="S810" s="124"/>
      <c r="T810" s="124"/>
      <c r="U810" s="124"/>
      <c r="V810" s="124"/>
      <c r="W810" s="124"/>
    </row>
    <row r="811" spans="1:23" ht="23.25" hidden="1" customHeight="1" x14ac:dyDescent="0.25">
      <c r="A811" s="338" t="s">
        <v>84</v>
      </c>
      <c r="B811" s="5" t="s">
        <v>1684</v>
      </c>
      <c r="C811" s="376"/>
      <c r="D811" s="335" t="s">
        <v>1687</v>
      </c>
      <c r="E811" s="4" t="s">
        <v>1688</v>
      </c>
      <c r="F811" s="344" t="s">
        <v>32</v>
      </c>
      <c r="G811" s="344">
        <v>2</v>
      </c>
      <c r="H811" s="650">
        <v>73.2</v>
      </c>
      <c r="I811" s="650">
        <v>146.4</v>
      </c>
      <c r="J811" s="366">
        <v>42993</v>
      </c>
      <c r="K811" s="598" t="s">
        <v>1177</v>
      </c>
      <c r="L811" s="361"/>
      <c r="M811" s="652" t="s">
        <v>66</v>
      </c>
      <c r="N811" s="660">
        <v>42998</v>
      </c>
      <c r="O811" s="654">
        <v>43007</v>
      </c>
      <c r="P811" s="5"/>
      <c r="Q811" s="271" t="s">
        <v>77</v>
      </c>
      <c r="R811" s="396">
        <v>2017</v>
      </c>
    </row>
    <row r="812" spans="1:23" ht="23.25" hidden="1" customHeight="1" x14ac:dyDescent="0.25">
      <c r="A812" s="338" t="s">
        <v>84</v>
      </c>
      <c r="B812" s="5" t="s">
        <v>1684</v>
      </c>
      <c r="C812" s="376"/>
      <c r="D812" s="335" t="s">
        <v>1689</v>
      </c>
      <c r="E812" s="4" t="s">
        <v>1690</v>
      </c>
      <c r="F812" s="344" t="s">
        <v>32</v>
      </c>
      <c r="G812" s="344">
        <v>3</v>
      </c>
      <c r="H812" s="650">
        <v>33.119999999999997</v>
      </c>
      <c r="I812" s="650">
        <v>99.359999999999985</v>
      </c>
      <c r="J812" s="366">
        <v>42993</v>
      </c>
      <c r="K812" s="598" t="s">
        <v>1177</v>
      </c>
      <c r="L812" s="361"/>
      <c r="M812" s="652" t="s">
        <v>66</v>
      </c>
      <c r="N812" s="660">
        <v>42998</v>
      </c>
      <c r="O812" s="654">
        <v>43007</v>
      </c>
      <c r="P812" s="5"/>
      <c r="Q812" s="271" t="s">
        <v>77</v>
      </c>
      <c r="R812" s="396">
        <v>2017</v>
      </c>
    </row>
    <row r="813" spans="1:23" ht="23.25" hidden="1" customHeight="1" x14ac:dyDescent="0.25">
      <c r="A813" s="338" t="s">
        <v>84</v>
      </c>
      <c r="B813" s="5" t="s">
        <v>1684</v>
      </c>
      <c r="C813" s="376"/>
      <c r="D813" s="335" t="s">
        <v>1691</v>
      </c>
      <c r="E813" s="4" t="s">
        <v>1692</v>
      </c>
      <c r="F813" s="344" t="s">
        <v>32</v>
      </c>
      <c r="G813" s="344">
        <v>3</v>
      </c>
      <c r="H813" s="650">
        <v>44.25</v>
      </c>
      <c r="I813" s="650">
        <v>132.75</v>
      </c>
      <c r="J813" s="366">
        <v>42993</v>
      </c>
      <c r="K813" s="598" t="s">
        <v>1177</v>
      </c>
      <c r="L813" s="361"/>
      <c r="M813" s="652" t="s">
        <v>66</v>
      </c>
      <c r="N813" s="660">
        <v>42998</v>
      </c>
      <c r="O813" s="654">
        <v>43007</v>
      </c>
      <c r="P813" s="5"/>
      <c r="Q813" s="271" t="s">
        <v>77</v>
      </c>
      <c r="R813" s="396">
        <v>2017</v>
      </c>
      <c r="S813" s="124"/>
      <c r="T813" s="124"/>
      <c r="U813" s="124"/>
      <c r="V813" s="124"/>
      <c r="W813" s="124"/>
    </row>
    <row r="814" spans="1:23" ht="23.25" hidden="1" customHeight="1" x14ac:dyDescent="0.25">
      <c r="A814" s="338" t="s">
        <v>84</v>
      </c>
      <c r="B814" s="5" t="s">
        <v>1684</v>
      </c>
      <c r="C814" s="376"/>
      <c r="D814" s="335" t="s">
        <v>1693</v>
      </c>
      <c r="E814" s="4" t="s">
        <v>1694</v>
      </c>
      <c r="F814" s="344" t="s">
        <v>32</v>
      </c>
      <c r="G814" s="344">
        <v>5</v>
      </c>
      <c r="H814" s="650">
        <v>11.57</v>
      </c>
      <c r="I814" s="650">
        <v>57.85</v>
      </c>
      <c r="J814" s="366">
        <v>42993</v>
      </c>
      <c r="K814" s="598" t="s">
        <v>1177</v>
      </c>
      <c r="L814" s="361"/>
      <c r="M814" s="652" t="s">
        <v>66</v>
      </c>
      <c r="N814" s="660">
        <v>42998</v>
      </c>
      <c r="O814" s="654">
        <v>43007</v>
      </c>
      <c r="P814" s="5"/>
      <c r="Q814" s="271" t="s">
        <v>77</v>
      </c>
      <c r="R814" s="396">
        <v>2017</v>
      </c>
    </row>
    <row r="815" spans="1:23" ht="23.25" hidden="1" customHeight="1" x14ac:dyDescent="0.25">
      <c r="A815" s="338" t="s">
        <v>54</v>
      </c>
      <c r="B815" s="5" t="s">
        <v>1695</v>
      </c>
      <c r="C815" s="376"/>
      <c r="D815" s="335"/>
      <c r="E815" s="337" t="s">
        <v>1696</v>
      </c>
      <c r="F815" s="344" t="s">
        <v>32</v>
      </c>
      <c r="G815" s="344">
        <v>10</v>
      </c>
      <c r="H815" s="650">
        <v>49</v>
      </c>
      <c r="I815" s="650">
        <v>490</v>
      </c>
      <c r="J815" s="366">
        <v>42996</v>
      </c>
      <c r="K815" s="598" t="s">
        <v>756</v>
      </c>
      <c r="L815" s="361"/>
      <c r="M815" s="652" t="s">
        <v>66</v>
      </c>
      <c r="N815" s="660">
        <v>42998</v>
      </c>
      <c r="O815" s="654">
        <v>43007</v>
      </c>
      <c r="P815" s="5"/>
      <c r="Q815" s="271" t="s">
        <v>77</v>
      </c>
      <c r="R815" s="396">
        <v>2017</v>
      </c>
    </row>
    <row r="816" spans="1:23" ht="23.25" hidden="1" customHeight="1" x14ac:dyDescent="0.25">
      <c r="A816" s="338" t="s">
        <v>1362</v>
      </c>
      <c r="B816" s="5" t="s">
        <v>4</v>
      </c>
      <c r="C816" s="376"/>
      <c r="D816" s="335" t="s">
        <v>382</v>
      </c>
      <c r="E816" s="333" t="s">
        <v>1697</v>
      </c>
      <c r="F816" s="344" t="s">
        <v>200</v>
      </c>
      <c r="G816" s="344">
        <v>1</v>
      </c>
      <c r="H816" s="650">
        <v>51.21</v>
      </c>
      <c r="I816" s="650">
        <v>51.21</v>
      </c>
      <c r="J816" s="366">
        <v>42996</v>
      </c>
      <c r="K816" s="598" t="s">
        <v>139</v>
      </c>
      <c r="L816" s="361"/>
      <c r="M816" s="652" t="s">
        <v>66</v>
      </c>
      <c r="N816" s="660">
        <v>42998</v>
      </c>
      <c r="O816" s="654">
        <v>43007</v>
      </c>
      <c r="P816" s="5"/>
      <c r="Q816" s="271" t="s">
        <v>77</v>
      </c>
      <c r="R816" s="396">
        <v>2017</v>
      </c>
    </row>
    <row r="817" spans="1:23" ht="23.25" hidden="1" customHeight="1" x14ac:dyDescent="0.25">
      <c r="A817" s="86" t="s">
        <v>902</v>
      </c>
      <c r="B817" s="86" t="s">
        <v>1698</v>
      </c>
      <c r="C817" s="661" t="s">
        <v>1699</v>
      </c>
      <c r="D817" s="118" t="s">
        <v>1700</v>
      </c>
      <c r="E817" s="124" t="s">
        <v>1701</v>
      </c>
      <c r="F817" s="118" t="s">
        <v>94</v>
      </c>
      <c r="G817" s="661">
        <v>1</v>
      </c>
      <c r="H817" s="650">
        <v>43.2</v>
      </c>
      <c r="I817" s="650">
        <f>H817*G817</f>
        <v>43.2</v>
      </c>
      <c r="J817" s="168">
        <v>44175</v>
      </c>
      <c r="K817" s="671" t="s">
        <v>76</v>
      </c>
      <c r="L817" s="312" t="s">
        <v>902</v>
      </c>
      <c r="M817" s="652" t="s">
        <v>104</v>
      </c>
      <c r="N817" s="660">
        <v>44179</v>
      </c>
      <c r="O817" s="654">
        <v>44550</v>
      </c>
      <c r="P817" s="86"/>
      <c r="Q817" s="271" t="s">
        <v>100</v>
      </c>
      <c r="R817" s="86">
        <f>YEAR(J817)</f>
        <v>2020</v>
      </c>
      <c r="S817" s="124"/>
      <c r="T817" s="124"/>
      <c r="U817" s="124"/>
      <c r="V817" s="124"/>
      <c r="W817" s="124"/>
    </row>
    <row r="818" spans="1:23" ht="23.25" hidden="1" customHeight="1" x14ac:dyDescent="0.25">
      <c r="A818" s="338" t="s">
        <v>95</v>
      </c>
      <c r="B818" s="5" t="s">
        <v>1012</v>
      </c>
      <c r="C818" s="376" t="s">
        <v>1702</v>
      </c>
      <c r="D818" s="335" t="s">
        <v>1703</v>
      </c>
      <c r="E818" s="337" t="s">
        <v>1704</v>
      </c>
      <c r="F818" s="344" t="s">
        <v>94</v>
      </c>
      <c r="G818" s="344">
        <v>24</v>
      </c>
      <c r="H818" s="650">
        <v>9.24</v>
      </c>
      <c r="I818" s="650">
        <v>221.76</v>
      </c>
      <c r="J818" s="366">
        <v>42996</v>
      </c>
      <c r="K818" s="598" t="s">
        <v>214</v>
      </c>
      <c r="L818" s="361"/>
      <c r="M818" s="652" t="s">
        <v>66</v>
      </c>
      <c r="N818" s="660">
        <v>42998</v>
      </c>
      <c r="O818" s="654">
        <v>43007</v>
      </c>
      <c r="P818" s="6"/>
      <c r="Q818" s="271" t="s">
        <v>77</v>
      </c>
      <c r="R818" s="396">
        <v>2017</v>
      </c>
      <c r="S818" s="564"/>
      <c r="T818" s="564"/>
      <c r="U818" s="564"/>
      <c r="V818" s="564"/>
      <c r="W818" s="564"/>
    </row>
    <row r="819" spans="1:23" ht="23.25" hidden="1" customHeight="1" x14ac:dyDescent="0.25">
      <c r="A819" s="338" t="s">
        <v>54</v>
      </c>
      <c r="B819" s="5" t="s">
        <v>1705</v>
      </c>
      <c r="C819" s="376"/>
      <c r="D819" s="335"/>
      <c r="E819" s="337" t="s">
        <v>1706</v>
      </c>
      <c r="F819" s="344" t="s">
        <v>32</v>
      </c>
      <c r="G819" s="344">
        <v>1</v>
      </c>
      <c r="H819" s="650">
        <v>65.2</v>
      </c>
      <c r="I819" s="650">
        <v>65.2</v>
      </c>
      <c r="J819" s="366">
        <v>42996</v>
      </c>
      <c r="K819" s="598" t="s">
        <v>269</v>
      </c>
      <c r="L819" s="361"/>
      <c r="M819" s="652" t="s">
        <v>66</v>
      </c>
      <c r="N819" s="660">
        <v>42998</v>
      </c>
      <c r="O819" s="654">
        <v>43007</v>
      </c>
      <c r="P819" s="5"/>
      <c r="Q819" s="271" t="s">
        <v>77</v>
      </c>
      <c r="R819" s="396">
        <v>2017</v>
      </c>
      <c r="S819" s="564"/>
      <c r="T819" s="564"/>
      <c r="U819" s="564"/>
      <c r="V819" s="564"/>
      <c r="W819" s="564"/>
    </row>
    <row r="820" spans="1:23" ht="23.25" hidden="1" customHeight="1" x14ac:dyDescent="0.25">
      <c r="A820" s="338" t="s">
        <v>1362</v>
      </c>
      <c r="B820" s="5" t="s">
        <v>1680</v>
      </c>
      <c r="C820" s="376"/>
      <c r="D820" s="335" t="s">
        <v>1707</v>
      </c>
      <c r="E820" s="4" t="s">
        <v>1708</v>
      </c>
      <c r="F820" s="344" t="s">
        <v>1505</v>
      </c>
      <c r="G820" s="344">
        <v>2</v>
      </c>
      <c r="H820" s="650">
        <v>113.14</v>
      </c>
      <c r="I820" s="650">
        <v>226.28</v>
      </c>
      <c r="J820" s="366">
        <v>42996</v>
      </c>
      <c r="K820" s="598" t="s">
        <v>139</v>
      </c>
      <c r="L820" s="361"/>
      <c r="M820" s="652" t="s">
        <v>66</v>
      </c>
      <c r="N820" s="660">
        <v>42998</v>
      </c>
      <c r="O820" s="654">
        <v>43007</v>
      </c>
      <c r="P820" s="5"/>
      <c r="Q820" s="271" t="s">
        <v>77</v>
      </c>
      <c r="R820" s="396">
        <v>2017</v>
      </c>
    </row>
    <row r="821" spans="1:23" ht="23.25" hidden="1" customHeight="1" x14ac:dyDescent="0.25">
      <c r="A821" s="338" t="s">
        <v>1362</v>
      </c>
      <c r="B821" s="5" t="s">
        <v>1680</v>
      </c>
      <c r="C821" s="376"/>
      <c r="D821" s="335" t="s">
        <v>1709</v>
      </c>
      <c r="E821" s="333" t="s">
        <v>1710</v>
      </c>
      <c r="F821" s="344" t="s">
        <v>200</v>
      </c>
      <c r="G821" s="344">
        <v>1</v>
      </c>
      <c r="H821" s="650">
        <v>29.48</v>
      </c>
      <c r="I821" s="650">
        <v>29.48</v>
      </c>
      <c r="J821" s="366">
        <v>42996</v>
      </c>
      <c r="K821" s="598" t="s">
        <v>139</v>
      </c>
      <c r="L821" s="361"/>
      <c r="M821" s="652" t="s">
        <v>66</v>
      </c>
      <c r="N821" s="660">
        <v>42998</v>
      </c>
      <c r="O821" s="654">
        <v>43007</v>
      </c>
      <c r="P821" s="5"/>
      <c r="Q821" s="271" t="s">
        <v>77</v>
      </c>
      <c r="R821" s="396">
        <v>2017</v>
      </c>
    </row>
    <row r="822" spans="1:23" ht="23.25" hidden="1" customHeight="1" x14ac:dyDescent="0.25">
      <c r="A822" s="338" t="s">
        <v>307</v>
      </c>
      <c r="B822" s="5" t="s">
        <v>1711</v>
      </c>
      <c r="C822" s="376" t="s">
        <v>1712</v>
      </c>
      <c r="D822" s="335" t="s">
        <v>334</v>
      </c>
      <c r="E822" s="333" t="s">
        <v>1713</v>
      </c>
      <c r="F822" s="344" t="s">
        <v>1505</v>
      </c>
      <c r="G822" s="344">
        <v>20</v>
      </c>
      <c r="H822" s="650">
        <v>10.23</v>
      </c>
      <c r="I822" s="650">
        <v>204.60000000000002</v>
      </c>
      <c r="J822" s="366">
        <v>42996</v>
      </c>
      <c r="K822" s="598" t="s">
        <v>243</v>
      </c>
      <c r="L822" s="361"/>
      <c r="M822" s="652" t="s">
        <v>66</v>
      </c>
      <c r="N822" s="660">
        <v>42998</v>
      </c>
      <c r="O822" s="654">
        <v>43007</v>
      </c>
      <c r="P822" s="5"/>
      <c r="Q822" s="271" t="s">
        <v>77</v>
      </c>
      <c r="R822" s="396">
        <v>2017</v>
      </c>
    </row>
    <row r="823" spans="1:23" ht="23.25" hidden="1" customHeight="1" x14ac:dyDescent="0.25">
      <c r="A823" s="338" t="s">
        <v>1714</v>
      </c>
      <c r="B823" s="5" t="s">
        <v>1715</v>
      </c>
      <c r="C823" s="376"/>
      <c r="D823" s="335"/>
      <c r="E823" s="337" t="s">
        <v>1716</v>
      </c>
      <c r="F823" s="344" t="s">
        <v>32</v>
      </c>
      <c r="G823" s="344">
        <v>1</v>
      </c>
      <c r="H823" s="650">
        <v>187.2</v>
      </c>
      <c r="I823" s="650">
        <v>187.2</v>
      </c>
      <c r="J823" s="366">
        <v>42997</v>
      </c>
      <c r="K823" s="598" t="s">
        <v>1717</v>
      </c>
      <c r="L823" s="361"/>
      <c r="M823" s="652" t="s">
        <v>66</v>
      </c>
      <c r="N823" s="660">
        <v>42998</v>
      </c>
      <c r="O823" s="654">
        <v>43007</v>
      </c>
      <c r="P823" s="5"/>
      <c r="Q823" s="271" t="s">
        <v>77</v>
      </c>
      <c r="R823" s="396">
        <v>2017</v>
      </c>
    </row>
    <row r="824" spans="1:23" ht="23.25" hidden="1" customHeight="1" x14ac:dyDescent="0.25">
      <c r="A824" s="338" t="s">
        <v>1718</v>
      </c>
      <c r="B824" s="5" t="s">
        <v>1719</v>
      </c>
      <c r="C824" s="376" t="s">
        <v>1720</v>
      </c>
      <c r="D824" s="373" t="s">
        <v>1721</v>
      </c>
      <c r="E824" s="333" t="s">
        <v>1722</v>
      </c>
      <c r="F824" s="344" t="s">
        <v>94</v>
      </c>
      <c r="G824" s="344">
        <v>2</v>
      </c>
      <c r="H824" s="650">
        <v>23.26</v>
      </c>
      <c r="I824" s="650">
        <v>46.52</v>
      </c>
      <c r="J824" s="366">
        <v>42997</v>
      </c>
      <c r="K824" s="598" t="s">
        <v>139</v>
      </c>
      <c r="L824" s="361"/>
      <c r="M824" s="652" t="s">
        <v>66</v>
      </c>
      <c r="N824" s="660">
        <v>42998</v>
      </c>
      <c r="O824" s="654">
        <v>43007</v>
      </c>
      <c r="P824" s="5"/>
      <c r="Q824" s="271" t="s">
        <v>77</v>
      </c>
      <c r="R824" s="396">
        <v>2017</v>
      </c>
      <c r="S824" s="124"/>
      <c r="T824" s="124"/>
      <c r="U824" s="124"/>
      <c r="V824" s="124"/>
      <c r="W824" s="124"/>
    </row>
    <row r="825" spans="1:23" ht="23.25" hidden="1" customHeight="1" x14ac:dyDescent="0.25">
      <c r="A825" s="338" t="s">
        <v>1378</v>
      </c>
      <c r="B825" s="5" t="s">
        <v>1723</v>
      </c>
      <c r="C825" s="376"/>
      <c r="D825" s="335" t="s">
        <v>1724</v>
      </c>
      <c r="E825" s="4" t="s">
        <v>1723</v>
      </c>
      <c r="F825" s="344" t="s">
        <v>1725</v>
      </c>
      <c r="G825" s="344">
        <v>1</v>
      </c>
      <c r="H825" s="650">
        <v>18.05</v>
      </c>
      <c r="I825" s="650">
        <v>18.05</v>
      </c>
      <c r="J825" s="366">
        <v>42998</v>
      </c>
      <c r="K825" s="598" t="s">
        <v>1726</v>
      </c>
      <c r="L825" s="361"/>
      <c r="M825" s="652" t="s">
        <v>66</v>
      </c>
      <c r="N825" s="660">
        <v>43012</v>
      </c>
      <c r="O825" s="654">
        <v>43017</v>
      </c>
      <c r="P825" s="5"/>
      <c r="Q825" s="271" t="s">
        <v>77</v>
      </c>
      <c r="R825" s="396">
        <v>2017</v>
      </c>
    </row>
    <row r="826" spans="1:23" ht="23.25" hidden="1" customHeight="1" x14ac:dyDescent="0.25">
      <c r="A826" s="338" t="s">
        <v>1378</v>
      </c>
      <c r="B826" s="5" t="s">
        <v>1727</v>
      </c>
      <c r="C826" s="376"/>
      <c r="D826" s="335" t="s">
        <v>1728</v>
      </c>
      <c r="E826" s="333" t="s">
        <v>1727</v>
      </c>
      <c r="F826" s="344" t="s">
        <v>1725</v>
      </c>
      <c r="G826" s="344">
        <v>1</v>
      </c>
      <c r="H826" s="650">
        <v>3.81</v>
      </c>
      <c r="I826" s="650">
        <v>3.81</v>
      </c>
      <c r="J826" s="366">
        <v>42998</v>
      </c>
      <c r="K826" s="598" t="s">
        <v>1726</v>
      </c>
      <c r="L826" s="361"/>
      <c r="M826" s="652" t="s">
        <v>66</v>
      </c>
      <c r="N826" s="660">
        <v>43012</v>
      </c>
      <c r="O826" s="654">
        <v>43017</v>
      </c>
      <c r="P826" s="5"/>
      <c r="Q826" s="271" t="s">
        <v>77</v>
      </c>
      <c r="R826" s="396">
        <v>2017</v>
      </c>
    </row>
    <row r="827" spans="1:23" ht="23.25" hidden="1" customHeight="1" x14ac:dyDescent="0.25">
      <c r="A827" s="338" t="s">
        <v>1378</v>
      </c>
      <c r="B827" s="5" t="s">
        <v>1729</v>
      </c>
      <c r="C827" s="376"/>
      <c r="D827" s="335" t="s">
        <v>1730</v>
      </c>
      <c r="E827" s="333" t="s">
        <v>1729</v>
      </c>
      <c r="F827" s="344" t="s">
        <v>1725</v>
      </c>
      <c r="G827" s="344">
        <v>5</v>
      </c>
      <c r="H827" s="650">
        <v>5.22</v>
      </c>
      <c r="I827" s="650">
        <v>26.099999999999998</v>
      </c>
      <c r="J827" s="366">
        <v>42998</v>
      </c>
      <c r="K827" s="598" t="s">
        <v>1726</v>
      </c>
      <c r="L827" s="361"/>
      <c r="M827" s="652" t="s">
        <v>66</v>
      </c>
      <c r="N827" s="660">
        <v>43012</v>
      </c>
      <c r="O827" s="654">
        <v>43017</v>
      </c>
      <c r="P827" s="5"/>
      <c r="Q827" s="271" t="s">
        <v>77</v>
      </c>
      <c r="R827" s="396">
        <v>2017</v>
      </c>
    </row>
    <row r="828" spans="1:23" ht="23.25" hidden="1" customHeight="1" x14ac:dyDescent="0.25">
      <c r="A828" s="338" t="s">
        <v>1378</v>
      </c>
      <c r="B828" s="5" t="s">
        <v>1731</v>
      </c>
      <c r="C828" s="376"/>
      <c r="D828" s="335" t="s">
        <v>1732</v>
      </c>
      <c r="E828" s="333" t="s">
        <v>1731</v>
      </c>
      <c r="F828" s="344" t="s">
        <v>1725</v>
      </c>
      <c r="G828" s="344">
        <v>1</v>
      </c>
      <c r="H828" s="650">
        <v>10.039999999999999</v>
      </c>
      <c r="I828" s="650">
        <v>10.039999999999999</v>
      </c>
      <c r="J828" s="366">
        <v>42998</v>
      </c>
      <c r="K828" s="598" t="s">
        <v>1726</v>
      </c>
      <c r="L828" s="361"/>
      <c r="M828" s="652" t="s">
        <v>66</v>
      </c>
      <c r="N828" s="660">
        <v>43012</v>
      </c>
      <c r="O828" s="654">
        <v>43017</v>
      </c>
      <c r="P828" s="5"/>
      <c r="Q828" s="271" t="s">
        <v>77</v>
      </c>
      <c r="R828" s="396">
        <v>2017</v>
      </c>
      <c r="S828" s="124"/>
      <c r="T828" s="124"/>
      <c r="U828" s="124"/>
      <c r="V828" s="124"/>
      <c r="W828" s="124"/>
    </row>
    <row r="829" spans="1:23" ht="23.25" hidden="1" customHeight="1" x14ac:dyDescent="0.25">
      <c r="A829" s="338" t="s">
        <v>84</v>
      </c>
      <c r="B829" s="359" t="s">
        <v>1296</v>
      </c>
      <c r="C829" s="360" t="s">
        <v>223</v>
      </c>
      <c r="D829" s="347" t="s">
        <v>1297</v>
      </c>
      <c r="E829" s="354" t="s">
        <v>1298</v>
      </c>
      <c r="F829" s="344" t="s">
        <v>1725</v>
      </c>
      <c r="G829" s="344">
        <v>10</v>
      </c>
      <c r="H829" s="650">
        <v>13.5</v>
      </c>
      <c r="I829" s="650">
        <v>135</v>
      </c>
      <c r="J829" s="366">
        <v>42998</v>
      </c>
      <c r="K829" s="598" t="s">
        <v>188</v>
      </c>
      <c r="L829" s="361"/>
      <c r="M829" s="652" t="s">
        <v>66</v>
      </c>
      <c r="N829" s="660">
        <v>42998</v>
      </c>
      <c r="O829" s="654">
        <v>43007</v>
      </c>
      <c r="P829" s="5"/>
      <c r="Q829" s="271" t="s">
        <v>77</v>
      </c>
      <c r="R829" s="396">
        <v>2017</v>
      </c>
    </row>
    <row r="830" spans="1:23" ht="23.25" hidden="1" customHeight="1" x14ac:dyDescent="0.25">
      <c r="A830" s="338" t="s">
        <v>1378</v>
      </c>
      <c r="B830" s="5" t="s">
        <v>1733</v>
      </c>
      <c r="C830" s="376"/>
      <c r="D830" s="335" t="s">
        <v>1734</v>
      </c>
      <c r="E830" s="4" t="s">
        <v>1733</v>
      </c>
      <c r="F830" s="344" t="s">
        <v>1725</v>
      </c>
      <c r="G830" s="344">
        <v>1</v>
      </c>
      <c r="H830" s="650">
        <v>18.850000000000001</v>
      </c>
      <c r="I830" s="650">
        <v>18.850000000000001</v>
      </c>
      <c r="J830" s="366">
        <v>42998</v>
      </c>
      <c r="K830" s="598" t="s">
        <v>1726</v>
      </c>
      <c r="L830" s="361"/>
      <c r="M830" s="652" t="s">
        <v>66</v>
      </c>
      <c r="N830" s="660">
        <v>43012</v>
      </c>
      <c r="O830" s="654">
        <v>43017</v>
      </c>
      <c r="P830" s="5"/>
      <c r="Q830" s="271" t="s">
        <v>77</v>
      </c>
      <c r="R830" s="396">
        <v>2017</v>
      </c>
    </row>
    <row r="831" spans="1:23" ht="23.25" hidden="1" customHeight="1" x14ac:dyDescent="0.25">
      <c r="A831" s="338" t="s">
        <v>1378</v>
      </c>
      <c r="B831" s="5" t="s">
        <v>1735</v>
      </c>
      <c r="C831" s="376"/>
      <c r="D831" s="335" t="s">
        <v>1736</v>
      </c>
      <c r="E831" s="4" t="s">
        <v>1735</v>
      </c>
      <c r="F831" s="344" t="s">
        <v>1725</v>
      </c>
      <c r="G831" s="344">
        <v>1</v>
      </c>
      <c r="H831" s="650">
        <v>19.61</v>
      </c>
      <c r="I831" s="650">
        <v>19.61</v>
      </c>
      <c r="J831" s="366">
        <v>42998</v>
      </c>
      <c r="K831" s="598" t="s">
        <v>1726</v>
      </c>
      <c r="L831" s="361"/>
      <c r="M831" s="652" t="s">
        <v>66</v>
      </c>
      <c r="N831" s="660">
        <v>43012</v>
      </c>
      <c r="O831" s="654">
        <v>43017</v>
      </c>
      <c r="P831" s="5"/>
      <c r="Q831" s="271" t="s">
        <v>77</v>
      </c>
      <c r="R831" s="396">
        <v>2017</v>
      </c>
    </row>
    <row r="832" spans="1:23" ht="23.25" hidden="1" customHeight="1" x14ac:dyDescent="0.25">
      <c r="A832" s="338" t="s">
        <v>1378</v>
      </c>
      <c r="B832" s="5" t="s">
        <v>1737</v>
      </c>
      <c r="C832" s="376"/>
      <c r="D832" s="335" t="s">
        <v>1738</v>
      </c>
      <c r="E832" s="4" t="s">
        <v>1737</v>
      </c>
      <c r="F832" s="344" t="s">
        <v>1725</v>
      </c>
      <c r="G832" s="344">
        <v>1</v>
      </c>
      <c r="H832" s="650">
        <v>40.9</v>
      </c>
      <c r="I832" s="650">
        <v>40.9</v>
      </c>
      <c r="J832" s="366">
        <v>42998</v>
      </c>
      <c r="K832" s="598" t="s">
        <v>1726</v>
      </c>
      <c r="L832" s="361"/>
      <c r="M832" s="652" t="s">
        <v>66</v>
      </c>
      <c r="N832" s="660">
        <v>43012</v>
      </c>
      <c r="O832" s="654">
        <v>43017</v>
      </c>
      <c r="P832" s="5"/>
      <c r="Q832" s="271" t="s">
        <v>77</v>
      </c>
      <c r="R832" s="396">
        <v>2017</v>
      </c>
    </row>
    <row r="833" spans="1:18" ht="23.25" hidden="1" customHeight="1" x14ac:dyDescent="0.25">
      <c r="A833" s="338" t="s">
        <v>1378</v>
      </c>
      <c r="B833" s="5" t="s">
        <v>1739</v>
      </c>
      <c r="C833" s="376"/>
      <c r="D833" s="335" t="s">
        <v>370</v>
      </c>
      <c r="E833" s="333" t="s">
        <v>1739</v>
      </c>
      <c r="F833" s="344" t="s">
        <v>1725</v>
      </c>
      <c r="G833" s="344">
        <v>2</v>
      </c>
      <c r="H833" s="650">
        <v>20.62</v>
      </c>
      <c r="I833" s="650">
        <v>41.24</v>
      </c>
      <c r="J833" s="366">
        <v>42998</v>
      </c>
      <c r="K833" s="598" t="s">
        <v>1726</v>
      </c>
      <c r="L833" s="361"/>
      <c r="M833" s="652" t="s">
        <v>66</v>
      </c>
      <c r="N833" s="660">
        <v>43012</v>
      </c>
      <c r="O833" s="654">
        <v>43017</v>
      </c>
      <c r="P833" s="5"/>
      <c r="Q833" s="271" t="s">
        <v>77</v>
      </c>
      <c r="R833" s="396">
        <v>2017</v>
      </c>
    </row>
    <row r="834" spans="1:18" ht="23.25" hidden="1" customHeight="1" x14ac:dyDescent="0.25">
      <c r="A834" s="338" t="s">
        <v>1378</v>
      </c>
      <c r="B834" s="5" t="s">
        <v>1740</v>
      </c>
      <c r="C834" s="376"/>
      <c r="D834" s="335" t="s">
        <v>382</v>
      </c>
      <c r="E834" s="333" t="s">
        <v>1740</v>
      </c>
      <c r="F834" s="344" t="s">
        <v>1725</v>
      </c>
      <c r="G834" s="344">
        <v>1</v>
      </c>
      <c r="H834" s="650">
        <v>51.21</v>
      </c>
      <c r="I834" s="650">
        <v>51.21</v>
      </c>
      <c r="J834" s="366">
        <v>42998</v>
      </c>
      <c r="K834" s="598" t="s">
        <v>1726</v>
      </c>
      <c r="L834" s="361"/>
      <c r="M834" s="652" t="s">
        <v>66</v>
      </c>
      <c r="N834" s="660">
        <v>43012</v>
      </c>
      <c r="O834" s="654">
        <v>43017</v>
      </c>
      <c r="P834" s="5"/>
      <c r="Q834" s="271" t="s">
        <v>77</v>
      </c>
      <c r="R834" s="396">
        <v>2017</v>
      </c>
    </row>
    <row r="835" spans="1:18" ht="23.25" hidden="1" customHeight="1" x14ac:dyDescent="0.25">
      <c r="A835" s="338" t="s">
        <v>1378</v>
      </c>
      <c r="B835" s="5" t="s">
        <v>1741</v>
      </c>
      <c r="C835" s="376"/>
      <c r="D835" s="335" t="s">
        <v>1742</v>
      </c>
      <c r="E835" s="333" t="s">
        <v>1741</v>
      </c>
      <c r="F835" s="344" t="s">
        <v>1725</v>
      </c>
      <c r="G835" s="344">
        <v>2</v>
      </c>
      <c r="H835" s="650">
        <v>15.09</v>
      </c>
      <c r="I835" s="650">
        <v>30.18</v>
      </c>
      <c r="J835" s="366">
        <v>42998</v>
      </c>
      <c r="K835" s="598" t="s">
        <v>1726</v>
      </c>
      <c r="L835" s="361"/>
      <c r="M835" s="652" t="s">
        <v>66</v>
      </c>
      <c r="N835" s="660">
        <v>43012</v>
      </c>
      <c r="O835" s="654">
        <v>43017</v>
      </c>
      <c r="P835" s="5"/>
      <c r="Q835" s="271" t="s">
        <v>77</v>
      </c>
      <c r="R835" s="396">
        <v>2017</v>
      </c>
    </row>
    <row r="836" spans="1:18" ht="23.25" hidden="1" customHeight="1" x14ac:dyDescent="0.25">
      <c r="A836" s="338" t="s">
        <v>1378</v>
      </c>
      <c r="B836" s="5" t="s">
        <v>1743</v>
      </c>
      <c r="C836" s="376"/>
      <c r="D836" s="335" t="s">
        <v>1744</v>
      </c>
      <c r="E836" s="333" t="s">
        <v>1743</v>
      </c>
      <c r="F836" s="344" t="s">
        <v>1725</v>
      </c>
      <c r="G836" s="344">
        <v>1</v>
      </c>
      <c r="H836" s="650">
        <v>38.770000000000003</v>
      </c>
      <c r="I836" s="650">
        <v>38.770000000000003</v>
      </c>
      <c r="J836" s="366">
        <v>42998</v>
      </c>
      <c r="K836" s="598" t="s">
        <v>1726</v>
      </c>
      <c r="L836" s="361"/>
      <c r="M836" s="652" t="s">
        <v>66</v>
      </c>
      <c r="N836" s="660">
        <v>43012</v>
      </c>
      <c r="O836" s="654">
        <v>43017</v>
      </c>
      <c r="P836" s="5"/>
      <c r="Q836" s="271" t="s">
        <v>77</v>
      </c>
      <c r="R836" s="396">
        <v>2017</v>
      </c>
    </row>
    <row r="837" spans="1:18" ht="23.25" hidden="1" customHeight="1" x14ac:dyDescent="0.25">
      <c r="A837" s="338" t="s">
        <v>1378</v>
      </c>
      <c r="B837" s="5" t="s">
        <v>1745</v>
      </c>
      <c r="C837" s="376"/>
      <c r="D837" s="335" t="s">
        <v>1746</v>
      </c>
      <c r="E837" s="333" t="s">
        <v>1745</v>
      </c>
      <c r="F837" s="344" t="s">
        <v>1725</v>
      </c>
      <c r="G837" s="344">
        <v>1</v>
      </c>
      <c r="H837" s="650">
        <v>12.78</v>
      </c>
      <c r="I837" s="650">
        <v>12.78</v>
      </c>
      <c r="J837" s="366">
        <v>42998</v>
      </c>
      <c r="K837" s="598" t="s">
        <v>1726</v>
      </c>
      <c r="L837" s="361"/>
      <c r="M837" s="652" t="s">
        <v>66</v>
      </c>
      <c r="N837" s="660">
        <v>43012</v>
      </c>
      <c r="O837" s="654">
        <v>43017</v>
      </c>
      <c r="P837" s="5"/>
      <c r="Q837" s="271" t="s">
        <v>77</v>
      </c>
      <c r="R837" s="396">
        <v>2017</v>
      </c>
    </row>
    <row r="838" spans="1:18" ht="23.25" hidden="1" customHeight="1" x14ac:dyDescent="0.25">
      <c r="A838" s="338" t="s">
        <v>1378</v>
      </c>
      <c r="B838" s="5" t="s">
        <v>1747</v>
      </c>
      <c r="C838" s="376"/>
      <c r="D838" s="335" t="s">
        <v>1748</v>
      </c>
      <c r="E838" s="4" t="s">
        <v>1747</v>
      </c>
      <c r="F838" s="344" t="s">
        <v>1725</v>
      </c>
      <c r="G838" s="344">
        <v>1</v>
      </c>
      <c r="H838" s="650">
        <v>10.52</v>
      </c>
      <c r="I838" s="650">
        <v>10.52</v>
      </c>
      <c r="J838" s="366">
        <v>42998</v>
      </c>
      <c r="K838" s="598" t="s">
        <v>1726</v>
      </c>
      <c r="L838" s="361"/>
      <c r="M838" s="652" t="s">
        <v>66</v>
      </c>
      <c r="N838" s="660">
        <v>43012</v>
      </c>
      <c r="O838" s="654">
        <v>43017</v>
      </c>
      <c r="P838" s="5"/>
      <c r="Q838" s="271" t="s">
        <v>77</v>
      </c>
      <c r="R838" s="396">
        <v>2017</v>
      </c>
    </row>
    <row r="839" spans="1:18" ht="23.25" hidden="1" customHeight="1" x14ac:dyDescent="0.25">
      <c r="A839" s="338" t="s">
        <v>1378</v>
      </c>
      <c r="B839" s="5" t="s">
        <v>1749</v>
      </c>
      <c r="C839" s="376"/>
      <c r="D839" s="335" t="s">
        <v>1750</v>
      </c>
      <c r="E839" s="333" t="s">
        <v>1749</v>
      </c>
      <c r="F839" s="344" t="s">
        <v>1725</v>
      </c>
      <c r="G839" s="344">
        <v>1</v>
      </c>
      <c r="H839" s="650">
        <v>15.61</v>
      </c>
      <c r="I839" s="650">
        <v>15.61</v>
      </c>
      <c r="J839" s="366">
        <v>42998</v>
      </c>
      <c r="K839" s="598" t="s">
        <v>1726</v>
      </c>
      <c r="L839" s="361"/>
      <c r="M839" s="652" t="s">
        <v>66</v>
      </c>
      <c r="N839" s="660">
        <v>43012</v>
      </c>
      <c r="O839" s="654">
        <v>43017</v>
      </c>
      <c r="P839" s="5"/>
      <c r="Q839" s="271" t="s">
        <v>77</v>
      </c>
      <c r="R839" s="396">
        <v>2017</v>
      </c>
    </row>
    <row r="840" spans="1:18" ht="23.25" hidden="1" customHeight="1" x14ac:dyDescent="0.25">
      <c r="A840" s="338" t="s">
        <v>1378</v>
      </c>
      <c r="B840" s="5" t="s">
        <v>1751</v>
      </c>
      <c r="C840" s="376"/>
      <c r="D840" s="335" t="s">
        <v>1752</v>
      </c>
      <c r="E840" s="333" t="s">
        <v>1751</v>
      </c>
      <c r="F840" s="344" t="s">
        <v>1725</v>
      </c>
      <c r="G840" s="344">
        <v>1</v>
      </c>
      <c r="H840" s="650">
        <v>27.35</v>
      </c>
      <c r="I840" s="650">
        <v>27.35</v>
      </c>
      <c r="J840" s="366">
        <v>42998</v>
      </c>
      <c r="K840" s="598" t="s">
        <v>1726</v>
      </c>
      <c r="L840" s="361"/>
      <c r="M840" s="652" t="s">
        <v>66</v>
      </c>
      <c r="N840" s="660">
        <v>43012</v>
      </c>
      <c r="O840" s="654">
        <v>43017</v>
      </c>
      <c r="P840" s="5"/>
      <c r="Q840" s="271" t="s">
        <v>77</v>
      </c>
      <c r="R840" s="396">
        <v>2017</v>
      </c>
    </row>
    <row r="841" spans="1:18" ht="23.25" hidden="1" customHeight="1" x14ac:dyDescent="0.25">
      <c r="A841" s="338" t="s">
        <v>1378</v>
      </c>
      <c r="B841" s="5" t="s">
        <v>1753</v>
      </c>
      <c r="C841" s="376"/>
      <c r="D841" s="335" t="s">
        <v>1754</v>
      </c>
      <c r="E841" s="333" t="s">
        <v>1753</v>
      </c>
      <c r="F841" s="344" t="s">
        <v>1725</v>
      </c>
      <c r="G841" s="344">
        <v>2</v>
      </c>
      <c r="H841" s="650">
        <v>15.73</v>
      </c>
      <c r="I841" s="650">
        <v>31.46</v>
      </c>
      <c r="J841" s="366">
        <v>42998</v>
      </c>
      <c r="K841" s="598" t="s">
        <v>1726</v>
      </c>
      <c r="L841" s="361"/>
      <c r="M841" s="652" t="s">
        <v>66</v>
      </c>
      <c r="N841" s="660">
        <v>43012</v>
      </c>
      <c r="O841" s="654">
        <v>43017</v>
      </c>
      <c r="P841" s="5"/>
      <c r="Q841" s="271" t="s">
        <v>77</v>
      </c>
      <c r="R841" s="396">
        <v>2017</v>
      </c>
    </row>
    <row r="842" spans="1:18" ht="23.25" hidden="1" customHeight="1" x14ac:dyDescent="0.25">
      <c r="A842" s="338" t="s">
        <v>36</v>
      </c>
      <c r="B842" s="5" t="s">
        <v>1755</v>
      </c>
      <c r="C842" s="376"/>
      <c r="D842" s="335"/>
      <c r="E842" s="337" t="s">
        <v>1756</v>
      </c>
      <c r="F842" s="344" t="s">
        <v>32</v>
      </c>
      <c r="G842" s="344">
        <v>1</v>
      </c>
      <c r="H842" s="650">
        <v>73.8</v>
      </c>
      <c r="I842" s="650">
        <v>73.8</v>
      </c>
      <c r="J842" s="366">
        <v>42999</v>
      </c>
      <c r="K842" s="598" t="s">
        <v>1757</v>
      </c>
      <c r="L842" s="361"/>
      <c r="M842" s="652" t="s">
        <v>66</v>
      </c>
      <c r="N842" s="660">
        <v>43012</v>
      </c>
      <c r="O842" s="654">
        <v>43017</v>
      </c>
      <c r="P842" s="5"/>
      <c r="Q842" s="271" t="s">
        <v>77</v>
      </c>
      <c r="R842" s="396">
        <v>2017</v>
      </c>
    </row>
    <row r="843" spans="1:18" ht="23.25" hidden="1" customHeight="1" x14ac:dyDescent="0.25">
      <c r="A843" s="338" t="s">
        <v>103</v>
      </c>
      <c r="B843" s="5" t="s">
        <v>1758</v>
      </c>
      <c r="C843" s="376" t="s">
        <v>1759</v>
      </c>
      <c r="D843" s="335" t="s">
        <v>1760</v>
      </c>
      <c r="E843" s="337" t="s">
        <v>1761</v>
      </c>
      <c r="F843" s="344" t="s">
        <v>1505</v>
      </c>
      <c r="G843" s="344">
        <v>2</v>
      </c>
      <c r="H843" s="650">
        <v>330</v>
      </c>
      <c r="I843" s="650">
        <v>660</v>
      </c>
      <c r="J843" s="366">
        <v>42999</v>
      </c>
      <c r="K843" s="598" t="s">
        <v>139</v>
      </c>
      <c r="L843" s="361"/>
      <c r="M843" s="652" t="s">
        <v>66</v>
      </c>
      <c r="N843" s="660">
        <v>43012</v>
      </c>
      <c r="O843" s="654">
        <v>43017</v>
      </c>
      <c r="P843" s="5"/>
      <c r="Q843" s="271" t="s">
        <v>77</v>
      </c>
      <c r="R843" s="675">
        <v>2017</v>
      </c>
    </row>
    <row r="844" spans="1:18" ht="23.25" hidden="1" customHeight="1" x14ac:dyDescent="0.25">
      <c r="A844" s="338" t="s">
        <v>1378</v>
      </c>
      <c r="B844" s="5" t="s">
        <v>1762</v>
      </c>
      <c r="C844" s="376"/>
      <c r="D844" s="335" t="s">
        <v>1763</v>
      </c>
      <c r="E844" s="333" t="s">
        <v>1762</v>
      </c>
      <c r="F844" s="344" t="s">
        <v>1725</v>
      </c>
      <c r="G844" s="344">
        <v>1</v>
      </c>
      <c r="H844" s="650">
        <v>8.86</v>
      </c>
      <c r="I844" s="650">
        <v>8.86</v>
      </c>
      <c r="J844" s="366">
        <v>42999</v>
      </c>
      <c r="K844" s="598" t="s">
        <v>1726</v>
      </c>
      <c r="L844" s="361"/>
      <c r="M844" s="652" t="s">
        <v>66</v>
      </c>
      <c r="N844" s="660">
        <v>43012</v>
      </c>
      <c r="O844" s="654">
        <v>43017</v>
      </c>
      <c r="P844" s="5"/>
      <c r="Q844" s="271" t="s">
        <v>77</v>
      </c>
      <c r="R844" s="396">
        <v>2017</v>
      </c>
    </row>
    <row r="845" spans="1:18" ht="23.25" hidden="1" customHeight="1" x14ac:dyDescent="0.25">
      <c r="A845" s="338" t="s">
        <v>103</v>
      </c>
      <c r="B845" s="5" t="s">
        <v>1764</v>
      </c>
      <c r="C845" s="376" t="s">
        <v>794</v>
      </c>
      <c r="D845" s="335" t="s">
        <v>1414</v>
      </c>
      <c r="E845" s="4" t="s">
        <v>1765</v>
      </c>
      <c r="F845" s="344" t="s">
        <v>1505</v>
      </c>
      <c r="G845" s="344">
        <v>2</v>
      </c>
      <c r="H845" s="650">
        <v>123.18</v>
      </c>
      <c r="I845" s="650">
        <v>246.36</v>
      </c>
      <c r="J845" s="651">
        <v>42999</v>
      </c>
      <c r="K845" s="598" t="s">
        <v>33</v>
      </c>
      <c r="L845" s="361"/>
      <c r="M845" s="652" t="s">
        <v>66</v>
      </c>
      <c r="N845" s="653">
        <v>43012</v>
      </c>
      <c r="O845" s="654">
        <v>43017</v>
      </c>
      <c r="P845" s="5"/>
      <c r="Q845" s="271" t="s">
        <v>77</v>
      </c>
      <c r="R845" s="396">
        <v>2017</v>
      </c>
    </row>
    <row r="846" spans="1:18" ht="23.25" hidden="1" customHeight="1" x14ac:dyDescent="0.25">
      <c r="A846" s="338" t="s">
        <v>1766</v>
      </c>
      <c r="B846" s="5" t="s">
        <v>1767</v>
      </c>
      <c r="C846" s="376" t="s">
        <v>1768</v>
      </c>
      <c r="D846" s="335" t="s">
        <v>1769</v>
      </c>
      <c r="E846" s="4" t="s">
        <v>1770</v>
      </c>
      <c r="F846" s="344" t="s">
        <v>1725</v>
      </c>
      <c r="G846" s="344">
        <v>1</v>
      </c>
      <c r="H846" s="650">
        <v>13.27</v>
      </c>
      <c r="I846" s="650">
        <v>13.27</v>
      </c>
      <c r="J846" s="366">
        <v>42999</v>
      </c>
      <c r="K846" s="598" t="s">
        <v>188</v>
      </c>
      <c r="L846" s="361"/>
      <c r="M846" s="652" t="s">
        <v>66</v>
      </c>
      <c r="N846" s="660">
        <v>43025</v>
      </c>
      <c r="O846" s="654">
        <v>43025</v>
      </c>
      <c r="P846" s="5"/>
      <c r="Q846" s="271" t="s">
        <v>77</v>
      </c>
      <c r="R846" s="396">
        <v>2017</v>
      </c>
    </row>
    <row r="847" spans="1:18" ht="23.25" hidden="1" customHeight="1" x14ac:dyDescent="0.25">
      <c r="A847" s="338" t="s">
        <v>1766</v>
      </c>
      <c r="B847" s="5" t="s">
        <v>1767</v>
      </c>
      <c r="C847" s="376" t="s">
        <v>1768</v>
      </c>
      <c r="D847" s="335" t="s">
        <v>1771</v>
      </c>
      <c r="E847" s="4" t="s">
        <v>1772</v>
      </c>
      <c r="F847" s="344" t="s">
        <v>1725</v>
      </c>
      <c r="G847" s="344">
        <v>1</v>
      </c>
      <c r="H847" s="650">
        <v>2.2400000000000002</v>
      </c>
      <c r="I847" s="650">
        <v>2.2400000000000002</v>
      </c>
      <c r="J847" s="366">
        <v>42999</v>
      </c>
      <c r="K847" s="598" t="s">
        <v>188</v>
      </c>
      <c r="L847" s="361"/>
      <c r="M847" s="652" t="s">
        <v>66</v>
      </c>
      <c r="N847" s="660">
        <v>43025</v>
      </c>
      <c r="O847" s="654">
        <v>43025</v>
      </c>
      <c r="P847" s="5"/>
      <c r="Q847" s="271" t="s">
        <v>77</v>
      </c>
      <c r="R847" s="396">
        <v>2017</v>
      </c>
    </row>
    <row r="848" spans="1:18" ht="23.25" hidden="1" customHeight="1" x14ac:dyDescent="0.25">
      <c r="A848" s="338" t="s">
        <v>84</v>
      </c>
      <c r="B848" s="5" t="s">
        <v>1773</v>
      </c>
      <c r="C848" s="376" t="s">
        <v>1774</v>
      </c>
      <c r="D848" s="335"/>
      <c r="E848" s="337" t="s">
        <v>591</v>
      </c>
      <c r="F848" s="344" t="s">
        <v>1725</v>
      </c>
      <c r="G848" s="344">
        <v>25</v>
      </c>
      <c r="H848" s="650">
        <v>5.34</v>
      </c>
      <c r="I848" s="650">
        <v>133.5</v>
      </c>
      <c r="J848" s="366">
        <v>42999</v>
      </c>
      <c r="K848" s="598" t="s">
        <v>188</v>
      </c>
      <c r="L848" s="361"/>
      <c r="M848" s="652" t="s">
        <v>66</v>
      </c>
      <c r="N848" s="660">
        <v>43012</v>
      </c>
      <c r="O848" s="654">
        <v>43017</v>
      </c>
      <c r="P848" s="5"/>
      <c r="Q848" s="271" t="s">
        <v>77</v>
      </c>
      <c r="R848" s="396">
        <v>2017</v>
      </c>
    </row>
    <row r="849" spans="1:23" ht="23.25" hidden="1" customHeight="1" x14ac:dyDescent="0.25">
      <c r="A849" s="338" t="s">
        <v>84</v>
      </c>
      <c r="B849" s="5" t="s">
        <v>1773</v>
      </c>
      <c r="C849" s="376" t="s">
        <v>1774</v>
      </c>
      <c r="D849" s="335"/>
      <c r="E849" s="337" t="s">
        <v>1775</v>
      </c>
      <c r="F849" s="344" t="s">
        <v>1725</v>
      </c>
      <c r="G849" s="344">
        <v>25</v>
      </c>
      <c r="H849" s="650">
        <v>5.34</v>
      </c>
      <c r="I849" s="650">
        <v>133.5</v>
      </c>
      <c r="J849" s="366">
        <v>42999</v>
      </c>
      <c r="K849" s="598" t="s">
        <v>188</v>
      </c>
      <c r="L849" s="361"/>
      <c r="M849" s="652" t="s">
        <v>66</v>
      </c>
      <c r="N849" s="660">
        <v>43012</v>
      </c>
      <c r="O849" s="654">
        <v>43017</v>
      </c>
      <c r="P849" s="5"/>
      <c r="Q849" s="271" t="s">
        <v>77</v>
      </c>
      <c r="R849" s="396">
        <v>2017</v>
      </c>
    </row>
    <row r="850" spans="1:23" ht="23.25" hidden="1" customHeight="1" x14ac:dyDescent="0.25">
      <c r="A850" s="338" t="s">
        <v>84</v>
      </c>
      <c r="B850" s="5" t="s">
        <v>1773</v>
      </c>
      <c r="C850" s="376" t="s">
        <v>1776</v>
      </c>
      <c r="D850" s="335"/>
      <c r="E850" s="337" t="s">
        <v>1777</v>
      </c>
      <c r="F850" s="344" t="s">
        <v>1725</v>
      </c>
      <c r="G850" s="344">
        <v>10</v>
      </c>
      <c r="H850" s="650">
        <v>2.4500000000000002</v>
      </c>
      <c r="I850" s="650">
        <v>24.5</v>
      </c>
      <c r="J850" s="366">
        <v>42999</v>
      </c>
      <c r="K850" s="598" t="s">
        <v>188</v>
      </c>
      <c r="L850" s="361"/>
      <c r="M850" s="652" t="s">
        <v>66</v>
      </c>
      <c r="N850" s="660">
        <v>43012</v>
      </c>
      <c r="O850" s="654">
        <v>43017</v>
      </c>
      <c r="P850" s="5"/>
      <c r="Q850" s="271" t="s">
        <v>77</v>
      </c>
      <c r="R850" s="396">
        <v>2017</v>
      </c>
    </row>
    <row r="851" spans="1:23" ht="23.25" hidden="1" customHeight="1" x14ac:dyDescent="0.25">
      <c r="A851" s="338" t="s">
        <v>84</v>
      </c>
      <c r="B851" s="5" t="s">
        <v>1773</v>
      </c>
      <c r="C851" s="376" t="s">
        <v>1776</v>
      </c>
      <c r="D851" s="335"/>
      <c r="E851" s="337" t="s">
        <v>1778</v>
      </c>
      <c r="F851" s="344" t="s">
        <v>1725</v>
      </c>
      <c r="G851" s="344">
        <v>10</v>
      </c>
      <c r="H851" s="650">
        <v>2.8</v>
      </c>
      <c r="I851" s="650">
        <v>28</v>
      </c>
      <c r="J851" s="366">
        <v>42999</v>
      </c>
      <c r="K851" s="598" t="s">
        <v>188</v>
      </c>
      <c r="L851" s="361"/>
      <c r="M851" s="652" t="s">
        <v>66</v>
      </c>
      <c r="N851" s="660">
        <v>43012</v>
      </c>
      <c r="O851" s="654">
        <v>43017</v>
      </c>
      <c r="P851" s="5"/>
      <c r="Q851" s="271" t="s">
        <v>77</v>
      </c>
      <c r="R851" s="396">
        <v>2017</v>
      </c>
      <c r="S851" s="564"/>
      <c r="T851" s="564"/>
      <c r="U851" s="564"/>
      <c r="V851" s="564"/>
      <c r="W851" s="564"/>
    </row>
    <row r="852" spans="1:23" ht="23.25" hidden="1" customHeight="1" x14ac:dyDescent="0.25">
      <c r="A852" s="338" t="s">
        <v>84</v>
      </c>
      <c r="B852" s="5" t="s">
        <v>1773</v>
      </c>
      <c r="C852" s="376" t="s">
        <v>1776</v>
      </c>
      <c r="D852" s="335"/>
      <c r="E852" s="337" t="s">
        <v>1779</v>
      </c>
      <c r="F852" s="344" t="s">
        <v>1725</v>
      </c>
      <c r="G852" s="344">
        <v>1</v>
      </c>
      <c r="H852" s="650">
        <v>18</v>
      </c>
      <c r="I852" s="650">
        <v>18</v>
      </c>
      <c r="J852" s="366">
        <v>42999</v>
      </c>
      <c r="K852" s="598" t="s">
        <v>188</v>
      </c>
      <c r="L852" s="361"/>
      <c r="M852" s="652" t="s">
        <v>66</v>
      </c>
      <c r="N852" s="660">
        <v>43012</v>
      </c>
      <c r="O852" s="654">
        <v>43017</v>
      </c>
      <c r="P852" s="5"/>
      <c r="Q852" s="271" t="s">
        <v>77</v>
      </c>
      <c r="R852" s="396">
        <v>2017</v>
      </c>
    </row>
    <row r="853" spans="1:23" ht="23.25" hidden="1" customHeight="1" x14ac:dyDescent="0.25">
      <c r="A853" s="338" t="s">
        <v>0</v>
      </c>
      <c r="B853" s="5" t="s">
        <v>1780</v>
      </c>
      <c r="C853" s="376" t="s">
        <v>362</v>
      </c>
      <c r="D853" s="335" t="s">
        <v>1781</v>
      </c>
      <c r="E853" s="4" t="s">
        <v>1782</v>
      </c>
      <c r="F853" s="344" t="s">
        <v>200</v>
      </c>
      <c r="G853" s="344">
        <v>4</v>
      </c>
      <c r="H853" s="650">
        <v>2.12</v>
      </c>
      <c r="I853" s="650">
        <v>8.48</v>
      </c>
      <c r="J853" s="366">
        <v>42999</v>
      </c>
      <c r="K853" s="598" t="s">
        <v>362</v>
      </c>
      <c r="L853" s="361"/>
      <c r="M853" s="652" t="s">
        <v>66</v>
      </c>
      <c r="N853" s="660">
        <v>43012</v>
      </c>
      <c r="O853" s="654">
        <v>43017</v>
      </c>
      <c r="P853" s="5"/>
      <c r="Q853" s="271" t="s">
        <v>77</v>
      </c>
      <c r="R853" s="396">
        <v>2017</v>
      </c>
    </row>
    <row r="854" spans="1:23" ht="23.25" hidden="1" customHeight="1" x14ac:dyDescent="0.25">
      <c r="A854" s="338" t="s">
        <v>0</v>
      </c>
      <c r="B854" s="5" t="s">
        <v>1780</v>
      </c>
      <c r="C854" s="376" t="s">
        <v>362</v>
      </c>
      <c r="D854" s="335" t="s">
        <v>1783</v>
      </c>
      <c r="E854" s="4" t="s">
        <v>1784</v>
      </c>
      <c r="F854" s="344" t="s">
        <v>200</v>
      </c>
      <c r="G854" s="344">
        <v>4</v>
      </c>
      <c r="H854" s="650">
        <v>2.12</v>
      </c>
      <c r="I854" s="650">
        <v>8.48</v>
      </c>
      <c r="J854" s="366">
        <v>42999</v>
      </c>
      <c r="K854" s="598" t="s">
        <v>362</v>
      </c>
      <c r="L854" s="361"/>
      <c r="M854" s="652" t="s">
        <v>66</v>
      </c>
      <c r="N854" s="660">
        <v>43012</v>
      </c>
      <c r="O854" s="654">
        <v>43017</v>
      </c>
      <c r="P854" s="5"/>
      <c r="Q854" s="271" t="s">
        <v>77</v>
      </c>
      <c r="R854" s="396">
        <v>2017</v>
      </c>
    </row>
    <row r="855" spans="1:23" ht="23.25" hidden="1" customHeight="1" x14ac:dyDescent="0.25">
      <c r="A855" s="338" t="s">
        <v>0</v>
      </c>
      <c r="B855" s="5" t="s">
        <v>1780</v>
      </c>
      <c r="C855" s="376" t="s">
        <v>362</v>
      </c>
      <c r="D855" s="335" t="s">
        <v>1122</v>
      </c>
      <c r="E855" s="333" t="s">
        <v>1785</v>
      </c>
      <c r="F855" s="344" t="s">
        <v>200</v>
      </c>
      <c r="G855" s="344">
        <v>4</v>
      </c>
      <c r="H855" s="650">
        <v>17.940000000000001</v>
      </c>
      <c r="I855" s="650">
        <v>71.760000000000005</v>
      </c>
      <c r="J855" s="366">
        <v>42999</v>
      </c>
      <c r="K855" s="598" t="s">
        <v>362</v>
      </c>
      <c r="L855" s="361"/>
      <c r="M855" s="652" t="s">
        <v>66</v>
      </c>
      <c r="N855" s="660">
        <v>43012</v>
      </c>
      <c r="O855" s="654">
        <v>43017</v>
      </c>
      <c r="P855" s="5"/>
      <c r="Q855" s="271" t="s">
        <v>77</v>
      </c>
      <c r="R855" s="396">
        <v>2017</v>
      </c>
      <c r="S855" s="124"/>
      <c r="T855" s="124"/>
      <c r="U855" s="124"/>
      <c r="V855" s="124"/>
      <c r="W855" s="124"/>
    </row>
    <row r="856" spans="1:23" ht="23.25" hidden="1" customHeight="1" x14ac:dyDescent="0.25">
      <c r="A856" s="338" t="s">
        <v>0</v>
      </c>
      <c r="B856" s="5" t="s">
        <v>1780</v>
      </c>
      <c r="C856" s="376" t="s">
        <v>362</v>
      </c>
      <c r="D856" s="335" t="s">
        <v>1786</v>
      </c>
      <c r="E856" s="333" t="s">
        <v>1787</v>
      </c>
      <c r="F856" s="344" t="s">
        <v>200</v>
      </c>
      <c r="G856" s="344">
        <v>2</v>
      </c>
      <c r="H856" s="650">
        <v>19.7</v>
      </c>
      <c r="I856" s="650">
        <v>39.4</v>
      </c>
      <c r="J856" s="366">
        <v>42999</v>
      </c>
      <c r="K856" s="598" t="s">
        <v>362</v>
      </c>
      <c r="L856" s="361"/>
      <c r="M856" s="652" t="s">
        <v>66</v>
      </c>
      <c r="N856" s="660">
        <v>43012</v>
      </c>
      <c r="O856" s="654">
        <v>43017</v>
      </c>
      <c r="P856" s="5"/>
      <c r="Q856" s="271" t="s">
        <v>77</v>
      </c>
      <c r="R856" s="396">
        <v>2017</v>
      </c>
    </row>
    <row r="857" spans="1:23" ht="23.25" hidden="1" customHeight="1" x14ac:dyDescent="0.25">
      <c r="A857" s="338" t="s">
        <v>0</v>
      </c>
      <c r="B857" s="5" t="s">
        <v>1780</v>
      </c>
      <c r="C857" s="376" t="s">
        <v>362</v>
      </c>
      <c r="D857" s="335" t="s">
        <v>1788</v>
      </c>
      <c r="E857" s="333" t="s">
        <v>1789</v>
      </c>
      <c r="F857" s="344" t="s">
        <v>200</v>
      </c>
      <c r="G857" s="344">
        <v>4</v>
      </c>
      <c r="H857" s="650">
        <v>20.94</v>
      </c>
      <c r="I857" s="650">
        <v>83.76</v>
      </c>
      <c r="J857" s="366">
        <v>42999</v>
      </c>
      <c r="K857" s="598" t="s">
        <v>362</v>
      </c>
      <c r="L857" s="361"/>
      <c r="M857" s="652" t="s">
        <v>66</v>
      </c>
      <c r="N857" s="660">
        <v>43012</v>
      </c>
      <c r="O857" s="654">
        <v>43017</v>
      </c>
      <c r="P857" s="5"/>
      <c r="Q857" s="271" t="s">
        <v>77</v>
      </c>
      <c r="R857" s="396">
        <v>2017</v>
      </c>
    </row>
    <row r="858" spans="1:23" ht="23.25" hidden="1" customHeight="1" x14ac:dyDescent="0.25">
      <c r="A858" s="338" t="s">
        <v>0</v>
      </c>
      <c r="B858" s="5" t="s">
        <v>1780</v>
      </c>
      <c r="C858" s="376" t="s">
        <v>362</v>
      </c>
      <c r="D858" s="335" t="s">
        <v>1126</v>
      </c>
      <c r="E858" s="333" t="s">
        <v>1790</v>
      </c>
      <c r="F858" s="344" t="s">
        <v>200</v>
      </c>
      <c r="G858" s="344">
        <v>4</v>
      </c>
      <c r="H858" s="650">
        <v>14.4</v>
      </c>
      <c r="I858" s="650">
        <v>57.6</v>
      </c>
      <c r="J858" s="366">
        <v>42999</v>
      </c>
      <c r="K858" s="598" t="s">
        <v>362</v>
      </c>
      <c r="L858" s="361"/>
      <c r="M858" s="652" t="s">
        <v>66</v>
      </c>
      <c r="N858" s="660">
        <v>43012</v>
      </c>
      <c r="O858" s="654">
        <v>43017</v>
      </c>
      <c r="P858" s="5"/>
      <c r="Q858" s="271" t="s">
        <v>77</v>
      </c>
      <c r="R858" s="396">
        <v>2017</v>
      </c>
      <c r="S858" s="124"/>
      <c r="T858" s="124"/>
      <c r="U858" s="124"/>
      <c r="V858" s="124"/>
      <c r="W858" s="124"/>
    </row>
    <row r="859" spans="1:23" ht="23.25" hidden="1" customHeight="1" x14ac:dyDescent="0.25">
      <c r="A859" s="338" t="s">
        <v>0</v>
      </c>
      <c r="B859" s="5" t="s">
        <v>1780</v>
      </c>
      <c r="C859" s="376" t="s">
        <v>362</v>
      </c>
      <c r="D859" s="335" t="s">
        <v>1791</v>
      </c>
      <c r="E859" s="333" t="s">
        <v>1792</v>
      </c>
      <c r="F859" s="344" t="s">
        <v>200</v>
      </c>
      <c r="G859" s="344">
        <v>4</v>
      </c>
      <c r="H859" s="650">
        <v>18.89</v>
      </c>
      <c r="I859" s="650">
        <v>75.56</v>
      </c>
      <c r="J859" s="366">
        <v>42999</v>
      </c>
      <c r="K859" s="598" t="s">
        <v>362</v>
      </c>
      <c r="L859" s="361"/>
      <c r="M859" s="652" t="s">
        <v>66</v>
      </c>
      <c r="N859" s="660">
        <v>43012</v>
      </c>
      <c r="O859" s="654">
        <v>43017</v>
      </c>
      <c r="P859" s="5"/>
      <c r="Q859" s="271" t="s">
        <v>77</v>
      </c>
      <c r="R859" s="396">
        <v>2017</v>
      </c>
    </row>
    <row r="860" spans="1:23" ht="23.25" hidden="1" customHeight="1" x14ac:dyDescent="0.25">
      <c r="A860" s="338" t="s">
        <v>0</v>
      </c>
      <c r="B860" s="5" t="s">
        <v>1780</v>
      </c>
      <c r="C860" s="376" t="s">
        <v>362</v>
      </c>
      <c r="D860" s="335" t="s">
        <v>1127</v>
      </c>
      <c r="E860" s="333" t="s">
        <v>1793</v>
      </c>
      <c r="F860" s="344" t="s">
        <v>200</v>
      </c>
      <c r="G860" s="344">
        <v>4</v>
      </c>
      <c r="H860" s="650">
        <v>7.47</v>
      </c>
      <c r="I860" s="650">
        <v>29.88</v>
      </c>
      <c r="J860" s="366">
        <v>42999</v>
      </c>
      <c r="K860" s="598" t="s">
        <v>362</v>
      </c>
      <c r="L860" s="361"/>
      <c r="M860" s="652" t="s">
        <v>66</v>
      </c>
      <c r="N860" s="660">
        <v>43012</v>
      </c>
      <c r="O860" s="654">
        <v>43017</v>
      </c>
      <c r="P860" s="5"/>
      <c r="Q860" s="271" t="s">
        <v>77</v>
      </c>
      <c r="R860" s="396">
        <v>2017</v>
      </c>
    </row>
    <row r="861" spans="1:23" ht="23.25" hidden="1" customHeight="1" x14ac:dyDescent="0.25">
      <c r="A861" s="338" t="s">
        <v>0</v>
      </c>
      <c r="B861" s="5" t="s">
        <v>1780</v>
      </c>
      <c r="C861" s="376" t="s">
        <v>362</v>
      </c>
      <c r="D861" s="335" t="s">
        <v>1794</v>
      </c>
      <c r="E861" s="333" t="s">
        <v>1795</v>
      </c>
      <c r="F861" s="344" t="s">
        <v>200</v>
      </c>
      <c r="G861" s="344">
        <v>4</v>
      </c>
      <c r="H861" s="650">
        <v>29.7</v>
      </c>
      <c r="I861" s="650">
        <v>118.8</v>
      </c>
      <c r="J861" s="366">
        <v>42999</v>
      </c>
      <c r="K861" s="598" t="s">
        <v>362</v>
      </c>
      <c r="L861" s="361"/>
      <c r="M861" s="652" t="s">
        <v>66</v>
      </c>
      <c r="N861" s="660">
        <v>43012</v>
      </c>
      <c r="O861" s="654">
        <v>43017</v>
      </c>
      <c r="P861" s="5"/>
      <c r="Q861" s="271" t="s">
        <v>77</v>
      </c>
      <c r="R861" s="396">
        <v>2017</v>
      </c>
    </row>
    <row r="862" spans="1:23" ht="23.25" hidden="1" customHeight="1" x14ac:dyDescent="0.25">
      <c r="A862" s="338" t="s">
        <v>0</v>
      </c>
      <c r="B862" s="5" t="s">
        <v>1780</v>
      </c>
      <c r="C862" s="376" t="s">
        <v>362</v>
      </c>
      <c r="D862" s="335" t="s">
        <v>1796</v>
      </c>
      <c r="E862" s="333" t="s">
        <v>1797</v>
      </c>
      <c r="F862" s="344" t="s">
        <v>200</v>
      </c>
      <c r="G862" s="344">
        <v>2</v>
      </c>
      <c r="H862" s="650">
        <v>11.88</v>
      </c>
      <c r="I862" s="650">
        <v>23.76</v>
      </c>
      <c r="J862" s="366">
        <v>42999</v>
      </c>
      <c r="K862" s="598" t="s">
        <v>362</v>
      </c>
      <c r="L862" s="361"/>
      <c r="M862" s="652" t="s">
        <v>66</v>
      </c>
      <c r="N862" s="660">
        <v>43012</v>
      </c>
      <c r="O862" s="654">
        <v>43017</v>
      </c>
      <c r="P862" s="5"/>
      <c r="Q862" s="271" t="s">
        <v>77</v>
      </c>
      <c r="R862" s="396">
        <v>2017</v>
      </c>
    </row>
    <row r="863" spans="1:23" ht="23.25" hidden="1" customHeight="1" x14ac:dyDescent="0.25">
      <c r="A863" s="338" t="s">
        <v>36</v>
      </c>
      <c r="B863" s="5" t="s">
        <v>1798</v>
      </c>
      <c r="C863" s="376" t="s">
        <v>1799</v>
      </c>
      <c r="D863" s="335"/>
      <c r="E863" s="337" t="s">
        <v>1800</v>
      </c>
      <c r="F863" s="344" t="s">
        <v>32</v>
      </c>
      <c r="G863" s="344">
        <v>1</v>
      </c>
      <c r="H863" s="650">
        <v>1528</v>
      </c>
      <c r="I863" s="650">
        <v>1528</v>
      </c>
      <c r="J863" s="366">
        <v>43000</v>
      </c>
      <c r="K863" s="598" t="s">
        <v>1138</v>
      </c>
      <c r="L863" s="361"/>
      <c r="M863" s="652" t="s">
        <v>66</v>
      </c>
      <c r="N863" s="660">
        <v>43012</v>
      </c>
      <c r="O863" s="654">
        <v>43017</v>
      </c>
      <c r="P863" s="5"/>
      <c r="Q863" s="271" t="s">
        <v>77</v>
      </c>
      <c r="R863" s="396">
        <v>2017</v>
      </c>
    </row>
    <row r="864" spans="1:23" ht="23.25" hidden="1" customHeight="1" x14ac:dyDescent="0.25">
      <c r="A864" s="338" t="s">
        <v>1048</v>
      </c>
      <c r="B864" s="5" t="s">
        <v>1801</v>
      </c>
      <c r="C864" s="376" t="s">
        <v>1160</v>
      </c>
      <c r="D864" s="335" t="s">
        <v>1161</v>
      </c>
      <c r="E864" s="4" t="s">
        <v>1802</v>
      </c>
      <c r="F864" s="344" t="s">
        <v>1725</v>
      </c>
      <c r="G864" s="344">
        <v>1</v>
      </c>
      <c r="H864" s="650">
        <v>48.64</v>
      </c>
      <c r="I864" s="650">
        <v>48.64</v>
      </c>
      <c r="J864" s="366">
        <v>43000</v>
      </c>
      <c r="K864" s="598" t="s">
        <v>1726</v>
      </c>
      <c r="L864" s="361"/>
      <c r="M864" s="652" t="s">
        <v>66</v>
      </c>
      <c r="N864" s="660">
        <v>43012</v>
      </c>
      <c r="O864" s="654">
        <v>43017</v>
      </c>
      <c r="P864" s="5"/>
      <c r="Q864" s="271" t="s">
        <v>77</v>
      </c>
      <c r="R864" s="396">
        <v>2017</v>
      </c>
    </row>
    <row r="865" spans="1:23" ht="23.25" hidden="1" customHeight="1" x14ac:dyDescent="0.25">
      <c r="A865" s="338" t="s">
        <v>84</v>
      </c>
      <c r="B865" s="334" t="s">
        <v>1803</v>
      </c>
      <c r="C865" s="656" t="s">
        <v>1804</v>
      </c>
      <c r="D865" s="335">
        <v>110700051</v>
      </c>
      <c r="E865" s="345" t="s">
        <v>1805</v>
      </c>
      <c r="F865" s="344" t="s">
        <v>32</v>
      </c>
      <c r="G865" s="344">
        <v>6</v>
      </c>
      <c r="H865" s="650">
        <v>104.89</v>
      </c>
      <c r="I865" s="650">
        <v>629.34</v>
      </c>
      <c r="J865" s="366">
        <v>43000</v>
      </c>
      <c r="K865" s="677" t="s">
        <v>1804</v>
      </c>
      <c r="L865" s="361"/>
      <c r="M865" s="652" t="s">
        <v>66</v>
      </c>
      <c r="N865" s="660">
        <v>43012</v>
      </c>
      <c r="O865" s="654">
        <v>43017</v>
      </c>
      <c r="P865" s="5"/>
      <c r="Q865" s="271" t="s">
        <v>77</v>
      </c>
      <c r="R865" s="396">
        <v>2017</v>
      </c>
    </row>
    <row r="866" spans="1:23" ht="23.25" hidden="1" customHeight="1" x14ac:dyDescent="0.25">
      <c r="A866" s="338" t="s">
        <v>54</v>
      </c>
      <c r="B866" s="5" t="s">
        <v>1806</v>
      </c>
      <c r="C866" s="376"/>
      <c r="D866" s="335"/>
      <c r="E866" s="337" t="s">
        <v>1806</v>
      </c>
      <c r="F866" s="344" t="s">
        <v>32</v>
      </c>
      <c r="G866" s="344">
        <v>1</v>
      </c>
      <c r="H866" s="650">
        <v>828.75</v>
      </c>
      <c r="I866" s="650">
        <v>828.75</v>
      </c>
      <c r="J866" s="366">
        <v>43000</v>
      </c>
      <c r="K866" s="598" t="s">
        <v>341</v>
      </c>
      <c r="L866" s="361"/>
      <c r="M866" s="652" t="s">
        <v>66</v>
      </c>
      <c r="N866" s="660">
        <v>43031</v>
      </c>
      <c r="O866" s="654"/>
      <c r="P866" s="5"/>
      <c r="Q866" s="271" t="s">
        <v>77</v>
      </c>
      <c r="R866" s="396">
        <v>2017</v>
      </c>
    </row>
    <row r="867" spans="1:23" ht="23.25" hidden="1" customHeight="1" x14ac:dyDescent="0.25">
      <c r="A867" s="338" t="s">
        <v>0</v>
      </c>
      <c r="B867" s="5" t="s">
        <v>1780</v>
      </c>
      <c r="C867" s="376" t="s">
        <v>362</v>
      </c>
      <c r="D867" s="335" t="s">
        <v>1807</v>
      </c>
      <c r="E867" s="4" t="s">
        <v>1808</v>
      </c>
      <c r="F867" s="344" t="s">
        <v>200</v>
      </c>
      <c r="G867" s="344">
        <v>2</v>
      </c>
      <c r="H867" s="650">
        <v>81.540000000000006</v>
      </c>
      <c r="I867" s="650">
        <v>163.08000000000001</v>
      </c>
      <c r="J867" s="366">
        <v>43000</v>
      </c>
      <c r="K867" s="598" t="s">
        <v>362</v>
      </c>
      <c r="L867" s="361"/>
      <c r="M867" s="652" t="s">
        <v>66</v>
      </c>
      <c r="N867" s="660">
        <v>43012</v>
      </c>
      <c r="O867" s="654">
        <v>43017</v>
      </c>
      <c r="P867" s="5"/>
      <c r="Q867" s="271" t="s">
        <v>77</v>
      </c>
      <c r="R867" s="396">
        <v>2017</v>
      </c>
    </row>
    <row r="868" spans="1:23" ht="23.25" hidden="1" customHeight="1" x14ac:dyDescent="0.25">
      <c r="A868" s="338" t="s">
        <v>1417</v>
      </c>
      <c r="B868" s="5" t="s">
        <v>1418</v>
      </c>
      <c r="C868" s="376" t="s">
        <v>1419</v>
      </c>
      <c r="D868" s="335" t="s">
        <v>1530</v>
      </c>
      <c r="E868" s="333" t="s">
        <v>1531</v>
      </c>
      <c r="F868" s="344" t="s">
        <v>200</v>
      </c>
      <c r="G868" s="344">
        <v>2</v>
      </c>
      <c r="H868" s="650">
        <v>24.62</v>
      </c>
      <c r="I868" s="650">
        <v>49.24</v>
      </c>
      <c r="J868" s="366">
        <v>43001</v>
      </c>
      <c r="K868" s="598" t="s">
        <v>1726</v>
      </c>
      <c r="L868" s="361"/>
      <c r="M868" s="652" t="s">
        <v>66</v>
      </c>
      <c r="N868" s="660">
        <v>43012</v>
      </c>
      <c r="O868" s="654">
        <v>43017</v>
      </c>
      <c r="P868" s="5"/>
      <c r="Q868" s="271" t="s">
        <v>77</v>
      </c>
      <c r="R868" s="396">
        <v>2017</v>
      </c>
    </row>
    <row r="869" spans="1:23" ht="23.25" hidden="1" customHeight="1" x14ac:dyDescent="0.25">
      <c r="A869" s="338" t="s">
        <v>1417</v>
      </c>
      <c r="B869" s="5" t="s">
        <v>1418</v>
      </c>
      <c r="C869" s="376" t="s">
        <v>1419</v>
      </c>
      <c r="D869" s="335" t="s">
        <v>1420</v>
      </c>
      <c r="E869" s="333" t="s">
        <v>1421</v>
      </c>
      <c r="F869" s="344" t="s">
        <v>200</v>
      </c>
      <c r="G869" s="344">
        <v>2</v>
      </c>
      <c r="H869" s="650">
        <v>24.62</v>
      </c>
      <c r="I869" s="650">
        <v>49.24</v>
      </c>
      <c r="J869" s="366">
        <v>43001</v>
      </c>
      <c r="K869" s="598" t="s">
        <v>1726</v>
      </c>
      <c r="L869" s="361"/>
      <c r="M869" s="652" t="s">
        <v>66</v>
      </c>
      <c r="N869" s="660">
        <v>43012</v>
      </c>
      <c r="O869" s="654">
        <v>43017</v>
      </c>
      <c r="P869" s="5"/>
      <c r="Q869" s="271" t="s">
        <v>77</v>
      </c>
      <c r="R869" s="396">
        <v>2017</v>
      </c>
    </row>
    <row r="870" spans="1:23" ht="23.25" hidden="1" customHeight="1" x14ac:dyDescent="0.25">
      <c r="A870" s="338" t="s">
        <v>1362</v>
      </c>
      <c r="B870" s="5" t="s">
        <v>1809</v>
      </c>
      <c r="C870" s="376" t="s">
        <v>1542</v>
      </c>
      <c r="D870" s="335" t="s">
        <v>1810</v>
      </c>
      <c r="E870" s="333" t="s">
        <v>1811</v>
      </c>
      <c r="F870" s="344" t="s">
        <v>1505</v>
      </c>
      <c r="G870" s="344">
        <v>2</v>
      </c>
      <c r="H870" s="650">
        <v>23.83</v>
      </c>
      <c r="I870" s="650">
        <v>47.66</v>
      </c>
      <c r="J870" s="366">
        <v>43001</v>
      </c>
      <c r="K870" s="598" t="s">
        <v>1726</v>
      </c>
      <c r="L870" s="361"/>
      <c r="M870" s="652" t="s">
        <v>66</v>
      </c>
      <c r="N870" s="660">
        <v>43012</v>
      </c>
      <c r="O870" s="654">
        <v>44267</v>
      </c>
      <c r="P870" s="5"/>
      <c r="Q870" s="271" t="s">
        <v>77</v>
      </c>
      <c r="R870" s="396">
        <v>2017</v>
      </c>
    </row>
    <row r="871" spans="1:23" ht="23.25" hidden="1" customHeight="1" x14ac:dyDescent="0.25">
      <c r="A871" s="338" t="s">
        <v>0</v>
      </c>
      <c r="B871" s="5" t="s">
        <v>1012</v>
      </c>
      <c r="C871" s="376" t="s">
        <v>1702</v>
      </c>
      <c r="D871" s="335" t="s">
        <v>1812</v>
      </c>
      <c r="E871" s="333" t="s">
        <v>1813</v>
      </c>
      <c r="F871" s="344" t="s">
        <v>200</v>
      </c>
      <c r="G871" s="344">
        <v>2</v>
      </c>
      <c r="H871" s="650">
        <v>187.11</v>
      </c>
      <c r="I871" s="650">
        <v>374.22</v>
      </c>
      <c r="J871" s="366">
        <v>43001</v>
      </c>
      <c r="K871" s="598" t="s">
        <v>214</v>
      </c>
      <c r="L871" s="361"/>
      <c r="M871" s="652" t="s">
        <v>66</v>
      </c>
      <c r="N871" s="660">
        <v>43012</v>
      </c>
      <c r="O871" s="654">
        <v>43017</v>
      </c>
      <c r="P871" s="6"/>
      <c r="Q871" s="271" t="s">
        <v>77</v>
      </c>
      <c r="R871" s="396">
        <v>2017</v>
      </c>
    </row>
    <row r="872" spans="1:23" ht="23.25" hidden="1" customHeight="1" x14ac:dyDescent="0.25">
      <c r="A872" s="338" t="s">
        <v>84</v>
      </c>
      <c r="B872" s="5" t="s">
        <v>1814</v>
      </c>
      <c r="C872" s="376" t="s">
        <v>808</v>
      </c>
      <c r="D872" s="335" t="s">
        <v>1815</v>
      </c>
      <c r="E872" s="337" t="s">
        <v>1816</v>
      </c>
      <c r="F872" s="344" t="s">
        <v>32</v>
      </c>
      <c r="G872" s="344">
        <v>1</v>
      </c>
      <c r="H872" s="650">
        <v>541.57000000000005</v>
      </c>
      <c r="I872" s="650">
        <v>541.57000000000005</v>
      </c>
      <c r="J872" s="366">
        <v>43003</v>
      </c>
      <c r="K872" s="598" t="s">
        <v>341</v>
      </c>
      <c r="L872" s="361"/>
      <c r="M872" s="652" t="s">
        <v>66</v>
      </c>
      <c r="N872" s="660">
        <v>43012</v>
      </c>
      <c r="O872" s="654">
        <v>43017</v>
      </c>
      <c r="P872" s="5"/>
      <c r="Q872" s="271" t="s">
        <v>77</v>
      </c>
      <c r="R872" s="675">
        <v>2017</v>
      </c>
    </row>
    <row r="873" spans="1:23" ht="23.25" hidden="1" customHeight="1" x14ac:dyDescent="0.25">
      <c r="A873" s="338" t="s">
        <v>0</v>
      </c>
      <c r="B873" s="5" t="s">
        <v>1817</v>
      </c>
      <c r="C873" s="376"/>
      <c r="D873" s="335"/>
      <c r="E873" s="337" t="s">
        <v>1818</v>
      </c>
      <c r="F873" s="344" t="s">
        <v>200</v>
      </c>
      <c r="G873" s="344">
        <v>50</v>
      </c>
      <c r="H873" s="650"/>
      <c r="I873" s="650"/>
      <c r="J873" s="366">
        <v>43003</v>
      </c>
      <c r="K873" s="598" t="s">
        <v>1406</v>
      </c>
      <c r="L873" s="361"/>
      <c r="M873" s="652" t="s">
        <v>66</v>
      </c>
      <c r="N873" s="660">
        <v>43012</v>
      </c>
      <c r="O873" s="654">
        <v>43017</v>
      </c>
      <c r="P873" s="5"/>
      <c r="Q873" s="271" t="s">
        <v>77</v>
      </c>
      <c r="R873" s="396">
        <v>2017</v>
      </c>
    </row>
    <row r="874" spans="1:23" ht="23.25" hidden="1" customHeight="1" x14ac:dyDescent="0.25">
      <c r="A874" s="338" t="s">
        <v>0</v>
      </c>
      <c r="B874" s="5" t="s">
        <v>1817</v>
      </c>
      <c r="C874" s="376" t="s">
        <v>220</v>
      </c>
      <c r="D874" s="335">
        <v>10839</v>
      </c>
      <c r="E874" s="4" t="s">
        <v>1819</v>
      </c>
      <c r="F874" s="344" t="s">
        <v>200</v>
      </c>
      <c r="G874" s="344">
        <v>2</v>
      </c>
      <c r="H874" s="650"/>
      <c r="I874" s="650"/>
      <c r="J874" s="366">
        <v>43003</v>
      </c>
      <c r="K874" s="598" t="s">
        <v>220</v>
      </c>
      <c r="L874" s="361"/>
      <c r="M874" s="652" t="s">
        <v>66</v>
      </c>
      <c r="N874" s="660">
        <v>43004</v>
      </c>
      <c r="O874" s="123">
        <v>43007</v>
      </c>
      <c r="P874" s="5"/>
      <c r="Q874" s="271" t="s">
        <v>77</v>
      </c>
      <c r="R874" s="396">
        <v>2017</v>
      </c>
      <c r="S874" s="623"/>
      <c r="T874" s="623"/>
      <c r="U874" s="623"/>
      <c r="V874" s="623"/>
      <c r="W874" s="623"/>
    </row>
    <row r="875" spans="1:23" ht="23.25" hidden="1" customHeight="1" x14ac:dyDescent="0.25">
      <c r="A875" s="338" t="s">
        <v>0</v>
      </c>
      <c r="B875" s="5" t="s">
        <v>1817</v>
      </c>
      <c r="C875" s="376" t="s">
        <v>220</v>
      </c>
      <c r="D875" s="335">
        <v>11052</v>
      </c>
      <c r="E875" s="4" t="s">
        <v>1820</v>
      </c>
      <c r="F875" s="344" t="s">
        <v>200</v>
      </c>
      <c r="G875" s="344">
        <v>10</v>
      </c>
      <c r="H875" s="650"/>
      <c r="I875" s="650"/>
      <c r="J875" s="366">
        <v>43003</v>
      </c>
      <c r="K875" s="598" t="s">
        <v>220</v>
      </c>
      <c r="L875" s="361"/>
      <c r="M875" s="652" t="s">
        <v>66</v>
      </c>
      <c r="N875" s="660">
        <v>43004</v>
      </c>
      <c r="O875" s="123">
        <v>43007</v>
      </c>
      <c r="P875" s="5"/>
      <c r="Q875" s="271" t="s">
        <v>77</v>
      </c>
      <c r="R875" s="396">
        <v>2017</v>
      </c>
    </row>
    <row r="876" spans="1:23" ht="23.25" hidden="1" customHeight="1" x14ac:dyDescent="0.25">
      <c r="A876" s="338" t="s">
        <v>0</v>
      </c>
      <c r="B876" s="5" t="s">
        <v>1817</v>
      </c>
      <c r="C876" s="376" t="s">
        <v>220</v>
      </c>
      <c r="D876" s="335">
        <v>30954</v>
      </c>
      <c r="E876" s="4" t="s">
        <v>1821</v>
      </c>
      <c r="F876" s="344" t="s">
        <v>200</v>
      </c>
      <c r="G876" s="344">
        <v>4</v>
      </c>
      <c r="H876" s="650"/>
      <c r="I876" s="650"/>
      <c r="J876" s="366">
        <v>43003</v>
      </c>
      <c r="K876" s="598" t="s">
        <v>220</v>
      </c>
      <c r="L876" s="361"/>
      <c r="M876" s="652" t="s">
        <v>66</v>
      </c>
      <c r="N876" s="660">
        <v>43004</v>
      </c>
      <c r="O876" s="123">
        <v>43007</v>
      </c>
      <c r="P876" s="5"/>
      <c r="Q876" s="271" t="s">
        <v>77</v>
      </c>
      <c r="R876" s="396">
        <v>2017</v>
      </c>
      <c r="S876" s="564"/>
      <c r="T876" s="564"/>
      <c r="U876" s="564"/>
      <c r="V876" s="564"/>
      <c r="W876" s="564"/>
    </row>
    <row r="877" spans="1:23" ht="23.25" hidden="1" customHeight="1" x14ac:dyDescent="0.25">
      <c r="A877" s="338" t="s">
        <v>0</v>
      </c>
      <c r="B877" s="5" t="s">
        <v>1817</v>
      </c>
      <c r="C877" s="376" t="s">
        <v>220</v>
      </c>
      <c r="D877" s="335">
        <v>31930</v>
      </c>
      <c r="E877" s="4" t="s">
        <v>1822</v>
      </c>
      <c r="F877" s="344" t="s">
        <v>200</v>
      </c>
      <c r="G877" s="344">
        <v>2</v>
      </c>
      <c r="H877" s="650"/>
      <c r="I877" s="650"/>
      <c r="J877" s="366">
        <v>43003</v>
      </c>
      <c r="K877" s="598" t="s">
        <v>220</v>
      </c>
      <c r="L877" s="361"/>
      <c r="M877" s="652" t="s">
        <v>66</v>
      </c>
      <c r="N877" s="660">
        <v>43004</v>
      </c>
      <c r="O877" s="123">
        <v>43007</v>
      </c>
      <c r="P877" s="5"/>
      <c r="Q877" s="271" t="s">
        <v>77</v>
      </c>
      <c r="R877" s="396">
        <v>2017</v>
      </c>
    </row>
    <row r="878" spans="1:23" ht="23.25" hidden="1" customHeight="1" x14ac:dyDescent="0.25">
      <c r="A878" s="370" t="s">
        <v>902</v>
      </c>
      <c r="B878" s="4" t="s">
        <v>1823</v>
      </c>
      <c r="C878" s="430" t="s">
        <v>1824</v>
      </c>
      <c r="D878" s="335" t="s">
        <v>1825</v>
      </c>
      <c r="E878" s="4" t="s">
        <v>1826</v>
      </c>
      <c r="F878" s="344" t="s">
        <v>94</v>
      </c>
      <c r="G878" s="344">
        <v>3</v>
      </c>
      <c r="H878" s="650">
        <v>24.96</v>
      </c>
      <c r="I878" s="650">
        <v>74.88</v>
      </c>
      <c r="J878" s="419">
        <v>43004</v>
      </c>
      <c r="K878" s="598" t="s">
        <v>1726</v>
      </c>
      <c r="L878" s="323"/>
      <c r="M878" s="652" t="s">
        <v>66</v>
      </c>
      <c r="N878" s="660">
        <v>43012</v>
      </c>
      <c r="O878" s="654">
        <v>43017</v>
      </c>
      <c r="P878" s="4"/>
      <c r="Q878" s="271" t="s">
        <v>77</v>
      </c>
      <c r="R878" s="396">
        <v>2017</v>
      </c>
    </row>
    <row r="879" spans="1:23" ht="23.25" hidden="1" customHeight="1" x14ac:dyDescent="0.25">
      <c r="A879" s="3" t="s">
        <v>1048</v>
      </c>
      <c r="B879" s="5" t="s">
        <v>1827</v>
      </c>
      <c r="C879" s="376" t="s">
        <v>1160</v>
      </c>
      <c r="D879" s="335" t="s">
        <v>1828</v>
      </c>
      <c r="E879" s="374" t="s">
        <v>1829</v>
      </c>
      <c r="F879" s="344" t="s">
        <v>94</v>
      </c>
      <c r="G879" s="344">
        <v>40</v>
      </c>
      <c r="H879" s="650">
        <v>7.58</v>
      </c>
      <c r="I879" s="650">
        <v>303.2</v>
      </c>
      <c r="J879" s="366">
        <v>43004</v>
      </c>
      <c r="K879" s="598" t="s">
        <v>1726</v>
      </c>
      <c r="L879" s="361"/>
      <c r="M879" s="652" t="s">
        <v>66</v>
      </c>
      <c r="N879" s="660">
        <v>43012</v>
      </c>
      <c r="O879" s="654">
        <v>43017</v>
      </c>
      <c r="P879" s="3"/>
      <c r="Q879" s="271" t="s">
        <v>77</v>
      </c>
      <c r="R879" s="396">
        <v>2017</v>
      </c>
    </row>
    <row r="880" spans="1:23" ht="23.25" hidden="1" customHeight="1" x14ac:dyDescent="0.25">
      <c r="A880" s="3" t="s">
        <v>1048</v>
      </c>
      <c r="B880" s="5" t="s">
        <v>1827</v>
      </c>
      <c r="C880" s="376" t="s">
        <v>1542</v>
      </c>
      <c r="D880" s="335" t="s">
        <v>1830</v>
      </c>
      <c r="E880" s="374" t="s">
        <v>1831</v>
      </c>
      <c r="F880" s="344" t="s">
        <v>94</v>
      </c>
      <c r="G880" s="344">
        <v>50</v>
      </c>
      <c r="H880" s="650">
        <v>2.4900000000000002</v>
      </c>
      <c r="I880" s="650">
        <v>124.50000000000001</v>
      </c>
      <c r="J880" s="366">
        <v>43004</v>
      </c>
      <c r="K880" s="598" t="s">
        <v>1726</v>
      </c>
      <c r="L880" s="361"/>
      <c r="M880" s="652" t="s">
        <v>66</v>
      </c>
      <c r="N880" s="660">
        <v>43012</v>
      </c>
      <c r="O880" s="654">
        <v>44267</v>
      </c>
      <c r="P880" s="3"/>
      <c r="Q880" s="271" t="s">
        <v>77</v>
      </c>
      <c r="R880" s="396">
        <v>2017</v>
      </c>
    </row>
    <row r="881" spans="1:23" ht="23.25" hidden="1" customHeight="1" x14ac:dyDescent="0.25">
      <c r="A881" s="331" t="s">
        <v>1048</v>
      </c>
      <c r="B881" s="4"/>
      <c r="C881" s="430" t="s">
        <v>1832</v>
      </c>
      <c r="D881" s="335" t="s">
        <v>1833</v>
      </c>
      <c r="E881" s="337" t="s">
        <v>1834</v>
      </c>
      <c r="F881" s="344" t="s">
        <v>94</v>
      </c>
      <c r="G881" s="344">
        <v>12</v>
      </c>
      <c r="H881" s="650">
        <v>7.54</v>
      </c>
      <c r="I881" s="650">
        <v>90.48</v>
      </c>
      <c r="J881" s="419">
        <v>43004</v>
      </c>
      <c r="K881" s="597" t="s">
        <v>9234</v>
      </c>
      <c r="L881" s="323"/>
      <c r="M881" s="652" t="s">
        <v>66</v>
      </c>
      <c r="N881" s="660">
        <v>43012</v>
      </c>
      <c r="O881" s="654">
        <v>43017</v>
      </c>
      <c r="P881" s="331"/>
      <c r="Q881" s="271" t="s">
        <v>77</v>
      </c>
      <c r="R881" s="675">
        <v>2017</v>
      </c>
    </row>
    <row r="882" spans="1:23" ht="23.25" hidden="1" customHeight="1" x14ac:dyDescent="0.25">
      <c r="A882" s="331" t="s">
        <v>1048</v>
      </c>
      <c r="B882" s="4"/>
      <c r="C882" s="430" t="s">
        <v>1832</v>
      </c>
      <c r="D882" s="335" t="s">
        <v>1835</v>
      </c>
      <c r="E882" s="337" t="s">
        <v>1836</v>
      </c>
      <c r="F882" s="344" t="s">
        <v>94</v>
      </c>
      <c r="G882" s="344">
        <v>12</v>
      </c>
      <c r="H882" s="650">
        <v>6.58</v>
      </c>
      <c r="I882" s="650">
        <v>78.960000000000008</v>
      </c>
      <c r="J882" s="419">
        <v>43004</v>
      </c>
      <c r="K882" s="597" t="s">
        <v>9234</v>
      </c>
      <c r="L882" s="323"/>
      <c r="M882" s="652" t="s">
        <v>66</v>
      </c>
      <c r="N882" s="660">
        <v>43012</v>
      </c>
      <c r="O882" s="654">
        <v>43017</v>
      </c>
      <c r="P882" s="331"/>
      <c r="Q882" s="271" t="s">
        <v>77</v>
      </c>
      <c r="R882" s="675">
        <v>2017</v>
      </c>
    </row>
    <row r="883" spans="1:23" ht="23.25" hidden="1" customHeight="1" x14ac:dyDescent="0.25">
      <c r="A883" s="331" t="s">
        <v>1048</v>
      </c>
      <c r="B883" s="4"/>
      <c r="C883" s="430" t="s">
        <v>1832</v>
      </c>
      <c r="D883" s="335" t="s">
        <v>1837</v>
      </c>
      <c r="E883" s="337" t="s">
        <v>1838</v>
      </c>
      <c r="F883" s="344" t="s">
        <v>94</v>
      </c>
      <c r="G883" s="344">
        <v>12</v>
      </c>
      <c r="H883" s="650">
        <v>10.46</v>
      </c>
      <c r="I883" s="650">
        <v>125.52000000000001</v>
      </c>
      <c r="J883" s="419">
        <v>43004</v>
      </c>
      <c r="K883" s="597" t="s">
        <v>9234</v>
      </c>
      <c r="L883" s="323"/>
      <c r="M883" s="652" t="s">
        <v>66</v>
      </c>
      <c r="N883" s="660">
        <v>43012</v>
      </c>
      <c r="O883" s="654">
        <v>43017</v>
      </c>
      <c r="P883" s="331"/>
      <c r="Q883" s="271" t="s">
        <v>77</v>
      </c>
      <c r="R883" s="675">
        <v>2017</v>
      </c>
      <c r="S883" s="124"/>
      <c r="T883" s="124"/>
      <c r="U883" s="124"/>
      <c r="V883" s="124"/>
      <c r="W883" s="124"/>
    </row>
    <row r="884" spans="1:23" ht="23.25" hidden="1" customHeight="1" x14ac:dyDescent="0.25">
      <c r="A884" s="331" t="s">
        <v>36</v>
      </c>
      <c r="B884" s="4" t="s">
        <v>1839</v>
      </c>
      <c r="C884" s="430" t="s">
        <v>1192</v>
      </c>
      <c r="D884" s="335" t="s">
        <v>1840</v>
      </c>
      <c r="E884" s="337" t="s">
        <v>1841</v>
      </c>
      <c r="F884" s="344" t="s">
        <v>64</v>
      </c>
      <c r="G884" s="344">
        <v>1</v>
      </c>
      <c r="H884" s="650">
        <v>143.69999999999999</v>
      </c>
      <c r="I884" s="650">
        <v>143.69999999999999</v>
      </c>
      <c r="J884" s="419">
        <v>43005</v>
      </c>
      <c r="K884" s="597" t="s">
        <v>1842</v>
      </c>
      <c r="L884" s="323"/>
      <c r="M884" s="652" t="s">
        <v>66</v>
      </c>
      <c r="N884" s="660">
        <v>43012</v>
      </c>
      <c r="O884" s="654">
        <v>43017</v>
      </c>
      <c r="P884" s="331"/>
      <c r="Q884" s="271" t="s">
        <v>77</v>
      </c>
      <c r="R884" s="675">
        <v>2017</v>
      </c>
    </row>
    <row r="885" spans="1:23" ht="23.25" hidden="1" customHeight="1" x14ac:dyDescent="0.25">
      <c r="A885" s="5" t="s">
        <v>84</v>
      </c>
      <c r="B885" s="384" t="s">
        <v>1843</v>
      </c>
      <c r="C885" s="376" t="s">
        <v>1844</v>
      </c>
      <c r="D885" s="332" t="s">
        <v>1845</v>
      </c>
      <c r="E885" s="336" t="s">
        <v>1846</v>
      </c>
      <c r="F885" s="344" t="s">
        <v>44</v>
      </c>
      <c r="G885" s="344">
        <v>20</v>
      </c>
      <c r="H885" s="650">
        <v>25.93</v>
      </c>
      <c r="I885" s="650">
        <v>518.6</v>
      </c>
      <c r="J885" s="366">
        <v>43780</v>
      </c>
      <c r="K885" s="598" t="s">
        <v>76</v>
      </c>
      <c r="L885" s="361" t="s">
        <v>84</v>
      </c>
      <c r="M885" s="652" t="s">
        <v>430</v>
      </c>
      <c r="N885" s="660">
        <v>43787</v>
      </c>
      <c r="O885" s="654">
        <v>43791</v>
      </c>
      <c r="P885" s="6"/>
      <c r="Q885" s="2" t="s">
        <v>67</v>
      </c>
      <c r="R885" s="655">
        <v>2019</v>
      </c>
    </row>
    <row r="886" spans="1:23" ht="23.25" hidden="1" customHeight="1" x14ac:dyDescent="0.25">
      <c r="A886" s="338" t="s">
        <v>54</v>
      </c>
      <c r="B886" s="5" t="s">
        <v>1847</v>
      </c>
      <c r="C886" s="376" t="s">
        <v>275</v>
      </c>
      <c r="D886" s="335" t="s">
        <v>1848</v>
      </c>
      <c r="E886" s="4" t="s">
        <v>1849</v>
      </c>
      <c r="F886" s="344" t="s">
        <v>32</v>
      </c>
      <c r="G886" s="344">
        <v>1</v>
      </c>
      <c r="H886" s="650">
        <v>493.1</v>
      </c>
      <c r="I886" s="650">
        <v>493.1</v>
      </c>
      <c r="J886" s="366">
        <v>43006</v>
      </c>
      <c r="K886" s="598" t="s">
        <v>275</v>
      </c>
      <c r="L886" s="361"/>
      <c r="M886" s="652" t="s">
        <v>66</v>
      </c>
      <c r="N886" s="660">
        <v>43012</v>
      </c>
      <c r="O886" s="654">
        <v>43017</v>
      </c>
      <c r="P886" s="5"/>
      <c r="Q886" s="271" t="s">
        <v>77</v>
      </c>
      <c r="R886" s="396">
        <v>2017</v>
      </c>
    </row>
    <row r="887" spans="1:23" ht="23.25" hidden="1" customHeight="1" x14ac:dyDescent="0.25">
      <c r="A887" s="338" t="s">
        <v>0</v>
      </c>
      <c r="B887" s="5" t="s">
        <v>697</v>
      </c>
      <c r="C887" s="376" t="s">
        <v>180</v>
      </c>
      <c r="D887" s="335">
        <v>1510004</v>
      </c>
      <c r="E887" s="345" t="s">
        <v>1471</v>
      </c>
      <c r="F887" s="344" t="s">
        <v>32</v>
      </c>
      <c r="G887" s="344">
        <v>4</v>
      </c>
      <c r="H887" s="650">
        <v>370.18</v>
      </c>
      <c r="I887" s="650">
        <v>1480.72</v>
      </c>
      <c r="J887" s="419">
        <v>43010</v>
      </c>
      <c r="K887" s="598" t="s">
        <v>180</v>
      </c>
      <c r="L887" s="323"/>
      <c r="M887" s="652" t="s">
        <v>66</v>
      </c>
      <c r="N887" s="660">
        <v>41916</v>
      </c>
      <c r="O887" s="654">
        <v>43017</v>
      </c>
      <c r="P887" s="331"/>
      <c r="Q887" s="271" t="s">
        <v>77</v>
      </c>
      <c r="R887" s="396">
        <v>2017</v>
      </c>
    </row>
    <row r="888" spans="1:23" ht="23.25" hidden="1" customHeight="1" x14ac:dyDescent="0.25">
      <c r="A888" s="5" t="s">
        <v>54</v>
      </c>
      <c r="B888" s="5" t="s">
        <v>1850</v>
      </c>
      <c r="C888" s="376" t="s">
        <v>180</v>
      </c>
      <c r="D888" s="335">
        <v>1506878</v>
      </c>
      <c r="E888" s="331" t="s">
        <v>1850</v>
      </c>
      <c r="F888" s="344" t="s">
        <v>32</v>
      </c>
      <c r="G888" s="344">
        <v>1</v>
      </c>
      <c r="H888" s="650">
        <v>6126.23</v>
      </c>
      <c r="I888" s="650">
        <v>6126.23</v>
      </c>
      <c r="J888" s="366">
        <v>43010</v>
      </c>
      <c r="K888" s="598" t="s">
        <v>178</v>
      </c>
      <c r="L888" s="361"/>
      <c r="M888" s="652" t="s">
        <v>66</v>
      </c>
      <c r="N888" s="660">
        <v>43041</v>
      </c>
      <c r="O888" s="654">
        <v>43048</v>
      </c>
      <c r="P888" s="5"/>
      <c r="Q888" s="271" t="s">
        <v>77</v>
      </c>
      <c r="R888" s="396">
        <v>2017</v>
      </c>
    </row>
    <row r="889" spans="1:23" ht="23.25" hidden="1" customHeight="1" x14ac:dyDescent="0.25">
      <c r="A889" s="331" t="s">
        <v>54</v>
      </c>
      <c r="B889" s="4" t="s">
        <v>464</v>
      </c>
      <c r="C889" s="430"/>
      <c r="D889" s="335">
        <v>910001298</v>
      </c>
      <c r="E889" s="374" t="s">
        <v>465</v>
      </c>
      <c r="F889" s="344" t="s">
        <v>32</v>
      </c>
      <c r="G889" s="344">
        <v>1</v>
      </c>
      <c r="H889" s="650">
        <v>2636.91</v>
      </c>
      <c r="I889" s="650">
        <v>2636.91</v>
      </c>
      <c r="J889" s="419">
        <v>43010</v>
      </c>
      <c r="K889" s="597" t="s">
        <v>180</v>
      </c>
      <c r="L889" s="323"/>
      <c r="M889" s="652" t="s">
        <v>66</v>
      </c>
      <c r="N889" s="660">
        <v>41916</v>
      </c>
      <c r="O889" s="654">
        <v>43017</v>
      </c>
      <c r="P889" s="331"/>
      <c r="Q889" s="271" t="s">
        <v>77</v>
      </c>
      <c r="R889" s="396">
        <v>2017</v>
      </c>
    </row>
    <row r="890" spans="1:23" ht="23.25" hidden="1" customHeight="1" x14ac:dyDescent="0.25">
      <c r="A890" s="331" t="s">
        <v>0</v>
      </c>
      <c r="B890" s="4" t="s">
        <v>1851</v>
      </c>
      <c r="C890" s="430" t="s">
        <v>947</v>
      </c>
      <c r="D890" s="335" t="s">
        <v>1852</v>
      </c>
      <c r="E890" s="337" t="s">
        <v>1851</v>
      </c>
      <c r="F890" s="344" t="s">
        <v>200</v>
      </c>
      <c r="G890" s="344">
        <v>1</v>
      </c>
      <c r="H890" s="650">
        <v>285.60000000000002</v>
      </c>
      <c r="I890" s="650">
        <v>285.60000000000002</v>
      </c>
      <c r="J890" s="419">
        <v>43010</v>
      </c>
      <c r="K890" s="597" t="s">
        <v>234</v>
      </c>
      <c r="L890" s="323"/>
      <c r="M890" s="652" t="s">
        <v>66</v>
      </c>
      <c r="N890" s="660">
        <v>43012</v>
      </c>
      <c r="O890" s="654">
        <v>43017</v>
      </c>
      <c r="P890" s="331"/>
      <c r="Q890" s="271" t="s">
        <v>77</v>
      </c>
      <c r="R890" s="396">
        <v>2017</v>
      </c>
    </row>
    <row r="891" spans="1:23" ht="23.25" hidden="1" customHeight="1" x14ac:dyDescent="0.25">
      <c r="A891" s="338" t="s">
        <v>307</v>
      </c>
      <c r="B891" s="5" t="s">
        <v>308</v>
      </c>
      <c r="C891" s="376"/>
      <c r="D891" s="335" t="s">
        <v>309</v>
      </c>
      <c r="E891" s="333" t="s">
        <v>310</v>
      </c>
      <c r="F891" s="344" t="s">
        <v>32</v>
      </c>
      <c r="G891" s="344">
        <v>30</v>
      </c>
      <c r="H891" s="650">
        <v>16.2</v>
      </c>
      <c r="I891" s="650">
        <v>486</v>
      </c>
      <c r="J891" s="419">
        <v>43010</v>
      </c>
      <c r="K891" s="598" t="s">
        <v>234</v>
      </c>
      <c r="L891" s="361"/>
      <c r="M891" s="652" t="s">
        <v>66</v>
      </c>
      <c r="N891" s="660">
        <v>43012</v>
      </c>
      <c r="O891" s="654">
        <v>43017</v>
      </c>
      <c r="P891" s="5"/>
      <c r="Q891" s="271" t="s">
        <v>77</v>
      </c>
      <c r="R891" s="396">
        <v>2017</v>
      </c>
      <c r="S891" s="124"/>
      <c r="T891" s="124"/>
      <c r="U891" s="124"/>
      <c r="V891" s="124"/>
      <c r="W891" s="124"/>
    </row>
    <row r="892" spans="1:23" ht="23.25" hidden="1" customHeight="1" x14ac:dyDescent="0.25">
      <c r="A892" s="331" t="s">
        <v>54</v>
      </c>
      <c r="B892" s="345" t="s">
        <v>1853</v>
      </c>
      <c r="C892" s="430"/>
      <c r="D892" s="335"/>
      <c r="E892" s="337" t="s">
        <v>1853</v>
      </c>
      <c r="F892" s="344" t="s">
        <v>32</v>
      </c>
      <c r="G892" s="344">
        <v>1</v>
      </c>
      <c r="H892" s="650">
        <v>434.47</v>
      </c>
      <c r="I892" s="650">
        <v>434.47</v>
      </c>
      <c r="J892" s="419">
        <v>43010</v>
      </c>
      <c r="K892" s="597" t="s">
        <v>808</v>
      </c>
      <c r="L892" s="323"/>
      <c r="M892" s="652" t="s">
        <v>66</v>
      </c>
      <c r="N892" s="660">
        <v>43012</v>
      </c>
      <c r="O892" s="654">
        <v>43017</v>
      </c>
      <c r="P892" s="331"/>
      <c r="Q892" s="271" t="s">
        <v>77</v>
      </c>
      <c r="R892" s="396">
        <v>2017</v>
      </c>
      <c r="S892" s="564"/>
      <c r="T892" s="564"/>
      <c r="U892" s="564"/>
      <c r="V892" s="564"/>
      <c r="W892" s="564"/>
    </row>
    <row r="893" spans="1:23" ht="23.25" hidden="1" customHeight="1" x14ac:dyDescent="0.25">
      <c r="A893" s="338" t="s">
        <v>307</v>
      </c>
      <c r="B893" s="5" t="s">
        <v>318</v>
      </c>
      <c r="C893" s="376"/>
      <c r="D893" s="335" t="s">
        <v>319</v>
      </c>
      <c r="E893" s="345" t="s">
        <v>320</v>
      </c>
      <c r="F893" s="344" t="s">
        <v>32</v>
      </c>
      <c r="G893" s="344">
        <v>8</v>
      </c>
      <c r="H893" s="650">
        <v>2.93</v>
      </c>
      <c r="I893" s="650">
        <v>146.5</v>
      </c>
      <c r="J893" s="419">
        <v>43010</v>
      </c>
      <c r="K893" s="598" t="s">
        <v>234</v>
      </c>
      <c r="L893" s="361"/>
      <c r="M893" s="652" t="s">
        <v>66</v>
      </c>
      <c r="N893" s="660">
        <v>43012</v>
      </c>
      <c r="O893" s="654"/>
      <c r="P893" s="5"/>
      <c r="Q893" s="271" t="s">
        <v>77</v>
      </c>
      <c r="R893" s="396">
        <v>2017</v>
      </c>
      <c r="S893" s="564"/>
      <c r="T893" s="564"/>
      <c r="U893" s="564"/>
      <c r="V893" s="564"/>
      <c r="W893" s="564"/>
    </row>
    <row r="894" spans="1:23" ht="23.25" hidden="1" customHeight="1" x14ac:dyDescent="0.25">
      <c r="A894" s="338" t="s">
        <v>307</v>
      </c>
      <c r="B894" s="5" t="s">
        <v>333</v>
      </c>
      <c r="C894" s="376"/>
      <c r="D894" s="335" t="s">
        <v>334</v>
      </c>
      <c r="E894" s="333" t="s">
        <v>335</v>
      </c>
      <c r="F894" s="344" t="s">
        <v>32</v>
      </c>
      <c r="G894" s="344">
        <v>40</v>
      </c>
      <c r="H894" s="650">
        <v>10.23</v>
      </c>
      <c r="I894" s="650">
        <v>153.45000000000002</v>
      </c>
      <c r="J894" s="419">
        <v>43010</v>
      </c>
      <c r="K894" s="598" t="s">
        <v>243</v>
      </c>
      <c r="L894" s="361"/>
      <c r="M894" s="652" t="s">
        <v>66</v>
      </c>
      <c r="N894" s="660">
        <v>43012</v>
      </c>
      <c r="O894" s="654">
        <v>43017</v>
      </c>
      <c r="P894" s="5"/>
      <c r="Q894" s="271" t="s">
        <v>77</v>
      </c>
      <c r="R894" s="396">
        <v>2017</v>
      </c>
    </row>
    <row r="895" spans="1:23" ht="23.25" hidden="1" customHeight="1" x14ac:dyDescent="0.25">
      <c r="A895" s="338" t="s">
        <v>307</v>
      </c>
      <c r="B895" s="4" t="s">
        <v>1854</v>
      </c>
      <c r="C895" s="430"/>
      <c r="D895" s="335"/>
      <c r="E895" s="337" t="s">
        <v>1855</v>
      </c>
      <c r="F895" s="344" t="s">
        <v>32</v>
      </c>
      <c r="G895" s="344">
        <v>38</v>
      </c>
      <c r="H895" s="650">
        <v>10.78</v>
      </c>
      <c r="I895" s="650">
        <v>409.64</v>
      </c>
      <c r="J895" s="419">
        <v>43011</v>
      </c>
      <c r="K895" s="597" t="s">
        <v>9234</v>
      </c>
      <c r="L895" s="323"/>
      <c r="M895" s="652" t="s">
        <v>66</v>
      </c>
      <c r="N895" s="660">
        <v>43012</v>
      </c>
      <c r="O895" s="654">
        <v>43017</v>
      </c>
      <c r="P895" s="331"/>
      <c r="Q895" s="271" t="s">
        <v>77</v>
      </c>
      <c r="R895" s="396">
        <v>2017</v>
      </c>
      <c r="S895" s="564"/>
      <c r="T895" s="564"/>
      <c r="U895" s="564"/>
      <c r="V895" s="564"/>
      <c r="W895" s="564"/>
    </row>
    <row r="896" spans="1:23" ht="23.25" hidden="1" customHeight="1" x14ac:dyDescent="0.25">
      <c r="A896" s="338" t="s">
        <v>307</v>
      </c>
      <c r="B896" s="4" t="s">
        <v>1856</v>
      </c>
      <c r="C896" s="430" t="s">
        <v>1857</v>
      </c>
      <c r="D896" s="335" t="s">
        <v>1858</v>
      </c>
      <c r="E896" s="337" t="s">
        <v>1859</v>
      </c>
      <c r="F896" s="344" t="s">
        <v>50</v>
      </c>
      <c r="G896" s="344">
        <v>2</v>
      </c>
      <c r="H896" s="650">
        <v>6.26</v>
      </c>
      <c r="I896" s="650">
        <v>12.52</v>
      </c>
      <c r="J896" s="419">
        <v>43011</v>
      </c>
      <c r="K896" s="598" t="s">
        <v>1726</v>
      </c>
      <c r="L896" s="323"/>
      <c r="M896" s="652" t="s">
        <v>66</v>
      </c>
      <c r="N896" s="660">
        <v>43012</v>
      </c>
      <c r="O896" s="654">
        <v>43017</v>
      </c>
      <c r="P896" s="331"/>
      <c r="Q896" s="271" t="s">
        <v>77</v>
      </c>
      <c r="R896" s="396">
        <v>2017</v>
      </c>
    </row>
    <row r="897" spans="1:23" ht="23.25" hidden="1" customHeight="1" x14ac:dyDescent="0.25">
      <c r="A897" s="338" t="s">
        <v>307</v>
      </c>
      <c r="B897" s="4" t="s">
        <v>1860</v>
      </c>
      <c r="C897" s="430"/>
      <c r="D897" s="335"/>
      <c r="E897" s="337" t="s">
        <v>503</v>
      </c>
      <c r="F897" s="344" t="s">
        <v>32</v>
      </c>
      <c r="G897" s="344">
        <v>64</v>
      </c>
      <c r="H897" s="650">
        <v>1</v>
      </c>
      <c r="I897" s="650">
        <v>64</v>
      </c>
      <c r="J897" s="419">
        <v>43011</v>
      </c>
      <c r="K897" s="597" t="s">
        <v>504</v>
      </c>
      <c r="L897" s="323"/>
      <c r="M897" s="652" t="s">
        <v>66</v>
      </c>
      <c r="N897" s="660">
        <v>43012</v>
      </c>
      <c r="O897" s="654">
        <v>43017</v>
      </c>
      <c r="P897" s="331"/>
      <c r="Q897" s="271" t="s">
        <v>77</v>
      </c>
      <c r="R897" s="396">
        <v>2017</v>
      </c>
      <c r="S897" s="124"/>
      <c r="T897" s="124"/>
      <c r="U897" s="124"/>
      <c r="V897" s="124"/>
      <c r="W897" s="124"/>
    </row>
    <row r="898" spans="1:23" ht="23.25" hidden="1" customHeight="1" x14ac:dyDescent="0.25">
      <c r="A898" s="338" t="s">
        <v>307</v>
      </c>
      <c r="B898" s="4" t="s">
        <v>1860</v>
      </c>
      <c r="C898" s="430"/>
      <c r="D898" s="335"/>
      <c r="E898" s="337" t="s">
        <v>716</v>
      </c>
      <c r="F898" s="344" t="s">
        <v>32</v>
      </c>
      <c r="G898" s="344">
        <v>60</v>
      </c>
      <c r="H898" s="650">
        <v>2.75</v>
      </c>
      <c r="I898" s="650">
        <v>165</v>
      </c>
      <c r="J898" s="419">
        <v>43011</v>
      </c>
      <c r="K898" s="597" t="s">
        <v>504</v>
      </c>
      <c r="L898" s="323"/>
      <c r="M898" s="652" t="s">
        <v>66</v>
      </c>
      <c r="N898" s="660">
        <v>43012</v>
      </c>
      <c r="O898" s="654">
        <v>43017</v>
      </c>
      <c r="P898" s="331"/>
      <c r="Q898" s="271" t="s">
        <v>77</v>
      </c>
      <c r="R898" s="396">
        <v>2017</v>
      </c>
    </row>
    <row r="899" spans="1:23" ht="23.25" hidden="1" customHeight="1" x14ac:dyDescent="0.25">
      <c r="A899" s="338" t="s">
        <v>307</v>
      </c>
      <c r="B899" s="4" t="s">
        <v>1861</v>
      </c>
      <c r="C899" s="430"/>
      <c r="D899" s="335"/>
      <c r="E899" s="337" t="s">
        <v>936</v>
      </c>
      <c r="F899" s="344" t="s">
        <v>32</v>
      </c>
      <c r="G899" s="344">
        <v>10</v>
      </c>
      <c r="H899" s="650">
        <v>55.21</v>
      </c>
      <c r="I899" s="650">
        <v>552.1</v>
      </c>
      <c r="J899" s="419">
        <v>43011</v>
      </c>
      <c r="K899" s="597" t="s">
        <v>214</v>
      </c>
      <c r="L899" s="323"/>
      <c r="M899" s="652" t="s">
        <v>66</v>
      </c>
      <c r="N899" s="660">
        <v>43012</v>
      </c>
      <c r="O899" s="654">
        <v>43017</v>
      </c>
      <c r="P899" s="655"/>
      <c r="Q899" s="271" t="s">
        <v>77</v>
      </c>
      <c r="R899" s="396">
        <v>2017</v>
      </c>
    </row>
    <row r="900" spans="1:23" ht="23.25" hidden="1" customHeight="1" x14ac:dyDescent="0.25">
      <c r="A900" s="338" t="s">
        <v>307</v>
      </c>
      <c r="B900" s="4" t="s">
        <v>1861</v>
      </c>
      <c r="C900" s="430"/>
      <c r="D900" s="335"/>
      <c r="E900" s="337" t="s">
        <v>933</v>
      </c>
      <c r="F900" s="344" t="s">
        <v>32</v>
      </c>
      <c r="G900" s="344">
        <v>15</v>
      </c>
      <c r="H900" s="650">
        <v>57.13</v>
      </c>
      <c r="I900" s="650">
        <v>856.95</v>
      </c>
      <c r="J900" s="419">
        <v>43011</v>
      </c>
      <c r="K900" s="597" t="s">
        <v>214</v>
      </c>
      <c r="L900" s="323"/>
      <c r="M900" s="652" t="s">
        <v>66</v>
      </c>
      <c r="N900" s="660">
        <v>43012</v>
      </c>
      <c r="O900" s="654">
        <v>43017</v>
      </c>
      <c r="P900" s="655"/>
      <c r="Q900" s="271" t="s">
        <v>77</v>
      </c>
      <c r="R900" s="396">
        <v>2017</v>
      </c>
    </row>
    <row r="901" spans="1:23" ht="23.25" hidden="1" customHeight="1" x14ac:dyDescent="0.25">
      <c r="A901" s="338" t="s">
        <v>307</v>
      </c>
      <c r="B901" s="4" t="s">
        <v>1861</v>
      </c>
      <c r="C901" s="430"/>
      <c r="D901" s="335"/>
      <c r="E901" s="337" t="s">
        <v>1286</v>
      </c>
      <c r="F901" s="344" t="s">
        <v>32</v>
      </c>
      <c r="G901" s="344">
        <v>6</v>
      </c>
      <c r="H901" s="650">
        <v>116.45</v>
      </c>
      <c r="I901" s="650">
        <v>698.7</v>
      </c>
      <c r="J901" s="419">
        <v>43011</v>
      </c>
      <c r="K901" s="597" t="s">
        <v>214</v>
      </c>
      <c r="L901" s="323"/>
      <c r="M901" s="652" t="s">
        <v>66</v>
      </c>
      <c r="N901" s="660">
        <v>43012</v>
      </c>
      <c r="O901" s="654">
        <v>43017</v>
      </c>
      <c r="P901" s="655"/>
      <c r="Q901" s="271" t="s">
        <v>77</v>
      </c>
      <c r="R901" s="396">
        <v>2017</v>
      </c>
    </row>
    <row r="902" spans="1:23" ht="23.25" hidden="1" customHeight="1" x14ac:dyDescent="0.25">
      <c r="A902" s="338" t="s">
        <v>307</v>
      </c>
      <c r="B902" s="4" t="s">
        <v>1861</v>
      </c>
      <c r="C902" s="430"/>
      <c r="D902" s="335"/>
      <c r="E902" s="337" t="s">
        <v>597</v>
      </c>
      <c r="F902" s="344" t="s">
        <v>32</v>
      </c>
      <c r="G902" s="344">
        <v>10</v>
      </c>
      <c r="H902" s="650">
        <v>29.87</v>
      </c>
      <c r="I902" s="650">
        <v>298.7</v>
      </c>
      <c r="J902" s="419">
        <v>43011</v>
      </c>
      <c r="K902" s="597" t="s">
        <v>214</v>
      </c>
      <c r="L902" s="323"/>
      <c r="M902" s="652" t="s">
        <v>66</v>
      </c>
      <c r="N902" s="660">
        <v>43012</v>
      </c>
      <c r="O902" s="654">
        <v>43017</v>
      </c>
      <c r="P902" s="655"/>
      <c r="Q902" s="271" t="s">
        <v>77</v>
      </c>
      <c r="R902" s="396">
        <v>2017</v>
      </c>
    </row>
    <row r="903" spans="1:23" ht="23.25" hidden="1" customHeight="1" x14ac:dyDescent="0.25">
      <c r="A903" s="338" t="s">
        <v>307</v>
      </c>
      <c r="B903" s="4" t="s">
        <v>1862</v>
      </c>
      <c r="C903" s="430"/>
      <c r="D903" s="335"/>
      <c r="E903" s="337" t="s">
        <v>1233</v>
      </c>
      <c r="F903" s="344" t="s">
        <v>32</v>
      </c>
      <c r="G903" s="344">
        <v>7</v>
      </c>
      <c r="H903" s="650">
        <v>130.4</v>
      </c>
      <c r="I903" s="650">
        <v>912.80000000000007</v>
      </c>
      <c r="J903" s="419">
        <v>43011</v>
      </c>
      <c r="K903" s="597" t="s">
        <v>214</v>
      </c>
      <c r="L903" s="323"/>
      <c r="M903" s="652" t="s">
        <v>66</v>
      </c>
      <c r="N903" s="660">
        <v>43012</v>
      </c>
      <c r="O903" s="654">
        <v>43017</v>
      </c>
      <c r="P903" s="655"/>
      <c r="Q903" s="271" t="s">
        <v>77</v>
      </c>
      <c r="R903" s="396">
        <v>2017</v>
      </c>
    </row>
    <row r="904" spans="1:23" ht="23.25" hidden="1" customHeight="1" x14ac:dyDescent="0.25">
      <c r="A904" s="338" t="s">
        <v>307</v>
      </c>
      <c r="B904" s="4" t="s">
        <v>1862</v>
      </c>
      <c r="C904" s="430"/>
      <c r="D904" s="335"/>
      <c r="E904" s="337" t="s">
        <v>514</v>
      </c>
      <c r="F904" s="344" t="s">
        <v>32</v>
      </c>
      <c r="G904" s="344">
        <v>1</v>
      </c>
      <c r="H904" s="650">
        <v>103.2</v>
      </c>
      <c r="I904" s="650">
        <v>103.2</v>
      </c>
      <c r="J904" s="419">
        <v>43011</v>
      </c>
      <c r="K904" s="597" t="s">
        <v>214</v>
      </c>
      <c r="L904" s="323"/>
      <c r="M904" s="652" t="s">
        <v>66</v>
      </c>
      <c r="N904" s="660">
        <v>43012</v>
      </c>
      <c r="O904" s="654">
        <v>43017</v>
      </c>
      <c r="P904" s="655"/>
      <c r="Q904" s="271" t="s">
        <v>77</v>
      </c>
      <c r="R904" s="396">
        <v>2017</v>
      </c>
    </row>
    <row r="905" spans="1:23" ht="23.25" hidden="1" customHeight="1" x14ac:dyDescent="0.25">
      <c r="A905" s="338" t="s">
        <v>307</v>
      </c>
      <c r="B905" s="4" t="s">
        <v>1862</v>
      </c>
      <c r="C905" s="430"/>
      <c r="D905" s="335"/>
      <c r="E905" s="337" t="s">
        <v>315</v>
      </c>
      <c r="F905" s="344" t="s">
        <v>32</v>
      </c>
      <c r="G905" s="344">
        <v>6</v>
      </c>
      <c r="H905" s="650">
        <v>74.709999999999994</v>
      </c>
      <c r="I905" s="650">
        <v>448.26</v>
      </c>
      <c r="J905" s="419">
        <v>43011</v>
      </c>
      <c r="K905" s="597" t="s">
        <v>214</v>
      </c>
      <c r="L905" s="323"/>
      <c r="M905" s="652" t="s">
        <v>66</v>
      </c>
      <c r="N905" s="660">
        <v>43012</v>
      </c>
      <c r="O905" s="654">
        <v>43017</v>
      </c>
      <c r="P905" s="655"/>
      <c r="Q905" s="271" t="s">
        <v>77</v>
      </c>
      <c r="R905" s="396">
        <v>2017</v>
      </c>
    </row>
    <row r="906" spans="1:23" ht="23.25" hidden="1" customHeight="1" x14ac:dyDescent="0.25">
      <c r="A906" s="338" t="s">
        <v>307</v>
      </c>
      <c r="B906" s="4" t="s">
        <v>1862</v>
      </c>
      <c r="C906" s="430"/>
      <c r="D906" s="335"/>
      <c r="E906" s="337" t="s">
        <v>317</v>
      </c>
      <c r="F906" s="344" t="s">
        <v>32</v>
      </c>
      <c r="G906" s="344">
        <v>6</v>
      </c>
      <c r="H906" s="650">
        <v>56.87</v>
      </c>
      <c r="I906" s="650">
        <v>341.21999999999997</v>
      </c>
      <c r="J906" s="419">
        <v>43011</v>
      </c>
      <c r="K906" s="597" t="s">
        <v>214</v>
      </c>
      <c r="L906" s="323"/>
      <c r="M906" s="652" t="s">
        <v>66</v>
      </c>
      <c r="N906" s="660">
        <v>43012</v>
      </c>
      <c r="O906" s="654">
        <v>43017</v>
      </c>
      <c r="P906" s="655"/>
      <c r="Q906" s="271" t="s">
        <v>77</v>
      </c>
      <c r="R906" s="396">
        <v>2017</v>
      </c>
    </row>
    <row r="907" spans="1:23" ht="23.25" hidden="1" customHeight="1" x14ac:dyDescent="0.25">
      <c r="A907" s="338" t="s">
        <v>307</v>
      </c>
      <c r="B907" s="4" t="s">
        <v>1863</v>
      </c>
      <c r="C907" s="720" t="s">
        <v>1864</v>
      </c>
      <c r="D907" s="335">
        <v>49898</v>
      </c>
      <c r="E907" s="375" t="s">
        <v>507</v>
      </c>
      <c r="F907" s="344" t="s">
        <v>32</v>
      </c>
      <c r="G907" s="344">
        <v>1</v>
      </c>
      <c r="H907" s="650">
        <v>4275</v>
      </c>
      <c r="I907" s="650">
        <v>4275</v>
      </c>
      <c r="J907" s="419">
        <v>43011</v>
      </c>
      <c r="K907" s="597" t="s">
        <v>508</v>
      </c>
      <c r="L907" s="323"/>
      <c r="M907" s="652" t="s">
        <v>66</v>
      </c>
      <c r="N907" s="660">
        <v>43012</v>
      </c>
      <c r="O907" s="123">
        <v>43017</v>
      </c>
      <c r="P907" s="331"/>
      <c r="Q907" s="271" t="s">
        <v>77</v>
      </c>
      <c r="R907" s="396">
        <v>2017</v>
      </c>
    </row>
    <row r="908" spans="1:23" ht="23.25" hidden="1" customHeight="1" x14ac:dyDescent="0.25">
      <c r="A908" s="338" t="s">
        <v>307</v>
      </c>
      <c r="B908" s="4" t="s">
        <v>1624</v>
      </c>
      <c r="C908" s="430"/>
      <c r="D908" s="335"/>
      <c r="E908" s="337" t="s">
        <v>1632</v>
      </c>
      <c r="F908" s="344" t="s">
        <v>32</v>
      </c>
      <c r="G908" s="344">
        <v>2</v>
      </c>
      <c r="H908" s="650">
        <v>3.3</v>
      </c>
      <c r="I908" s="650">
        <v>6.6</v>
      </c>
      <c r="J908" s="419">
        <v>43011</v>
      </c>
      <c r="K908" s="597" t="s">
        <v>214</v>
      </c>
      <c r="L908" s="323"/>
      <c r="M908" s="652" t="s">
        <v>66</v>
      </c>
      <c r="N908" s="660">
        <v>43012</v>
      </c>
      <c r="O908" s="654">
        <v>43017</v>
      </c>
      <c r="P908" s="655"/>
      <c r="Q908" s="271" t="s">
        <v>77</v>
      </c>
      <c r="R908" s="396">
        <v>2017</v>
      </c>
    </row>
    <row r="909" spans="1:23" ht="23.25" hidden="1" customHeight="1" x14ac:dyDescent="0.25">
      <c r="A909" s="338" t="s">
        <v>307</v>
      </c>
      <c r="B909" s="4" t="s">
        <v>1624</v>
      </c>
      <c r="C909" s="430"/>
      <c r="D909" s="335"/>
      <c r="E909" s="337" t="s">
        <v>1625</v>
      </c>
      <c r="F909" s="344" t="s">
        <v>32</v>
      </c>
      <c r="G909" s="344">
        <v>2</v>
      </c>
      <c r="H909" s="650">
        <v>136.5</v>
      </c>
      <c r="I909" s="650">
        <v>273</v>
      </c>
      <c r="J909" s="419">
        <v>43011</v>
      </c>
      <c r="K909" s="597" t="s">
        <v>214</v>
      </c>
      <c r="L909" s="323"/>
      <c r="M909" s="652" t="s">
        <v>66</v>
      </c>
      <c r="N909" s="660">
        <v>43012</v>
      </c>
      <c r="O909" s="654">
        <v>43017</v>
      </c>
      <c r="P909" s="655"/>
      <c r="Q909" s="271" t="s">
        <v>77</v>
      </c>
      <c r="R909" s="396">
        <v>2017</v>
      </c>
      <c r="S909" s="564"/>
      <c r="T909" s="564"/>
      <c r="U909" s="564"/>
      <c r="V909" s="564"/>
      <c r="W909" s="564"/>
    </row>
    <row r="910" spans="1:23" ht="23.25" hidden="1" customHeight="1" x14ac:dyDescent="0.25">
      <c r="A910" s="338" t="s">
        <v>307</v>
      </c>
      <c r="B910" s="4" t="s">
        <v>1624</v>
      </c>
      <c r="C910" s="430"/>
      <c r="D910" s="335"/>
      <c r="E910" s="337" t="s">
        <v>1627</v>
      </c>
      <c r="F910" s="344" t="s">
        <v>32</v>
      </c>
      <c r="G910" s="344">
        <v>6</v>
      </c>
      <c r="H910" s="650">
        <v>306.75</v>
      </c>
      <c r="I910" s="650">
        <v>1840.5</v>
      </c>
      <c r="J910" s="419">
        <v>43011</v>
      </c>
      <c r="K910" s="597" t="s">
        <v>214</v>
      </c>
      <c r="L910" s="323"/>
      <c r="M910" s="652" t="s">
        <v>66</v>
      </c>
      <c r="N910" s="660">
        <v>43012</v>
      </c>
      <c r="O910" s="654">
        <v>43017</v>
      </c>
      <c r="P910" s="655"/>
      <c r="Q910" s="271" t="s">
        <v>77</v>
      </c>
      <c r="R910" s="396">
        <v>2017</v>
      </c>
      <c r="S910" s="721"/>
      <c r="T910" s="721"/>
      <c r="U910" s="721"/>
      <c r="V910" s="721"/>
      <c r="W910" s="721"/>
    </row>
    <row r="911" spans="1:23" ht="23.25" hidden="1" customHeight="1" x14ac:dyDescent="0.25">
      <c r="A911" s="338" t="s">
        <v>307</v>
      </c>
      <c r="B911" s="4" t="s">
        <v>1624</v>
      </c>
      <c r="C911" s="430"/>
      <c r="D911" s="335"/>
      <c r="E911" s="337" t="s">
        <v>1628</v>
      </c>
      <c r="F911" s="344" t="s">
        <v>32</v>
      </c>
      <c r="G911" s="344">
        <v>2</v>
      </c>
      <c r="H911" s="650">
        <v>24</v>
      </c>
      <c r="I911" s="650">
        <v>48</v>
      </c>
      <c r="J911" s="419">
        <v>43011</v>
      </c>
      <c r="K911" s="597" t="s">
        <v>214</v>
      </c>
      <c r="L911" s="323"/>
      <c r="M911" s="652" t="s">
        <v>66</v>
      </c>
      <c r="N911" s="660">
        <v>43012</v>
      </c>
      <c r="O911" s="654">
        <v>43017</v>
      </c>
      <c r="P911" s="655"/>
      <c r="Q911" s="271" t="s">
        <v>77</v>
      </c>
      <c r="R911" s="396">
        <v>2017</v>
      </c>
    </row>
    <row r="912" spans="1:23" ht="23.25" hidden="1" customHeight="1" x14ac:dyDescent="0.25">
      <c r="A912" s="338" t="s">
        <v>307</v>
      </c>
      <c r="B912" s="4" t="s">
        <v>1624</v>
      </c>
      <c r="C912" s="430"/>
      <c r="D912" s="335"/>
      <c r="E912" s="337" t="s">
        <v>1629</v>
      </c>
      <c r="F912" s="344" t="s">
        <v>32</v>
      </c>
      <c r="G912" s="344">
        <v>2</v>
      </c>
      <c r="H912" s="650">
        <v>132</v>
      </c>
      <c r="I912" s="650">
        <v>264</v>
      </c>
      <c r="J912" s="419">
        <v>43011</v>
      </c>
      <c r="K912" s="597" t="s">
        <v>214</v>
      </c>
      <c r="L912" s="323"/>
      <c r="M912" s="652" t="s">
        <v>66</v>
      </c>
      <c r="N912" s="660">
        <v>43012</v>
      </c>
      <c r="O912" s="654">
        <v>43017</v>
      </c>
      <c r="P912" s="655"/>
      <c r="Q912" s="271" t="s">
        <v>77</v>
      </c>
      <c r="R912" s="396">
        <v>2017</v>
      </c>
    </row>
    <row r="913" spans="1:23" ht="23.25" hidden="1" customHeight="1" x14ac:dyDescent="0.25">
      <c r="A913" s="338" t="s">
        <v>307</v>
      </c>
      <c r="B913" s="4" t="s">
        <v>1624</v>
      </c>
      <c r="C913" s="430"/>
      <c r="D913" s="335"/>
      <c r="E913" s="337" t="s">
        <v>1630</v>
      </c>
      <c r="F913" s="344" t="s">
        <v>32</v>
      </c>
      <c r="G913" s="344">
        <v>4</v>
      </c>
      <c r="H913" s="650">
        <v>24</v>
      </c>
      <c r="I913" s="650">
        <v>96</v>
      </c>
      <c r="J913" s="419">
        <v>43011</v>
      </c>
      <c r="K913" s="597" t="s">
        <v>214</v>
      </c>
      <c r="L913" s="323"/>
      <c r="M913" s="652" t="s">
        <v>66</v>
      </c>
      <c r="N913" s="660">
        <v>43012</v>
      </c>
      <c r="O913" s="654">
        <v>43017</v>
      </c>
      <c r="P913" s="655"/>
      <c r="Q913" s="271" t="s">
        <v>77</v>
      </c>
      <c r="R913" s="396">
        <v>2017</v>
      </c>
    </row>
    <row r="914" spans="1:23" ht="23.25" hidden="1" customHeight="1" x14ac:dyDescent="0.25">
      <c r="A914" s="338" t="s">
        <v>307</v>
      </c>
      <c r="B914" s="4" t="s">
        <v>1624</v>
      </c>
      <c r="C914" s="430"/>
      <c r="D914" s="335"/>
      <c r="E914" s="337" t="s">
        <v>1865</v>
      </c>
      <c r="F914" s="344" t="s">
        <v>32</v>
      </c>
      <c r="G914" s="344">
        <v>5</v>
      </c>
      <c r="H914" s="650">
        <v>20.399999999999999</v>
      </c>
      <c r="I914" s="650">
        <v>102</v>
      </c>
      <c r="J914" s="419">
        <v>43011</v>
      </c>
      <c r="K914" s="597" t="s">
        <v>214</v>
      </c>
      <c r="L914" s="323"/>
      <c r="M914" s="652" t="s">
        <v>66</v>
      </c>
      <c r="N914" s="660">
        <v>43012</v>
      </c>
      <c r="O914" s="654">
        <v>43017</v>
      </c>
      <c r="P914" s="655"/>
      <c r="Q914" s="271" t="s">
        <v>77</v>
      </c>
      <c r="R914" s="396">
        <v>2017</v>
      </c>
    </row>
    <row r="915" spans="1:23" ht="23.25" hidden="1" customHeight="1" x14ac:dyDescent="0.25">
      <c r="A915" s="338" t="s">
        <v>307</v>
      </c>
      <c r="B915" s="4" t="s">
        <v>1866</v>
      </c>
      <c r="C915" s="430"/>
      <c r="D915" s="335"/>
      <c r="E915" s="337" t="s">
        <v>1626</v>
      </c>
      <c r="F915" s="344" t="s">
        <v>32</v>
      </c>
      <c r="G915" s="344">
        <v>1</v>
      </c>
      <c r="H915" s="650">
        <v>9</v>
      </c>
      <c r="I915" s="650">
        <v>9</v>
      </c>
      <c r="J915" s="419">
        <v>43011</v>
      </c>
      <c r="K915" s="597" t="s">
        <v>214</v>
      </c>
      <c r="L915" s="323"/>
      <c r="M915" s="652" t="s">
        <v>66</v>
      </c>
      <c r="N915" s="660">
        <v>43012</v>
      </c>
      <c r="O915" s="654">
        <v>43017</v>
      </c>
      <c r="P915" s="655"/>
      <c r="Q915" s="271" t="s">
        <v>77</v>
      </c>
      <c r="R915" s="396">
        <v>2017</v>
      </c>
    </row>
    <row r="916" spans="1:23" ht="23.25" hidden="1" customHeight="1" x14ac:dyDescent="0.25">
      <c r="A916" s="338" t="s">
        <v>307</v>
      </c>
      <c r="B916" s="4" t="s">
        <v>1866</v>
      </c>
      <c r="C916" s="430"/>
      <c r="D916" s="335"/>
      <c r="E916" s="337" t="s">
        <v>1867</v>
      </c>
      <c r="F916" s="344" t="s">
        <v>32</v>
      </c>
      <c r="G916" s="344">
        <v>1</v>
      </c>
      <c r="H916" s="650">
        <v>62.4</v>
      </c>
      <c r="I916" s="650">
        <v>62.4</v>
      </c>
      <c r="J916" s="419">
        <v>43011</v>
      </c>
      <c r="K916" s="597" t="s">
        <v>214</v>
      </c>
      <c r="L916" s="323"/>
      <c r="M916" s="652" t="s">
        <v>66</v>
      </c>
      <c r="N916" s="660">
        <v>43012</v>
      </c>
      <c r="O916" s="654">
        <v>43017</v>
      </c>
      <c r="P916" s="655"/>
      <c r="Q916" s="271" t="s">
        <v>77</v>
      </c>
      <c r="R916" s="396">
        <v>2017</v>
      </c>
    </row>
    <row r="917" spans="1:23" ht="23.25" hidden="1" customHeight="1" x14ac:dyDescent="0.25">
      <c r="A917" s="338" t="s">
        <v>307</v>
      </c>
      <c r="B917" s="4" t="s">
        <v>1866</v>
      </c>
      <c r="C917" s="430"/>
      <c r="D917" s="335"/>
      <c r="E917" s="337" t="s">
        <v>1868</v>
      </c>
      <c r="F917" s="344" t="s">
        <v>32</v>
      </c>
      <c r="G917" s="344">
        <v>2</v>
      </c>
      <c r="H917" s="650">
        <v>531.25</v>
      </c>
      <c r="I917" s="650">
        <v>1062.5</v>
      </c>
      <c r="J917" s="419">
        <v>43011</v>
      </c>
      <c r="K917" s="597" t="s">
        <v>214</v>
      </c>
      <c r="L917" s="323"/>
      <c r="M917" s="652" t="s">
        <v>66</v>
      </c>
      <c r="N917" s="660">
        <v>43012</v>
      </c>
      <c r="O917" s="654">
        <v>43017</v>
      </c>
      <c r="P917" s="655"/>
      <c r="Q917" s="271" t="s">
        <v>77</v>
      </c>
      <c r="R917" s="396">
        <v>2017</v>
      </c>
    </row>
    <row r="918" spans="1:23" ht="23.25" hidden="1" customHeight="1" x14ac:dyDescent="0.25">
      <c r="A918" s="338" t="s">
        <v>307</v>
      </c>
      <c r="B918" s="334" t="s">
        <v>253</v>
      </c>
      <c r="C918" s="376"/>
      <c r="D918" s="335" t="s">
        <v>254</v>
      </c>
      <c r="E918" s="337" t="s">
        <v>255</v>
      </c>
      <c r="F918" s="344" t="s">
        <v>32</v>
      </c>
      <c r="G918" s="344">
        <v>10</v>
      </c>
      <c r="H918" s="650">
        <v>3.35</v>
      </c>
      <c r="I918" s="650">
        <v>33.5</v>
      </c>
      <c r="J918" s="419">
        <v>43011</v>
      </c>
      <c r="K918" s="598" t="s">
        <v>256</v>
      </c>
      <c r="L918" s="361"/>
      <c r="M918" s="652" t="s">
        <v>66</v>
      </c>
      <c r="N918" s="660">
        <v>43012</v>
      </c>
      <c r="O918" s="654">
        <v>43017</v>
      </c>
      <c r="P918" s="6"/>
      <c r="Q918" s="271" t="s">
        <v>77</v>
      </c>
      <c r="R918" s="675">
        <v>2017</v>
      </c>
    </row>
    <row r="919" spans="1:23" ht="23.25" hidden="1" customHeight="1" x14ac:dyDescent="0.25">
      <c r="A919" s="5" t="s">
        <v>84</v>
      </c>
      <c r="B919" s="384" t="s">
        <v>1843</v>
      </c>
      <c r="C919" s="376" t="s">
        <v>1844</v>
      </c>
      <c r="D919" s="332" t="s">
        <v>1845</v>
      </c>
      <c r="E919" s="336" t="s">
        <v>1846</v>
      </c>
      <c r="F919" s="344" t="s">
        <v>44</v>
      </c>
      <c r="G919" s="344">
        <v>20</v>
      </c>
      <c r="H919" s="650">
        <v>25.93</v>
      </c>
      <c r="I919" s="650">
        <v>518.6</v>
      </c>
      <c r="J919" s="366">
        <v>43780</v>
      </c>
      <c r="K919" s="598" t="s">
        <v>76</v>
      </c>
      <c r="L919" s="361" t="s">
        <v>84</v>
      </c>
      <c r="M919" s="652" t="s">
        <v>430</v>
      </c>
      <c r="N919" s="660">
        <v>43787</v>
      </c>
      <c r="O919" s="654">
        <v>43791</v>
      </c>
      <c r="P919" s="6"/>
      <c r="Q919" s="2" t="s">
        <v>67</v>
      </c>
      <c r="R919" s="655">
        <v>2019</v>
      </c>
    </row>
    <row r="920" spans="1:23" ht="23.25" hidden="1" customHeight="1" x14ac:dyDescent="0.25">
      <c r="A920" s="4" t="s">
        <v>0</v>
      </c>
      <c r="B920" s="4" t="s">
        <v>1869</v>
      </c>
      <c r="C920" s="722" t="s">
        <v>1870</v>
      </c>
      <c r="D920" s="421" t="s">
        <v>1871</v>
      </c>
      <c r="E920" s="3" t="s">
        <v>1872</v>
      </c>
      <c r="F920" s="332" t="s">
        <v>94</v>
      </c>
      <c r="G920" s="692">
        <v>4</v>
      </c>
      <c r="H920" s="650">
        <v>31.4</v>
      </c>
      <c r="I920" s="650">
        <v>125.6</v>
      </c>
      <c r="J920" s="419">
        <v>43847</v>
      </c>
      <c r="K920" s="598" t="s">
        <v>76</v>
      </c>
      <c r="L920" s="323" t="s">
        <v>54</v>
      </c>
      <c r="M920" s="652" t="s">
        <v>1873</v>
      </c>
      <c r="N920" s="660">
        <v>43873</v>
      </c>
      <c r="O920" s="654">
        <v>43878</v>
      </c>
      <c r="P920" s="396"/>
      <c r="Q920" s="723" t="s">
        <v>67</v>
      </c>
      <c r="R920" s="655">
        <v>2020</v>
      </c>
    </row>
    <row r="921" spans="1:23" ht="23.25" hidden="1" customHeight="1" x14ac:dyDescent="0.25">
      <c r="A921" s="331" t="s">
        <v>54</v>
      </c>
      <c r="B921" s="4" t="s">
        <v>1874</v>
      </c>
      <c r="C921" s="430" t="s">
        <v>1875</v>
      </c>
      <c r="D921" s="335">
        <v>209013</v>
      </c>
      <c r="E921" s="374" t="s">
        <v>1876</v>
      </c>
      <c r="F921" s="344" t="s">
        <v>32</v>
      </c>
      <c r="G921" s="344">
        <v>50</v>
      </c>
      <c r="H921" s="650">
        <v>2.82</v>
      </c>
      <c r="I921" s="650">
        <v>141</v>
      </c>
      <c r="J921" s="420">
        <v>43012</v>
      </c>
      <c r="K921" s="597" t="s">
        <v>33</v>
      </c>
      <c r="L921" s="323"/>
      <c r="M921" s="652" t="s">
        <v>66</v>
      </c>
      <c r="N921" s="653">
        <v>43012</v>
      </c>
      <c r="O921" s="654">
        <v>43017</v>
      </c>
      <c r="P921" s="331"/>
      <c r="Q921" s="271" t="s">
        <v>77</v>
      </c>
      <c r="R921" s="396">
        <v>2017</v>
      </c>
    </row>
    <row r="922" spans="1:23" ht="23.25" hidden="1" customHeight="1" x14ac:dyDescent="0.25">
      <c r="A922" s="331" t="s">
        <v>0</v>
      </c>
      <c r="B922" s="4" t="s">
        <v>697</v>
      </c>
      <c r="C922" s="430" t="s">
        <v>180</v>
      </c>
      <c r="D922" s="335">
        <v>640464</v>
      </c>
      <c r="E922" s="374" t="s">
        <v>781</v>
      </c>
      <c r="F922" s="344" t="s">
        <v>200</v>
      </c>
      <c r="G922" s="344">
        <v>4</v>
      </c>
      <c r="H922" s="650">
        <v>24.87</v>
      </c>
      <c r="I922" s="650">
        <v>99.48</v>
      </c>
      <c r="J922" s="419">
        <v>43013</v>
      </c>
      <c r="K922" s="597" t="s">
        <v>180</v>
      </c>
      <c r="L922" s="323"/>
      <c r="M922" s="652" t="s">
        <v>66</v>
      </c>
      <c r="N922" s="660">
        <v>43019</v>
      </c>
      <c r="O922" s="654">
        <v>43025</v>
      </c>
      <c r="P922" s="331"/>
      <c r="Q922" s="271" t="s">
        <v>77</v>
      </c>
      <c r="R922" s="396">
        <v>2017</v>
      </c>
    </row>
    <row r="923" spans="1:23" ht="23.25" hidden="1" customHeight="1" x14ac:dyDescent="0.25">
      <c r="A923" s="331" t="s">
        <v>0</v>
      </c>
      <c r="B923" s="4" t="s">
        <v>697</v>
      </c>
      <c r="C923" s="430" t="s">
        <v>180</v>
      </c>
      <c r="D923" s="335" t="s">
        <v>1058</v>
      </c>
      <c r="E923" s="337" t="s">
        <v>1877</v>
      </c>
      <c r="F923" s="344" t="s">
        <v>200</v>
      </c>
      <c r="G923" s="344">
        <v>20</v>
      </c>
      <c r="H923" s="650">
        <v>0.88</v>
      </c>
      <c r="I923" s="650">
        <v>17.600000000000001</v>
      </c>
      <c r="J923" s="419">
        <v>43013</v>
      </c>
      <c r="K923" s="597" t="s">
        <v>180</v>
      </c>
      <c r="L923" s="323"/>
      <c r="M923" s="652" t="s">
        <v>66</v>
      </c>
      <c r="N923" s="660">
        <v>43019</v>
      </c>
      <c r="O923" s="654">
        <v>43025</v>
      </c>
      <c r="P923" s="331"/>
      <c r="Q923" s="271" t="s">
        <v>77</v>
      </c>
      <c r="R923" s="396">
        <v>2017</v>
      </c>
    </row>
    <row r="924" spans="1:23" ht="23.25" hidden="1" customHeight="1" x14ac:dyDescent="0.25">
      <c r="A924" s="3" t="s">
        <v>36</v>
      </c>
      <c r="B924" s="5" t="s">
        <v>1878</v>
      </c>
      <c r="C924" s="376" t="s">
        <v>1507</v>
      </c>
      <c r="D924" s="335" t="s">
        <v>1879</v>
      </c>
      <c r="E924" s="333" t="s">
        <v>1880</v>
      </c>
      <c r="F924" s="344" t="s">
        <v>32</v>
      </c>
      <c r="G924" s="344">
        <v>1</v>
      </c>
      <c r="H924" s="650">
        <v>144.05000000000001</v>
      </c>
      <c r="I924" s="650">
        <v>144.05000000000001</v>
      </c>
      <c r="J924" s="651">
        <v>43014</v>
      </c>
      <c r="K924" s="598" t="s">
        <v>33</v>
      </c>
      <c r="L924" s="361"/>
      <c r="M924" s="652" t="s">
        <v>66</v>
      </c>
      <c r="N924" s="653">
        <v>43019</v>
      </c>
      <c r="O924" s="654">
        <v>43025</v>
      </c>
      <c r="P924" s="3"/>
      <c r="Q924" s="271" t="s">
        <v>77</v>
      </c>
      <c r="R924" s="396">
        <v>2017</v>
      </c>
    </row>
    <row r="925" spans="1:23" ht="23.25" hidden="1" customHeight="1" x14ac:dyDescent="0.25">
      <c r="A925" s="3" t="s">
        <v>54</v>
      </c>
      <c r="B925" s="5" t="s">
        <v>1881</v>
      </c>
      <c r="C925" s="376"/>
      <c r="D925" s="335"/>
      <c r="E925" s="337" t="s">
        <v>1882</v>
      </c>
      <c r="F925" s="344" t="s">
        <v>32</v>
      </c>
      <c r="G925" s="344">
        <v>30</v>
      </c>
      <c r="H925" s="650">
        <v>12.5</v>
      </c>
      <c r="I925" s="650">
        <v>375</v>
      </c>
      <c r="J925" s="366">
        <v>43014</v>
      </c>
      <c r="K925" s="598" t="s">
        <v>756</v>
      </c>
      <c r="L925" s="361"/>
      <c r="M925" s="652" t="s">
        <v>66</v>
      </c>
      <c r="N925" s="660">
        <v>43019</v>
      </c>
      <c r="O925" s="654">
        <v>43025</v>
      </c>
      <c r="P925" s="3"/>
      <c r="Q925" s="271" t="s">
        <v>77</v>
      </c>
      <c r="R925" s="396">
        <v>2017</v>
      </c>
    </row>
    <row r="926" spans="1:23" ht="23.25" hidden="1" customHeight="1" x14ac:dyDescent="0.25">
      <c r="A926" s="331" t="s">
        <v>103</v>
      </c>
      <c r="B926" s="4" t="s">
        <v>1883</v>
      </c>
      <c r="C926" s="430" t="s">
        <v>1167</v>
      </c>
      <c r="D926" s="335" t="s">
        <v>1884</v>
      </c>
      <c r="E926" s="374" t="s">
        <v>1885</v>
      </c>
      <c r="F926" s="344" t="s">
        <v>1505</v>
      </c>
      <c r="G926" s="344">
        <v>40</v>
      </c>
      <c r="H926" s="650">
        <v>2.88</v>
      </c>
      <c r="I926" s="650">
        <v>115.19999999999999</v>
      </c>
      <c r="J926" s="419">
        <v>43014</v>
      </c>
      <c r="K926" s="598" t="s">
        <v>784</v>
      </c>
      <c r="L926" s="323"/>
      <c r="M926" s="652" t="s">
        <v>66</v>
      </c>
      <c r="N926" s="660">
        <v>43019</v>
      </c>
      <c r="O926" s="654">
        <v>43025</v>
      </c>
      <c r="P926" s="331"/>
      <c r="Q926" s="271" t="s">
        <v>77</v>
      </c>
      <c r="R926" s="396">
        <v>2017</v>
      </c>
    </row>
    <row r="927" spans="1:23" ht="23.25" hidden="1" customHeight="1" x14ac:dyDescent="0.25">
      <c r="A927" s="4" t="s">
        <v>0</v>
      </c>
      <c r="B927" s="4" t="s">
        <v>1869</v>
      </c>
      <c r="C927" s="722" t="s">
        <v>1870</v>
      </c>
      <c r="D927" s="421" t="s">
        <v>1871</v>
      </c>
      <c r="E927" s="3" t="s">
        <v>1872</v>
      </c>
      <c r="F927" s="332" t="s">
        <v>94</v>
      </c>
      <c r="G927" s="692">
        <v>4</v>
      </c>
      <c r="H927" s="650">
        <v>31.4</v>
      </c>
      <c r="I927" s="650">
        <v>125.6</v>
      </c>
      <c r="J927" s="419">
        <v>43847</v>
      </c>
      <c r="K927" s="598" t="s">
        <v>76</v>
      </c>
      <c r="L927" s="323" t="s">
        <v>54</v>
      </c>
      <c r="M927" s="652" t="s">
        <v>1873</v>
      </c>
      <c r="N927" s="660">
        <v>43873</v>
      </c>
      <c r="O927" s="654">
        <v>43878</v>
      </c>
      <c r="P927" s="396"/>
      <c r="Q927" s="723" t="s">
        <v>67</v>
      </c>
      <c r="R927" s="655">
        <v>2020</v>
      </c>
    </row>
    <row r="928" spans="1:23" s="550" customFormat="1" ht="23.25" hidden="1" customHeight="1" x14ac:dyDescent="0.25">
      <c r="A928" s="331" t="s">
        <v>54</v>
      </c>
      <c r="B928" s="4" t="s">
        <v>1886</v>
      </c>
      <c r="C928" s="430" t="s">
        <v>1887</v>
      </c>
      <c r="D928" s="335" t="s">
        <v>1888</v>
      </c>
      <c r="E928" s="333" t="s">
        <v>1889</v>
      </c>
      <c r="F928" s="344" t="s">
        <v>64</v>
      </c>
      <c r="G928" s="344">
        <v>2</v>
      </c>
      <c r="H928" s="650">
        <v>358.03</v>
      </c>
      <c r="I928" s="650">
        <v>716.06</v>
      </c>
      <c r="J928" s="419">
        <v>43014</v>
      </c>
      <c r="K928" s="598" t="s">
        <v>188</v>
      </c>
      <c r="L928" s="323"/>
      <c r="M928" s="652" t="s">
        <v>66</v>
      </c>
      <c r="N928" s="660">
        <v>43019</v>
      </c>
      <c r="O928" s="654">
        <v>43025</v>
      </c>
      <c r="P928" s="331"/>
      <c r="Q928" s="271" t="s">
        <v>77</v>
      </c>
      <c r="R928" s="396">
        <v>2017</v>
      </c>
      <c r="S928" s="330"/>
      <c r="T928" s="330"/>
      <c r="U928" s="330"/>
      <c r="V928" s="330"/>
      <c r="W928" s="330"/>
    </row>
    <row r="929" spans="1:23" s="550" customFormat="1" ht="23.25" hidden="1" customHeight="1" x14ac:dyDescent="0.25">
      <c r="A929" s="3" t="s">
        <v>84</v>
      </c>
      <c r="B929" s="5" t="s">
        <v>1861</v>
      </c>
      <c r="C929" s="376" t="s">
        <v>1702</v>
      </c>
      <c r="D929" s="335" t="s">
        <v>597</v>
      </c>
      <c r="E929" s="331" t="s">
        <v>1890</v>
      </c>
      <c r="F929" s="344" t="s">
        <v>1505</v>
      </c>
      <c r="G929" s="344">
        <v>5</v>
      </c>
      <c r="H929" s="650"/>
      <c r="I929" s="650"/>
      <c r="J929" s="366">
        <v>43015</v>
      </c>
      <c r="K929" s="598" t="s">
        <v>214</v>
      </c>
      <c r="L929" s="361"/>
      <c r="M929" s="652" t="s">
        <v>66</v>
      </c>
      <c r="N929" s="660">
        <v>43019</v>
      </c>
      <c r="O929" s="654">
        <v>43025</v>
      </c>
      <c r="P929" s="6"/>
      <c r="Q929" s="271" t="s">
        <v>77</v>
      </c>
      <c r="R929" s="396">
        <v>2017</v>
      </c>
      <c r="S929" s="330"/>
      <c r="T929" s="330"/>
      <c r="U929" s="330"/>
      <c r="V929" s="330"/>
      <c r="W929" s="330"/>
    </row>
    <row r="930" spans="1:23" ht="29.25" hidden="1" customHeight="1" x14ac:dyDescent="0.25">
      <c r="A930" s="331" t="s">
        <v>84</v>
      </c>
      <c r="B930" s="4" t="s">
        <v>1891</v>
      </c>
      <c r="C930" s="430" t="s">
        <v>1892</v>
      </c>
      <c r="D930" s="335" t="s">
        <v>1893</v>
      </c>
      <c r="E930" s="333" t="s">
        <v>1891</v>
      </c>
      <c r="F930" s="344" t="s">
        <v>32</v>
      </c>
      <c r="G930" s="344">
        <v>25</v>
      </c>
      <c r="H930" s="650">
        <v>4.2</v>
      </c>
      <c r="I930" s="650">
        <v>105</v>
      </c>
      <c r="J930" s="419">
        <v>43018</v>
      </c>
      <c r="K930" s="598" t="s">
        <v>551</v>
      </c>
      <c r="L930" s="323"/>
      <c r="M930" s="652" t="s">
        <v>66</v>
      </c>
      <c r="N930" s="660">
        <v>43019</v>
      </c>
      <c r="O930" s="654">
        <v>43025</v>
      </c>
      <c r="P930" s="331"/>
      <c r="Q930" s="271" t="s">
        <v>77</v>
      </c>
      <c r="R930" s="396">
        <v>2017</v>
      </c>
    </row>
    <row r="931" spans="1:23" ht="23.25" hidden="1" customHeight="1" x14ac:dyDescent="0.25">
      <c r="A931" s="338" t="s">
        <v>1362</v>
      </c>
      <c r="B931" s="5" t="s">
        <v>4</v>
      </c>
      <c r="C931" s="376"/>
      <c r="D931" s="335" t="s">
        <v>378</v>
      </c>
      <c r="E931" s="333" t="s">
        <v>377</v>
      </c>
      <c r="F931" s="344" t="s">
        <v>1505</v>
      </c>
      <c r="G931" s="344">
        <v>1</v>
      </c>
      <c r="H931" s="650">
        <v>52.52</v>
      </c>
      <c r="I931" s="650">
        <v>52.52</v>
      </c>
      <c r="J931" s="366">
        <v>43018</v>
      </c>
      <c r="K931" s="598" t="s">
        <v>139</v>
      </c>
      <c r="L931" s="361"/>
      <c r="M931" s="652" t="s">
        <v>66</v>
      </c>
      <c r="N931" s="660">
        <v>42998</v>
      </c>
      <c r="O931" s="654">
        <v>43007</v>
      </c>
      <c r="P931" s="5"/>
      <c r="Q931" s="271" t="s">
        <v>77</v>
      </c>
      <c r="R931" s="396">
        <v>2017</v>
      </c>
    </row>
    <row r="932" spans="1:23" ht="23.25" hidden="1" customHeight="1" x14ac:dyDescent="0.25">
      <c r="A932" s="338" t="s">
        <v>84</v>
      </c>
      <c r="B932" s="4" t="s">
        <v>1894</v>
      </c>
      <c r="C932" s="430" t="s">
        <v>1895</v>
      </c>
      <c r="D932" s="335" t="s">
        <v>1896</v>
      </c>
      <c r="E932" s="333" t="s">
        <v>1897</v>
      </c>
      <c r="F932" s="344" t="s">
        <v>44</v>
      </c>
      <c r="G932" s="344">
        <v>10</v>
      </c>
      <c r="H932" s="650">
        <v>2.1320000000000001</v>
      </c>
      <c r="I932" s="650">
        <v>21.32</v>
      </c>
      <c r="J932" s="366">
        <v>43018</v>
      </c>
      <c r="K932" s="598" t="s">
        <v>139</v>
      </c>
      <c r="L932" s="323"/>
      <c r="M932" s="652" t="s">
        <v>935</v>
      </c>
      <c r="N932" s="660">
        <v>43019</v>
      </c>
      <c r="O932" s="654">
        <v>43025</v>
      </c>
      <c r="P932" s="331"/>
      <c r="Q932" s="271" t="s">
        <v>77</v>
      </c>
      <c r="R932" s="396">
        <v>2017</v>
      </c>
      <c r="S932" s="124"/>
      <c r="T932" s="124"/>
      <c r="U932" s="124"/>
      <c r="V932" s="124"/>
      <c r="W932" s="124"/>
    </row>
    <row r="933" spans="1:23" ht="23.25" hidden="1" customHeight="1" x14ac:dyDescent="0.25">
      <c r="A933" s="338" t="s">
        <v>84</v>
      </c>
      <c r="B933" s="4" t="s">
        <v>1894</v>
      </c>
      <c r="C933" s="430" t="s">
        <v>1895</v>
      </c>
      <c r="D933" s="335" t="s">
        <v>1898</v>
      </c>
      <c r="E933" s="333" t="s">
        <v>1899</v>
      </c>
      <c r="F933" s="344" t="s">
        <v>44</v>
      </c>
      <c r="G933" s="344">
        <v>10</v>
      </c>
      <c r="H933" s="650">
        <v>0.71399999999999997</v>
      </c>
      <c r="I933" s="650">
        <v>7.14</v>
      </c>
      <c r="J933" s="366">
        <v>43018</v>
      </c>
      <c r="K933" s="598" t="s">
        <v>1726</v>
      </c>
      <c r="L933" s="323"/>
      <c r="M933" s="652" t="s">
        <v>935</v>
      </c>
      <c r="N933" s="660">
        <v>43019</v>
      </c>
      <c r="O933" s="654">
        <v>43025</v>
      </c>
      <c r="P933" s="331"/>
      <c r="Q933" s="271" t="s">
        <v>77</v>
      </c>
      <c r="R933" s="396">
        <v>2017</v>
      </c>
    </row>
    <row r="934" spans="1:23" ht="23.25" hidden="1" customHeight="1" x14ac:dyDescent="0.25">
      <c r="A934" s="338" t="s">
        <v>84</v>
      </c>
      <c r="B934" s="4" t="s">
        <v>1894</v>
      </c>
      <c r="C934" s="430" t="s">
        <v>1895</v>
      </c>
      <c r="D934" s="335" t="s">
        <v>1900</v>
      </c>
      <c r="E934" s="333" t="s">
        <v>1901</v>
      </c>
      <c r="F934" s="344" t="s">
        <v>44</v>
      </c>
      <c r="G934" s="344">
        <v>10</v>
      </c>
      <c r="H934" s="650">
        <v>0.60599999999999998</v>
      </c>
      <c r="I934" s="650">
        <v>6.06</v>
      </c>
      <c r="J934" s="366">
        <v>43018</v>
      </c>
      <c r="K934" s="598" t="s">
        <v>1726</v>
      </c>
      <c r="L934" s="361"/>
      <c r="M934" s="652" t="s">
        <v>935</v>
      </c>
      <c r="N934" s="660">
        <v>43019</v>
      </c>
      <c r="O934" s="654">
        <v>43025</v>
      </c>
      <c r="P934" s="5"/>
      <c r="Q934" s="271" t="s">
        <v>77</v>
      </c>
      <c r="R934" s="396">
        <v>2017</v>
      </c>
    </row>
    <row r="935" spans="1:23" ht="23.25" hidden="1" customHeight="1" x14ac:dyDescent="0.25">
      <c r="A935" s="343" t="s">
        <v>120</v>
      </c>
      <c r="B935" s="334" t="s">
        <v>1902</v>
      </c>
      <c r="C935" s="376"/>
      <c r="D935" s="335" t="s">
        <v>354</v>
      </c>
      <c r="E935" s="345" t="s">
        <v>352</v>
      </c>
      <c r="F935" s="344" t="s">
        <v>32</v>
      </c>
      <c r="G935" s="344">
        <v>2</v>
      </c>
      <c r="H935" s="650">
        <v>16.07</v>
      </c>
      <c r="I935" s="650">
        <v>32.14</v>
      </c>
      <c r="J935" s="706">
        <v>43019</v>
      </c>
      <c r="K935" s="598" t="s">
        <v>188</v>
      </c>
      <c r="L935" s="323"/>
      <c r="M935" s="652" t="s">
        <v>66</v>
      </c>
      <c r="N935" s="660">
        <v>43019</v>
      </c>
      <c r="O935" s="654">
        <v>43025</v>
      </c>
      <c r="P935" s="331"/>
      <c r="Q935" s="271" t="s">
        <v>77</v>
      </c>
      <c r="R935" s="396">
        <v>2017</v>
      </c>
    </row>
    <row r="936" spans="1:23" ht="23.25" hidden="1" customHeight="1" x14ac:dyDescent="0.25">
      <c r="A936" s="338" t="s">
        <v>54</v>
      </c>
      <c r="B936" s="359" t="s">
        <v>1903</v>
      </c>
      <c r="C936" s="344"/>
      <c r="D936" s="335"/>
      <c r="E936" s="337" t="s">
        <v>1904</v>
      </c>
      <c r="F936" s="344" t="s">
        <v>64</v>
      </c>
      <c r="G936" s="344">
        <v>1</v>
      </c>
      <c r="H936" s="650">
        <v>100</v>
      </c>
      <c r="I936" s="650">
        <v>100</v>
      </c>
      <c r="J936" s="366">
        <v>43024</v>
      </c>
      <c r="K936" s="598" t="s">
        <v>539</v>
      </c>
      <c r="L936" s="571"/>
      <c r="M936" s="652" t="s">
        <v>66</v>
      </c>
      <c r="N936" s="660">
        <v>43028</v>
      </c>
      <c r="O936" s="654"/>
      <c r="P936" s="396"/>
      <c r="Q936" s="271" t="s">
        <v>77</v>
      </c>
      <c r="R936" s="396">
        <v>2017</v>
      </c>
    </row>
    <row r="937" spans="1:23" ht="23.25" hidden="1" customHeight="1" x14ac:dyDescent="0.25">
      <c r="A937" s="338" t="s">
        <v>0</v>
      </c>
      <c r="B937" s="359" t="s">
        <v>469</v>
      </c>
      <c r="C937" s="344" t="s">
        <v>198</v>
      </c>
      <c r="D937" s="335">
        <v>116595</v>
      </c>
      <c r="E937" s="370" t="s">
        <v>1905</v>
      </c>
      <c r="F937" s="344" t="s">
        <v>200</v>
      </c>
      <c r="G937" s="344">
        <v>10</v>
      </c>
      <c r="H937" s="650">
        <v>3.3</v>
      </c>
      <c r="I937" s="650">
        <v>33</v>
      </c>
      <c r="J937" s="366">
        <v>43024</v>
      </c>
      <c r="K937" s="598" t="s">
        <v>214</v>
      </c>
      <c r="L937" s="361"/>
      <c r="M937" s="652" t="s">
        <v>66</v>
      </c>
      <c r="N937" s="660">
        <v>43034</v>
      </c>
      <c r="O937" s="654">
        <v>43038</v>
      </c>
      <c r="P937" s="6"/>
      <c r="Q937" s="271" t="s">
        <v>77</v>
      </c>
      <c r="R937" s="396">
        <v>2017</v>
      </c>
    </row>
    <row r="938" spans="1:23" ht="23.25" hidden="1" customHeight="1" x14ac:dyDescent="0.25">
      <c r="A938" s="338" t="s">
        <v>0</v>
      </c>
      <c r="B938" s="359" t="s">
        <v>469</v>
      </c>
      <c r="C938" s="344" t="s">
        <v>198</v>
      </c>
      <c r="D938" s="335">
        <v>117020</v>
      </c>
      <c r="E938" s="370" t="s">
        <v>1906</v>
      </c>
      <c r="F938" s="344" t="s">
        <v>200</v>
      </c>
      <c r="G938" s="344">
        <v>10</v>
      </c>
      <c r="H938" s="650">
        <v>3.3</v>
      </c>
      <c r="I938" s="650">
        <v>33</v>
      </c>
      <c r="J938" s="366">
        <v>43024</v>
      </c>
      <c r="K938" s="598" t="s">
        <v>214</v>
      </c>
      <c r="L938" s="361"/>
      <c r="M938" s="652" t="s">
        <v>66</v>
      </c>
      <c r="N938" s="660">
        <v>43034</v>
      </c>
      <c r="O938" s="654">
        <v>43038</v>
      </c>
      <c r="P938" s="6"/>
      <c r="Q938" s="271" t="s">
        <v>77</v>
      </c>
      <c r="R938" s="396">
        <v>2017</v>
      </c>
    </row>
    <row r="939" spans="1:23" ht="23.25" hidden="1" customHeight="1" x14ac:dyDescent="0.25">
      <c r="A939" s="338" t="s">
        <v>0</v>
      </c>
      <c r="B939" s="359" t="s">
        <v>469</v>
      </c>
      <c r="C939" s="344" t="s">
        <v>198</v>
      </c>
      <c r="D939" s="335" t="s">
        <v>1907</v>
      </c>
      <c r="E939" s="370" t="s">
        <v>1908</v>
      </c>
      <c r="F939" s="344" t="s">
        <v>200</v>
      </c>
      <c r="G939" s="344">
        <v>10</v>
      </c>
      <c r="H939" s="650">
        <v>7.5</v>
      </c>
      <c r="I939" s="650">
        <v>75</v>
      </c>
      <c r="J939" s="366">
        <v>43024</v>
      </c>
      <c r="K939" s="598" t="s">
        <v>214</v>
      </c>
      <c r="L939" s="361"/>
      <c r="M939" s="652" t="s">
        <v>66</v>
      </c>
      <c r="N939" s="660">
        <v>43034</v>
      </c>
      <c r="O939" s="654">
        <v>43038</v>
      </c>
      <c r="P939" s="6"/>
      <c r="Q939" s="271" t="s">
        <v>77</v>
      </c>
      <c r="R939" s="396">
        <v>2017</v>
      </c>
    </row>
    <row r="940" spans="1:23" ht="23.25" hidden="1" customHeight="1" x14ac:dyDescent="0.25">
      <c r="A940" s="338" t="s">
        <v>54</v>
      </c>
      <c r="B940" s="359" t="s">
        <v>1909</v>
      </c>
      <c r="C940" s="344"/>
      <c r="D940" s="335" t="s">
        <v>1910</v>
      </c>
      <c r="E940" s="337" t="s">
        <v>1911</v>
      </c>
      <c r="F940" s="344" t="s">
        <v>64</v>
      </c>
      <c r="G940" s="344">
        <v>25</v>
      </c>
      <c r="H940" s="650">
        <v>2.0259999999999998</v>
      </c>
      <c r="I940" s="650">
        <v>50.649999999999991</v>
      </c>
      <c r="J940" s="366">
        <v>43024</v>
      </c>
      <c r="K940" s="598" t="s">
        <v>188</v>
      </c>
      <c r="L940" s="571"/>
      <c r="M940" s="652" t="s">
        <v>66</v>
      </c>
      <c r="N940" s="660">
        <v>43031</v>
      </c>
      <c r="O940" s="654">
        <v>43031</v>
      </c>
      <c r="P940" s="396"/>
      <c r="Q940" s="271" t="s">
        <v>77</v>
      </c>
      <c r="R940" s="675">
        <v>2017</v>
      </c>
    </row>
    <row r="941" spans="1:23" ht="23.25" hidden="1" customHeight="1" x14ac:dyDescent="0.25">
      <c r="A941" s="338" t="s">
        <v>307</v>
      </c>
      <c r="B941" s="359" t="s">
        <v>1912</v>
      </c>
      <c r="C941" s="344"/>
      <c r="D941" s="335" t="s">
        <v>1913</v>
      </c>
      <c r="E941" s="370" t="s">
        <v>1912</v>
      </c>
      <c r="F941" s="344" t="s">
        <v>1914</v>
      </c>
      <c r="G941" s="344">
        <v>20</v>
      </c>
      <c r="H941" s="650">
        <v>0.46</v>
      </c>
      <c r="I941" s="650">
        <v>9.2000000000000011</v>
      </c>
      <c r="J941" s="366">
        <v>43024</v>
      </c>
      <c r="K941" s="598" t="s">
        <v>188</v>
      </c>
      <c r="L941" s="571"/>
      <c r="M941" s="652" t="s">
        <v>66</v>
      </c>
      <c r="N941" s="660">
        <v>43025</v>
      </c>
      <c r="O941" s="654">
        <v>43025</v>
      </c>
      <c r="P941" s="396"/>
      <c r="Q941" s="271" t="s">
        <v>77</v>
      </c>
      <c r="R941" s="396">
        <v>2017</v>
      </c>
    </row>
    <row r="942" spans="1:23" s="550" customFormat="1" ht="23.25" hidden="1" customHeight="1" x14ac:dyDescent="0.25">
      <c r="A942" s="338" t="s">
        <v>307</v>
      </c>
      <c r="B942" s="359" t="s">
        <v>1915</v>
      </c>
      <c r="C942" s="344"/>
      <c r="D942" s="335" t="s">
        <v>1916</v>
      </c>
      <c r="E942" s="370" t="s">
        <v>1917</v>
      </c>
      <c r="F942" s="344" t="s">
        <v>50</v>
      </c>
      <c r="G942" s="344">
        <v>20</v>
      </c>
      <c r="H942" s="650">
        <v>0.14000000000000001</v>
      </c>
      <c r="I942" s="650">
        <v>2.8000000000000003</v>
      </c>
      <c r="J942" s="366">
        <v>43024</v>
      </c>
      <c r="K942" s="598" t="s">
        <v>188</v>
      </c>
      <c r="L942" s="571"/>
      <c r="M942" s="652" t="s">
        <v>66</v>
      </c>
      <c r="N942" s="660">
        <v>43025</v>
      </c>
      <c r="O942" s="654">
        <v>43025</v>
      </c>
      <c r="P942" s="396"/>
      <c r="Q942" s="271" t="s">
        <v>77</v>
      </c>
      <c r="R942" s="396">
        <v>2017</v>
      </c>
      <c r="S942" s="330"/>
      <c r="T942" s="330"/>
      <c r="U942" s="330"/>
      <c r="V942" s="330"/>
      <c r="W942" s="330"/>
    </row>
    <row r="943" spans="1:23" s="550" customFormat="1" ht="23.25" hidden="1" customHeight="1" x14ac:dyDescent="0.25">
      <c r="A943" s="338" t="s">
        <v>36</v>
      </c>
      <c r="B943" s="359" t="s">
        <v>1918</v>
      </c>
      <c r="C943" s="344"/>
      <c r="D943" s="335" t="s">
        <v>1919</v>
      </c>
      <c r="E943" s="337" t="s">
        <v>1920</v>
      </c>
      <c r="F943" s="344" t="s">
        <v>64</v>
      </c>
      <c r="G943" s="344">
        <v>1</v>
      </c>
      <c r="H943" s="650">
        <v>496.29</v>
      </c>
      <c r="I943" s="650">
        <v>496.29</v>
      </c>
      <c r="J943" s="366">
        <v>43024</v>
      </c>
      <c r="K943" s="598" t="s">
        <v>188</v>
      </c>
      <c r="L943" s="361"/>
      <c r="M943" s="652" t="s">
        <v>66</v>
      </c>
      <c r="N943" s="660">
        <v>43025</v>
      </c>
      <c r="O943" s="654">
        <v>43025</v>
      </c>
      <c r="P943" s="678">
        <v>43056</v>
      </c>
      <c r="Q943" s="271" t="s">
        <v>77</v>
      </c>
      <c r="R943" s="396">
        <v>2017</v>
      </c>
      <c r="S943" s="330"/>
      <c r="T943" s="330"/>
      <c r="U943" s="330"/>
      <c r="V943" s="330"/>
      <c r="W943" s="330"/>
    </row>
    <row r="944" spans="1:23" s="550" customFormat="1" ht="23.25" hidden="1" customHeight="1" x14ac:dyDescent="0.25">
      <c r="A944" s="338" t="s">
        <v>0</v>
      </c>
      <c r="B944" s="359" t="s">
        <v>1921</v>
      </c>
      <c r="C944" s="344" t="s">
        <v>1895</v>
      </c>
      <c r="D944" s="335" t="s">
        <v>1922</v>
      </c>
      <c r="E944" s="333" t="s">
        <v>1923</v>
      </c>
      <c r="F944" s="344" t="s">
        <v>200</v>
      </c>
      <c r="G944" s="344">
        <v>1</v>
      </c>
      <c r="H944" s="650">
        <v>42.09</v>
      </c>
      <c r="I944" s="650">
        <v>42.09</v>
      </c>
      <c r="J944" s="366">
        <v>43024</v>
      </c>
      <c r="K944" s="598" t="s">
        <v>139</v>
      </c>
      <c r="L944" s="571"/>
      <c r="M944" s="652" t="s">
        <v>66</v>
      </c>
      <c r="N944" s="660">
        <v>43028</v>
      </c>
      <c r="O944" s="654">
        <v>43038</v>
      </c>
      <c r="P944" s="396"/>
      <c r="Q944" s="271" t="s">
        <v>77</v>
      </c>
      <c r="R944" s="396">
        <v>2017</v>
      </c>
      <c r="S944" s="330"/>
      <c r="T944" s="330"/>
      <c r="U944" s="330"/>
      <c r="V944" s="330"/>
      <c r="W944" s="330"/>
    </row>
    <row r="945" spans="1:23" s="550" customFormat="1" ht="23.25" hidden="1" customHeight="1" x14ac:dyDescent="0.25">
      <c r="A945" s="338" t="s">
        <v>0</v>
      </c>
      <c r="B945" s="359" t="s">
        <v>1921</v>
      </c>
      <c r="C945" s="344" t="s">
        <v>1895</v>
      </c>
      <c r="D945" s="335" t="s">
        <v>1924</v>
      </c>
      <c r="E945" s="333" t="s">
        <v>1925</v>
      </c>
      <c r="F945" s="344" t="s">
        <v>200</v>
      </c>
      <c r="G945" s="344">
        <v>1</v>
      </c>
      <c r="H945" s="650">
        <v>42.09</v>
      </c>
      <c r="I945" s="650">
        <v>42.09</v>
      </c>
      <c r="J945" s="366">
        <v>43024</v>
      </c>
      <c r="K945" s="598" t="s">
        <v>139</v>
      </c>
      <c r="L945" s="571"/>
      <c r="M945" s="652" t="s">
        <v>66</v>
      </c>
      <c r="N945" s="660">
        <v>43028</v>
      </c>
      <c r="O945" s="654">
        <v>43038</v>
      </c>
      <c r="P945" s="396"/>
      <c r="Q945" s="271" t="s">
        <v>77</v>
      </c>
      <c r="R945" s="396">
        <v>2017</v>
      </c>
      <c r="S945" s="330"/>
      <c r="T945" s="330"/>
      <c r="U945" s="330"/>
      <c r="V945" s="330"/>
      <c r="W945" s="330"/>
    </row>
    <row r="946" spans="1:23" ht="23.25" hidden="1" customHeight="1" x14ac:dyDescent="0.25">
      <c r="A946" s="338" t="s">
        <v>1926</v>
      </c>
      <c r="B946" s="359" t="s">
        <v>1927</v>
      </c>
      <c r="C946" s="344"/>
      <c r="D946" s="335" t="s">
        <v>1928</v>
      </c>
      <c r="E946" s="370" t="s">
        <v>1927</v>
      </c>
      <c r="F946" s="344" t="s">
        <v>50</v>
      </c>
      <c r="G946" s="344">
        <v>5</v>
      </c>
      <c r="H946" s="650">
        <v>18.600000000000001</v>
      </c>
      <c r="I946" s="650">
        <v>93</v>
      </c>
      <c r="J946" s="366">
        <v>43024</v>
      </c>
      <c r="K946" s="598" t="s">
        <v>188</v>
      </c>
      <c r="L946" s="571"/>
      <c r="M946" s="652" t="s">
        <v>66</v>
      </c>
      <c r="N946" s="660">
        <v>43025</v>
      </c>
      <c r="O946" s="654">
        <v>43025</v>
      </c>
      <c r="P946" s="396"/>
      <c r="Q946" s="271" t="s">
        <v>77</v>
      </c>
      <c r="R946" s="396">
        <v>2017</v>
      </c>
    </row>
    <row r="947" spans="1:23" ht="23.25" hidden="1" customHeight="1" x14ac:dyDescent="0.25">
      <c r="A947" s="338" t="s">
        <v>0</v>
      </c>
      <c r="B947" s="359" t="s">
        <v>1929</v>
      </c>
      <c r="C947" s="344" t="s">
        <v>694</v>
      </c>
      <c r="D947" s="335">
        <v>1056130</v>
      </c>
      <c r="E947" s="370" t="s">
        <v>1631</v>
      </c>
      <c r="F947" s="344" t="s">
        <v>200</v>
      </c>
      <c r="G947" s="344">
        <v>1</v>
      </c>
      <c r="H947" s="650">
        <v>391.22</v>
      </c>
      <c r="I947" s="650">
        <v>391.22</v>
      </c>
      <c r="J947" s="366">
        <v>43024</v>
      </c>
      <c r="K947" s="598" t="s">
        <v>694</v>
      </c>
      <c r="L947" s="361"/>
      <c r="M947" s="652" t="s">
        <v>66</v>
      </c>
      <c r="N947" s="660">
        <v>43031</v>
      </c>
      <c r="O947" s="654">
        <v>43038</v>
      </c>
      <c r="P947" s="5"/>
      <c r="Q947" s="271" t="s">
        <v>77</v>
      </c>
      <c r="R947" s="396">
        <v>2017</v>
      </c>
    </row>
    <row r="948" spans="1:23" ht="23.25" hidden="1" customHeight="1" x14ac:dyDescent="0.25">
      <c r="A948" s="338" t="s">
        <v>54</v>
      </c>
      <c r="B948" s="359" t="s">
        <v>1930</v>
      </c>
      <c r="C948" s="344" t="s">
        <v>1931</v>
      </c>
      <c r="D948" s="335" t="s">
        <v>1932</v>
      </c>
      <c r="E948" s="337" t="s">
        <v>1933</v>
      </c>
      <c r="F948" s="344" t="s">
        <v>64</v>
      </c>
      <c r="G948" s="344">
        <v>1</v>
      </c>
      <c r="H948" s="650">
        <v>721.77</v>
      </c>
      <c r="I948" s="650">
        <v>721.77</v>
      </c>
      <c r="J948" s="366">
        <v>43024</v>
      </c>
      <c r="K948" s="598" t="s">
        <v>1091</v>
      </c>
      <c r="L948" s="571"/>
      <c r="M948" s="652" t="s">
        <v>66</v>
      </c>
      <c r="N948" s="660">
        <v>43034</v>
      </c>
      <c r="O948" s="654">
        <v>43038</v>
      </c>
      <c r="P948" s="396"/>
      <c r="Q948" s="271" t="s">
        <v>77</v>
      </c>
      <c r="R948" s="675">
        <v>2017</v>
      </c>
    </row>
    <row r="949" spans="1:23" ht="23.25" hidden="1" customHeight="1" x14ac:dyDescent="0.25">
      <c r="A949" s="338" t="s">
        <v>54</v>
      </c>
      <c r="B949" s="359" t="s">
        <v>1934</v>
      </c>
      <c r="C949" s="344"/>
      <c r="D949" s="335" t="s">
        <v>1935</v>
      </c>
      <c r="E949" s="337" t="s">
        <v>1936</v>
      </c>
      <c r="F949" s="344" t="s">
        <v>64</v>
      </c>
      <c r="G949" s="344">
        <v>10</v>
      </c>
      <c r="H949" s="650">
        <v>0.32700000000000001</v>
      </c>
      <c r="I949" s="650">
        <v>3.27</v>
      </c>
      <c r="J949" s="366">
        <v>43024</v>
      </c>
      <c r="K949" s="598" t="s">
        <v>188</v>
      </c>
      <c r="L949" s="571"/>
      <c r="M949" s="652" t="s">
        <v>66</v>
      </c>
      <c r="N949" s="660">
        <v>43031</v>
      </c>
      <c r="O949" s="654">
        <v>43031</v>
      </c>
      <c r="P949" s="396"/>
      <c r="Q949" s="271" t="s">
        <v>77</v>
      </c>
      <c r="R949" s="396">
        <v>2017</v>
      </c>
      <c r="S949" s="724"/>
      <c r="T949" s="724"/>
      <c r="U949" s="724"/>
      <c r="V949" s="724"/>
      <c r="W949" s="724"/>
    </row>
    <row r="950" spans="1:23" ht="23.25" hidden="1" customHeight="1" x14ac:dyDescent="0.25">
      <c r="A950" s="338" t="s">
        <v>1099</v>
      </c>
      <c r="B950" s="359" t="s">
        <v>1937</v>
      </c>
      <c r="C950" s="344"/>
      <c r="D950" s="369"/>
      <c r="E950" s="337" t="s">
        <v>1938</v>
      </c>
      <c r="F950" s="344" t="s">
        <v>1505</v>
      </c>
      <c r="G950" s="344">
        <v>50</v>
      </c>
      <c r="H950" s="650">
        <v>0.02</v>
      </c>
      <c r="I950" s="650">
        <v>1</v>
      </c>
      <c r="J950" s="366">
        <v>43024</v>
      </c>
      <c r="K950" s="598" t="s">
        <v>828</v>
      </c>
      <c r="L950" s="361"/>
      <c r="M950" s="652" t="s">
        <v>66</v>
      </c>
      <c r="N950" s="660">
        <v>43045</v>
      </c>
      <c r="O950" s="654">
        <v>43427</v>
      </c>
      <c r="P950" s="5"/>
      <c r="Q950" s="271" t="s">
        <v>77</v>
      </c>
      <c r="R950" s="396">
        <v>2017</v>
      </c>
    </row>
    <row r="951" spans="1:23" ht="23.25" hidden="1" customHeight="1" x14ac:dyDescent="0.25">
      <c r="A951" s="3" t="s">
        <v>36</v>
      </c>
      <c r="B951" s="5" t="s">
        <v>1939</v>
      </c>
      <c r="C951" s="376" t="s">
        <v>1663</v>
      </c>
      <c r="D951" s="335" t="s">
        <v>1940</v>
      </c>
      <c r="E951" s="337" t="s">
        <v>1941</v>
      </c>
      <c r="F951" s="344" t="s">
        <v>64</v>
      </c>
      <c r="G951" s="344">
        <v>1</v>
      </c>
      <c r="H951" s="650">
        <v>148.80000000000001</v>
      </c>
      <c r="I951" s="650">
        <v>148.80000000000001</v>
      </c>
      <c r="J951" s="366">
        <v>43027</v>
      </c>
      <c r="K951" s="598" t="s">
        <v>188</v>
      </c>
      <c r="L951" s="361"/>
      <c r="M951" s="652" t="s">
        <v>66</v>
      </c>
      <c r="N951" s="660">
        <v>43034</v>
      </c>
      <c r="O951" s="654">
        <v>43038</v>
      </c>
      <c r="P951" s="5"/>
      <c r="Q951" s="271" t="s">
        <v>77</v>
      </c>
      <c r="R951" s="396">
        <v>2017</v>
      </c>
    </row>
    <row r="952" spans="1:23" ht="23.25" hidden="1" customHeight="1" x14ac:dyDescent="0.25">
      <c r="A952" s="3" t="s">
        <v>103</v>
      </c>
      <c r="B952" s="5" t="s">
        <v>1942</v>
      </c>
      <c r="C952" s="376"/>
      <c r="D952" s="335"/>
      <c r="E952" s="337" t="s">
        <v>1943</v>
      </c>
      <c r="F952" s="344" t="s">
        <v>64</v>
      </c>
      <c r="G952" s="344">
        <v>50</v>
      </c>
      <c r="H952" s="650">
        <v>0.62</v>
      </c>
      <c r="I952" s="650">
        <v>31</v>
      </c>
      <c r="J952" s="366">
        <v>43027</v>
      </c>
      <c r="K952" s="598" t="s">
        <v>188</v>
      </c>
      <c r="L952" s="571"/>
      <c r="M952" s="652" t="s">
        <v>66</v>
      </c>
      <c r="N952" s="660">
        <v>43034</v>
      </c>
      <c r="O952" s="654">
        <v>43038</v>
      </c>
      <c r="P952" s="396"/>
      <c r="Q952" s="271" t="s">
        <v>77</v>
      </c>
      <c r="R952" s="396">
        <v>2017</v>
      </c>
    </row>
    <row r="953" spans="1:23" ht="23.25" hidden="1" customHeight="1" x14ac:dyDescent="0.25">
      <c r="A953" s="4" t="s">
        <v>54</v>
      </c>
      <c r="B953" s="4" t="s">
        <v>1944</v>
      </c>
      <c r="C953" s="430"/>
      <c r="D953" s="335" t="s">
        <v>1945</v>
      </c>
      <c r="E953" s="337" t="s">
        <v>1946</v>
      </c>
      <c r="F953" s="344" t="s">
        <v>64</v>
      </c>
      <c r="G953" s="344">
        <v>1</v>
      </c>
      <c r="H953" s="650">
        <v>500</v>
      </c>
      <c r="I953" s="650">
        <v>500</v>
      </c>
      <c r="J953" s="366">
        <v>43032</v>
      </c>
      <c r="K953" s="597" t="s">
        <v>1177</v>
      </c>
      <c r="L953" s="323"/>
      <c r="M953" s="652" t="s">
        <v>66</v>
      </c>
      <c r="N953" s="660">
        <v>43031</v>
      </c>
      <c r="O953" s="654"/>
      <c r="P953" s="4"/>
      <c r="Q953" s="271" t="s">
        <v>77</v>
      </c>
      <c r="R953" s="675">
        <v>2017</v>
      </c>
    </row>
    <row r="954" spans="1:23" ht="23.25" hidden="1" customHeight="1" x14ac:dyDescent="0.25">
      <c r="A954" s="376" t="s">
        <v>1926</v>
      </c>
      <c r="B954" s="5" t="s">
        <v>1947</v>
      </c>
      <c r="C954" s="376" t="s">
        <v>1948</v>
      </c>
      <c r="D954" s="335" t="s">
        <v>1949</v>
      </c>
      <c r="E954" s="4" t="s">
        <v>1950</v>
      </c>
      <c r="F954" s="344" t="s">
        <v>50</v>
      </c>
      <c r="G954" s="344">
        <v>10</v>
      </c>
      <c r="H954" s="650">
        <v>15</v>
      </c>
      <c r="I954" s="650">
        <v>150</v>
      </c>
      <c r="J954" s="366">
        <v>43032</v>
      </c>
      <c r="K954" s="598" t="s">
        <v>188</v>
      </c>
      <c r="L954" s="361"/>
      <c r="M954" s="652" t="s">
        <v>66</v>
      </c>
      <c r="N954" s="660">
        <v>43041</v>
      </c>
      <c r="O954" s="654">
        <v>43048</v>
      </c>
      <c r="P954" s="5"/>
      <c r="Q954" s="271" t="s">
        <v>77</v>
      </c>
      <c r="R954" s="396">
        <v>2017</v>
      </c>
    </row>
    <row r="955" spans="1:23" ht="23.25" hidden="1" customHeight="1" x14ac:dyDescent="0.25">
      <c r="A955" s="376" t="s">
        <v>1926</v>
      </c>
      <c r="B955" s="5" t="s">
        <v>1947</v>
      </c>
      <c r="C955" s="376" t="s">
        <v>1948</v>
      </c>
      <c r="D955" s="335" t="s">
        <v>1951</v>
      </c>
      <c r="E955" s="4" t="s">
        <v>1952</v>
      </c>
      <c r="F955" s="344" t="s">
        <v>50</v>
      </c>
      <c r="G955" s="344">
        <v>10</v>
      </c>
      <c r="H955" s="650">
        <v>15</v>
      </c>
      <c r="I955" s="650">
        <v>150</v>
      </c>
      <c r="J955" s="366">
        <v>43032</v>
      </c>
      <c r="K955" s="598" t="s">
        <v>188</v>
      </c>
      <c r="L955" s="361"/>
      <c r="M955" s="652" t="s">
        <v>66</v>
      </c>
      <c r="N955" s="660">
        <v>43041</v>
      </c>
      <c r="O955" s="654">
        <v>43048</v>
      </c>
      <c r="P955" s="5"/>
      <c r="Q955" s="271" t="s">
        <v>77</v>
      </c>
      <c r="R955" s="396">
        <v>2017</v>
      </c>
    </row>
    <row r="956" spans="1:23" ht="23.25" hidden="1" customHeight="1" x14ac:dyDescent="0.25">
      <c r="A956" s="5" t="s">
        <v>1953</v>
      </c>
      <c r="B956" s="5" t="s">
        <v>1954</v>
      </c>
      <c r="C956" s="376" t="s">
        <v>1955</v>
      </c>
      <c r="D956" s="335" t="s">
        <v>1956</v>
      </c>
      <c r="E956" s="337" t="s">
        <v>1957</v>
      </c>
      <c r="F956" s="344" t="s">
        <v>50</v>
      </c>
      <c r="G956" s="344">
        <v>1</v>
      </c>
      <c r="H956" s="650">
        <v>16.940000000000001</v>
      </c>
      <c r="I956" s="650">
        <v>16.940000000000001</v>
      </c>
      <c r="J956" s="366">
        <v>43032</v>
      </c>
      <c r="K956" s="598" t="s">
        <v>188</v>
      </c>
      <c r="L956" s="361"/>
      <c r="M956" s="652" t="s">
        <v>66</v>
      </c>
      <c r="N956" s="660">
        <v>43041</v>
      </c>
      <c r="O956" s="654">
        <v>43048</v>
      </c>
      <c r="P956" s="5"/>
      <c r="Q956" s="271" t="s">
        <v>77</v>
      </c>
      <c r="R956" s="675">
        <v>2017</v>
      </c>
    </row>
    <row r="957" spans="1:23" ht="23.25" hidden="1" customHeight="1" x14ac:dyDescent="0.25">
      <c r="A957" s="376" t="s">
        <v>1953</v>
      </c>
      <c r="B957" s="5" t="s">
        <v>1954</v>
      </c>
      <c r="C957" s="376" t="s">
        <v>1955</v>
      </c>
      <c r="D957" s="335" t="s">
        <v>1958</v>
      </c>
      <c r="E957" s="337" t="s">
        <v>1957</v>
      </c>
      <c r="F957" s="344" t="s">
        <v>50</v>
      </c>
      <c r="G957" s="344">
        <v>1</v>
      </c>
      <c r="H957" s="650">
        <v>4.96</v>
      </c>
      <c r="I957" s="650">
        <v>4.96</v>
      </c>
      <c r="J957" s="366">
        <v>43032</v>
      </c>
      <c r="K957" s="598" t="s">
        <v>188</v>
      </c>
      <c r="L957" s="361"/>
      <c r="M957" s="652" t="s">
        <v>66</v>
      </c>
      <c r="N957" s="660">
        <v>43041</v>
      </c>
      <c r="O957" s="654">
        <v>43048</v>
      </c>
      <c r="P957" s="5"/>
      <c r="Q957" s="271" t="s">
        <v>77</v>
      </c>
      <c r="R957" s="675">
        <v>2017</v>
      </c>
    </row>
    <row r="958" spans="1:23" ht="23.25" hidden="1" customHeight="1" x14ac:dyDescent="0.25">
      <c r="A958" s="376" t="s">
        <v>1926</v>
      </c>
      <c r="B958" s="5" t="s">
        <v>1959</v>
      </c>
      <c r="C958" s="376" t="s">
        <v>1960</v>
      </c>
      <c r="D958" s="335" t="s">
        <v>1961</v>
      </c>
      <c r="E958" s="337" t="s">
        <v>1962</v>
      </c>
      <c r="F958" s="344" t="s">
        <v>50</v>
      </c>
      <c r="G958" s="344">
        <v>10</v>
      </c>
      <c r="H958" s="650">
        <v>0.62</v>
      </c>
      <c r="I958" s="650">
        <v>6.2</v>
      </c>
      <c r="J958" s="366">
        <v>43032</v>
      </c>
      <c r="K958" s="598" t="s">
        <v>188</v>
      </c>
      <c r="L958" s="361"/>
      <c r="M958" s="652" t="s">
        <v>66</v>
      </c>
      <c r="N958" s="660">
        <v>43041</v>
      </c>
      <c r="O958" s="654">
        <v>43048</v>
      </c>
      <c r="P958" s="5"/>
      <c r="Q958" s="271" t="s">
        <v>77</v>
      </c>
      <c r="R958" s="396">
        <v>2017</v>
      </c>
      <c r="S958" s="724"/>
      <c r="T958" s="724"/>
      <c r="U958" s="724"/>
      <c r="V958" s="724"/>
      <c r="W958" s="724"/>
    </row>
    <row r="959" spans="1:23" ht="23.25" hidden="1" customHeight="1" x14ac:dyDescent="0.25">
      <c r="A959" s="376" t="s">
        <v>1926</v>
      </c>
      <c r="B959" s="5" t="s">
        <v>1963</v>
      </c>
      <c r="C959" s="376" t="s">
        <v>1960</v>
      </c>
      <c r="D959" s="335" t="s">
        <v>1964</v>
      </c>
      <c r="E959" s="337" t="s">
        <v>1965</v>
      </c>
      <c r="F959" s="344" t="s">
        <v>50</v>
      </c>
      <c r="G959" s="344">
        <v>10</v>
      </c>
      <c r="H959" s="650">
        <v>0.72</v>
      </c>
      <c r="I959" s="650">
        <v>7.1999999999999993</v>
      </c>
      <c r="J959" s="366">
        <v>43032</v>
      </c>
      <c r="K959" s="598" t="s">
        <v>188</v>
      </c>
      <c r="L959" s="361"/>
      <c r="M959" s="652" t="s">
        <v>66</v>
      </c>
      <c r="N959" s="660">
        <v>43041</v>
      </c>
      <c r="O959" s="654">
        <v>43048</v>
      </c>
      <c r="P959" s="5"/>
      <c r="Q959" s="271" t="s">
        <v>77</v>
      </c>
      <c r="R959" s="396">
        <v>2017</v>
      </c>
      <c r="S959" s="724"/>
      <c r="T959" s="724"/>
      <c r="U959" s="724"/>
      <c r="V959" s="724"/>
      <c r="W959" s="724"/>
    </row>
    <row r="960" spans="1:23" ht="23.25" hidden="1" customHeight="1" x14ac:dyDescent="0.25">
      <c r="A960" s="5" t="s">
        <v>54</v>
      </c>
      <c r="B960" s="5" t="s">
        <v>1966</v>
      </c>
      <c r="C960" s="376"/>
      <c r="D960" s="335" t="s">
        <v>1967</v>
      </c>
      <c r="E960" s="337" t="s">
        <v>1966</v>
      </c>
      <c r="F960" s="344" t="s">
        <v>32</v>
      </c>
      <c r="G960" s="344">
        <v>1</v>
      </c>
      <c r="H960" s="650">
        <v>239.2</v>
      </c>
      <c r="I960" s="650">
        <v>239.2</v>
      </c>
      <c r="J960" s="366">
        <v>43032</v>
      </c>
      <c r="K960" s="598" t="s">
        <v>192</v>
      </c>
      <c r="L960" s="361"/>
      <c r="M960" s="652" t="s">
        <v>66</v>
      </c>
      <c r="N960" s="660">
        <v>43036</v>
      </c>
      <c r="O960" s="654">
        <v>43038</v>
      </c>
      <c r="P960" s="725">
        <v>43057</v>
      </c>
      <c r="Q960" s="271" t="s">
        <v>77</v>
      </c>
      <c r="R960" s="675">
        <v>2017</v>
      </c>
    </row>
    <row r="961" spans="1:23" ht="23.25" hidden="1" customHeight="1" x14ac:dyDescent="0.25">
      <c r="A961" s="376" t="s">
        <v>1926</v>
      </c>
      <c r="B961" s="5" t="s">
        <v>1968</v>
      </c>
      <c r="C961" s="376" t="s">
        <v>1774</v>
      </c>
      <c r="D961" s="335"/>
      <c r="E961" s="337" t="s">
        <v>1969</v>
      </c>
      <c r="F961" s="344" t="s">
        <v>50</v>
      </c>
      <c r="G961" s="344">
        <v>25</v>
      </c>
      <c r="H961" s="650">
        <v>7.72</v>
      </c>
      <c r="I961" s="650">
        <v>193</v>
      </c>
      <c r="J961" s="366">
        <v>43032</v>
      </c>
      <c r="K961" s="598" t="s">
        <v>188</v>
      </c>
      <c r="L961" s="361"/>
      <c r="M961" s="652" t="s">
        <v>66</v>
      </c>
      <c r="N961" s="660">
        <v>43041</v>
      </c>
      <c r="O961" s="654">
        <v>43048</v>
      </c>
      <c r="P961" s="5"/>
      <c r="Q961" s="271" t="s">
        <v>77</v>
      </c>
      <c r="R961" s="396">
        <v>2017</v>
      </c>
    </row>
    <row r="962" spans="1:23" ht="23.25" hidden="1" customHeight="1" x14ac:dyDescent="0.25">
      <c r="A962" s="376" t="s">
        <v>54</v>
      </c>
      <c r="B962" s="5" t="s">
        <v>1970</v>
      </c>
      <c r="C962" s="376" t="s">
        <v>180</v>
      </c>
      <c r="D962" s="335">
        <v>9100000876</v>
      </c>
      <c r="E962" s="331" t="s">
        <v>1236</v>
      </c>
      <c r="F962" s="344" t="s">
        <v>32</v>
      </c>
      <c r="G962" s="344">
        <v>1</v>
      </c>
      <c r="H962" s="650">
        <v>2084.96</v>
      </c>
      <c r="I962" s="650">
        <v>2084.96</v>
      </c>
      <c r="J962" s="366">
        <v>43033</v>
      </c>
      <c r="K962" s="598" t="s">
        <v>180</v>
      </c>
      <c r="L962" s="361"/>
      <c r="M962" s="652" t="s">
        <v>66</v>
      </c>
      <c r="N962" s="660">
        <v>43041</v>
      </c>
      <c r="O962" s="654">
        <v>43048</v>
      </c>
      <c r="P962" s="5"/>
      <c r="Q962" s="271" t="s">
        <v>77</v>
      </c>
      <c r="R962" s="396">
        <v>2017</v>
      </c>
    </row>
    <row r="963" spans="1:23" ht="23.25" hidden="1" customHeight="1" x14ac:dyDescent="0.25">
      <c r="A963" s="376" t="s">
        <v>0</v>
      </c>
      <c r="B963" s="5" t="s">
        <v>1971</v>
      </c>
      <c r="C963" s="376" t="s">
        <v>1972</v>
      </c>
      <c r="D963" s="335" t="s">
        <v>1973</v>
      </c>
      <c r="E963" s="337" t="s">
        <v>1974</v>
      </c>
      <c r="F963" s="344" t="s">
        <v>32</v>
      </c>
      <c r="G963" s="344">
        <v>2</v>
      </c>
      <c r="H963" s="650">
        <v>125</v>
      </c>
      <c r="I963" s="650">
        <v>250</v>
      </c>
      <c r="J963" s="366">
        <v>43033</v>
      </c>
      <c r="K963" s="598" t="s">
        <v>1972</v>
      </c>
      <c r="L963" s="361"/>
      <c r="M963" s="652" t="s">
        <v>66</v>
      </c>
      <c r="N963" s="660">
        <v>43041</v>
      </c>
      <c r="O963" s="654">
        <v>43048</v>
      </c>
      <c r="P963" s="5"/>
      <c r="Q963" s="271" t="s">
        <v>77</v>
      </c>
      <c r="R963" s="396">
        <v>2017</v>
      </c>
    </row>
    <row r="964" spans="1:23" ht="23.25" hidden="1" customHeight="1" x14ac:dyDescent="0.25">
      <c r="A964" s="376" t="s">
        <v>0</v>
      </c>
      <c r="B964" s="5" t="s">
        <v>1975</v>
      </c>
      <c r="C964" s="376" t="s">
        <v>1972</v>
      </c>
      <c r="D964" s="335" t="s">
        <v>1976</v>
      </c>
      <c r="E964" s="337" t="s">
        <v>1977</v>
      </c>
      <c r="F964" s="344" t="s">
        <v>32</v>
      </c>
      <c r="G964" s="344">
        <v>2</v>
      </c>
      <c r="H964" s="650">
        <v>110</v>
      </c>
      <c r="I964" s="650">
        <v>220</v>
      </c>
      <c r="J964" s="366">
        <v>43033</v>
      </c>
      <c r="K964" s="598" t="s">
        <v>1972</v>
      </c>
      <c r="L964" s="361"/>
      <c r="M964" s="652" t="s">
        <v>66</v>
      </c>
      <c r="N964" s="660">
        <v>43041</v>
      </c>
      <c r="O964" s="654">
        <v>43048</v>
      </c>
      <c r="P964" s="5"/>
      <c r="Q964" s="271" t="s">
        <v>77</v>
      </c>
      <c r="R964" s="396">
        <v>2017</v>
      </c>
    </row>
    <row r="965" spans="1:23" ht="23.25" hidden="1" customHeight="1" x14ac:dyDescent="0.25">
      <c r="A965" s="376" t="s">
        <v>54</v>
      </c>
      <c r="B965" s="5" t="s">
        <v>1978</v>
      </c>
      <c r="C965" s="376"/>
      <c r="D965" s="335" t="s">
        <v>1979</v>
      </c>
      <c r="E965" s="333" t="s">
        <v>1980</v>
      </c>
      <c r="F965" s="344" t="s">
        <v>32</v>
      </c>
      <c r="G965" s="344">
        <v>20</v>
      </c>
      <c r="H965" s="650">
        <v>45.89</v>
      </c>
      <c r="I965" s="650">
        <v>917.8</v>
      </c>
      <c r="J965" s="366">
        <v>43033</v>
      </c>
      <c r="K965" s="598" t="s">
        <v>784</v>
      </c>
      <c r="L965" s="361"/>
      <c r="M965" s="652" t="s">
        <v>66</v>
      </c>
      <c r="N965" s="660">
        <v>43045</v>
      </c>
      <c r="O965" s="654">
        <v>43048</v>
      </c>
      <c r="P965" s="5"/>
      <c r="Q965" s="271" t="s">
        <v>77</v>
      </c>
      <c r="R965" s="396">
        <v>2017</v>
      </c>
      <c r="S965" s="724"/>
      <c r="T965" s="724"/>
      <c r="U965" s="724"/>
      <c r="V965" s="724"/>
      <c r="W965" s="724"/>
    </row>
    <row r="966" spans="1:23" ht="23.25" hidden="1" customHeight="1" x14ac:dyDescent="0.25">
      <c r="A966" s="376" t="s">
        <v>145</v>
      </c>
      <c r="B966" s="5" t="s">
        <v>1981</v>
      </c>
      <c r="C966" s="376"/>
      <c r="D966" s="335"/>
      <c r="E966" s="337" t="s">
        <v>1982</v>
      </c>
      <c r="F966" s="344" t="s">
        <v>32</v>
      </c>
      <c r="G966" s="344">
        <v>10</v>
      </c>
      <c r="H966" s="650">
        <v>13.27</v>
      </c>
      <c r="I966" s="650">
        <v>132.69999999999999</v>
      </c>
      <c r="J966" s="366">
        <v>43033</v>
      </c>
      <c r="K966" s="598" t="s">
        <v>784</v>
      </c>
      <c r="L966" s="361"/>
      <c r="M966" s="652" t="s">
        <v>66</v>
      </c>
      <c r="N966" s="660">
        <v>43045</v>
      </c>
      <c r="O966" s="654">
        <v>43048</v>
      </c>
      <c r="P966" s="5"/>
      <c r="Q966" s="271" t="s">
        <v>77</v>
      </c>
      <c r="R966" s="396">
        <v>2017</v>
      </c>
    </row>
    <row r="967" spans="1:23" ht="23.25" hidden="1" customHeight="1" x14ac:dyDescent="0.25">
      <c r="A967" s="376" t="s">
        <v>145</v>
      </c>
      <c r="B967" s="5" t="s">
        <v>1983</v>
      </c>
      <c r="C967" s="376"/>
      <c r="D967" s="335"/>
      <c r="E967" s="337" t="s">
        <v>1983</v>
      </c>
      <c r="F967" s="332" t="s">
        <v>32</v>
      </c>
      <c r="G967" s="344">
        <v>1</v>
      </c>
      <c r="H967" s="650">
        <v>449.52</v>
      </c>
      <c r="I967" s="650">
        <v>449.52</v>
      </c>
      <c r="J967" s="366">
        <v>43033</v>
      </c>
      <c r="K967" s="597" t="s">
        <v>1147</v>
      </c>
      <c r="L967" s="571"/>
      <c r="M967" s="652" t="s">
        <v>66</v>
      </c>
      <c r="N967" s="660">
        <v>43034</v>
      </c>
      <c r="O967" s="654">
        <v>43034</v>
      </c>
      <c r="P967" s="396"/>
      <c r="Q967" s="271" t="s">
        <v>77</v>
      </c>
      <c r="R967" s="396">
        <v>2017</v>
      </c>
    </row>
    <row r="968" spans="1:23" ht="23.25" hidden="1" customHeight="1" x14ac:dyDescent="0.25">
      <c r="A968" s="376" t="s">
        <v>54</v>
      </c>
      <c r="B968" s="5" t="s">
        <v>1984</v>
      </c>
      <c r="C968" s="376" t="s">
        <v>669</v>
      </c>
      <c r="D968" s="335" t="s">
        <v>400</v>
      </c>
      <c r="E968" s="333" t="s">
        <v>1985</v>
      </c>
      <c r="F968" s="344" t="s">
        <v>32</v>
      </c>
      <c r="G968" s="344">
        <v>1</v>
      </c>
      <c r="H968" s="650">
        <v>949</v>
      </c>
      <c r="I968" s="650">
        <v>949</v>
      </c>
      <c r="J968" s="366">
        <v>43033</v>
      </c>
      <c r="K968" s="598" t="s">
        <v>166</v>
      </c>
      <c r="L968" s="361"/>
      <c r="M968" s="652" t="s">
        <v>66</v>
      </c>
      <c r="N968" s="660">
        <v>43041</v>
      </c>
      <c r="O968" s="654">
        <v>43048</v>
      </c>
      <c r="P968" s="5"/>
      <c r="Q968" s="271" t="s">
        <v>77</v>
      </c>
      <c r="R968" s="396">
        <v>2017</v>
      </c>
    </row>
    <row r="969" spans="1:23" ht="23.25" hidden="1" customHeight="1" x14ac:dyDescent="0.25">
      <c r="A969" s="376" t="s">
        <v>0</v>
      </c>
      <c r="B969" s="5" t="s">
        <v>1986</v>
      </c>
      <c r="C969" s="376" t="s">
        <v>1972</v>
      </c>
      <c r="D969" s="335" t="s">
        <v>1987</v>
      </c>
      <c r="E969" s="337" t="s">
        <v>1988</v>
      </c>
      <c r="F969" s="344" t="s">
        <v>32</v>
      </c>
      <c r="G969" s="344">
        <v>2</v>
      </c>
      <c r="H969" s="650">
        <v>137</v>
      </c>
      <c r="I969" s="650">
        <v>274</v>
      </c>
      <c r="J969" s="366">
        <v>43033</v>
      </c>
      <c r="K969" s="598" t="s">
        <v>1972</v>
      </c>
      <c r="L969" s="361"/>
      <c r="M969" s="652" t="s">
        <v>66</v>
      </c>
      <c r="N969" s="660">
        <v>43041</v>
      </c>
      <c r="O969" s="654">
        <v>43048</v>
      </c>
      <c r="P969" s="5"/>
      <c r="Q969" s="271" t="s">
        <v>77</v>
      </c>
      <c r="R969" s="396">
        <v>2017</v>
      </c>
      <c r="S969" s="564"/>
      <c r="T969" s="564"/>
      <c r="U969" s="564"/>
      <c r="V969" s="564"/>
      <c r="W969" s="564"/>
    </row>
    <row r="970" spans="1:23" ht="23.25" hidden="1" customHeight="1" x14ac:dyDescent="0.25">
      <c r="A970" s="376" t="s">
        <v>0</v>
      </c>
      <c r="B970" s="5" t="s">
        <v>1989</v>
      </c>
      <c r="C970" s="376" t="s">
        <v>1972</v>
      </c>
      <c r="D970" s="335" t="s">
        <v>1990</v>
      </c>
      <c r="E970" s="337" t="s">
        <v>1991</v>
      </c>
      <c r="F970" s="344" t="s">
        <v>32</v>
      </c>
      <c r="G970" s="344">
        <v>2</v>
      </c>
      <c r="H970" s="650">
        <v>117</v>
      </c>
      <c r="I970" s="650">
        <v>234</v>
      </c>
      <c r="J970" s="366">
        <v>43033</v>
      </c>
      <c r="K970" s="598" t="s">
        <v>1972</v>
      </c>
      <c r="L970" s="361"/>
      <c r="M970" s="652" t="s">
        <v>66</v>
      </c>
      <c r="N970" s="660">
        <v>43041</v>
      </c>
      <c r="O970" s="654">
        <v>43048</v>
      </c>
      <c r="P970" s="5"/>
      <c r="Q970" s="271" t="s">
        <v>77</v>
      </c>
      <c r="R970" s="396">
        <v>2017</v>
      </c>
      <c r="S970" s="564"/>
      <c r="T970" s="564"/>
      <c r="U970" s="564"/>
      <c r="V970" s="564"/>
      <c r="W970" s="564"/>
    </row>
    <row r="971" spans="1:23" ht="23.25" hidden="1" customHeight="1" x14ac:dyDescent="0.25">
      <c r="A971" s="5" t="s">
        <v>0</v>
      </c>
      <c r="B971" s="5" t="s">
        <v>697</v>
      </c>
      <c r="C971" s="376" t="s">
        <v>180</v>
      </c>
      <c r="D971" s="335">
        <v>739980</v>
      </c>
      <c r="E971" s="4" t="s">
        <v>1992</v>
      </c>
      <c r="F971" s="344" t="s">
        <v>200</v>
      </c>
      <c r="G971" s="344">
        <v>1</v>
      </c>
      <c r="H971" s="650">
        <v>791.82</v>
      </c>
      <c r="I971" s="650">
        <v>791.82</v>
      </c>
      <c r="J971" s="366">
        <v>43034</v>
      </c>
      <c r="K971" s="598" t="s">
        <v>180</v>
      </c>
      <c r="L971" s="361"/>
      <c r="M971" s="652" t="s">
        <v>66</v>
      </c>
      <c r="N971" s="660">
        <v>43041</v>
      </c>
      <c r="O971" s="654">
        <v>43048</v>
      </c>
      <c r="P971" s="5"/>
      <c r="Q971" s="271" t="s">
        <v>77</v>
      </c>
      <c r="R971" s="396">
        <v>2017</v>
      </c>
    </row>
    <row r="972" spans="1:23" ht="23.25" hidden="1" customHeight="1" x14ac:dyDescent="0.25">
      <c r="A972" s="5" t="s">
        <v>0</v>
      </c>
      <c r="B972" s="5" t="s">
        <v>697</v>
      </c>
      <c r="C972" s="376" t="s">
        <v>180</v>
      </c>
      <c r="D972" s="335">
        <v>1105758</v>
      </c>
      <c r="E972" s="4" t="s">
        <v>743</v>
      </c>
      <c r="F972" s="344" t="s">
        <v>200</v>
      </c>
      <c r="G972" s="344">
        <v>1</v>
      </c>
      <c r="H972" s="650">
        <v>1932.24</v>
      </c>
      <c r="I972" s="650">
        <v>1932.24</v>
      </c>
      <c r="J972" s="366">
        <v>43034</v>
      </c>
      <c r="K972" s="598" t="s">
        <v>180</v>
      </c>
      <c r="L972" s="361"/>
      <c r="M972" s="652" t="s">
        <v>66</v>
      </c>
      <c r="N972" s="660">
        <v>43041</v>
      </c>
      <c r="O972" s="654">
        <v>43048</v>
      </c>
      <c r="P972" s="5"/>
      <c r="Q972" s="271" t="s">
        <v>77</v>
      </c>
      <c r="R972" s="396">
        <v>2017</v>
      </c>
    </row>
    <row r="973" spans="1:23" ht="23.25" hidden="1" customHeight="1" x14ac:dyDescent="0.25">
      <c r="A973" s="5" t="s">
        <v>95</v>
      </c>
      <c r="B973" s="5" t="s">
        <v>1993</v>
      </c>
      <c r="C973" s="376"/>
      <c r="D973" s="335" t="s">
        <v>448</v>
      </c>
      <c r="E973" s="4" t="s">
        <v>449</v>
      </c>
      <c r="F973" s="344" t="s">
        <v>200</v>
      </c>
      <c r="G973" s="344">
        <v>10</v>
      </c>
      <c r="H973" s="650">
        <v>4.47</v>
      </c>
      <c r="I973" s="650">
        <v>44.699999999999996</v>
      </c>
      <c r="J973" s="366">
        <v>43034</v>
      </c>
      <c r="K973" s="598" t="s">
        <v>234</v>
      </c>
      <c r="L973" s="361"/>
      <c r="M973" s="652" t="s">
        <v>66</v>
      </c>
      <c r="N973" s="660">
        <v>43041</v>
      </c>
      <c r="O973" s="654">
        <v>43048</v>
      </c>
      <c r="P973" s="5"/>
      <c r="Q973" s="271" t="s">
        <v>77</v>
      </c>
      <c r="R973" s="396">
        <v>2017</v>
      </c>
    </row>
    <row r="974" spans="1:23" ht="23.25" hidden="1" customHeight="1" x14ac:dyDescent="0.25">
      <c r="A974" s="331" t="s">
        <v>1994</v>
      </c>
      <c r="B974" s="4" t="s">
        <v>1995</v>
      </c>
      <c r="C974" s="430" t="s">
        <v>1870</v>
      </c>
      <c r="D974" s="335" t="s">
        <v>1996</v>
      </c>
      <c r="E974" s="374" t="s">
        <v>1997</v>
      </c>
      <c r="F974" s="344" t="s">
        <v>1505</v>
      </c>
      <c r="G974" s="344">
        <v>1</v>
      </c>
      <c r="H974" s="650">
        <v>42</v>
      </c>
      <c r="I974" s="650">
        <v>42</v>
      </c>
      <c r="J974" s="419">
        <v>43005</v>
      </c>
      <c r="K974" s="597" t="s">
        <v>76</v>
      </c>
      <c r="L974" s="323"/>
      <c r="M974" s="652" t="s">
        <v>66</v>
      </c>
      <c r="N974" s="660">
        <v>43049</v>
      </c>
      <c r="O974" s="654">
        <v>43025</v>
      </c>
      <c r="P974" s="331"/>
      <c r="Q974" s="271" t="s">
        <v>77</v>
      </c>
      <c r="R974" s="396">
        <v>2017</v>
      </c>
      <c r="S974" s="564"/>
      <c r="T974" s="564"/>
      <c r="U974" s="564"/>
      <c r="V974" s="564"/>
      <c r="W974" s="564"/>
    </row>
    <row r="975" spans="1:23" ht="23.25" hidden="1" customHeight="1" x14ac:dyDescent="0.25">
      <c r="A975" s="5" t="s">
        <v>1099</v>
      </c>
      <c r="B975" s="5" t="s">
        <v>1998</v>
      </c>
      <c r="C975" s="376" t="s">
        <v>1999</v>
      </c>
      <c r="D975" s="335">
        <v>729107</v>
      </c>
      <c r="E975" s="4" t="s">
        <v>2000</v>
      </c>
      <c r="F975" s="344" t="s">
        <v>64</v>
      </c>
      <c r="G975" s="344">
        <v>1</v>
      </c>
      <c r="H975" s="650">
        <v>2855.19</v>
      </c>
      <c r="I975" s="650">
        <v>2855.19</v>
      </c>
      <c r="J975" s="366">
        <v>43035</v>
      </c>
      <c r="K975" s="598" t="s">
        <v>694</v>
      </c>
      <c r="L975" s="361"/>
      <c r="M975" s="652" t="s">
        <v>66</v>
      </c>
      <c r="N975" s="660">
        <v>43052</v>
      </c>
      <c r="O975" s="654">
        <v>43054</v>
      </c>
      <c r="P975" s="5"/>
      <c r="Q975" s="271" t="s">
        <v>77</v>
      </c>
      <c r="R975" s="396">
        <v>2017</v>
      </c>
    </row>
    <row r="976" spans="1:23" ht="23.25" hidden="1" customHeight="1" x14ac:dyDescent="0.25">
      <c r="A976" s="5"/>
      <c r="B976" s="5"/>
      <c r="C976" s="376"/>
      <c r="D976" s="335"/>
      <c r="E976" s="337" t="s">
        <v>1696</v>
      </c>
      <c r="F976" s="344" t="s">
        <v>64</v>
      </c>
      <c r="G976" s="344">
        <v>1</v>
      </c>
      <c r="H976" s="650">
        <v>49</v>
      </c>
      <c r="I976" s="650">
        <v>49</v>
      </c>
      <c r="J976" s="366">
        <v>43038</v>
      </c>
      <c r="K976" s="598" t="s">
        <v>756</v>
      </c>
      <c r="L976" s="361"/>
      <c r="M976" s="652" t="s">
        <v>66</v>
      </c>
      <c r="N976" s="660">
        <v>43041</v>
      </c>
      <c r="O976" s="654">
        <v>43048</v>
      </c>
      <c r="P976" s="5"/>
      <c r="Q976" s="271" t="s">
        <v>77</v>
      </c>
      <c r="R976" s="396">
        <v>2017</v>
      </c>
    </row>
    <row r="977" spans="1:23" ht="23.25" hidden="1" customHeight="1" x14ac:dyDescent="0.25">
      <c r="A977" s="338" t="s">
        <v>307</v>
      </c>
      <c r="B977" s="5" t="s">
        <v>505</v>
      </c>
      <c r="C977" s="376"/>
      <c r="D977" s="335" t="s">
        <v>506</v>
      </c>
      <c r="E977" s="337" t="s">
        <v>507</v>
      </c>
      <c r="F977" s="344" t="s">
        <v>64</v>
      </c>
      <c r="G977" s="344">
        <v>1</v>
      </c>
      <c r="H977" s="650">
        <v>4275</v>
      </c>
      <c r="I977" s="650">
        <v>4275</v>
      </c>
      <c r="J977" s="366">
        <v>43040</v>
      </c>
      <c r="K977" s="598" t="s">
        <v>508</v>
      </c>
      <c r="L977" s="572"/>
      <c r="M977" s="652" t="s">
        <v>66</v>
      </c>
      <c r="N977" s="660">
        <v>43041</v>
      </c>
      <c r="O977" s="654">
        <v>43048</v>
      </c>
      <c r="P977" s="7"/>
      <c r="Q977" s="271" t="s">
        <v>77</v>
      </c>
      <c r="R977" s="396">
        <v>2017</v>
      </c>
    </row>
    <row r="978" spans="1:23" ht="23.25" hidden="1" customHeight="1" x14ac:dyDescent="0.25">
      <c r="A978" s="338" t="s">
        <v>307</v>
      </c>
      <c r="B978" s="5" t="s">
        <v>697</v>
      </c>
      <c r="C978" s="376" t="s">
        <v>180</v>
      </c>
      <c r="D978" s="335">
        <v>1510004</v>
      </c>
      <c r="E978" s="345" t="s">
        <v>1471</v>
      </c>
      <c r="F978" s="344" t="s">
        <v>64</v>
      </c>
      <c r="G978" s="344">
        <v>1</v>
      </c>
      <c r="H978" s="650">
        <v>370.18</v>
      </c>
      <c r="I978" s="650">
        <v>370.18</v>
      </c>
      <c r="J978" s="366">
        <v>43040</v>
      </c>
      <c r="K978" s="598" t="s">
        <v>180</v>
      </c>
      <c r="L978" s="361"/>
      <c r="M978" s="652" t="s">
        <v>66</v>
      </c>
      <c r="N978" s="660">
        <v>43041</v>
      </c>
      <c r="O978" s="654">
        <v>43048</v>
      </c>
      <c r="P978" s="7"/>
      <c r="Q978" s="271" t="s">
        <v>77</v>
      </c>
      <c r="R978" s="396">
        <v>2017</v>
      </c>
    </row>
    <row r="979" spans="1:23" ht="23.25" hidden="1" customHeight="1" x14ac:dyDescent="0.25">
      <c r="A979" s="5" t="s">
        <v>95</v>
      </c>
      <c r="B979" s="5" t="s">
        <v>2001</v>
      </c>
      <c r="C979" s="376"/>
      <c r="D979" s="335" t="s">
        <v>2002</v>
      </c>
      <c r="E979" s="333" t="s">
        <v>2003</v>
      </c>
      <c r="F979" s="344" t="s">
        <v>64</v>
      </c>
      <c r="G979" s="344">
        <v>1</v>
      </c>
      <c r="H979" s="650">
        <v>83.7</v>
      </c>
      <c r="I979" s="650">
        <v>83.7</v>
      </c>
      <c r="J979" s="366">
        <v>43040</v>
      </c>
      <c r="K979" s="598" t="s">
        <v>2004</v>
      </c>
      <c r="L979" s="361"/>
      <c r="M979" s="652" t="s">
        <v>66</v>
      </c>
      <c r="N979" s="660">
        <v>43041</v>
      </c>
      <c r="O979" s="654">
        <v>43048</v>
      </c>
      <c r="P979" s="5"/>
      <c r="Q979" s="271" t="s">
        <v>77</v>
      </c>
      <c r="R979" s="396">
        <v>2017</v>
      </c>
    </row>
    <row r="980" spans="1:23" ht="23.25" hidden="1" customHeight="1" x14ac:dyDescent="0.25">
      <c r="A980" s="338" t="s">
        <v>307</v>
      </c>
      <c r="B980" s="5" t="s">
        <v>1854</v>
      </c>
      <c r="C980" s="376"/>
      <c r="D980" s="335" t="s">
        <v>1854</v>
      </c>
      <c r="E980" s="333" t="s">
        <v>2005</v>
      </c>
      <c r="F980" s="344" t="s">
        <v>64</v>
      </c>
      <c r="G980" s="344">
        <v>36</v>
      </c>
      <c r="H980" s="650">
        <v>10.78</v>
      </c>
      <c r="I980" s="650">
        <v>388.08</v>
      </c>
      <c r="J980" s="366">
        <v>43040</v>
      </c>
      <c r="K980" s="598" t="s">
        <v>9234</v>
      </c>
      <c r="L980" s="361"/>
      <c r="M980" s="652" t="s">
        <v>66</v>
      </c>
      <c r="N980" s="660">
        <v>43041</v>
      </c>
      <c r="O980" s="654">
        <v>43048</v>
      </c>
      <c r="P980" s="5"/>
      <c r="Q980" s="271" t="s">
        <v>77</v>
      </c>
      <c r="R980" s="396">
        <v>2017</v>
      </c>
    </row>
    <row r="981" spans="1:23" ht="23.25" hidden="1" customHeight="1" x14ac:dyDescent="0.25">
      <c r="A981" s="5" t="s">
        <v>0</v>
      </c>
      <c r="B981" s="5" t="s">
        <v>2006</v>
      </c>
      <c r="C981" s="376" t="s">
        <v>41</v>
      </c>
      <c r="D981" s="335" t="s">
        <v>2007</v>
      </c>
      <c r="E981" s="337" t="s">
        <v>2008</v>
      </c>
      <c r="F981" s="344" t="s">
        <v>50</v>
      </c>
      <c r="G981" s="344">
        <v>1</v>
      </c>
      <c r="H981" s="650">
        <v>76.069999999999993</v>
      </c>
      <c r="I981" s="650">
        <v>76.069999999999993</v>
      </c>
      <c r="J981" s="366">
        <v>43040</v>
      </c>
      <c r="K981" s="598" t="s">
        <v>41</v>
      </c>
      <c r="L981" s="361"/>
      <c r="M981" s="652" t="s">
        <v>66</v>
      </c>
      <c r="N981" s="660">
        <v>43052</v>
      </c>
      <c r="O981" s="654">
        <v>43054</v>
      </c>
      <c r="P981" s="5"/>
      <c r="Q981" s="271" t="s">
        <v>77</v>
      </c>
      <c r="R981" s="396">
        <v>2017</v>
      </c>
    </row>
    <row r="982" spans="1:23" ht="23.25" hidden="1" customHeight="1" x14ac:dyDescent="0.25">
      <c r="A982" s="338" t="s">
        <v>307</v>
      </c>
      <c r="B982" s="5" t="s">
        <v>1026</v>
      </c>
      <c r="C982" s="376"/>
      <c r="D982" s="335" t="s">
        <v>1026</v>
      </c>
      <c r="E982" s="331">
        <v>243152</v>
      </c>
      <c r="F982" s="344" t="s">
        <v>64</v>
      </c>
      <c r="G982" s="344">
        <v>4</v>
      </c>
      <c r="H982" s="650">
        <v>306.75</v>
      </c>
      <c r="I982" s="650">
        <v>1227</v>
      </c>
      <c r="J982" s="366">
        <v>43040</v>
      </c>
      <c r="K982" s="598" t="s">
        <v>214</v>
      </c>
      <c r="L982" s="361"/>
      <c r="M982" s="652" t="s">
        <v>66</v>
      </c>
      <c r="N982" s="660">
        <v>43041</v>
      </c>
      <c r="O982" s="654">
        <v>43048</v>
      </c>
      <c r="P982" s="6"/>
      <c r="Q982" s="271" t="s">
        <v>77</v>
      </c>
      <c r="R982" s="675">
        <v>2017</v>
      </c>
    </row>
    <row r="983" spans="1:23" ht="23.25" hidden="1" customHeight="1" x14ac:dyDescent="0.25">
      <c r="A983" s="338" t="s">
        <v>307</v>
      </c>
      <c r="B983" s="334" t="s">
        <v>1143</v>
      </c>
      <c r="C983" s="376"/>
      <c r="D983" s="335" t="s">
        <v>1143</v>
      </c>
      <c r="E983" s="337" t="s">
        <v>936</v>
      </c>
      <c r="F983" s="344" t="s">
        <v>64</v>
      </c>
      <c r="G983" s="344">
        <v>7</v>
      </c>
      <c r="H983" s="650">
        <v>55.21</v>
      </c>
      <c r="I983" s="650">
        <v>386.47</v>
      </c>
      <c r="J983" s="366">
        <v>43040</v>
      </c>
      <c r="K983" s="598" t="s">
        <v>214</v>
      </c>
      <c r="L983" s="361"/>
      <c r="M983" s="652" t="s">
        <v>66</v>
      </c>
      <c r="N983" s="660">
        <v>43041</v>
      </c>
      <c r="O983" s="654">
        <v>43048</v>
      </c>
      <c r="P983" s="6"/>
      <c r="Q983" s="271" t="s">
        <v>77</v>
      </c>
      <c r="R983" s="675">
        <v>2017</v>
      </c>
      <c r="S983" s="564"/>
      <c r="T983" s="564"/>
      <c r="U983" s="564"/>
      <c r="V983" s="564"/>
      <c r="W983" s="564"/>
    </row>
    <row r="984" spans="1:23" ht="23.25" hidden="1" customHeight="1" x14ac:dyDescent="0.25">
      <c r="A984" s="338" t="s">
        <v>307</v>
      </c>
      <c r="B984" s="334" t="s">
        <v>1143</v>
      </c>
      <c r="C984" s="376"/>
      <c r="D984" s="335" t="s">
        <v>1143</v>
      </c>
      <c r="E984" s="337" t="s">
        <v>933</v>
      </c>
      <c r="F984" s="344" t="s">
        <v>64</v>
      </c>
      <c r="G984" s="344">
        <v>20</v>
      </c>
      <c r="H984" s="650">
        <v>57.13</v>
      </c>
      <c r="I984" s="650">
        <v>1142.6000000000001</v>
      </c>
      <c r="J984" s="366">
        <v>43040</v>
      </c>
      <c r="K984" s="598" t="s">
        <v>214</v>
      </c>
      <c r="L984" s="361"/>
      <c r="M984" s="652" t="s">
        <v>66</v>
      </c>
      <c r="N984" s="660">
        <v>43041</v>
      </c>
      <c r="O984" s="654">
        <v>43048</v>
      </c>
      <c r="P984" s="6"/>
      <c r="Q984" s="271" t="s">
        <v>77</v>
      </c>
      <c r="R984" s="675">
        <v>2017</v>
      </c>
    </row>
    <row r="985" spans="1:23" ht="23.25" hidden="1" customHeight="1" x14ac:dyDescent="0.25">
      <c r="A985" s="338" t="s">
        <v>307</v>
      </c>
      <c r="B985" s="334" t="s">
        <v>1143</v>
      </c>
      <c r="C985" s="376"/>
      <c r="D985" s="335" t="s">
        <v>1143</v>
      </c>
      <c r="E985" s="337" t="s">
        <v>1286</v>
      </c>
      <c r="F985" s="344" t="s">
        <v>64</v>
      </c>
      <c r="G985" s="344">
        <v>6</v>
      </c>
      <c r="H985" s="650">
        <v>116.45</v>
      </c>
      <c r="I985" s="650">
        <v>698.7</v>
      </c>
      <c r="J985" s="366">
        <v>43040</v>
      </c>
      <c r="K985" s="598" t="s">
        <v>214</v>
      </c>
      <c r="L985" s="361"/>
      <c r="M985" s="652" t="s">
        <v>66</v>
      </c>
      <c r="N985" s="660">
        <v>43041</v>
      </c>
      <c r="O985" s="654">
        <v>43048</v>
      </c>
      <c r="P985" s="6"/>
      <c r="Q985" s="271" t="s">
        <v>77</v>
      </c>
      <c r="R985" s="675">
        <v>2017</v>
      </c>
    </row>
    <row r="986" spans="1:23" ht="23.25" hidden="1" customHeight="1" x14ac:dyDescent="0.25">
      <c r="A986" s="338" t="s">
        <v>307</v>
      </c>
      <c r="B986" s="334" t="s">
        <v>1143</v>
      </c>
      <c r="C986" s="376"/>
      <c r="D986" s="335" t="s">
        <v>1143</v>
      </c>
      <c r="E986" s="337" t="s">
        <v>597</v>
      </c>
      <c r="F986" s="344" t="s">
        <v>64</v>
      </c>
      <c r="G986" s="344">
        <v>9</v>
      </c>
      <c r="H986" s="650">
        <v>29.87</v>
      </c>
      <c r="I986" s="650">
        <v>268.83</v>
      </c>
      <c r="J986" s="366">
        <v>43040</v>
      </c>
      <c r="K986" s="598" t="s">
        <v>214</v>
      </c>
      <c r="L986" s="361"/>
      <c r="M986" s="652" t="s">
        <v>66</v>
      </c>
      <c r="N986" s="660">
        <v>43041</v>
      </c>
      <c r="O986" s="654">
        <v>43048</v>
      </c>
      <c r="P986" s="6"/>
      <c r="Q986" s="271" t="s">
        <v>77</v>
      </c>
      <c r="R986" s="675">
        <v>2017</v>
      </c>
    </row>
    <row r="987" spans="1:23" ht="23.25" hidden="1" customHeight="1" x14ac:dyDescent="0.25">
      <c r="A987" s="338" t="s">
        <v>307</v>
      </c>
      <c r="B987" s="5" t="s">
        <v>1862</v>
      </c>
      <c r="C987" s="376"/>
      <c r="D987" s="335" t="s">
        <v>1862</v>
      </c>
      <c r="E987" s="337" t="s">
        <v>315</v>
      </c>
      <c r="F987" s="344" t="s">
        <v>64</v>
      </c>
      <c r="G987" s="344">
        <v>1</v>
      </c>
      <c r="H987" s="650">
        <v>74.709999999999994</v>
      </c>
      <c r="I987" s="650">
        <v>74.709999999999994</v>
      </c>
      <c r="J987" s="366">
        <v>43040</v>
      </c>
      <c r="K987" s="598" t="s">
        <v>214</v>
      </c>
      <c r="L987" s="361"/>
      <c r="M987" s="652" t="s">
        <v>66</v>
      </c>
      <c r="N987" s="660">
        <v>43041</v>
      </c>
      <c r="O987" s="654">
        <v>43048</v>
      </c>
      <c r="P987" s="6"/>
      <c r="Q987" s="271" t="s">
        <v>77</v>
      </c>
      <c r="R987" s="675">
        <v>2017</v>
      </c>
    </row>
    <row r="988" spans="1:23" ht="23.25" hidden="1" customHeight="1" x14ac:dyDescent="0.25">
      <c r="A988" s="338" t="s">
        <v>307</v>
      </c>
      <c r="B988" s="5" t="s">
        <v>1862</v>
      </c>
      <c r="C988" s="376"/>
      <c r="D988" s="335" t="s">
        <v>1862</v>
      </c>
      <c r="E988" s="337" t="s">
        <v>317</v>
      </c>
      <c r="F988" s="344" t="s">
        <v>64</v>
      </c>
      <c r="G988" s="344">
        <v>1</v>
      </c>
      <c r="H988" s="650">
        <v>56.87</v>
      </c>
      <c r="I988" s="650">
        <v>56.87</v>
      </c>
      <c r="J988" s="366">
        <v>43040</v>
      </c>
      <c r="K988" s="598" t="s">
        <v>214</v>
      </c>
      <c r="L988" s="361"/>
      <c r="M988" s="652" t="s">
        <v>66</v>
      </c>
      <c r="N988" s="660">
        <v>43041</v>
      </c>
      <c r="O988" s="654">
        <v>43048</v>
      </c>
      <c r="P988" s="6"/>
      <c r="Q988" s="271" t="s">
        <v>77</v>
      </c>
      <c r="R988" s="675">
        <v>2017</v>
      </c>
    </row>
    <row r="989" spans="1:23" ht="23.25" hidden="1" customHeight="1" x14ac:dyDescent="0.25">
      <c r="A989" s="338" t="s">
        <v>307</v>
      </c>
      <c r="B989" s="5" t="s">
        <v>1624</v>
      </c>
      <c r="C989" s="376"/>
      <c r="D989" s="335" t="s">
        <v>2009</v>
      </c>
      <c r="E989" s="337">
        <v>117006</v>
      </c>
      <c r="F989" s="344" t="s">
        <v>64</v>
      </c>
      <c r="G989" s="344">
        <v>1</v>
      </c>
      <c r="H989" s="650">
        <v>3.3</v>
      </c>
      <c r="I989" s="650">
        <v>3.3</v>
      </c>
      <c r="J989" s="366">
        <v>43040</v>
      </c>
      <c r="K989" s="598" t="s">
        <v>214</v>
      </c>
      <c r="L989" s="361"/>
      <c r="M989" s="652" t="s">
        <v>66</v>
      </c>
      <c r="N989" s="660">
        <v>43046</v>
      </c>
      <c r="O989" s="654">
        <v>43048</v>
      </c>
      <c r="P989" s="6"/>
      <c r="Q989" s="271" t="s">
        <v>77</v>
      </c>
      <c r="R989" s="675">
        <v>2017</v>
      </c>
    </row>
    <row r="990" spans="1:23" ht="23.25" hidden="1" customHeight="1" x14ac:dyDescent="0.25">
      <c r="A990" s="338" t="s">
        <v>307</v>
      </c>
      <c r="B990" s="5" t="s">
        <v>1624</v>
      </c>
      <c r="C990" s="376"/>
      <c r="D990" s="335" t="s">
        <v>2010</v>
      </c>
      <c r="E990" s="337">
        <v>117020</v>
      </c>
      <c r="F990" s="344" t="s">
        <v>64</v>
      </c>
      <c r="G990" s="344">
        <v>1</v>
      </c>
      <c r="H990" s="650">
        <v>3.3</v>
      </c>
      <c r="I990" s="650">
        <v>3.3</v>
      </c>
      <c r="J990" s="366">
        <v>43040</v>
      </c>
      <c r="K990" s="598" t="s">
        <v>214</v>
      </c>
      <c r="L990" s="361"/>
      <c r="M990" s="652" t="s">
        <v>66</v>
      </c>
      <c r="N990" s="660">
        <v>43041</v>
      </c>
      <c r="O990" s="654">
        <v>43048</v>
      </c>
      <c r="P990" s="6"/>
      <c r="Q990" s="271" t="s">
        <v>77</v>
      </c>
      <c r="R990" s="396">
        <v>2017</v>
      </c>
    </row>
    <row r="991" spans="1:23" ht="23.25" hidden="1" customHeight="1" x14ac:dyDescent="0.25">
      <c r="A991" s="338" t="s">
        <v>307</v>
      </c>
      <c r="B991" s="5" t="s">
        <v>1624</v>
      </c>
      <c r="C991" s="376"/>
      <c r="D991" s="335" t="s">
        <v>2011</v>
      </c>
      <c r="E991" s="337">
        <v>116595</v>
      </c>
      <c r="F991" s="344" t="s">
        <v>64</v>
      </c>
      <c r="G991" s="344">
        <v>4</v>
      </c>
      <c r="H991" s="650">
        <v>3.3</v>
      </c>
      <c r="I991" s="650">
        <v>13.2</v>
      </c>
      <c r="J991" s="366">
        <v>43040</v>
      </c>
      <c r="K991" s="598" t="s">
        <v>214</v>
      </c>
      <c r="L991" s="361"/>
      <c r="M991" s="652" t="s">
        <v>66</v>
      </c>
      <c r="N991" s="660">
        <v>43041</v>
      </c>
      <c r="O991" s="654">
        <v>43048</v>
      </c>
      <c r="P991" s="6"/>
      <c r="Q991" s="271" t="s">
        <v>77</v>
      </c>
      <c r="R991" s="396">
        <v>2017</v>
      </c>
    </row>
    <row r="992" spans="1:23" ht="23.25" hidden="1" customHeight="1" x14ac:dyDescent="0.25">
      <c r="A992" s="338" t="s">
        <v>307</v>
      </c>
      <c r="B992" s="5" t="s">
        <v>1624</v>
      </c>
      <c r="C992" s="376"/>
      <c r="D992" s="335" t="s">
        <v>2012</v>
      </c>
      <c r="E992" s="337" t="s">
        <v>1907</v>
      </c>
      <c r="F992" s="344" t="s">
        <v>64</v>
      </c>
      <c r="G992" s="344">
        <v>2</v>
      </c>
      <c r="H992" s="650">
        <v>7.5</v>
      </c>
      <c r="I992" s="650">
        <v>15</v>
      </c>
      <c r="J992" s="366">
        <v>43040</v>
      </c>
      <c r="K992" s="598" t="s">
        <v>214</v>
      </c>
      <c r="L992" s="361"/>
      <c r="M992" s="652" t="s">
        <v>66</v>
      </c>
      <c r="N992" s="660">
        <v>43041</v>
      </c>
      <c r="O992" s="654">
        <v>43048</v>
      </c>
      <c r="P992" s="6"/>
      <c r="Q992" s="271" t="s">
        <v>77</v>
      </c>
      <c r="R992" s="396">
        <v>2017</v>
      </c>
    </row>
    <row r="993" spans="1:23" ht="23.25" hidden="1" customHeight="1" x14ac:dyDescent="0.25">
      <c r="A993" s="338" t="s">
        <v>307</v>
      </c>
      <c r="B993" s="5" t="s">
        <v>1624</v>
      </c>
      <c r="C993" s="376"/>
      <c r="D993" s="335" t="s">
        <v>2013</v>
      </c>
      <c r="E993" s="337" t="s">
        <v>2014</v>
      </c>
      <c r="F993" s="344" t="s">
        <v>64</v>
      </c>
      <c r="G993" s="344">
        <v>1</v>
      </c>
      <c r="H993" s="650">
        <v>66.75</v>
      </c>
      <c r="I993" s="650">
        <v>66.75</v>
      </c>
      <c r="J993" s="366">
        <v>43040</v>
      </c>
      <c r="K993" s="598" t="s">
        <v>214</v>
      </c>
      <c r="L993" s="361"/>
      <c r="M993" s="652" t="s">
        <v>66</v>
      </c>
      <c r="N993" s="660">
        <v>43046</v>
      </c>
      <c r="O993" s="654">
        <v>43048</v>
      </c>
      <c r="P993" s="6"/>
      <c r="Q993" s="271" t="s">
        <v>77</v>
      </c>
      <c r="R993" s="396">
        <v>2017</v>
      </c>
      <c r="S993" s="124"/>
      <c r="T993" s="124"/>
      <c r="U993" s="124"/>
      <c r="V993" s="124"/>
      <c r="W993" s="124"/>
    </row>
    <row r="994" spans="1:23" ht="23.25" hidden="1" customHeight="1" x14ac:dyDescent="0.25">
      <c r="A994" s="338" t="s">
        <v>307</v>
      </c>
      <c r="B994" s="5" t="s">
        <v>1624</v>
      </c>
      <c r="C994" s="376"/>
      <c r="D994" s="335" t="s">
        <v>2015</v>
      </c>
      <c r="E994" s="337">
        <v>117012</v>
      </c>
      <c r="F994" s="344" t="s">
        <v>64</v>
      </c>
      <c r="G994" s="344">
        <v>2</v>
      </c>
      <c r="H994" s="650">
        <v>5.85</v>
      </c>
      <c r="I994" s="650">
        <v>11.7</v>
      </c>
      <c r="J994" s="366">
        <v>43040</v>
      </c>
      <c r="K994" s="598" t="s">
        <v>214</v>
      </c>
      <c r="L994" s="361"/>
      <c r="M994" s="652" t="s">
        <v>66</v>
      </c>
      <c r="N994" s="660">
        <v>43046</v>
      </c>
      <c r="O994" s="654">
        <v>43048</v>
      </c>
      <c r="P994" s="6"/>
      <c r="Q994" s="271" t="s">
        <v>77</v>
      </c>
      <c r="R994" s="396">
        <v>2017</v>
      </c>
    </row>
    <row r="995" spans="1:23" ht="23.25" hidden="1" customHeight="1" x14ac:dyDescent="0.25">
      <c r="A995" s="338" t="s">
        <v>307</v>
      </c>
      <c r="B995" s="5" t="s">
        <v>308</v>
      </c>
      <c r="C995" s="376"/>
      <c r="D995" s="335" t="s">
        <v>309</v>
      </c>
      <c r="E995" s="333" t="s">
        <v>310</v>
      </c>
      <c r="F995" s="344" t="s">
        <v>32</v>
      </c>
      <c r="G995" s="344">
        <v>6</v>
      </c>
      <c r="H995" s="650">
        <v>16.2</v>
      </c>
      <c r="I995" s="650">
        <v>97.199999999999989</v>
      </c>
      <c r="J995" s="366">
        <v>43040</v>
      </c>
      <c r="K995" s="598" t="s">
        <v>243</v>
      </c>
      <c r="L995" s="361"/>
      <c r="M995" s="652" t="s">
        <v>66</v>
      </c>
      <c r="N995" s="660">
        <v>43041</v>
      </c>
      <c r="O995" s="654">
        <v>43048</v>
      </c>
      <c r="P995" s="7"/>
      <c r="Q995" s="271" t="s">
        <v>77</v>
      </c>
      <c r="R995" s="396">
        <v>2017</v>
      </c>
    </row>
    <row r="996" spans="1:23" ht="23.25" hidden="1" customHeight="1" x14ac:dyDescent="0.25">
      <c r="A996" s="338" t="s">
        <v>307</v>
      </c>
      <c r="B996" s="5" t="s">
        <v>311</v>
      </c>
      <c r="C996" s="376"/>
      <c r="D996" s="335">
        <v>120004404004</v>
      </c>
      <c r="E996" s="4" t="s">
        <v>322</v>
      </c>
      <c r="F996" s="344" t="s">
        <v>64</v>
      </c>
      <c r="G996" s="344">
        <v>4</v>
      </c>
      <c r="H996" s="650">
        <v>276.64400000000001</v>
      </c>
      <c r="I996" s="650">
        <v>1106.576</v>
      </c>
      <c r="J996" s="366">
        <v>43040</v>
      </c>
      <c r="K996" s="598" t="s">
        <v>214</v>
      </c>
      <c r="L996" s="361"/>
      <c r="M996" s="652" t="s">
        <v>66</v>
      </c>
      <c r="N996" s="660">
        <v>43041</v>
      </c>
      <c r="O996" s="654">
        <v>43048</v>
      </c>
      <c r="P996" s="726"/>
      <c r="Q996" s="271" t="s">
        <v>77</v>
      </c>
      <c r="R996" s="396">
        <v>2017</v>
      </c>
    </row>
    <row r="997" spans="1:23" ht="23.25" hidden="1" customHeight="1" x14ac:dyDescent="0.25">
      <c r="A997" s="338" t="s">
        <v>307</v>
      </c>
      <c r="B997" s="5" t="s">
        <v>318</v>
      </c>
      <c r="C997" s="376"/>
      <c r="D997" s="335" t="s">
        <v>319</v>
      </c>
      <c r="E997" s="4" t="s">
        <v>320</v>
      </c>
      <c r="F997" s="344" t="s">
        <v>32</v>
      </c>
      <c r="G997" s="344">
        <v>25</v>
      </c>
      <c r="H997" s="650">
        <v>2.93</v>
      </c>
      <c r="I997" s="650">
        <v>73.25</v>
      </c>
      <c r="J997" s="366">
        <v>43040</v>
      </c>
      <c r="K997" s="598" t="s">
        <v>243</v>
      </c>
      <c r="L997" s="361"/>
      <c r="M997" s="652" t="s">
        <v>66</v>
      </c>
      <c r="N997" s="660">
        <v>43041</v>
      </c>
      <c r="O997" s="654">
        <v>43048</v>
      </c>
      <c r="P997" s="7"/>
      <c r="Q997" s="271" t="s">
        <v>77</v>
      </c>
      <c r="R997" s="396">
        <v>2017</v>
      </c>
    </row>
    <row r="998" spans="1:23" ht="23.25" hidden="1" customHeight="1" x14ac:dyDescent="0.25">
      <c r="A998" s="338" t="s">
        <v>307</v>
      </c>
      <c r="B998" s="334" t="s">
        <v>253</v>
      </c>
      <c r="C998" s="376"/>
      <c r="D998" s="335" t="s">
        <v>254</v>
      </c>
      <c r="E998" s="337" t="s">
        <v>255</v>
      </c>
      <c r="F998" s="344" t="s">
        <v>64</v>
      </c>
      <c r="G998" s="344">
        <v>6</v>
      </c>
      <c r="H998" s="650">
        <v>3.35</v>
      </c>
      <c r="I998" s="650">
        <v>20.100000000000001</v>
      </c>
      <c r="J998" s="366">
        <v>43040</v>
      </c>
      <c r="K998" s="598" t="s">
        <v>214</v>
      </c>
      <c r="L998" s="361"/>
      <c r="M998" s="652" t="s">
        <v>66</v>
      </c>
      <c r="N998" s="660">
        <v>43041</v>
      </c>
      <c r="O998" s="654">
        <v>43048</v>
      </c>
      <c r="P998" s="726"/>
      <c r="Q998" s="271" t="s">
        <v>77</v>
      </c>
      <c r="R998" s="675">
        <v>2017</v>
      </c>
    </row>
    <row r="999" spans="1:23" ht="23.25" hidden="1" customHeight="1" x14ac:dyDescent="0.25">
      <c r="A999" s="5" t="s">
        <v>54</v>
      </c>
      <c r="B999" s="5" t="s">
        <v>2016</v>
      </c>
      <c r="C999" s="376" t="s">
        <v>362</v>
      </c>
      <c r="D999" s="335" t="s">
        <v>2017</v>
      </c>
      <c r="E999" s="331" t="s">
        <v>2018</v>
      </c>
      <c r="F999" s="344" t="s">
        <v>32</v>
      </c>
      <c r="G999" s="344">
        <v>10</v>
      </c>
      <c r="H999" s="650">
        <v>1.83</v>
      </c>
      <c r="I999" s="650">
        <v>18.3</v>
      </c>
      <c r="J999" s="366">
        <v>43041</v>
      </c>
      <c r="K999" s="598" t="s">
        <v>2019</v>
      </c>
      <c r="L999" s="361"/>
      <c r="M999" s="652" t="s">
        <v>66</v>
      </c>
      <c r="N999" s="660">
        <v>43060</v>
      </c>
      <c r="O999" s="654"/>
      <c r="P999" s="5"/>
      <c r="Q999" s="271" t="s">
        <v>77</v>
      </c>
      <c r="R999" s="396">
        <v>2017</v>
      </c>
    </row>
    <row r="1000" spans="1:23" ht="23.25" hidden="1" customHeight="1" x14ac:dyDescent="0.25">
      <c r="A1000" s="5" t="s">
        <v>84</v>
      </c>
      <c r="B1000" s="5" t="s">
        <v>2020</v>
      </c>
      <c r="C1000" s="376"/>
      <c r="D1000" s="335">
        <v>159788</v>
      </c>
      <c r="E1000" s="331" t="s">
        <v>2021</v>
      </c>
      <c r="F1000" s="344" t="s">
        <v>32</v>
      </c>
      <c r="G1000" s="344">
        <v>1</v>
      </c>
      <c r="H1000" s="650">
        <v>644.01</v>
      </c>
      <c r="I1000" s="650">
        <v>644.01</v>
      </c>
      <c r="J1000" s="366">
        <v>43042</v>
      </c>
      <c r="K1000" s="598" t="s">
        <v>1757</v>
      </c>
      <c r="L1000" s="361"/>
      <c r="M1000" s="652" t="s">
        <v>66</v>
      </c>
      <c r="N1000" s="660">
        <v>43052</v>
      </c>
      <c r="O1000" s="654">
        <v>43054</v>
      </c>
      <c r="P1000" s="5"/>
      <c r="Q1000" s="271" t="s">
        <v>77</v>
      </c>
      <c r="R1000" s="396">
        <v>2017</v>
      </c>
    </row>
    <row r="1001" spans="1:23" ht="23.25" hidden="1" customHeight="1" x14ac:dyDescent="0.25">
      <c r="A1001" s="5" t="s">
        <v>36</v>
      </c>
      <c r="B1001" s="5" t="s">
        <v>2022</v>
      </c>
      <c r="C1001" s="376" t="s">
        <v>1147</v>
      </c>
      <c r="D1001" s="335"/>
      <c r="E1001" s="337" t="s">
        <v>2022</v>
      </c>
      <c r="F1001" s="344" t="s">
        <v>32</v>
      </c>
      <c r="G1001" s="344">
        <v>20</v>
      </c>
      <c r="H1001" s="650">
        <v>9</v>
      </c>
      <c r="I1001" s="650">
        <v>180</v>
      </c>
      <c r="J1001" s="366">
        <v>43042</v>
      </c>
      <c r="K1001" s="598" t="s">
        <v>1147</v>
      </c>
      <c r="L1001" s="361"/>
      <c r="M1001" s="652" t="s">
        <v>66</v>
      </c>
      <c r="N1001" s="660">
        <v>43052</v>
      </c>
      <c r="O1001" s="654">
        <v>43054</v>
      </c>
      <c r="P1001" s="5"/>
      <c r="Q1001" s="271" t="s">
        <v>77</v>
      </c>
      <c r="R1001" s="396">
        <v>2017</v>
      </c>
      <c r="S1001" s="124"/>
      <c r="T1001" s="124"/>
      <c r="U1001" s="124"/>
      <c r="V1001" s="124"/>
      <c r="W1001" s="124"/>
    </row>
    <row r="1002" spans="1:23" ht="23.25" hidden="1" customHeight="1" x14ac:dyDescent="0.25">
      <c r="A1002" s="5" t="s">
        <v>84</v>
      </c>
      <c r="B1002" s="5" t="s">
        <v>2023</v>
      </c>
      <c r="C1002" s="376"/>
      <c r="D1002" s="335">
        <v>227599</v>
      </c>
      <c r="E1002" s="331" t="s">
        <v>2024</v>
      </c>
      <c r="F1002" s="344" t="s">
        <v>32</v>
      </c>
      <c r="G1002" s="344">
        <v>1</v>
      </c>
      <c r="H1002" s="650">
        <v>665.43</v>
      </c>
      <c r="I1002" s="650">
        <v>665.43</v>
      </c>
      <c r="J1002" s="366">
        <v>43042</v>
      </c>
      <c r="K1002" s="598" t="s">
        <v>1757</v>
      </c>
      <c r="L1002" s="361"/>
      <c r="M1002" s="652" t="s">
        <v>66</v>
      </c>
      <c r="N1002" s="660">
        <v>43052</v>
      </c>
      <c r="O1002" s="654">
        <v>43054</v>
      </c>
      <c r="P1002" s="5"/>
      <c r="Q1002" s="271" t="s">
        <v>77</v>
      </c>
      <c r="R1002" s="396">
        <v>2017</v>
      </c>
      <c r="S1002" s="124"/>
      <c r="T1002" s="124"/>
      <c r="U1002" s="124"/>
      <c r="V1002" s="124"/>
      <c r="W1002" s="124"/>
    </row>
    <row r="1003" spans="1:23" ht="23.25" hidden="1" customHeight="1" x14ac:dyDescent="0.25">
      <c r="A1003" s="5" t="s">
        <v>54</v>
      </c>
      <c r="B1003" s="5" t="s">
        <v>2025</v>
      </c>
      <c r="C1003" s="376" t="s">
        <v>1138</v>
      </c>
      <c r="D1003" s="335" t="s">
        <v>2026</v>
      </c>
      <c r="E1003" s="331" t="s">
        <v>2027</v>
      </c>
      <c r="F1003" s="344" t="s">
        <v>32</v>
      </c>
      <c r="G1003" s="344">
        <v>1</v>
      </c>
      <c r="H1003" s="650">
        <v>63.53</v>
      </c>
      <c r="I1003" s="650">
        <v>63.53</v>
      </c>
      <c r="J1003" s="366">
        <v>43045</v>
      </c>
      <c r="K1003" s="598" t="s">
        <v>1138</v>
      </c>
      <c r="L1003" s="361"/>
      <c r="M1003" s="652" t="s">
        <v>66</v>
      </c>
      <c r="N1003" s="660">
        <v>43052</v>
      </c>
      <c r="O1003" s="654">
        <v>43054</v>
      </c>
      <c r="P1003" s="5"/>
      <c r="Q1003" s="271" t="s">
        <v>77</v>
      </c>
      <c r="R1003" s="675">
        <v>2017</v>
      </c>
    </row>
    <row r="1004" spans="1:23" ht="23.25" hidden="1" customHeight="1" x14ac:dyDescent="0.25">
      <c r="A1004" s="338" t="s">
        <v>307</v>
      </c>
      <c r="B1004" s="5" t="s">
        <v>2028</v>
      </c>
      <c r="C1004" s="376" t="s">
        <v>2029</v>
      </c>
      <c r="D1004" s="335" t="s">
        <v>2030</v>
      </c>
      <c r="E1004" s="4" t="s">
        <v>2031</v>
      </c>
      <c r="F1004" s="344" t="s">
        <v>50</v>
      </c>
      <c r="G1004" s="344">
        <v>10</v>
      </c>
      <c r="H1004" s="650">
        <v>2.62</v>
      </c>
      <c r="I1004" s="650">
        <v>26.2</v>
      </c>
      <c r="J1004" s="366">
        <v>43046</v>
      </c>
      <c r="K1004" s="598" t="s">
        <v>139</v>
      </c>
      <c r="L1004" s="361"/>
      <c r="M1004" s="652" t="s">
        <v>66</v>
      </c>
      <c r="N1004" s="660">
        <v>43052</v>
      </c>
      <c r="O1004" s="654">
        <v>43054</v>
      </c>
      <c r="P1004" s="5"/>
      <c r="Q1004" s="271" t="s">
        <v>77</v>
      </c>
      <c r="R1004" s="396">
        <v>2017</v>
      </c>
      <c r="S1004" s="124"/>
      <c r="T1004" s="124"/>
      <c r="U1004" s="124"/>
      <c r="V1004" s="124"/>
      <c r="W1004" s="124"/>
    </row>
    <row r="1005" spans="1:23" ht="23.25" hidden="1" customHeight="1" x14ac:dyDescent="0.25">
      <c r="A1005" s="338" t="s">
        <v>307</v>
      </c>
      <c r="B1005" s="5" t="s">
        <v>2032</v>
      </c>
      <c r="C1005" s="376" t="s">
        <v>2029</v>
      </c>
      <c r="D1005" s="335" t="s">
        <v>2033</v>
      </c>
      <c r="E1005" s="333" t="s">
        <v>2034</v>
      </c>
      <c r="F1005" s="344" t="s">
        <v>50</v>
      </c>
      <c r="G1005" s="344">
        <v>10</v>
      </c>
      <c r="H1005" s="650">
        <v>6.55</v>
      </c>
      <c r="I1005" s="650">
        <v>65.5</v>
      </c>
      <c r="J1005" s="366">
        <v>43046</v>
      </c>
      <c r="K1005" s="598" t="s">
        <v>139</v>
      </c>
      <c r="L1005" s="361"/>
      <c r="M1005" s="652" t="s">
        <v>66</v>
      </c>
      <c r="N1005" s="660">
        <v>43052</v>
      </c>
      <c r="O1005" s="654">
        <v>43054</v>
      </c>
      <c r="P1005" s="5"/>
      <c r="Q1005" s="271" t="s">
        <v>77</v>
      </c>
      <c r="R1005" s="396">
        <v>2017</v>
      </c>
    </row>
    <row r="1006" spans="1:23" ht="23.25" hidden="1" customHeight="1" x14ac:dyDescent="0.25">
      <c r="A1006" s="338" t="s">
        <v>307</v>
      </c>
      <c r="B1006" s="5" t="s">
        <v>2035</v>
      </c>
      <c r="C1006" s="376" t="s">
        <v>2029</v>
      </c>
      <c r="D1006" s="335" t="s">
        <v>2036</v>
      </c>
      <c r="E1006" s="333" t="s">
        <v>2037</v>
      </c>
      <c r="F1006" s="344" t="s">
        <v>50</v>
      </c>
      <c r="G1006" s="344">
        <v>1</v>
      </c>
      <c r="H1006" s="650">
        <v>16.850000000000001</v>
      </c>
      <c r="I1006" s="650">
        <v>16.850000000000001</v>
      </c>
      <c r="J1006" s="366">
        <v>43046</v>
      </c>
      <c r="K1006" s="598" t="s">
        <v>139</v>
      </c>
      <c r="L1006" s="361"/>
      <c r="M1006" s="652" t="s">
        <v>66</v>
      </c>
      <c r="N1006" s="660">
        <v>43052</v>
      </c>
      <c r="O1006" s="654">
        <v>43054</v>
      </c>
      <c r="P1006" s="5"/>
      <c r="Q1006" s="271" t="s">
        <v>77</v>
      </c>
      <c r="R1006" s="396">
        <v>2017</v>
      </c>
    </row>
    <row r="1007" spans="1:23" ht="23.25" hidden="1" customHeight="1" x14ac:dyDescent="0.25">
      <c r="A1007" s="5" t="s">
        <v>0</v>
      </c>
      <c r="B1007" s="5" t="s">
        <v>2038</v>
      </c>
      <c r="C1007" s="376"/>
      <c r="D1007" s="335"/>
      <c r="E1007" s="337" t="s">
        <v>2038</v>
      </c>
      <c r="F1007" s="344" t="s">
        <v>32</v>
      </c>
      <c r="G1007" s="344">
        <v>2</v>
      </c>
      <c r="H1007" s="650">
        <v>38.5</v>
      </c>
      <c r="I1007" s="650">
        <v>65.5</v>
      </c>
      <c r="J1007" s="366">
        <v>43046</v>
      </c>
      <c r="K1007" s="598" t="s">
        <v>332</v>
      </c>
      <c r="L1007" s="361"/>
      <c r="M1007" s="652" t="s">
        <v>66</v>
      </c>
      <c r="N1007" s="660">
        <v>43052</v>
      </c>
      <c r="O1007" s="654">
        <v>43054</v>
      </c>
      <c r="P1007" s="5"/>
      <c r="Q1007" s="271" t="s">
        <v>77</v>
      </c>
      <c r="R1007" s="396">
        <v>2017</v>
      </c>
      <c r="S1007" s="124"/>
      <c r="T1007" s="124"/>
      <c r="U1007" s="124"/>
      <c r="V1007" s="124"/>
      <c r="W1007" s="124"/>
    </row>
    <row r="1008" spans="1:23" ht="23.25" hidden="1" customHeight="1" x14ac:dyDescent="0.25">
      <c r="A1008" s="338" t="s">
        <v>0</v>
      </c>
      <c r="B1008" s="5" t="s">
        <v>2039</v>
      </c>
      <c r="C1008" s="376"/>
      <c r="D1008" s="335"/>
      <c r="E1008" s="337" t="s">
        <v>2040</v>
      </c>
      <c r="F1008" s="344" t="s">
        <v>32</v>
      </c>
      <c r="G1008" s="344">
        <v>1</v>
      </c>
      <c r="H1008" s="650">
        <v>1554</v>
      </c>
      <c r="I1008" s="650">
        <v>1554</v>
      </c>
      <c r="J1008" s="366">
        <v>43047</v>
      </c>
      <c r="K1008" s="598" t="s">
        <v>166</v>
      </c>
      <c r="L1008" s="361"/>
      <c r="M1008" s="652" t="s">
        <v>66</v>
      </c>
      <c r="N1008" s="660">
        <v>43052</v>
      </c>
      <c r="O1008" s="654">
        <v>43054</v>
      </c>
      <c r="P1008" s="5"/>
      <c r="Q1008" s="271" t="s">
        <v>77</v>
      </c>
      <c r="R1008" s="396">
        <v>2017</v>
      </c>
      <c r="S1008" s="724"/>
      <c r="T1008" s="724"/>
      <c r="U1008" s="724"/>
      <c r="V1008" s="724"/>
      <c r="W1008" s="724"/>
    </row>
    <row r="1009" spans="1:23" ht="23.25" hidden="1" customHeight="1" x14ac:dyDescent="0.25">
      <c r="A1009" s="3" t="s">
        <v>0</v>
      </c>
      <c r="B1009" s="5" t="s">
        <v>2041</v>
      </c>
      <c r="C1009" s="376" t="s">
        <v>1870</v>
      </c>
      <c r="D1009" s="344" t="s">
        <v>1996</v>
      </c>
      <c r="E1009" s="4" t="s">
        <v>1997</v>
      </c>
      <c r="F1009" s="344" t="s">
        <v>94</v>
      </c>
      <c r="G1009" s="344">
        <v>6</v>
      </c>
      <c r="H1009" s="650">
        <v>26.69</v>
      </c>
      <c r="I1009" s="650">
        <v>160.14000000000001</v>
      </c>
      <c r="J1009" s="366">
        <v>43161</v>
      </c>
      <c r="K1009" s="598" t="s">
        <v>76</v>
      </c>
      <c r="L1009" s="361" t="s">
        <v>54</v>
      </c>
      <c r="M1009" s="652" t="s">
        <v>66</v>
      </c>
      <c r="N1009" s="660">
        <v>43168</v>
      </c>
      <c r="O1009" s="654">
        <v>43174</v>
      </c>
      <c r="P1009" s="5"/>
      <c r="Q1009" s="271" t="s">
        <v>77</v>
      </c>
      <c r="R1009" s="5">
        <v>2018</v>
      </c>
      <c r="S1009" s="724"/>
      <c r="T1009" s="724"/>
      <c r="U1009" s="724"/>
      <c r="V1009" s="724"/>
      <c r="W1009" s="724"/>
    </row>
    <row r="1010" spans="1:23" ht="23.25" hidden="1" customHeight="1" x14ac:dyDescent="0.25">
      <c r="A1010" s="3" t="s">
        <v>0</v>
      </c>
      <c r="B1010" s="5" t="s">
        <v>1142</v>
      </c>
      <c r="C1010" s="376" t="s">
        <v>897</v>
      </c>
      <c r="D1010" s="335">
        <v>94385</v>
      </c>
      <c r="E1010" s="331" t="s">
        <v>2042</v>
      </c>
      <c r="F1010" s="344" t="s">
        <v>200</v>
      </c>
      <c r="G1010" s="344">
        <v>2</v>
      </c>
      <c r="H1010" s="650">
        <v>159.84</v>
      </c>
      <c r="I1010" s="650">
        <v>319.68</v>
      </c>
      <c r="J1010" s="366">
        <v>43048</v>
      </c>
      <c r="K1010" s="598" t="s">
        <v>2019</v>
      </c>
      <c r="L1010" s="361"/>
      <c r="M1010" s="652" t="s">
        <v>66</v>
      </c>
      <c r="N1010" s="660">
        <v>43082</v>
      </c>
      <c r="O1010" s="123">
        <v>43449</v>
      </c>
      <c r="P1010" s="5"/>
      <c r="Q1010" s="271" t="s">
        <v>77</v>
      </c>
      <c r="R1010" s="396">
        <v>2017</v>
      </c>
    </row>
    <row r="1011" spans="1:23" ht="23.25" hidden="1" customHeight="1" x14ac:dyDescent="0.25">
      <c r="A1011" s="5" t="s">
        <v>0</v>
      </c>
      <c r="B1011" s="5" t="s">
        <v>2043</v>
      </c>
      <c r="C1011" s="376" t="s">
        <v>185</v>
      </c>
      <c r="D1011" s="335" t="s">
        <v>2044</v>
      </c>
      <c r="E1011" s="4" t="s">
        <v>2045</v>
      </c>
      <c r="F1011" s="344" t="s">
        <v>94</v>
      </c>
      <c r="G1011" s="344">
        <v>2</v>
      </c>
      <c r="H1011" s="650">
        <v>31.82</v>
      </c>
      <c r="I1011" s="650">
        <v>63.64</v>
      </c>
      <c r="J1011" s="366">
        <v>43048</v>
      </c>
      <c r="K1011" s="598" t="s">
        <v>188</v>
      </c>
      <c r="L1011" s="361"/>
      <c r="M1011" s="652" t="s">
        <v>66</v>
      </c>
      <c r="N1011" s="660">
        <v>43060</v>
      </c>
      <c r="O1011" s="654">
        <v>43063</v>
      </c>
      <c r="P1011" s="5"/>
      <c r="Q1011" s="271" t="s">
        <v>77</v>
      </c>
      <c r="R1011" s="675">
        <v>2017</v>
      </c>
    </row>
    <row r="1012" spans="1:23" ht="23.25" hidden="1" customHeight="1" x14ac:dyDescent="0.25">
      <c r="A1012" s="5" t="s">
        <v>0</v>
      </c>
      <c r="B1012" s="5" t="s">
        <v>2043</v>
      </c>
      <c r="C1012" s="376" t="s">
        <v>185</v>
      </c>
      <c r="D1012" s="335" t="s">
        <v>2046</v>
      </c>
      <c r="E1012" s="4" t="s">
        <v>2047</v>
      </c>
      <c r="F1012" s="344" t="s">
        <v>94</v>
      </c>
      <c r="G1012" s="344">
        <v>2</v>
      </c>
      <c r="H1012" s="650">
        <v>49.07</v>
      </c>
      <c r="I1012" s="650">
        <v>98.14</v>
      </c>
      <c r="J1012" s="366">
        <v>43048</v>
      </c>
      <c r="K1012" s="598" t="s">
        <v>188</v>
      </c>
      <c r="L1012" s="361"/>
      <c r="M1012" s="652" t="s">
        <v>66</v>
      </c>
      <c r="N1012" s="660">
        <v>43060</v>
      </c>
      <c r="O1012" s="654">
        <v>43063</v>
      </c>
      <c r="P1012" s="5"/>
      <c r="Q1012" s="271" t="s">
        <v>77</v>
      </c>
      <c r="R1012" s="675">
        <v>2017</v>
      </c>
    </row>
    <row r="1013" spans="1:23" ht="23.25" hidden="1" customHeight="1" x14ac:dyDescent="0.25">
      <c r="A1013" s="5" t="s">
        <v>1489</v>
      </c>
      <c r="B1013" s="5" t="s">
        <v>2048</v>
      </c>
      <c r="C1013" s="376"/>
      <c r="D1013" s="335" t="s">
        <v>2049</v>
      </c>
      <c r="E1013" s="333" t="s">
        <v>2050</v>
      </c>
      <c r="F1013" s="344" t="s">
        <v>50</v>
      </c>
      <c r="G1013" s="344">
        <v>2</v>
      </c>
      <c r="H1013" s="650"/>
      <c r="I1013" s="650"/>
      <c r="J1013" s="366">
        <v>43048</v>
      </c>
      <c r="K1013" s="598" t="s">
        <v>234</v>
      </c>
      <c r="L1013" s="361"/>
      <c r="M1013" s="652" t="s">
        <v>66</v>
      </c>
      <c r="N1013" s="660" t="s">
        <v>2051</v>
      </c>
      <c r="O1013" s="654">
        <v>43449</v>
      </c>
      <c r="P1013" s="5"/>
      <c r="Q1013" s="271" t="s">
        <v>77</v>
      </c>
      <c r="R1013" s="396">
        <v>2017</v>
      </c>
    </row>
    <row r="1014" spans="1:23" ht="23.25" hidden="1" customHeight="1" x14ac:dyDescent="0.25">
      <c r="A1014" s="5" t="s">
        <v>118</v>
      </c>
      <c r="B1014" s="5" t="s">
        <v>2052</v>
      </c>
      <c r="C1014" s="376" t="s">
        <v>2053</v>
      </c>
      <c r="D1014" s="335" t="s">
        <v>2054</v>
      </c>
      <c r="E1014" s="377" t="s">
        <v>2055</v>
      </c>
      <c r="F1014" s="344" t="s">
        <v>94</v>
      </c>
      <c r="G1014" s="344">
        <v>2</v>
      </c>
      <c r="H1014" s="650">
        <v>9.15</v>
      </c>
      <c r="I1014" s="650">
        <v>18.3</v>
      </c>
      <c r="J1014" s="366">
        <v>43049</v>
      </c>
      <c r="K1014" s="598" t="s">
        <v>139</v>
      </c>
      <c r="L1014" s="361"/>
      <c r="M1014" s="652" t="s">
        <v>66</v>
      </c>
      <c r="N1014" s="660">
        <v>43060</v>
      </c>
      <c r="O1014" s="654">
        <v>44267</v>
      </c>
      <c r="P1014" s="5"/>
      <c r="Q1014" s="271" t="s">
        <v>77</v>
      </c>
      <c r="R1014" s="396">
        <v>2017</v>
      </c>
    </row>
    <row r="1015" spans="1:23" ht="23.25" hidden="1" customHeight="1" x14ac:dyDescent="0.25">
      <c r="A1015" s="5" t="s">
        <v>118</v>
      </c>
      <c r="B1015" s="5" t="s">
        <v>2052</v>
      </c>
      <c r="C1015" s="376" t="s">
        <v>2053</v>
      </c>
      <c r="D1015" s="335" t="s">
        <v>2056</v>
      </c>
      <c r="E1015" s="333" t="s">
        <v>2057</v>
      </c>
      <c r="F1015" s="344" t="s">
        <v>94</v>
      </c>
      <c r="G1015" s="344">
        <v>2</v>
      </c>
      <c r="H1015" s="650">
        <v>9.86</v>
      </c>
      <c r="I1015" s="650">
        <v>19.72</v>
      </c>
      <c r="J1015" s="366">
        <v>43049</v>
      </c>
      <c r="K1015" s="598" t="s">
        <v>139</v>
      </c>
      <c r="L1015" s="361"/>
      <c r="M1015" s="652" t="s">
        <v>66</v>
      </c>
      <c r="N1015" s="660">
        <v>43060</v>
      </c>
      <c r="O1015" s="654">
        <v>44267</v>
      </c>
      <c r="P1015" s="5"/>
      <c r="Q1015" s="271" t="s">
        <v>77</v>
      </c>
      <c r="R1015" s="396">
        <v>2017</v>
      </c>
    </row>
    <row r="1016" spans="1:23" ht="23.25" hidden="1" customHeight="1" x14ac:dyDescent="0.25">
      <c r="A1016" s="3" t="s">
        <v>0</v>
      </c>
      <c r="B1016" s="5" t="s">
        <v>2041</v>
      </c>
      <c r="C1016" s="376" t="s">
        <v>1870</v>
      </c>
      <c r="D1016" s="344" t="s">
        <v>1996</v>
      </c>
      <c r="E1016" s="3" t="s">
        <v>1997</v>
      </c>
      <c r="F1016" s="344" t="s">
        <v>683</v>
      </c>
      <c r="G1016" s="344">
        <v>6</v>
      </c>
      <c r="H1016" s="650">
        <v>26.69</v>
      </c>
      <c r="I1016" s="650">
        <v>160.14000000000001</v>
      </c>
      <c r="J1016" s="366">
        <v>43399</v>
      </c>
      <c r="K1016" s="598" t="s">
        <v>76</v>
      </c>
      <c r="L1016" s="361" t="s">
        <v>54</v>
      </c>
      <c r="M1016" s="652" t="s">
        <v>85</v>
      </c>
      <c r="N1016" s="660">
        <v>43417</v>
      </c>
      <c r="O1016" s="654">
        <v>43419</v>
      </c>
      <c r="P1016" s="7"/>
      <c r="Q1016" s="714" t="s">
        <v>100</v>
      </c>
      <c r="R1016" s="5">
        <v>2018</v>
      </c>
    </row>
    <row r="1017" spans="1:23" ht="23.25" hidden="1" customHeight="1" x14ac:dyDescent="0.25">
      <c r="A1017" s="5" t="s">
        <v>118</v>
      </c>
      <c r="B1017" s="5" t="s">
        <v>2058</v>
      </c>
      <c r="C1017" s="376"/>
      <c r="D1017" s="335" t="s">
        <v>2059</v>
      </c>
      <c r="E1017" s="333" t="s">
        <v>2060</v>
      </c>
      <c r="F1017" s="344" t="s">
        <v>50</v>
      </c>
      <c r="G1017" s="344">
        <v>5</v>
      </c>
      <c r="H1017" s="650">
        <v>0.15</v>
      </c>
      <c r="I1017" s="650">
        <v>0.75</v>
      </c>
      <c r="J1017" s="366">
        <v>43052</v>
      </c>
      <c r="K1017" s="598" t="s">
        <v>139</v>
      </c>
      <c r="L1017" s="361"/>
      <c r="M1017" s="652" t="s">
        <v>66</v>
      </c>
      <c r="N1017" s="660">
        <v>43060</v>
      </c>
      <c r="O1017" s="654">
        <v>43063</v>
      </c>
      <c r="P1017" s="5"/>
      <c r="Q1017" s="271" t="s">
        <v>77</v>
      </c>
      <c r="R1017" s="396">
        <v>2017</v>
      </c>
    </row>
    <row r="1018" spans="1:23" ht="23.25" hidden="1" customHeight="1" x14ac:dyDescent="0.25">
      <c r="A1018" s="5" t="s">
        <v>118</v>
      </c>
      <c r="B1018" s="5" t="s">
        <v>2061</v>
      </c>
      <c r="C1018" s="376" t="s">
        <v>694</v>
      </c>
      <c r="D1018" s="335">
        <v>7129890</v>
      </c>
      <c r="E1018" s="4" t="s">
        <v>2062</v>
      </c>
      <c r="F1018" s="344" t="s">
        <v>200</v>
      </c>
      <c r="G1018" s="344">
        <v>1</v>
      </c>
      <c r="H1018" s="650">
        <v>1077.57</v>
      </c>
      <c r="I1018" s="650">
        <v>1077.57</v>
      </c>
      <c r="J1018" s="366">
        <v>43052</v>
      </c>
      <c r="K1018" s="598" t="s">
        <v>694</v>
      </c>
      <c r="L1018" s="361"/>
      <c r="M1018" s="652" t="s">
        <v>66</v>
      </c>
      <c r="N1018" s="660">
        <v>43060</v>
      </c>
      <c r="O1018" s="654">
        <v>43063</v>
      </c>
      <c r="P1018" s="5"/>
      <c r="Q1018" s="271" t="s">
        <v>77</v>
      </c>
      <c r="R1018" s="396">
        <v>2017</v>
      </c>
    </row>
    <row r="1019" spans="1:23" ht="23.25" hidden="1" customHeight="1" x14ac:dyDescent="0.25">
      <c r="A1019" s="5" t="s">
        <v>118</v>
      </c>
      <c r="B1019" s="5" t="s">
        <v>2063</v>
      </c>
      <c r="C1019" s="376"/>
      <c r="D1019" s="335" t="s">
        <v>2064</v>
      </c>
      <c r="E1019" s="337" t="s">
        <v>2065</v>
      </c>
      <c r="F1019" s="344" t="s">
        <v>32</v>
      </c>
      <c r="G1019" s="344">
        <v>20</v>
      </c>
      <c r="H1019" s="650">
        <v>38</v>
      </c>
      <c r="I1019" s="650">
        <v>760</v>
      </c>
      <c r="J1019" s="366">
        <v>43052</v>
      </c>
      <c r="K1019" s="598" t="s">
        <v>571</v>
      </c>
      <c r="L1019" s="361"/>
      <c r="M1019" s="652" t="s">
        <v>66</v>
      </c>
      <c r="N1019" s="660">
        <v>43060</v>
      </c>
      <c r="O1019" s="654">
        <v>43063</v>
      </c>
      <c r="P1019" s="5"/>
      <c r="Q1019" s="271" t="s">
        <v>77</v>
      </c>
      <c r="R1019" s="675">
        <v>2017</v>
      </c>
    </row>
    <row r="1020" spans="1:23" ht="23.25" hidden="1" customHeight="1" x14ac:dyDescent="0.25">
      <c r="A1020" s="338" t="s">
        <v>1378</v>
      </c>
      <c r="B1020" s="5" t="s">
        <v>1379</v>
      </c>
      <c r="C1020" s="376" t="s">
        <v>1380</v>
      </c>
      <c r="D1020" s="335" t="s">
        <v>1381</v>
      </c>
      <c r="E1020" s="331" t="s">
        <v>1382</v>
      </c>
      <c r="F1020" s="344" t="s">
        <v>1505</v>
      </c>
      <c r="G1020" s="344">
        <v>1</v>
      </c>
      <c r="H1020" s="650">
        <v>32.49</v>
      </c>
      <c r="I1020" s="650">
        <v>32.49</v>
      </c>
      <c r="J1020" s="366">
        <v>43053</v>
      </c>
      <c r="K1020" s="598" t="s">
        <v>139</v>
      </c>
      <c r="L1020" s="361"/>
      <c r="M1020" s="652" t="s">
        <v>66</v>
      </c>
      <c r="N1020" s="660">
        <v>43060</v>
      </c>
      <c r="O1020" s="654">
        <v>43063</v>
      </c>
      <c r="P1020" s="5"/>
      <c r="Q1020" s="271" t="s">
        <v>77</v>
      </c>
      <c r="R1020" s="396">
        <v>2017</v>
      </c>
      <c r="S1020" s="124"/>
      <c r="T1020" s="124"/>
      <c r="U1020" s="124"/>
      <c r="V1020" s="124"/>
      <c r="W1020" s="124"/>
    </row>
    <row r="1021" spans="1:23" ht="23.25" hidden="1" customHeight="1" x14ac:dyDescent="0.25">
      <c r="A1021" s="338" t="s">
        <v>176</v>
      </c>
      <c r="B1021" s="5" t="s">
        <v>2066</v>
      </c>
      <c r="C1021" s="376" t="s">
        <v>178</v>
      </c>
      <c r="D1021" s="335">
        <v>1523265</v>
      </c>
      <c r="E1021" s="331" t="s">
        <v>179</v>
      </c>
      <c r="F1021" s="344" t="s">
        <v>94</v>
      </c>
      <c r="G1021" s="344">
        <v>4</v>
      </c>
      <c r="H1021" s="650">
        <v>241.53</v>
      </c>
      <c r="I1021" s="650">
        <v>966.12</v>
      </c>
      <c r="J1021" s="366">
        <v>43053</v>
      </c>
      <c r="K1021" s="598" t="s">
        <v>180</v>
      </c>
      <c r="L1021" s="361"/>
      <c r="M1021" s="652" t="s">
        <v>66</v>
      </c>
      <c r="N1021" s="660">
        <v>43060</v>
      </c>
      <c r="O1021" s="654">
        <v>43063</v>
      </c>
      <c r="P1021" s="5"/>
      <c r="Q1021" s="271" t="s">
        <v>77</v>
      </c>
      <c r="R1021" s="396">
        <v>2017</v>
      </c>
      <c r="S1021" s="124"/>
      <c r="T1021" s="124"/>
      <c r="U1021" s="124"/>
      <c r="V1021" s="124"/>
      <c r="W1021" s="124"/>
    </row>
    <row r="1022" spans="1:23" ht="23.25" hidden="1" customHeight="1" x14ac:dyDescent="0.25">
      <c r="A1022" s="338" t="s">
        <v>1048</v>
      </c>
      <c r="B1022" s="5" t="s">
        <v>1049</v>
      </c>
      <c r="C1022" s="376" t="s">
        <v>178</v>
      </c>
      <c r="D1022" s="335">
        <v>1523268</v>
      </c>
      <c r="E1022" s="331" t="s">
        <v>179</v>
      </c>
      <c r="F1022" s="344" t="s">
        <v>94</v>
      </c>
      <c r="G1022" s="344">
        <v>5</v>
      </c>
      <c r="H1022" s="650">
        <v>279.70999999999998</v>
      </c>
      <c r="I1022" s="650">
        <v>1398.55</v>
      </c>
      <c r="J1022" s="366">
        <v>43053</v>
      </c>
      <c r="K1022" s="598" t="s">
        <v>180</v>
      </c>
      <c r="L1022" s="361"/>
      <c r="M1022" s="652" t="s">
        <v>66</v>
      </c>
      <c r="N1022" s="660">
        <v>43060</v>
      </c>
      <c r="O1022" s="654">
        <v>43063</v>
      </c>
      <c r="P1022" s="5"/>
      <c r="Q1022" s="271" t="s">
        <v>77</v>
      </c>
      <c r="R1022" s="396">
        <v>2017</v>
      </c>
    </row>
    <row r="1023" spans="1:23" ht="23.25" hidden="1" customHeight="1" x14ac:dyDescent="0.25">
      <c r="A1023" s="5" t="s">
        <v>95</v>
      </c>
      <c r="B1023" s="5" t="s">
        <v>1012</v>
      </c>
      <c r="C1023" s="376" t="s">
        <v>1702</v>
      </c>
      <c r="D1023" s="335" t="s">
        <v>2067</v>
      </c>
      <c r="E1023" s="333" t="s">
        <v>1342</v>
      </c>
      <c r="F1023" s="344" t="s">
        <v>200</v>
      </c>
      <c r="G1023" s="344">
        <v>4</v>
      </c>
      <c r="H1023" s="650">
        <v>74.709999999999994</v>
      </c>
      <c r="I1023" s="650">
        <v>298.83999999999997</v>
      </c>
      <c r="J1023" s="366">
        <v>43053</v>
      </c>
      <c r="K1023" s="598" t="s">
        <v>256</v>
      </c>
      <c r="L1023" s="361"/>
      <c r="M1023" s="652" t="s">
        <v>66</v>
      </c>
      <c r="N1023" s="660">
        <v>43060</v>
      </c>
      <c r="O1023" s="654">
        <v>43063</v>
      </c>
      <c r="P1023" s="6"/>
      <c r="Q1023" s="271" t="s">
        <v>77</v>
      </c>
      <c r="R1023" s="396">
        <v>2017</v>
      </c>
      <c r="S1023" s="124"/>
      <c r="T1023" s="124"/>
      <c r="U1023" s="124"/>
      <c r="V1023" s="124"/>
      <c r="W1023" s="124"/>
    </row>
    <row r="1024" spans="1:23" ht="23.25" hidden="1" customHeight="1" x14ac:dyDescent="0.25">
      <c r="A1024" s="5" t="s">
        <v>2068</v>
      </c>
      <c r="B1024" s="5" t="s">
        <v>2069</v>
      </c>
      <c r="C1024" s="376" t="s">
        <v>2053</v>
      </c>
      <c r="D1024" s="335"/>
      <c r="E1024" s="337" t="s">
        <v>2070</v>
      </c>
      <c r="F1024" s="344" t="s">
        <v>94</v>
      </c>
      <c r="G1024" s="344">
        <v>100</v>
      </c>
      <c r="H1024" s="650">
        <v>0.1</v>
      </c>
      <c r="I1024" s="650">
        <v>10</v>
      </c>
      <c r="J1024" s="366">
        <v>43053</v>
      </c>
      <c r="K1024" s="598" t="s">
        <v>188</v>
      </c>
      <c r="L1024" s="361"/>
      <c r="M1024" s="652" t="s">
        <v>66</v>
      </c>
      <c r="N1024" s="660">
        <v>43054</v>
      </c>
      <c r="O1024" s="654">
        <v>44267</v>
      </c>
      <c r="P1024" s="5"/>
      <c r="Q1024" s="271" t="s">
        <v>77</v>
      </c>
      <c r="R1024" s="396">
        <v>2017</v>
      </c>
    </row>
    <row r="1025" spans="1:23" ht="23.25" hidden="1" customHeight="1" x14ac:dyDescent="0.25">
      <c r="A1025" s="5" t="s">
        <v>293</v>
      </c>
      <c r="B1025" s="5" t="s">
        <v>2071</v>
      </c>
      <c r="C1025" s="376" t="s">
        <v>362</v>
      </c>
      <c r="D1025" s="335" t="s">
        <v>894</v>
      </c>
      <c r="E1025" s="331" t="s">
        <v>2072</v>
      </c>
      <c r="F1025" s="344" t="s">
        <v>200</v>
      </c>
      <c r="G1025" s="344">
        <v>5</v>
      </c>
      <c r="H1025" s="650">
        <v>9.94</v>
      </c>
      <c r="I1025" s="650">
        <v>49.699999999999996</v>
      </c>
      <c r="J1025" s="366">
        <v>43054</v>
      </c>
      <c r="K1025" s="598" t="s">
        <v>2019</v>
      </c>
      <c r="L1025" s="361"/>
      <c r="M1025" s="652" t="s">
        <v>66</v>
      </c>
      <c r="N1025" s="660">
        <v>43060</v>
      </c>
      <c r="O1025" s="654">
        <v>43063</v>
      </c>
      <c r="P1025" s="5"/>
      <c r="Q1025" s="271" t="s">
        <v>77</v>
      </c>
      <c r="R1025" s="396">
        <v>2017</v>
      </c>
      <c r="S1025" s="564"/>
      <c r="T1025" s="564"/>
      <c r="U1025" s="564"/>
      <c r="V1025" s="564"/>
      <c r="W1025" s="564"/>
    </row>
    <row r="1026" spans="1:23" ht="23.25" hidden="1" customHeight="1" x14ac:dyDescent="0.25">
      <c r="A1026" s="5" t="s">
        <v>293</v>
      </c>
      <c r="B1026" s="5" t="s">
        <v>1817</v>
      </c>
      <c r="C1026" s="376" t="s">
        <v>220</v>
      </c>
      <c r="D1026" s="335">
        <v>10139</v>
      </c>
      <c r="E1026" s="331" t="s">
        <v>2073</v>
      </c>
      <c r="F1026" s="344" t="s">
        <v>200</v>
      </c>
      <c r="G1026" s="344">
        <v>2</v>
      </c>
      <c r="H1026" s="650">
        <v>156.19999999999999</v>
      </c>
      <c r="I1026" s="650">
        <v>312.39999999999998</v>
      </c>
      <c r="J1026" s="366">
        <v>43054</v>
      </c>
      <c r="K1026" s="598" t="s">
        <v>220</v>
      </c>
      <c r="L1026" s="361"/>
      <c r="M1026" s="652" t="s">
        <v>66</v>
      </c>
      <c r="N1026" s="660">
        <v>43060</v>
      </c>
      <c r="O1026" s="123">
        <v>43063</v>
      </c>
      <c r="P1026" s="5"/>
      <c r="Q1026" s="271" t="s">
        <v>77</v>
      </c>
      <c r="R1026" s="396">
        <v>2017</v>
      </c>
    </row>
    <row r="1027" spans="1:23" ht="23.25" hidden="1" customHeight="1" x14ac:dyDescent="0.25">
      <c r="A1027" s="5" t="s">
        <v>0</v>
      </c>
      <c r="B1027" s="5" t="s">
        <v>697</v>
      </c>
      <c r="C1027" s="376" t="s">
        <v>180</v>
      </c>
      <c r="D1027" s="335">
        <v>738354</v>
      </c>
      <c r="E1027" s="331" t="s">
        <v>2074</v>
      </c>
      <c r="F1027" s="344" t="s">
        <v>200</v>
      </c>
      <c r="G1027" s="344">
        <v>1</v>
      </c>
      <c r="H1027" s="650">
        <v>242.36</v>
      </c>
      <c r="I1027" s="650">
        <v>242.36</v>
      </c>
      <c r="J1027" s="366">
        <v>43055</v>
      </c>
      <c r="K1027" s="598" t="s">
        <v>180</v>
      </c>
      <c r="L1027" s="361"/>
      <c r="M1027" s="652" t="s">
        <v>66</v>
      </c>
      <c r="N1027" s="660">
        <v>43060</v>
      </c>
      <c r="O1027" s="654">
        <v>43063</v>
      </c>
      <c r="P1027" s="5"/>
      <c r="Q1027" s="271" t="s">
        <v>77</v>
      </c>
      <c r="R1027" s="396">
        <v>2017</v>
      </c>
    </row>
    <row r="1028" spans="1:23" ht="23.25" hidden="1" customHeight="1" x14ac:dyDescent="0.25">
      <c r="A1028" s="5" t="s">
        <v>0</v>
      </c>
      <c r="B1028" s="5" t="s">
        <v>697</v>
      </c>
      <c r="C1028" s="376" t="s">
        <v>180</v>
      </c>
      <c r="D1028" s="335">
        <v>738635</v>
      </c>
      <c r="E1028" s="331" t="s">
        <v>1646</v>
      </c>
      <c r="F1028" s="344" t="s">
        <v>200</v>
      </c>
      <c r="G1028" s="344">
        <v>1</v>
      </c>
      <c r="H1028" s="650">
        <v>97.94</v>
      </c>
      <c r="I1028" s="650">
        <v>97.94</v>
      </c>
      <c r="J1028" s="366">
        <v>43055</v>
      </c>
      <c r="K1028" s="598" t="s">
        <v>180</v>
      </c>
      <c r="L1028" s="361"/>
      <c r="M1028" s="652" t="s">
        <v>66</v>
      </c>
      <c r="N1028" s="660">
        <v>43060</v>
      </c>
      <c r="O1028" s="654">
        <v>43063</v>
      </c>
      <c r="P1028" s="5"/>
      <c r="Q1028" s="271" t="s">
        <v>77</v>
      </c>
      <c r="R1028" s="396">
        <v>2017</v>
      </c>
    </row>
    <row r="1029" spans="1:23" ht="23.25" hidden="1" customHeight="1" x14ac:dyDescent="0.25">
      <c r="A1029" s="5" t="s">
        <v>0</v>
      </c>
      <c r="B1029" s="5" t="s">
        <v>697</v>
      </c>
      <c r="C1029" s="376" t="s">
        <v>180</v>
      </c>
      <c r="D1029" s="335">
        <v>1201454</v>
      </c>
      <c r="E1029" s="331" t="s">
        <v>2075</v>
      </c>
      <c r="F1029" s="344" t="s">
        <v>200</v>
      </c>
      <c r="G1029" s="344">
        <v>1</v>
      </c>
      <c r="H1029" s="650">
        <v>380.14</v>
      </c>
      <c r="I1029" s="650">
        <v>380.14</v>
      </c>
      <c r="J1029" s="366">
        <v>43055</v>
      </c>
      <c r="K1029" s="598" t="s">
        <v>180</v>
      </c>
      <c r="L1029" s="361"/>
      <c r="M1029" s="652" t="s">
        <v>66</v>
      </c>
      <c r="N1029" s="660">
        <v>43060</v>
      </c>
      <c r="O1029" s="654">
        <v>43063</v>
      </c>
      <c r="P1029" s="5"/>
      <c r="Q1029" s="271" t="s">
        <v>77</v>
      </c>
      <c r="R1029" s="396">
        <v>2017</v>
      </c>
    </row>
    <row r="1030" spans="1:23" ht="23.25" hidden="1" customHeight="1" x14ac:dyDescent="0.25">
      <c r="A1030" s="5" t="s">
        <v>0</v>
      </c>
      <c r="B1030" s="5" t="s">
        <v>697</v>
      </c>
      <c r="C1030" s="376" t="s">
        <v>180</v>
      </c>
      <c r="D1030" s="335">
        <v>1404188</v>
      </c>
      <c r="E1030" s="331" t="s">
        <v>1221</v>
      </c>
      <c r="F1030" s="344" t="s">
        <v>200</v>
      </c>
      <c r="G1030" s="344">
        <v>4</v>
      </c>
      <c r="H1030" s="650">
        <v>73.86</v>
      </c>
      <c r="I1030" s="650">
        <v>295.44</v>
      </c>
      <c r="J1030" s="366">
        <v>43055</v>
      </c>
      <c r="K1030" s="598" t="s">
        <v>180</v>
      </c>
      <c r="L1030" s="361"/>
      <c r="M1030" s="652" t="s">
        <v>66</v>
      </c>
      <c r="N1030" s="660">
        <v>43060</v>
      </c>
      <c r="O1030" s="654">
        <v>43063</v>
      </c>
      <c r="P1030" s="5"/>
      <c r="Q1030" s="271" t="s">
        <v>77</v>
      </c>
      <c r="R1030" s="396">
        <v>2017</v>
      </c>
    </row>
    <row r="1031" spans="1:23" ht="23.25" hidden="1" customHeight="1" x14ac:dyDescent="0.25">
      <c r="A1031" s="5" t="s">
        <v>0</v>
      </c>
      <c r="B1031" s="5" t="s">
        <v>697</v>
      </c>
      <c r="C1031" s="376" t="s">
        <v>180</v>
      </c>
      <c r="D1031" s="335">
        <v>1404189</v>
      </c>
      <c r="E1031" s="331" t="s">
        <v>288</v>
      </c>
      <c r="F1031" s="344" t="s">
        <v>200</v>
      </c>
      <c r="G1031" s="344">
        <v>4</v>
      </c>
      <c r="H1031" s="650">
        <v>146.91</v>
      </c>
      <c r="I1031" s="650">
        <v>587.64</v>
      </c>
      <c r="J1031" s="366">
        <v>43055</v>
      </c>
      <c r="K1031" s="598" t="s">
        <v>180</v>
      </c>
      <c r="L1031" s="361"/>
      <c r="M1031" s="652" t="s">
        <v>66</v>
      </c>
      <c r="N1031" s="660">
        <v>43060</v>
      </c>
      <c r="O1031" s="654">
        <v>43063</v>
      </c>
      <c r="P1031" s="5"/>
      <c r="Q1031" s="271" t="s">
        <v>77</v>
      </c>
      <c r="R1031" s="396">
        <v>2017</v>
      </c>
      <c r="S1031" s="564"/>
      <c r="T1031" s="564"/>
      <c r="U1031" s="564"/>
      <c r="V1031" s="564"/>
      <c r="W1031" s="564"/>
    </row>
    <row r="1032" spans="1:23" ht="23.25" hidden="1" customHeight="1" x14ac:dyDescent="0.25">
      <c r="A1032" s="5" t="s">
        <v>0</v>
      </c>
      <c r="B1032" s="5" t="s">
        <v>697</v>
      </c>
      <c r="C1032" s="376" t="s">
        <v>180</v>
      </c>
      <c r="D1032" s="335" t="s">
        <v>658</v>
      </c>
      <c r="E1032" s="331" t="s">
        <v>2076</v>
      </c>
      <c r="F1032" s="344" t="s">
        <v>200</v>
      </c>
      <c r="G1032" s="344">
        <v>10</v>
      </c>
      <c r="H1032" s="650">
        <v>27.13</v>
      </c>
      <c r="I1032" s="650">
        <v>271.3</v>
      </c>
      <c r="J1032" s="366">
        <v>43055</v>
      </c>
      <c r="K1032" s="598" t="s">
        <v>180</v>
      </c>
      <c r="L1032" s="361"/>
      <c r="M1032" s="652" t="s">
        <v>66</v>
      </c>
      <c r="N1032" s="660">
        <v>43060</v>
      </c>
      <c r="O1032" s="654">
        <v>43063</v>
      </c>
      <c r="P1032" s="5"/>
      <c r="Q1032" s="271" t="s">
        <v>77</v>
      </c>
      <c r="R1032" s="675">
        <v>2017</v>
      </c>
    </row>
    <row r="1033" spans="1:23" ht="23.25" hidden="1" customHeight="1" x14ac:dyDescent="0.25">
      <c r="A1033" s="5" t="s">
        <v>2077</v>
      </c>
      <c r="B1033" s="5" t="s">
        <v>2078</v>
      </c>
      <c r="C1033" s="376" t="s">
        <v>2079</v>
      </c>
      <c r="D1033" s="335" t="s">
        <v>2080</v>
      </c>
      <c r="E1033" s="374" t="s">
        <v>2081</v>
      </c>
      <c r="F1033" s="344" t="s">
        <v>94</v>
      </c>
      <c r="G1033" s="344">
        <v>6</v>
      </c>
      <c r="H1033" s="650">
        <v>8.69</v>
      </c>
      <c r="I1033" s="650">
        <v>52.14</v>
      </c>
      <c r="J1033" s="366">
        <v>43056</v>
      </c>
      <c r="K1033" s="598" t="s">
        <v>139</v>
      </c>
      <c r="L1033" s="361"/>
      <c r="M1033" s="652" t="s">
        <v>66</v>
      </c>
      <c r="N1033" s="660">
        <v>43060</v>
      </c>
      <c r="O1033" s="654">
        <v>43063</v>
      </c>
      <c r="P1033" s="5"/>
      <c r="Q1033" s="271" t="s">
        <v>77</v>
      </c>
      <c r="R1033" s="396">
        <v>2017</v>
      </c>
    </row>
    <row r="1034" spans="1:23" ht="23.25" hidden="1" customHeight="1" x14ac:dyDescent="0.25">
      <c r="A1034" s="5" t="s">
        <v>2077</v>
      </c>
      <c r="B1034" s="5" t="s">
        <v>2078</v>
      </c>
      <c r="C1034" s="376" t="s">
        <v>2079</v>
      </c>
      <c r="D1034" s="335" t="s">
        <v>2082</v>
      </c>
      <c r="E1034" s="374" t="s">
        <v>2083</v>
      </c>
      <c r="F1034" s="344" t="s">
        <v>94</v>
      </c>
      <c r="G1034" s="344">
        <v>6</v>
      </c>
      <c r="H1034" s="650">
        <v>3.92</v>
      </c>
      <c r="I1034" s="650">
        <v>23.52</v>
      </c>
      <c r="J1034" s="366">
        <v>43056</v>
      </c>
      <c r="K1034" s="598" t="s">
        <v>139</v>
      </c>
      <c r="L1034" s="361"/>
      <c r="M1034" s="652" t="s">
        <v>66</v>
      </c>
      <c r="N1034" s="660">
        <v>43060</v>
      </c>
      <c r="O1034" s="654">
        <v>43063</v>
      </c>
      <c r="P1034" s="5"/>
      <c r="Q1034" s="271" t="s">
        <v>77</v>
      </c>
      <c r="R1034" s="396">
        <v>2017</v>
      </c>
    </row>
    <row r="1035" spans="1:23" ht="23.25" hidden="1" customHeight="1" x14ac:dyDescent="0.25">
      <c r="A1035" s="5" t="s">
        <v>2077</v>
      </c>
      <c r="B1035" s="5" t="s">
        <v>2078</v>
      </c>
      <c r="C1035" s="376" t="s">
        <v>2084</v>
      </c>
      <c r="D1035" s="335" t="s">
        <v>2085</v>
      </c>
      <c r="E1035" s="333" t="s">
        <v>2086</v>
      </c>
      <c r="F1035" s="344" t="s">
        <v>94</v>
      </c>
      <c r="G1035" s="344">
        <v>20</v>
      </c>
      <c r="H1035" s="650">
        <v>3.73</v>
      </c>
      <c r="I1035" s="650">
        <v>74.599999999999994</v>
      </c>
      <c r="J1035" s="366">
        <v>43056</v>
      </c>
      <c r="K1035" s="598" t="s">
        <v>139</v>
      </c>
      <c r="L1035" s="361"/>
      <c r="M1035" s="652" t="s">
        <v>66</v>
      </c>
      <c r="N1035" s="660">
        <v>43060</v>
      </c>
      <c r="O1035" s="654">
        <v>43063</v>
      </c>
      <c r="P1035" s="5"/>
      <c r="Q1035" s="271" t="s">
        <v>77</v>
      </c>
      <c r="R1035" s="396">
        <v>2017</v>
      </c>
    </row>
    <row r="1036" spans="1:23" ht="23.25" hidden="1" customHeight="1" x14ac:dyDescent="0.25">
      <c r="A1036" s="5" t="s">
        <v>2077</v>
      </c>
      <c r="B1036" s="5" t="s">
        <v>2078</v>
      </c>
      <c r="C1036" s="376" t="s">
        <v>2079</v>
      </c>
      <c r="D1036" s="335" t="s">
        <v>2087</v>
      </c>
      <c r="E1036" s="333" t="s">
        <v>2088</v>
      </c>
      <c r="F1036" s="344" t="s">
        <v>94</v>
      </c>
      <c r="G1036" s="344">
        <v>6</v>
      </c>
      <c r="H1036" s="650">
        <v>13.36</v>
      </c>
      <c r="I1036" s="650">
        <v>80.16</v>
      </c>
      <c r="J1036" s="366">
        <v>43056</v>
      </c>
      <c r="K1036" s="598" t="s">
        <v>139</v>
      </c>
      <c r="L1036" s="361"/>
      <c r="M1036" s="652" t="s">
        <v>66</v>
      </c>
      <c r="N1036" s="660">
        <v>43060</v>
      </c>
      <c r="O1036" s="654">
        <v>43063</v>
      </c>
      <c r="P1036" s="5"/>
      <c r="Q1036" s="271" t="s">
        <v>77</v>
      </c>
      <c r="R1036" s="396">
        <v>2017</v>
      </c>
    </row>
    <row r="1037" spans="1:23" ht="23.25" hidden="1" customHeight="1" x14ac:dyDescent="0.25">
      <c r="A1037" s="5" t="s">
        <v>2077</v>
      </c>
      <c r="B1037" s="5" t="s">
        <v>2078</v>
      </c>
      <c r="C1037" s="376" t="s">
        <v>2079</v>
      </c>
      <c r="D1037" s="335" t="s">
        <v>2089</v>
      </c>
      <c r="E1037" s="333" t="s">
        <v>2090</v>
      </c>
      <c r="F1037" s="344" t="s">
        <v>94</v>
      </c>
      <c r="G1037" s="344">
        <v>2</v>
      </c>
      <c r="H1037" s="650">
        <v>13.62</v>
      </c>
      <c r="I1037" s="650">
        <v>27.24</v>
      </c>
      <c r="J1037" s="366">
        <v>43056</v>
      </c>
      <c r="K1037" s="598" t="s">
        <v>139</v>
      </c>
      <c r="L1037" s="361"/>
      <c r="M1037" s="652" t="s">
        <v>66</v>
      </c>
      <c r="N1037" s="660">
        <v>43060</v>
      </c>
      <c r="O1037" s="654">
        <v>43063</v>
      </c>
      <c r="P1037" s="5"/>
      <c r="Q1037" s="271" t="s">
        <v>77</v>
      </c>
      <c r="R1037" s="396">
        <v>2017</v>
      </c>
    </row>
    <row r="1038" spans="1:23" ht="23.25" hidden="1" customHeight="1" x14ac:dyDescent="0.25">
      <c r="A1038" s="338" t="s">
        <v>307</v>
      </c>
      <c r="B1038" s="378" t="s">
        <v>1970</v>
      </c>
      <c r="C1038" s="381" t="s">
        <v>180</v>
      </c>
      <c r="D1038" s="335"/>
      <c r="E1038" s="337" t="s">
        <v>2091</v>
      </c>
      <c r="F1038" s="344" t="s">
        <v>32</v>
      </c>
      <c r="G1038" s="344">
        <v>1</v>
      </c>
      <c r="H1038" s="650">
        <v>2116.5</v>
      </c>
      <c r="I1038" s="650">
        <v>2116.5</v>
      </c>
      <c r="J1038" s="366">
        <v>43059</v>
      </c>
      <c r="K1038" s="598" t="s">
        <v>180</v>
      </c>
      <c r="L1038" s="361" t="s">
        <v>307</v>
      </c>
      <c r="M1038" s="652" t="s">
        <v>66</v>
      </c>
      <c r="N1038" s="660">
        <v>43137</v>
      </c>
      <c r="O1038" s="654">
        <v>43140</v>
      </c>
      <c r="P1038" s="376"/>
      <c r="Q1038" s="271" t="s">
        <v>77</v>
      </c>
      <c r="R1038" s="396">
        <v>2017</v>
      </c>
    </row>
    <row r="1039" spans="1:23" ht="23.25" hidden="1" customHeight="1" x14ac:dyDescent="0.25">
      <c r="A1039" s="379" t="s">
        <v>54</v>
      </c>
      <c r="B1039" s="378" t="s">
        <v>2092</v>
      </c>
      <c r="C1039" s="381" t="s">
        <v>2093</v>
      </c>
      <c r="D1039" s="335" t="s">
        <v>2094</v>
      </c>
      <c r="E1039" s="337" t="s">
        <v>2095</v>
      </c>
      <c r="F1039" s="344" t="s">
        <v>32</v>
      </c>
      <c r="G1039" s="344">
        <v>1</v>
      </c>
      <c r="H1039" s="650">
        <v>1241.5899999999999</v>
      </c>
      <c r="I1039" s="650">
        <v>1241.5899999999999</v>
      </c>
      <c r="J1039" s="366">
        <v>43059</v>
      </c>
      <c r="K1039" s="598" t="s">
        <v>2096</v>
      </c>
      <c r="L1039" s="361"/>
      <c r="M1039" s="652" t="s">
        <v>66</v>
      </c>
      <c r="N1039" s="660">
        <v>43083</v>
      </c>
      <c r="O1039" s="654">
        <v>43449</v>
      </c>
      <c r="P1039" s="5"/>
      <c r="Q1039" s="271" t="s">
        <v>77</v>
      </c>
      <c r="R1039" s="675">
        <v>2017</v>
      </c>
    </row>
    <row r="1040" spans="1:23" ht="23.25" hidden="1" customHeight="1" x14ac:dyDescent="0.25">
      <c r="A1040" s="3" t="s">
        <v>0</v>
      </c>
      <c r="B1040" s="5" t="s">
        <v>2041</v>
      </c>
      <c r="C1040" s="376" t="s">
        <v>1870</v>
      </c>
      <c r="D1040" s="344" t="s">
        <v>1996</v>
      </c>
      <c r="E1040" s="3" t="s">
        <v>1997</v>
      </c>
      <c r="F1040" s="344" t="s">
        <v>683</v>
      </c>
      <c r="G1040" s="344">
        <v>6</v>
      </c>
      <c r="H1040" s="650">
        <v>26.69</v>
      </c>
      <c r="I1040" s="650">
        <v>160.14000000000001</v>
      </c>
      <c r="J1040" s="366">
        <v>43399</v>
      </c>
      <c r="K1040" s="598" t="s">
        <v>76</v>
      </c>
      <c r="L1040" s="310"/>
      <c r="M1040" s="652" t="s">
        <v>85</v>
      </c>
      <c r="N1040" s="660">
        <v>43417</v>
      </c>
      <c r="O1040" s="654">
        <v>43419</v>
      </c>
      <c r="P1040" s="7"/>
      <c r="Q1040" s="714" t="s">
        <v>100</v>
      </c>
      <c r="R1040" s="5">
        <v>2018</v>
      </c>
    </row>
    <row r="1041" spans="1:18" ht="23.25" hidden="1" customHeight="1" x14ac:dyDescent="0.25">
      <c r="A1041" s="379" t="s">
        <v>7</v>
      </c>
      <c r="B1041" s="378" t="s">
        <v>2097</v>
      </c>
      <c r="C1041" s="381" t="s">
        <v>198</v>
      </c>
      <c r="D1041" s="335">
        <v>181235</v>
      </c>
      <c r="E1041" s="380" t="s">
        <v>2098</v>
      </c>
      <c r="F1041" s="344" t="s">
        <v>200</v>
      </c>
      <c r="G1041" s="344">
        <v>1</v>
      </c>
      <c r="H1041" s="650">
        <v>84.75</v>
      </c>
      <c r="I1041" s="650">
        <v>84.75</v>
      </c>
      <c r="J1041" s="366">
        <v>43060</v>
      </c>
      <c r="K1041" s="598" t="s">
        <v>214</v>
      </c>
      <c r="L1041" s="361" t="s">
        <v>36</v>
      </c>
      <c r="M1041" s="652" t="s">
        <v>66</v>
      </c>
      <c r="N1041" s="660">
        <v>43111</v>
      </c>
      <c r="O1041" s="654">
        <v>43118</v>
      </c>
      <c r="P1041" s="6"/>
      <c r="Q1041" s="271" t="s">
        <v>77</v>
      </c>
      <c r="R1041" s="396">
        <v>2017</v>
      </c>
    </row>
    <row r="1042" spans="1:18" ht="23.25" hidden="1" customHeight="1" x14ac:dyDescent="0.25">
      <c r="A1042" s="379" t="s">
        <v>7</v>
      </c>
      <c r="B1042" s="378" t="s">
        <v>2097</v>
      </c>
      <c r="C1042" s="381" t="s">
        <v>198</v>
      </c>
      <c r="D1042" s="335">
        <v>218966</v>
      </c>
      <c r="E1042" s="380" t="s">
        <v>1117</v>
      </c>
      <c r="F1042" s="344" t="s">
        <v>200</v>
      </c>
      <c r="G1042" s="344">
        <v>2</v>
      </c>
      <c r="H1042" s="650">
        <v>453</v>
      </c>
      <c r="I1042" s="650">
        <v>906</v>
      </c>
      <c r="J1042" s="366">
        <v>43060</v>
      </c>
      <c r="K1042" s="598" t="s">
        <v>214</v>
      </c>
      <c r="L1042" s="361" t="s">
        <v>36</v>
      </c>
      <c r="M1042" s="652" t="s">
        <v>66</v>
      </c>
      <c r="N1042" s="660">
        <v>43111</v>
      </c>
      <c r="O1042" s="654">
        <v>43118</v>
      </c>
      <c r="P1042" s="6"/>
      <c r="Q1042" s="271" t="s">
        <v>77</v>
      </c>
      <c r="R1042" s="396">
        <v>2017</v>
      </c>
    </row>
    <row r="1043" spans="1:18" ht="23.25" hidden="1" customHeight="1" x14ac:dyDescent="0.25">
      <c r="A1043" s="379" t="s">
        <v>7</v>
      </c>
      <c r="B1043" s="378" t="s">
        <v>2097</v>
      </c>
      <c r="C1043" s="381" t="s">
        <v>198</v>
      </c>
      <c r="D1043" s="335">
        <v>692024</v>
      </c>
      <c r="E1043" s="380" t="s">
        <v>213</v>
      </c>
      <c r="F1043" s="344" t="s">
        <v>200</v>
      </c>
      <c r="G1043" s="344">
        <v>2</v>
      </c>
      <c r="H1043" s="650">
        <v>461.25</v>
      </c>
      <c r="I1043" s="650">
        <v>922.5</v>
      </c>
      <c r="J1043" s="366">
        <v>43060</v>
      </c>
      <c r="K1043" s="598" t="s">
        <v>214</v>
      </c>
      <c r="L1043" s="361" t="s">
        <v>36</v>
      </c>
      <c r="M1043" s="652" t="s">
        <v>66</v>
      </c>
      <c r="N1043" s="660">
        <v>43111</v>
      </c>
      <c r="O1043" s="654">
        <v>43118</v>
      </c>
      <c r="P1043" s="6"/>
      <c r="Q1043" s="271" t="s">
        <v>77</v>
      </c>
      <c r="R1043" s="396">
        <v>2017</v>
      </c>
    </row>
    <row r="1044" spans="1:18" ht="23.25" hidden="1" customHeight="1" x14ac:dyDescent="0.25">
      <c r="A1044" s="381" t="s">
        <v>0</v>
      </c>
      <c r="B1044" s="378" t="s">
        <v>697</v>
      </c>
      <c r="C1044" s="381" t="s">
        <v>180</v>
      </c>
      <c r="D1044" s="335">
        <v>739980</v>
      </c>
      <c r="E1044" s="380" t="s">
        <v>1992</v>
      </c>
      <c r="F1044" s="344" t="s">
        <v>200</v>
      </c>
      <c r="G1044" s="344">
        <v>1</v>
      </c>
      <c r="H1044" s="650">
        <v>805.1</v>
      </c>
      <c r="I1044" s="650">
        <v>805.1</v>
      </c>
      <c r="J1044" s="366">
        <v>43060</v>
      </c>
      <c r="K1044" s="598" t="s">
        <v>180</v>
      </c>
      <c r="L1044" s="361"/>
      <c r="M1044" s="652" t="s">
        <v>66</v>
      </c>
      <c r="N1044" s="660">
        <v>43066</v>
      </c>
      <c r="O1044" s="654">
        <v>43067</v>
      </c>
      <c r="P1044" s="5"/>
      <c r="Q1044" s="271" t="s">
        <v>77</v>
      </c>
      <c r="R1044" s="396">
        <v>2017</v>
      </c>
    </row>
    <row r="1045" spans="1:18" ht="23.25" hidden="1" customHeight="1" x14ac:dyDescent="0.25">
      <c r="A1045" s="381" t="s">
        <v>0</v>
      </c>
      <c r="B1045" s="378" t="s">
        <v>697</v>
      </c>
      <c r="C1045" s="381" t="s">
        <v>180</v>
      </c>
      <c r="D1045" s="335">
        <v>1105758</v>
      </c>
      <c r="E1045" s="380" t="s">
        <v>743</v>
      </c>
      <c r="F1045" s="344" t="s">
        <v>200</v>
      </c>
      <c r="G1045" s="344">
        <v>1</v>
      </c>
      <c r="H1045" s="650">
        <v>1965.44</v>
      </c>
      <c r="I1045" s="650">
        <v>1965.44</v>
      </c>
      <c r="J1045" s="366">
        <v>43060</v>
      </c>
      <c r="K1045" s="598" t="s">
        <v>180</v>
      </c>
      <c r="L1045" s="361"/>
      <c r="M1045" s="652" t="s">
        <v>66</v>
      </c>
      <c r="N1045" s="660">
        <v>43066</v>
      </c>
      <c r="O1045" s="654">
        <v>43067</v>
      </c>
      <c r="P1045" s="5"/>
      <c r="Q1045" s="271" t="s">
        <v>77</v>
      </c>
      <c r="R1045" s="396">
        <v>2017</v>
      </c>
    </row>
    <row r="1046" spans="1:18" ht="23.25" hidden="1" customHeight="1" x14ac:dyDescent="0.25">
      <c r="A1046" s="379" t="s">
        <v>1362</v>
      </c>
      <c r="B1046" s="378" t="s">
        <v>2099</v>
      </c>
      <c r="C1046" s="381" t="s">
        <v>2100</v>
      </c>
      <c r="D1046" s="335" t="s">
        <v>2101</v>
      </c>
      <c r="E1046" s="337" t="s">
        <v>2102</v>
      </c>
      <c r="F1046" s="344" t="s">
        <v>50</v>
      </c>
      <c r="G1046" s="344">
        <v>1</v>
      </c>
      <c r="H1046" s="650">
        <v>132.72999999999999</v>
      </c>
      <c r="I1046" s="650">
        <v>132.72999999999999</v>
      </c>
      <c r="J1046" s="366">
        <v>43061</v>
      </c>
      <c r="K1046" s="597" t="s">
        <v>287</v>
      </c>
      <c r="L1046" s="361"/>
      <c r="M1046" s="652" t="s">
        <v>66</v>
      </c>
      <c r="N1046" s="660">
        <v>43083</v>
      </c>
      <c r="O1046" s="654">
        <v>43449</v>
      </c>
      <c r="P1046" s="5"/>
      <c r="Q1046" s="271" t="s">
        <v>77</v>
      </c>
      <c r="R1046" s="675">
        <v>2017</v>
      </c>
    </row>
    <row r="1047" spans="1:18" ht="23.25" hidden="1" customHeight="1" x14ac:dyDescent="0.25">
      <c r="A1047" s="331" t="s">
        <v>0</v>
      </c>
      <c r="B1047" s="4" t="s">
        <v>2041</v>
      </c>
      <c r="C1047" s="430" t="s">
        <v>1870</v>
      </c>
      <c r="D1047" s="332" t="s">
        <v>1996</v>
      </c>
      <c r="E1047" s="331" t="s">
        <v>1997</v>
      </c>
      <c r="F1047" s="332" t="s">
        <v>50</v>
      </c>
      <c r="G1047" s="332">
        <v>4</v>
      </c>
      <c r="H1047" s="650">
        <v>26.69</v>
      </c>
      <c r="I1047" s="650">
        <v>106.76</v>
      </c>
      <c r="J1047" s="419">
        <v>43511</v>
      </c>
      <c r="K1047" s="597" t="s">
        <v>76</v>
      </c>
      <c r="L1047" s="323" t="s">
        <v>0</v>
      </c>
      <c r="M1047" s="652" t="s">
        <v>66</v>
      </c>
      <c r="N1047" s="653">
        <v>44295</v>
      </c>
      <c r="O1047" s="654">
        <v>43545</v>
      </c>
      <c r="P1047" s="430"/>
      <c r="Q1047" s="2" t="s">
        <v>67</v>
      </c>
      <c r="R1047" s="4">
        <v>2019</v>
      </c>
    </row>
    <row r="1048" spans="1:18" ht="23.25" hidden="1" customHeight="1" x14ac:dyDescent="0.25">
      <c r="A1048" s="4" t="s">
        <v>0</v>
      </c>
      <c r="B1048" s="4" t="s">
        <v>1869</v>
      </c>
      <c r="C1048" s="722" t="s">
        <v>1870</v>
      </c>
      <c r="D1048" s="422" t="s">
        <v>1996</v>
      </c>
      <c r="E1048" s="3" t="s">
        <v>1997</v>
      </c>
      <c r="F1048" s="332" t="s">
        <v>94</v>
      </c>
      <c r="G1048" s="692">
        <v>4</v>
      </c>
      <c r="H1048" s="650">
        <v>26.69</v>
      </c>
      <c r="I1048" s="650">
        <v>106.76</v>
      </c>
      <c r="J1048" s="419">
        <v>43847</v>
      </c>
      <c r="K1048" s="598" t="s">
        <v>76</v>
      </c>
      <c r="L1048" s="323" t="s">
        <v>54</v>
      </c>
      <c r="M1048" s="652" t="s">
        <v>1873</v>
      </c>
      <c r="N1048" s="660">
        <v>43873</v>
      </c>
      <c r="O1048" s="654">
        <v>43878</v>
      </c>
      <c r="P1048" s="396"/>
      <c r="Q1048" s="723" t="s">
        <v>67</v>
      </c>
      <c r="R1048" s="655">
        <v>2020</v>
      </c>
    </row>
    <row r="1049" spans="1:18" ht="23.25" hidden="1" customHeight="1" x14ac:dyDescent="0.25">
      <c r="A1049" s="379" t="s">
        <v>140</v>
      </c>
      <c r="B1049" s="378" t="s">
        <v>2103</v>
      </c>
      <c r="C1049" s="381" t="s">
        <v>362</v>
      </c>
      <c r="D1049" s="335" t="s">
        <v>2104</v>
      </c>
      <c r="E1049" s="380" t="s">
        <v>2105</v>
      </c>
      <c r="F1049" s="344" t="s">
        <v>1505</v>
      </c>
      <c r="G1049" s="344">
        <v>10</v>
      </c>
      <c r="H1049" s="650">
        <v>2.12</v>
      </c>
      <c r="I1049" s="650">
        <v>21.200000000000003</v>
      </c>
      <c r="J1049" s="366">
        <v>43062</v>
      </c>
      <c r="K1049" s="598" t="s">
        <v>2019</v>
      </c>
      <c r="L1049" s="361"/>
      <c r="M1049" s="652" t="s">
        <v>66</v>
      </c>
      <c r="N1049" s="660">
        <v>43082</v>
      </c>
      <c r="O1049" s="654">
        <v>43449</v>
      </c>
      <c r="P1049" s="8"/>
      <c r="Q1049" s="271" t="s">
        <v>77</v>
      </c>
      <c r="R1049" s="396">
        <v>2017</v>
      </c>
    </row>
    <row r="1050" spans="1:18" ht="23.25" hidden="1" customHeight="1" x14ac:dyDescent="0.25">
      <c r="A1050" s="379" t="s">
        <v>140</v>
      </c>
      <c r="B1050" s="378" t="s">
        <v>2103</v>
      </c>
      <c r="C1050" s="381" t="s">
        <v>362</v>
      </c>
      <c r="D1050" s="335" t="s">
        <v>2106</v>
      </c>
      <c r="E1050" s="380" t="s">
        <v>2105</v>
      </c>
      <c r="F1050" s="344" t="s">
        <v>1505</v>
      </c>
      <c r="G1050" s="344">
        <v>10</v>
      </c>
      <c r="H1050" s="650">
        <v>2.12</v>
      </c>
      <c r="I1050" s="650">
        <v>21.200000000000003</v>
      </c>
      <c r="J1050" s="366">
        <v>43062</v>
      </c>
      <c r="K1050" s="598" t="s">
        <v>2019</v>
      </c>
      <c r="L1050" s="361"/>
      <c r="M1050" s="652" t="s">
        <v>66</v>
      </c>
      <c r="N1050" s="660">
        <v>43082</v>
      </c>
      <c r="O1050" s="654">
        <v>43449</v>
      </c>
      <c r="P1050" s="5"/>
      <c r="Q1050" s="271" t="s">
        <v>77</v>
      </c>
      <c r="R1050" s="396">
        <v>2017</v>
      </c>
    </row>
    <row r="1051" spans="1:18" ht="23.25" hidden="1" customHeight="1" x14ac:dyDescent="0.25">
      <c r="A1051" s="379" t="s">
        <v>140</v>
      </c>
      <c r="B1051" s="378" t="s">
        <v>2103</v>
      </c>
      <c r="C1051" s="381" t="s">
        <v>362</v>
      </c>
      <c r="D1051" s="335" t="s">
        <v>2107</v>
      </c>
      <c r="E1051" s="333" t="s">
        <v>2108</v>
      </c>
      <c r="F1051" s="344" t="s">
        <v>1505</v>
      </c>
      <c r="G1051" s="344">
        <v>8</v>
      </c>
      <c r="H1051" s="650">
        <v>17.940000000000001</v>
      </c>
      <c r="I1051" s="650">
        <v>143.52000000000001</v>
      </c>
      <c r="J1051" s="366">
        <v>43062</v>
      </c>
      <c r="K1051" s="598" t="s">
        <v>2019</v>
      </c>
      <c r="L1051" s="361"/>
      <c r="M1051" s="652" t="s">
        <v>66</v>
      </c>
      <c r="N1051" s="660">
        <v>43082</v>
      </c>
      <c r="O1051" s="654">
        <v>43449</v>
      </c>
      <c r="P1051" s="8"/>
      <c r="Q1051" s="271" t="s">
        <v>77</v>
      </c>
      <c r="R1051" s="396">
        <v>2017</v>
      </c>
    </row>
    <row r="1052" spans="1:18" ht="23.25" hidden="1" customHeight="1" x14ac:dyDescent="0.25">
      <c r="A1052" s="379" t="s">
        <v>140</v>
      </c>
      <c r="B1052" s="378" t="s">
        <v>2103</v>
      </c>
      <c r="C1052" s="381" t="s">
        <v>362</v>
      </c>
      <c r="D1052" s="335" t="s">
        <v>2109</v>
      </c>
      <c r="E1052" s="333" t="s">
        <v>2110</v>
      </c>
      <c r="F1052" s="344" t="s">
        <v>1505</v>
      </c>
      <c r="G1052" s="344">
        <v>6</v>
      </c>
      <c r="H1052" s="650">
        <v>20.94</v>
      </c>
      <c r="I1052" s="650">
        <v>125.64000000000001</v>
      </c>
      <c r="J1052" s="366">
        <v>43062</v>
      </c>
      <c r="K1052" s="598" t="s">
        <v>2019</v>
      </c>
      <c r="L1052" s="361"/>
      <c r="M1052" s="652" t="s">
        <v>66</v>
      </c>
      <c r="N1052" s="660">
        <v>43082</v>
      </c>
      <c r="O1052" s="654">
        <v>43449</v>
      </c>
      <c r="P1052" s="8"/>
      <c r="Q1052" s="271" t="s">
        <v>77</v>
      </c>
      <c r="R1052" s="396">
        <v>2017</v>
      </c>
    </row>
    <row r="1053" spans="1:18" ht="23.25" hidden="1" customHeight="1" x14ac:dyDescent="0.25">
      <c r="A1053" s="379" t="s">
        <v>140</v>
      </c>
      <c r="B1053" s="378" t="s">
        <v>2103</v>
      </c>
      <c r="C1053" s="381" t="s">
        <v>362</v>
      </c>
      <c r="D1053" s="335" t="s">
        <v>2111</v>
      </c>
      <c r="E1053" s="333" t="s">
        <v>2112</v>
      </c>
      <c r="F1053" s="344" t="s">
        <v>1505</v>
      </c>
      <c r="G1053" s="344">
        <v>6</v>
      </c>
      <c r="H1053" s="650">
        <v>48</v>
      </c>
      <c r="I1053" s="650">
        <v>288</v>
      </c>
      <c r="J1053" s="366">
        <v>43062</v>
      </c>
      <c r="K1053" s="598" t="s">
        <v>2019</v>
      </c>
      <c r="L1053" s="361"/>
      <c r="M1053" s="652" t="s">
        <v>66</v>
      </c>
      <c r="N1053" s="660">
        <v>43082</v>
      </c>
      <c r="O1053" s="654">
        <v>43449</v>
      </c>
      <c r="P1053" s="8"/>
      <c r="Q1053" s="271" t="s">
        <v>77</v>
      </c>
      <c r="R1053" s="396">
        <v>2017</v>
      </c>
    </row>
    <row r="1054" spans="1:18" ht="23.25" hidden="1" customHeight="1" x14ac:dyDescent="0.25">
      <c r="A1054" s="379" t="s">
        <v>140</v>
      </c>
      <c r="B1054" s="378" t="s">
        <v>2103</v>
      </c>
      <c r="C1054" s="381" t="s">
        <v>362</v>
      </c>
      <c r="D1054" s="335" t="s">
        <v>2113</v>
      </c>
      <c r="E1054" s="333" t="s">
        <v>2108</v>
      </c>
      <c r="F1054" s="344" t="s">
        <v>1505</v>
      </c>
      <c r="G1054" s="344">
        <v>8</v>
      </c>
      <c r="H1054" s="650">
        <v>14.4</v>
      </c>
      <c r="I1054" s="650">
        <v>115.2</v>
      </c>
      <c r="J1054" s="366">
        <v>43062</v>
      </c>
      <c r="K1054" s="598" t="s">
        <v>2019</v>
      </c>
      <c r="L1054" s="361"/>
      <c r="M1054" s="652" t="s">
        <v>66</v>
      </c>
      <c r="N1054" s="660">
        <v>43082</v>
      </c>
      <c r="O1054" s="654">
        <v>43449</v>
      </c>
      <c r="P1054" s="8"/>
      <c r="Q1054" s="271" t="s">
        <v>77</v>
      </c>
      <c r="R1054" s="396">
        <v>2017</v>
      </c>
    </row>
    <row r="1055" spans="1:18" ht="23.25" hidden="1" customHeight="1" x14ac:dyDescent="0.25">
      <c r="A1055" s="379" t="s">
        <v>140</v>
      </c>
      <c r="B1055" s="378" t="s">
        <v>2103</v>
      </c>
      <c r="C1055" s="381" t="s">
        <v>362</v>
      </c>
      <c r="D1055" s="335" t="s">
        <v>2114</v>
      </c>
      <c r="E1055" s="333" t="s">
        <v>2115</v>
      </c>
      <c r="F1055" s="344" t="s">
        <v>1505</v>
      </c>
      <c r="G1055" s="344">
        <v>6</v>
      </c>
      <c r="H1055" s="650">
        <v>18.89</v>
      </c>
      <c r="I1055" s="650">
        <v>113.34</v>
      </c>
      <c r="J1055" s="366">
        <v>43062</v>
      </c>
      <c r="K1055" s="598" t="s">
        <v>2019</v>
      </c>
      <c r="L1055" s="361"/>
      <c r="M1055" s="652" t="s">
        <v>66</v>
      </c>
      <c r="N1055" s="660">
        <v>43082</v>
      </c>
      <c r="O1055" s="654">
        <v>43449</v>
      </c>
      <c r="P1055" s="8"/>
      <c r="Q1055" s="271" t="s">
        <v>77</v>
      </c>
      <c r="R1055" s="396">
        <v>2017</v>
      </c>
    </row>
    <row r="1056" spans="1:18" ht="23.25" hidden="1" customHeight="1" x14ac:dyDescent="0.25">
      <c r="A1056" s="379" t="s">
        <v>140</v>
      </c>
      <c r="B1056" s="378" t="s">
        <v>2103</v>
      </c>
      <c r="C1056" s="381" t="s">
        <v>362</v>
      </c>
      <c r="D1056" s="335" t="s">
        <v>2116</v>
      </c>
      <c r="E1056" s="333" t="s">
        <v>1128</v>
      </c>
      <c r="F1056" s="344" t="s">
        <v>1505</v>
      </c>
      <c r="G1056" s="344">
        <v>10</v>
      </c>
      <c r="H1056" s="650">
        <v>7.47</v>
      </c>
      <c r="I1056" s="650">
        <v>74.7</v>
      </c>
      <c r="J1056" s="366">
        <v>43062</v>
      </c>
      <c r="K1056" s="598" t="s">
        <v>2019</v>
      </c>
      <c r="L1056" s="361"/>
      <c r="M1056" s="652" t="s">
        <v>66</v>
      </c>
      <c r="N1056" s="660">
        <v>43082</v>
      </c>
      <c r="O1056" s="654">
        <v>43449</v>
      </c>
      <c r="P1056" s="8"/>
      <c r="Q1056" s="271" t="s">
        <v>77</v>
      </c>
      <c r="R1056" s="396">
        <v>2017</v>
      </c>
    </row>
    <row r="1057" spans="1:23" ht="23.25" hidden="1" customHeight="1" x14ac:dyDescent="0.25">
      <c r="A1057" s="379" t="s">
        <v>140</v>
      </c>
      <c r="B1057" s="378" t="s">
        <v>2103</v>
      </c>
      <c r="C1057" s="381" t="s">
        <v>362</v>
      </c>
      <c r="D1057" s="335" t="s">
        <v>2117</v>
      </c>
      <c r="E1057" s="333" t="s">
        <v>2118</v>
      </c>
      <c r="F1057" s="344" t="s">
        <v>1505</v>
      </c>
      <c r="G1057" s="344">
        <v>10</v>
      </c>
      <c r="H1057" s="650">
        <v>29.7</v>
      </c>
      <c r="I1057" s="650">
        <v>297</v>
      </c>
      <c r="J1057" s="366">
        <v>43062</v>
      </c>
      <c r="K1057" s="598" t="s">
        <v>2019</v>
      </c>
      <c r="L1057" s="361"/>
      <c r="M1057" s="652" t="s">
        <v>66</v>
      </c>
      <c r="N1057" s="660">
        <v>43082</v>
      </c>
      <c r="O1057" s="654">
        <v>43449</v>
      </c>
      <c r="P1057" s="8"/>
      <c r="Q1057" s="271" t="s">
        <v>77</v>
      </c>
      <c r="R1057" s="396">
        <v>2017</v>
      </c>
    </row>
    <row r="1058" spans="1:23" ht="23.25" hidden="1" customHeight="1" x14ac:dyDescent="0.25">
      <c r="A1058" s="3" t="s">
        <v>0</v>
      </c>
      <c r="B1058" s="5" t="s">
        <v>2119</v>
      </c>
      <c r="C1058" s="376" t="s">
        <v>947</v>
      </c>
      <c r="D1058" s="335" t="s">
        <v>1852</v>
      </c>
      <c r="E1058" s="337" t="s">
        <v>1851</v>
      </c>
      <c r="F1058" s="344" t="s">
        <v>200</v>
      </c>
      <c r="G1058" s="344">
        <v>1</v>
      </c>
      <c r="H1058" s="650">
        <v>285.60000000000002</v>
      </c>
      <c r="I1058" s="650">
        <v>285.60000000000002</v>
      </c>
      <c r="J1058" s="366">
        <v>43063</v>
      </c>
      <c r="K1058" s="598" t="s">
        <v>234</v>
      </c>
      <c r="L1058" s="361"/>
      <c r="M1058" s="652" t="s">
        <v>66</v>
      </c>
      <c r="N1058" s="660">
        <v>43082</v>
      </c>
      <c r="O1058" s="654">
        <v>43449</v>
      </c>
      <c r="P1058" s="5"/>
      <c r="Q1058" s="271" t="s">
        <v>77</v>
      </c>
      <c r="R1058" s="396">
        <v>2017</v>
      </c>
    </row>
    <row r="1059" spans="1:23" ht="23.25" hidden="1" customHeight="1" x14ac:dyDescent="0.25">
      <c r="A1059" s="3" t="s">
        <v>120</v>
      </c>
      <c r="B1059" s="5" t="s">
        <v>2120</v>
      </c>
      <c r="C1059" s="376"/>
      <c r="D1059" s="335" t="s">
        <v>2121</v>
      </c>
      <c r="E1059" s="331" t="s">
        <v>2122</v>
      </c>
      <c r="F1059" s="344" t="s">
        <v>50</v>
      </c>
      <c r="G1059" s="344">
        <v>10</v>
      </c>
      <c r="H1059" s="650">
        <v>3.06</v>
      </c>
      <c r="I1059" s="650">
        <v>30.6</v>
      </c>
      <c r="J1059" s="366">
        <v>43063</v>
      </c>
      <c r="K1059" s="598" t="s">
        <v>2123</v>
      </c>
      <c r="L1059" s="361"/>
      <c r="M1059" s="652" t="s">
        <v>66</v>
      </c>
      <c r="N1059" s="660">
        <v>43083</v>
      </c>
      <c r="O1059" s="654">
        <v>43449</v>
      </c>
      <c r="P1059" s="5"/>
      <c r="Q1059" s="271" t="s">
        <v>77</v>
      </c>
      <c r="R1059" s="396">
        <v>2017</v>
      </c>
    </row>
    <row r="1060" spans="1:23" ht="23.25" hidden="1" customHeight="1" x14ac:dyDescent="0.25">
      <c r="A1060" s="3" t="s">
        <v>120</v>
      </c>
      <c r="B1060" s="5" t="s">
        <v>2120</v>
      </c>
      <c r="C1060" s="376"/>
      <c r="D1060" s="335" t="s">
        <v>2124</v>
      </c>
      <c r="E1060" s="331" t="s">
        <v>2125</v>
      </c>
      <c r="F1060" s="344" t="s">
        <v>50</v>
      </c>
      <c r="G1060" s="344">
        <v>10</v>
      </c>
      <c r="H1060" s="650">
        <v>3.28</v>
      </c>
      <c r="I1060" s="650">
        <v>32.799999999999997</v>
      </c>
      <c r="J1060" s="366">
        <v>43063</v>
      </c>
      <c r="K1060" s="598" t="s">
        <v>2123</v>
      </c>
      <c r="L1060" s="361"/>
      <c r="M1060" s="652" t="s">
        <v>66</v>
      </c>
      <c r="N1060" s="660">
        <v>43083</v>
      </c>
      <c r="O1060" s="654">
        <v>43449</v>
      </c>
      <c r="P1060" s="5"/>
      <c r="Q1060" s="271" t="s">
        <v>77</v>
      </c>
      <c r="R1060" s="396">
        <v>2017</v>
      </c>
    </row>
    <row r="1061" spans="1:23" ht="23.25" hidden="1" customHeight="1" x14ac:dyDescent="0.25">
      <c r="A1061" s="3" t="s">
        <v>120</v>
      </c>
      <c r="B1061" s="5" t="s">
        <v>2120</v>
      </c>
      <c r="C1061" s="376"/>
      <c r="D1061" s="335" t="s">
        <v>2126</v>
      </c>
      <c r="E1061" s="331" t="s">
        <v>2127</v>
      </c>
      <c r="F1061" s="344" t="s">
        <v>50</v>
      </c>
      <c r="G1061" s="344">
        <v>10</v>
      </c>
      <c r="H1061" s="650">
        <v>3.52</v>
      </c>
      <c r="I1061" s="650">
        <v>35.200000000000003</v>
      </c>
      <c r="J1061" s="366">
        <v>43063</v>
      </c>
      <c r="K1061" s="598" t="s">
        <v>2123</v>
      </c>
      <c r="L1061" s="361"/>
      <c r="M1061" s="652" t="s">
        <v>66</v>
      </c>
      <c r="N1061" s="660">
        <v>43083</v>
      </c>
      <c r="O1061" s="654">
        <v>43449</v>
      </c>
      <c r="P1061" s="5"/>
      <c r="Q1061" s="271" t="s">
        <v>77</v>
      </c>
      <c r="R1061" s="396">
        <v>2017</v>
      </c>
    </row>
    <row r="1062" spans="1:23" ht="23.25" hidden="1" customHeight="1" x14ac:dyDescent="0.25">
      <c r="A1062" s="3" t="s">
        <v>120</v>
      </c>
      <c r="B1062" s="5" t="s">
        <v>2120</v>
      </c>
      <c r="C1062" s="376"/>
      <c r="D1062" s="335" t="s">
        <v>2128</v>
      </c>
      <c r="E1062" s="331" t="s">
        <v>2129</v>
      </c>
      <c r="F1062" s="344" t="s">
        <v>50</v>
      </c>
      <c r="G1062" s="344">
        <v>10</v>
      </c>
      <c r="H1062" s="650">
        <v>3.72</v>
      </c>
      <c r="I1062" s="650">
        <v>37.200000000000003</v>
      </c>
      <c r="J1062" s="366">
        <v>43063</v>
      </c>
      <c r="K1062" s="598" t="s">
        <v>2123</v>
      </c>
      <c r="L1062" s="361"/>
      <c r="M1062" s="652" t="s">
        <v>66</v>
      </c>
      <c r="N1062" s="660">
        <v>43083</v>
      </c>
      <c r="O1062" s="654">
        <v>43449</v>
      </c>
      <c r="P1062" s="5"/>
      <c r="Q1062" s="271" t="s">
        <v>77</v>
      </c>
      <c r="R1062" s="396">
        <v>2017</v>
      </c>
    </row>
    <row r="1063" spans="1:23" ht="23.25" hidden="1" customHeight="1" x14ac:dyDescent="0.25">
      <c r="A1063" s="3" t="s">
        <v>120</v>
      </c>
      <c r="B1063" s="5" t="s">
        <v>2120</v>
      </c>
      <c r="C1063" s="376"/>
      <c r="D1063" s="335" t="s">
        <v>2130</v>
      </c>
      <c r="E1063" s="331" t="s">
        <v>2131</v>
      </c>
      <c r="F1063" s="344" t="s">
        <v>50</v>
      </c>
      <c r="G1063" s="344">
        <v>10</v>
      </c>
      <c r="H1063" s="650">
        <v>2.4900000000000002</v>
      </c>
      <c r="I1063" s="650">
        <v>24.900000000000002</v>
      </c>
      <c r="J1063" s="366">
        <v>43063</v>
      </c>
      <c r="K1063" s="598" t="s">
        <v>2123</v>
      </c>
      <c r="L1063" s="361"/>
      <c r="M1063" s="652" t="s">
        <v>66</v>
      </c>
      <c r="N1063" s="660">
        <v>43083</v>
      </c>
      <c r="O1063" s="654">
        <v>43449</v>
      </c>
      <c r="P1063" s="5"/>
      <c r="Q1063" s="271" t="s">
        <v>77</v>
      </c>
      <c r="R1063" s="396">
        <v>2017</v>
      </c>
    </row>
    <row r="1064" spans="1:23" ht="23.25" hidden="1" customHeight="1" x14ac:dyDescent="0.25">
      <c r="A1064" s="3" t="s">
        <v>120</v>
      </c>
      <c r="B1064" s="5" t="s">
        <v>2120</v>
      </c>
      <c r="C1064" s="376"/>
      <c r="D1064" s="335" t="s">
        <v>2132</v>
      </c>
      <c r="E1064" s="331" t="s">
        <v>2133</v>
      </c>
      <c r="F1064" s="344" t="s">
        <v>50</v>
      </c>
      <c r="G1064" s="344">
        <v>10</v>
      </c>
      <c r="H1064" s="650">
        <v>2.4900000000000002</v>
      </c>
      <c r="I1064" s="650">
        <v>24.900000000000002</v>
      </c>
      <c r="J1064" s="366">
        <v>43063</v>
      </c>
      <c r="K1064" s="598" t="s">
        <v>2123</v>
      </c>
      <c r="L1064" s="361"/>
      <c r="M1064" s="652" t="s">
        <v>66</v>
      </c>
      <c r="N1064" s="660">
        <v>43083</v>
      </c>
      <c r="O1064" s="654">
        <v>43449</v>
      </c>
      <c r="P1064" s="5"/>
      <c r="Q1064" s="271" t="s">
        <v>77</v>
      </c>
      <c r="R1064" s="396">
        <v>2017</v>
      </c>
    </row>
    <row r="1065" spans="1:23" ht="23.25" hidden="1" customHeight="1" x14ac:dyDescent="0.25">
      <c r="A1065" s="3" t="s">
        <v>120</v>
      </c>
      <c r="B1065" s="5" t="s">
        <v>2120</v>
      </c>
      <c r="C1065" s="376"/>
      <c r="D1065" s="335" t="s">
        <v>2134</v>
      </c>
      <c r="E1065" s="331" t="s">
        <v>2135</v>
      </c>
      <c r="F1065" s="344" t="s">
        <v>50</v>
      </c>
      <c r="G1065" s="344">
        <v>10</v>
      </c>
      <c r="H1065" s="650">
        <v>2.77</v>
      </c>
      <c r="I1065" s="650">
        <v>27.7</v>
      </c>
      <c r="J1065" s="366">
        <v>43063</v>
      </c>
      <c r="K1065" s="598" t="s">
        <v>2123</v>
      </c>
      <c r="L1065" s="361"/>
      <c r="M1065" s="652" t="s">
        <v>66</v>
      </c>
      <c r="N1065" s="660">
        <v>43083</v>
      </c>
      <c r="O1065" s="654">
        <v>43449</v>
      </c>
      <c r="P1065" s="5"/>
      <c r="Q1065" s="271" t="s">
        <v>77</v>
      </c>
      <c r="R1065" s="396">
        <v>2017</v>
      </c>
    </row>
    <row r="1066" spans="1:23" ht="23.25" hidden="1" customHeight="1" x14ac:dyDescent="0.25">
      <c r="A1066" s="4" t="s">
        <v>0</v>
      </c>
      <c r="B1066" s="4" t="s">
        <v>1869</v>
      </c>
      <c r="C1066" s="722" t="s">
        <v>1870</v>
      </c>
      <c r="D1066" s="422" t="s">
        <v>1996</v>
      </c>
      <c r="E1066" s="3" t="s">
        <v>1997</v>
      </c>
      <c r="F1066" s="332" t="s">
        <v>94</v>
      </c>
      <c r="G1066" s="692">
        <v>4</v>
      </c>
      <c r="H1066" s="650">
        <v>26.69</v>
      </c>
      <c r="I1066" s="650">
        <v>106.76</v>
      </c>
      <c r="J1066" s="419">
        <v>43847</v>
      </c>
      <c r="K1066" s="598" t="s">
        <v>76</v>
      </c>
      <c r="L1066" s="323" t="s">
        <v>54</v>
      </c>
      <c r="M1066" s="652" t="s">
        <v>1873</v>
      </c>
      <c r="N1066" s="660">
        <v>43873</v>
      </c>
      <c r="O1066" s="654">
        <v>43878</v>
      </c>
      <c r="P1066" s="396"/>
      <c r="Q1066" s="723" t="s">
        <v>67</v>
      </c>
      <c r="R1066" s="655">
        <v>2020</v>
      </c>
      <c r="S1066" s="721"/>
      <c r="T1066" s="721"/>
      <c r="U1066" s="721"/>
      <c r="V1066" s="721"/>
      <c r="W1066" s="721"/>
    </row>
    <row r="1067" spans="1:23" ht="23.25" hidden="1" customHeight="1" x14ac:dyDescent="0.25">
      <c r="A1067" s="3" t="s">
        <v>0</v>
      </c>
      <c r="B1067" s="5" t="s">
        <v>697</v>
      </c>
      <c r="C1067" s="376" t="s">
        <v>180</v>
      </c>
      <c r="D1067" s="335">
        <v>1402691</v>
      </c>
      <c r="E1067" s="331" t="s">
        <v>279</v>
      </c>
      <c r="F1067" s="344" t="s">
        <v>200</v>
      </c>
      <c r="G1067" s="344">
        <v>10</v>
      </c>
      <c r="H1067" s="650">
        <v>38.450000000000003</v>
      </c>
      <c r="I1067" s="650">
        <v>384.5</v>
      </c>
      <c r="J1067" s="366">
        <v>43067</v>
      </c>
      <c r="K1067" s="598" t="s">
        <v>180</v>
      </c>
      <c r="L1067" s="361"/>
      <c r="M1067" s="652" t="s">
        <v>66</v>
      </c>
      <c r="N1067" s="660">
        <v>43083</v>
      </c>
      <c r="O1067" s="654">
        <v>43449</v>
      </c>
      <c r="P1067" s="5"/>
      <c r="Q1067" s="271" t="s">
        <v>77</v>
      </c>
      <c r="R1067" s="396">
        <v>2017</v>
      </c>
    </row>
    <row r="1068" spans="1:23" ht="23.25" hidden="1" customHeight="1" x14ac:dyDescent="0.25">
      <c r="A1068" s="3" t="s">
        <v>2136</v>
      </c>
      <c r="B1068" s="5" t="s">
        <v>2137</v>
      </c>
      <c r="C1068" s="376" t="s">
        <v>2029</v>
      </c>
      <c r="D1068" s="335" t="s">
        <v>2138</v>
      </c>
      <c r="E1068" s="331" t="s">
        <v>2139</v>
      </c>
      <c r="F1068" s="344" t="s">
        <v>94</v>
      </c>
      <c r="G1068" s="344">
        <v>2</v>
      </c>
      <c r="H1068" s="650">
        <v>12.28</v>
      </c>
      <c r="I1068" s="650">
        <v>24.56</v>
      </c>
      <c r="J1068" s="366">
        <v>43067</v>
      </c>
      <c r="K1068" s="598" t="s">
        <v>139</v>
      </c>
      <c r="L1068" s="361"/>
      <c r="M1068" s="652" t="s">
        <v>66</v>
      </c>
      <c r="N1068" s="660">
        <v>43083</v>
      </c>
      <c r="O1068" s="654">
        <v>43449</v>
      </c>
      <c r="P1068" s="5"/>
      <c r="Q1068" s="271" t="s">
        <v>77</v>
      </c>
      <c r="R1068" s="396">
        <v>2017</v>
      </c>
    </row>
    <row r="1069" spans="1:23" ht="23.25" hidden="1" customHeight="1" x14ac:dyDescent="0.25">
      <c r="A1069" s="3" t="s">
        <v>0</v>
      </c>
      <c r="B1069" s="5" t="s">
        <v>2140</v>
      </c>
      <c r="C1069" s="376" t="s">
        <v>927</v>
      </c>
      <c r="D1069" s="335" t="s">
        <v>2141</v>
      </c>
      <c r="E1069" s="333" t="s">
        <v>2142</v>
      </c>
      <c r="F1069" s="344" t="s">
        <v>200</v>
      </c>
      <c r="G1069" s="344">
        <v>1</v>
      </c>
      <c r="H1069" s="650">
        <v>1030</v>
      </c>
      <c r="I1069" s="650">
        <v>1030</v>
      </c>
      <c r="J1069" s="366">
        <v>43067</v>
      </c>
      <c r="K1069" s="598" t="s">
        <v>927</v>
      </c>
      <c r="L1069" s="361" t="s">
        <v>1652</v>
      </c>
      <c r="M1069" s="652" t="s">
        <v>66</v>
      </c>
      <c r="N1069" s="660">
        <v>43111</v>
      </c>
      <c r="O1069" s="654">
        <v>43118</v>
      </c>
      <c r="P1069" s="5"/>
      <c r="Q1069" s="271" t="s">
        <v>77</v>
      </c>
      <c r="R1069" s="396">
        <v>2017</v>
      </c>
      <c r="S1069" s="124"/>
      <c r="T1069" s="124"/>
      <c r="U1069" s="124"/>
      <c r="V1069" s="124"/>
      <c r="W1069" s="124"/>
    </row>
    <row r="1070" spans="1:23" ht="23.25" hidden="1" customHeight="1" x14ac:dyDescent="0.25">
      <c r="A1070" s="3" t="s">
        <v>2143</v>
      </c>
      <c r="B1070" s="5" t="s">
        <v>2144</v>
      </c>
      <c r="C1070" s="376"/>
      <c r="D1070" s="335"/>
      <c r="E1070" s="337" t="s">
        <v>2145</v>
      </c>
      <c r="F1070" s="344" t="s">
        <v>50</v>
      </c>
      <c r="G1070" s="344">
        <v>50</v>
      </c>
      <c r="H1070" s="650">
        <v>1.07</v>
      </c>
      <c r="I1070" s="650">
        <v>53.5</v>
      </c>
      <c r="J1070" s="366">
        <v>43067</v>
      </c>
      <c r="K1070" s="598" t="s">
        <v>188</v>
      </c>
      <c r="L1070" s="361"/>
      <c r="M1070" s="652" t="s">
        <v>66</v>
      </c>
      <c r="N1070" s="660">
        <v>43082</v>
      </c>
      <c r="O1070" s="654">
        <v>43449</v>
      </c>
      <c r="P1070" s="5"/>
      <c r="Q1070" s="271" t="s">
        <v>77</v>
      </c>
      <c r="R1070" s="396">
        <v>2017</v>
      </c>
    </row>
    <row r="1071" spans="1:23" ht="23.25" hidden="1" customHeight="1" x14ac:dyDescent="0.25">
      <c r="A1071" s="3" t="s">
        <v>0</v>
      </c>
      <c r="B1071" s="5" t="s">
        <v>2146</v>
      </c>
      <c r="C1071" s="376" t="s">
        <v>2147</v>
      </c>
      <c r="D1071" s="335" t="s">
        <v>2148</v>
      </c>
      <c r="E1071" s="337" t="s">
        <v>2149</v>
      </c>
      <c r="F1071" s="344" t="s">
        <v>50</v>
      </c>
      <c r="G1071" s="344">
        <v>1</v>
      </c>
      <c r="H1071" s="650">
        <v>57.95</v>
      </c>
      <c r="I1071" s="650">
        <v>57.95</v>
      </c>
      <c r="J1071" s="366">
        <v>43067</v>
      </c>
      <c r="K1071" s="598" t="s">
        <v>341</v>
      </c>
      <c r="L1071" s="361" t="s">
        <v>54</v>
      </c>
      <c r="M1071" s="652" t="s">
        <v>66</v>
      </c>
      <c r="N1071" s="660">
        <v>43144</v>
      </c>
      <c r="O1071" s="654">
        <v>43146</v>
      </c>
      <c r="P1071" s="5"/>
      <c r="Q1071" s="271" t="s">
        <v>77</v>
      </c>
      <c r="R1071" s="5">
        <v>2017</v>
      </c>
    </row>
    <row r="1072" spans="1:23" ht="23.25" hidden="1" customHeight="1" x14ac:dyDescent="0.25">
      <c r="A1072" s="3" t="s">
        <v>1378</v>
      </c>
      <c r="B1072" s="5" t="s">
        <v>2150</v>
      </c>
      <c r="C1072" s="376" t="s">
        <v>2151</v>
      </c>
      <c r="D1072" s="335" t="s">
        <v>2152</v>
      </c>
      <c r="E1072" s="333" t="s">
        <v>2150</v>
      </c>
      <c r="F1072" s="344" t="s">
        <v>44</v>
      </c>
      <c r="G1072" s="344">
        <v>1</v>
      </c>
      <c r="H1072" s="650">
        <v>915.85</v>
      </c>
      <c r="I1072" s="650">
        <v>915.85</v>
      </c>
      <c r="J1072" s="651">
        <v>43067</v>
      </c>
      <c r="K1072" s="598" t="s">
        <v>33</v>
      </c>
      <c r="L1072" s="361"/>
      <c r="M1072" s="652"/>
      <c r="N1072" s="653">
        <v>43073</v>
      </c>
      <c r="O1072" s="654">
        <v>43449</v>
      </c>
      <c r="P1072" s="5"/>
      <c r="Q1072" s="271" t="s">
        <v>77</v>
      </c>
      <c r="R1072" s="396">
        <v>2017</v>
      </c>
    </row>
    <row r="1073" spans="1:23" ht="23.25" hidden="1" customHeight="1" x14ac:dyDescent="0.25">
      <c r="A1073" s="3" t="s">
        <v>0</v>
      </c>
      <c r="B1073" s="5" t="s">
        <v>2153</v>
      </c>
      <c r="C1073" s="376" t="s">
        <v>2029</v>
      </c>
      <c r="D1073" s="335" t="s">
        <v>2154</v>
      </c>
      <c r="E1073" s="333" t="s">
        <v>2155</v>
      </c>
      <c r="F1073" s="344" t="s">
        <v>50</v>
      </c>
      <c r="G1073" s="344">
        <v>1</v>
      </c>
      <c r="H1073" s="650">
        <v>17.52</v>
      </c>
      <c r="I1073" s="650">
        <v>17.52</v>
      </c>
      <c r="J1073" s="366">
        <v>43067</v>
      </c>
      <c r="K1073" s="598" t="s">
        <v>139</v>
      </c>
      <c r="L1073" s="361"/>
      <c r="M1073" s="652" t="s">
        <v>66</v>
      </c>
      <c r="N1073" s="660">
        <v>43083</v>
      </c>
      <c r="O1073" s="654">
        <v>43449</v>
      </c>
      <c r="P1073" s="5"/>
      <c r="Q1073" s="271" t="s">
        <v>77</v>
      </c>
      <c r="R1073" s="396">
        <v>2017</v>
      </c>
    </row>
    <row r="1074" spans="1:23" ht="23.25" hidden="1" customHeight="1" x14ac:dyDescent="0.25">
      <c r="A1074" s="3" t="s">
        <v>2136</v>
      </c>
      <c r="B1074" s="5" t="s">
        <v>2156</v>
      </c>
      <c r="C1074" s="376" t="s">
        <v>2157</v>
      </c>
      <c r="D1074" s="335" t="s">
        <v>2158</v>
      </c>
      <c r="E1074" s="333" t="s">
        <v>2159</v>
      </c>
      <c r="F1074" s="344" t="s">
        <v>94</v>
      </c>
      <c r="G1074" s="344">
        <v>1</v>
      </c>
      <c r="H1074" s="650">
        <v>14.92</v>
      </c>
      <c r="I1074" s="650">
        <v>14.92</v>
      </c>
      <c r="J1074" s="366">
        <v>43067</v>
      </c>
      <c r="K1074" s="598" t="s">
        <v>139</v>
      </c>
      <c r="L1074" s="361"/>
      <c r="M1074" s="652" t="s">
        <v>66</v>
      </c>
      <c r="N1074" s="660">
        <v>43083</v>
      </c>
      <c r="O1074" s="654">
        <v>43449</v>
      </c>
      <c r="P1074" s="5"/>
      <c r="Q1074" s="271" t="s">
        <v>77</v>
      </c>
      <c r="R1074" s="396">
        <v>2017</v>
      </c>
    </row>
    <row r="1075" spans="1:23" ht="23.25" hidden="1" customHeight="1" x14ac:dyDescent="0.25">
      <c r="A1075" s="3" t="s">
        <v>0</v>
      </c>
      <c r="B1075" s="5" t="s">
        <v>2160</v>
      </c>
      <c r="C1075" s="376" t="s">
        <v>2161</v>
      </c>
      <c r="D1075" s="335" t="s">
        <v>2162</v>
      </c>
      <c r="E1075" s="337" t="s">
        <v>2163</v>
      </c>
      <c r="F1075" s="344" t="s">
        <v>50</v>
      </c>
      <c r="G1075" s="344">
        <v>1</v>
      </c>
      <c r="H1075" s="650">
        <v>12.07</v>
      </c>
      <c r="I1075" s="650">
        <v>12.07</v>
      </c>
      <c r="J1075" s="366">
        <v>43067</v>
      </c>
      <c r="K1075" s="598" t="s">
        <v>828</v>
      </c>
      <c r="L1075" s="361"/>
      <c r="M1075" s="652" t="s">
        <v>66</v>
      </c>
      <c r="N1075" s="660">
        <v>43083</v>
      </c>
      <c r="O1075" s="654">
        <v>43449</v>
      </c>
      <c r="P1075" s="5"/>
      <c r="Q1075" s="271" t="s">
        <v>77</v>
      </c>
      <c r="R1075" s="675">
        <v>2017</v>
      </c>
    </row>
    <row r="1076" spans="1:23" ht="23.25" hidden="1" customHeight="1" x14ac:dyDescent="0.25">
      <c r="A1076" s="3" t="s">
        <v>2143</v>
      </c>
      <c r="B1076" s="5" t="s">
        <v>2164</v>
      </c>
      <c r="C1076" s="376" t="s">
        <v>2165</v>
      </c>
      <c r="D1076" s="335"/>
      <c r="E1076" s="337" t="s">
        <v>2166</v>
      </c>
      <c r="F1076" s="344" t="s">
        <v>50</v>
      </c>
      <c r="G1076" s="344">
        <v>12</v>
      </c>
      <c r="H1076" s="650">
        <v>0.55000000000000004</v>
      </c>
      <c r="I1076" s="650">
        <v>6.6000000000000005</v>
      </c>
      <c r="J1076" s="366">
        <v>43067</v>
      </c>
      <c r="K1076" s="598" t="s">
        <v>188</v>
      </c>
      <c r="L1076" s="361"/>
      <c r="M1076" s="652" t="s">
        <v>66</v>
      </c>
      <c r="N1076" s="660">
        <v>43082</v>
      </c>
      <c r="O1076" s="654">
        <v>43449</v>
      </c>
      <c r="P1076" s="5"/>
      <c r="Q1076" s="271" t="s">
        <v>77</v>
      </c>
      <c r="R1076" s="396">
        <v>2017</v>
      </c>
    </row>
    <row r="1077" spans="1:23" ht="23.25" hidden="1" customHeight="1" x14ac:dyDescent="0.25">
      <c r="A1077" s="3" t="s">
        <v>0</v>
      </c>
      <c r="B1077" s="5" t="s">
        <v>2167</v>
      </c>
      <c r="C1077" s="376" t="s">
        <v>661</v>
      </c>
      <c r="D1077" s="335">
        <v>910000295</v>
      </c>
      <c r="E1077" s="331" t="s">
        <v>2168</v>
      </c>
      <c r="F1077" s="344" t="s">
        <v>32</v>
      </c>
      <c r="G1077" s="344">
        <v>1</v>
      </c>
      <c r="H1077" s="650">
        <v>7733.11</v>
      </c>
      <c r="I1077" s="650">
        <v>7733.11</v>
      </c>
      <c r="J1077" s="366">
        <v>43068</v>
      </c>
      <c r="K1077" s="598" t="s">
        <v>178</v>
      </c>
      <c r="L1077" s="361"/>
      <c r="M1077" s="652" t="s">
        <v>66</v>
      </c>
      <c r="N1077" s="660">
        <v>43073</v>
      </c>
      <c r="O1077" s="654">
        <v>43449</v>
      </c>
      <c r="P1077" s="5"/>
      <c r="Q1077" s="271" t="s">
        <v>77</v>
      </c>
      <c r="R1077" s="396">
        <v>2017</v>
      </c>
    </row>
    <row r="1078" spans="1:23" ht="23.25" hidden="1" customHeight="1" x14ac:dyDescent="0.25">
      <c r="A1078" s="338" t="s">
        <v>307</v>
      </c>
      <c r="B1078" s="5" t="s">
        <v>505</v>
      </c>
      <c r="C1078" s="376" t="s">
        <v>508</v>
      </c>
      <c r="D1078" s="335" t="s">
        <v>506</v>
      </c>
      <c r="E1078" s="337" t="s">
        <v>507</v>
      </c>
      <c r="F1078" s="344" t="s">
        <v>64</v>
      </c>
      <c r="G1078" s="344">
        <v>1</v>
      </c>
      <c r="H1078" s="650">
        <v>2137.5</v>
      </c>
      <c r="I1078" s="650">
        <v>2137.5</v>
      </c>
      <c r="J1078" s="366">
        <v>43068</v>
      </c>
      <c r="K1078" s="598" t="s">
        <v>508</v>
      </c>
      <c r="L1078" s="361"/>
      <c r="M1078" s="652" t="s">
        <v>66</v>
      </c>
      <c r="N1078" s="660">
        <v>43073</v>
      </c>
      <c r="O1078" s="654">
        <v>43449</v>
      </c>
      <c r="P1078" s="5"/>
      <c r="Q1078" s="271" t="s">
        <v>77</v>
      </c>
      <c r="R1078" s="396">
        <v>2017</v>
      </c>
    </row>
    <row r="1079" spans="1:23" ht="23.25" hidden="1" customHeight="1" x14ac:dyDescent="0.25">
      <c r="A1079" s="338" t="s">
        <v>307</v>
      </c>
      <c r="B1079" s="5" t="s">
        <v>697</v>
      </c>
      <c r="C1079" s="376" t="s">
        <v>180</v>
      </c>
      <c r="D1079" s="335">
        <v>1510004</v>
      </c>
      <c r="E1079" s="331" t="s">
        <v>1471</v>
      </c>
      <c r="F1079" s="344" t="s">
        <v>64</v>
      </c>
      <c r="G1079" s="344">
        <v>6</v>
      </c>
      <c r="H1079" s="650">
        <v>376.82</v>
      </c>
      <c r="I1079" s="650">
        <v>2260.92</v>
      </c>
      <c r="J1079" s="366">
        <v>43068</v>
      </c>
      <c r="K1079" s="598" t="s">
        <v>180</v>
      </c>
      <c r="L1079" s="361"/>
      <c r="M1079" s="652" t="s">
        <v>66</v>
      </c>
      <c r="N1079" s="660">
        <v>43073</v>
      </c>
      <c r="O1079" s="654">
        <v>43449</v>
      </c>
      <c r="P1079" s="7"/>
      <c r="Q1079" s="271" t="s">
        <v>77</v>
      </c>
      <c r="R1079" s="396">
        <v>2017</v>
      </c>
    </row>
    <row r="1080" spans="1:23" ht="23.25" hidden="1" customHeight="1" x14ac:dyDescent="0.25">
      <c r="A1080" s="338" t="s">
        <v>307</v>
      </c>
      <c r="B1080" s="5" t="s">
        <v>2169</v>
      </c>
      <c r="C1080" s="376" t="s">
        <v>234</v>
      </c>
      <c r="D1080" s="335">
        <v>227024</v>
      </c>
      <c r="E1080" s="331" t="s">
        <v>2170</v>
      </c>
      <c r="F1080" s="344" t="s">
        <v>200</v>
      </c>
      <c r="G1080" s="344">
        <v>36</v>
      </c>
      <c r="H1080" s="650">
        <v>16.2</v>
      </c>
      <c r="I1080" s="650">
        <v>583.19999999999993</v>
      </c>
      <c r="J1080" s="366">
        <v>43068</v>
      </c>
      <c r="K1080" s="598" t="s">
        <v>234</v>
      </c>
      <c r="L1080" s="361"/>
      <c r="M1080" s="652" t="s">
        <v>66</v>
      </c>
      <c r="N1080" s="660">
        <v>43073</v>
      </c>
      <c r="O1080" s="654">
        <v>43449</v>
      </c>
      <c r="P1080" s="5"/>
      <c r="Q1080" s="271" t="s">
        <v>77</v>
      </c>
      <c r="R1080" s="396">
        <v>2017</v>
      </c>
    </row>
    <row r="1081" spans="1:23" ht="23.25" hidden="1" customHeight="1" x14ac:dyDescent="0.25">
      <c r="A1081" s="338" t="s">
        <v>307</v>
      </c>
      <c r="B1081" s="5" t="s">
        <v>1854</v>
      </c>
      <c r="C1081" s="376"/>
      <c r="D1081" s="335" t="s">
        <v>2171</v>
      </c>
      <c r="E1081" s="337" t="s">
        <v>2172</v>
      </c>
      <c r="F1081" s="344" t="s">
        <v>64</v>
      </c>
      <c r="G1081" s="344">
        <v>32</v>
      </c>
      <c r="H1081" s="650">
        <v>10.78</v>
      </c>
      <c r="I1081" s="650">
        <v>344.96</v>
      </c>
      <c r="J1081" s="366">
        <v>43068</v>
      </c>
      <c r="K1081" s="598" t="s">
        <v>9234</v>
      </c>
      <c r="L1081" s="361"/>
      <c r="M1081" s="652" t="s">
        <v>66</v>
      </c>
      <c r="N1081" s="660">
        <v>43073</v>
      </c>
      <c r="O1081" s="654"/>
      <c r="P1081" s="5"/>
      <c r="Q1081" s="271" t="s">
        <v>77</v>
      </c>
      <c r="R1081" s="396">
        <v>2017</v>
      </c>
    </row>
    <row r="1082" spans="1:23" ht="23.25" hidden="1" customHeight="1" x14ac:dyDescent="0.25">
      <c r="A1082" s="338" t="s">
        <v>307</v>
      </c>
      <c r="B1082" s="5" t="s">
        <v>1861</v>
      </c>
      <c r="C1082" s="376" t="s">
        <v>2173</v>
      </c>
      <c r="D1082" s="335" t="s">
        <v>936</v>
      </c>
      <c r="E1082" s="331" t="s">
        <v>936</v>
      </c>
      <c r="F1082" s="344" t="s">
        <v>64</v>
      </c>
      <c r="G1082" s="344">
        <v>5</v>
      </c>
      <c r="H1082" s="650">
        <v>55.21</v>
      </c>
      <c r="I1082" s="650">
        <v>276.05</v>
      </c>
      <c r="J1082" s="366">
        <v>43068</v>
      </c>
      <c r="K1082" s="598" t="s">
        <v>214</v>
      </c>
      <c r="L1082" s="361"/>
      <c r="M1082" s="652" t="s">
        <v>66</v>
      </c>
      <c r="N1082" s="660">
        <v>43073</v>
      </c>
      <c r="O1082" s="654">
        <v>43449</v>
      </c>
      <c r="P1082" s="6"/>
      <c r="Q1082" s="271" t="s">
        <v>77</v>
      </c>
      <c r="R1082" s="396">
        <v>2017</v>
      </c>
    </row>
    <row r="1083" spans="1:23" ht="23.25" hidden="1" customHeight="1" x14ac:dyDescent="0.25">
      <c r="A1083" s="338" t="s">
        <v>307</v>
      </c>
      <c r="B1083" s="5" t="s">
        <v>1861</v>
      </c>
      <c r="C1083" s="376" t="s">
        <v>2173</v>
      </c>
      <c r="D1083" s="335" t="s">
        <v>597</v>
      </c>
      <c r="E1083" s="331" t="s">
        <v>597</v>
      </c>
      <c r="F1083" s="344" t="s">
        <v>64</v>
      </c>
      <c r="G1083" s="344">
        <v>7</v>
      </c>
      <c r="H1083" s="650">
        <v>29.88</v>
      </c>
      <c r="I1083" s="650">
        <v>209.16</v>
      </c>
      <c r="J1083" s="366">
        <v>43068</v>
      </c>
      <c r="K1083" s="598" t="s">
        <v>214</v>
      </c>
      <c r="L1083" s="361"/>
      <c r="M1083" s="652" t="s">
        <v>66</v>
      </c>
      <c r="N1083" s="660">
        <v>43073</v>
      </c>
      <c r="O1083" s="654">
        <v>43449</v>
      </c>
      <c r="P1083" s="6"/>
      <c r="Q1083" s="271" t="s">
        <v>77</v>
      </c>
      <c r="R1083" s="396">
        <v>2017</v>
      </c>
      <c r="S1083" s="124"/>
      <c r="T1083" s="124"/>
      <c r="U1083" s="124"/>
      <c r="V1083" s="124"/>
      <c r="W1083" s="124"/>
    </row>
    <row r="1084" spans="1:23" ht="23.25" hidden="1" customHeight="1" x14ac:dyDescent="0.25">
      <c r="A1084" s="338" t="s">
        <v>307</v>
      </c>
      <c r="B1084" s="5" t="s">
        <v>2174</v>
      </c>
      <c r="C1084" s="376"/>
      <c r="D1084" s="335" t="s">
        <v>713</v>
      </c>
      <c r="E1084" s="333" t="s">
        <v>2175</v>
      </c>
      <c r="F1084" s="344" t="s">
        <v>64</v>
      </c>
      <c r="G1084" s="344">
        <v>1</v>
      </c>
      <c r="H1084" s="650">
        <v>159.16999999999999</v>
      </c>
      <c r="I1084" s="650">
        <v>159.16999999999999</v>
      </c>
      <c r="J1084" s="366">
        <v>43068</v>
      </c>
      <c r="K1084" s="598" t="s">
        <v>275</v>
      </c>
      <c r="L1084" s="361"/>
      <c r="M1084" s="652" t="s">
        <v>66</v>
      </c>
      <c r="N1084" s="660">
        <v>43073</v>
      </c>
      <c r="O1084" s="654">
        <v>43449</v>
      </c>
      <c r="P1084" s="5"/>
      <c r="Q1084" s="271" t="s">
        <v>77</v>
      </c>
      <c r="R1084" s="396">
        <v>2017</v>
      </c>
    </row>
    <row r="1085" spans="1:23" ht="23.25" hidden="1" customHeight="1" x14ac:dyDescent="0.25">
      <c r="A1085" s="338" t="s">
        <v>307</v>
      </c>
      <c r="B1085" s="5" t="s">
        <v>1862</v>
      </c>
      <c r="C1085" s="376" t="s">
        <v>1702</v>
      </c>
      <c r="D1085" s="335" t="s">
        <v>2176</v>
      </c>
      <c r="E1085" s="333" t="s">
        <v>2177</v>
      </c>
      <c r="F1085" s="344" t="s">
        <v>64</v>
      </c>
      <c r="G1085" s="344">
        <v>1</v>
      </c>
      <c r="H1085" s="650">
        <v>281.82</v>
      </c>
      <c r="I1085" s="650">
        <v>281.82</v>
      </c>
      <c r="J1085" s="366">
        <v>43068</v>
      </c>
      <c r="K1085" s="598" t="s">
        <v>214</v>
      </c>
      <c r="L1085" s="361" t="s">
        <v>2178</v>
      </c>
      <c r="M1085" s="652" t="s">
        <v>66</v>
      </c>
      <c r="N1085" s="660">
        <v>43073</v>
      </c>
      <c r="O1085" s="654">
        <v>43449</v>
      </c>
      <c r="P1085" s="6"/>
      <c r="Q1085" s="271" t="s">
        <v>77</v>
      </c>
      <c r="R1085" s="396">
        <v>2017</v>
      </c>
    </row>
    <row r="1086" spans="1:23" s="124" customFormat="1" ht="23.25" hidden="1" customHeight="1" x14ac:dyDescent="0.25">
      <c r="A1086" s="338" t="s">
        <v>307</v>
      </c>
      <c r="B1086" s="5" t="s">
        <v>1862</v>
      </c>
      <c r="C1086" s="376" t="s">
        <v>1702</v>
      </c>
      <c r="D1086" s="335" t="s">
        <v>2179</v>
      </c>
      <c r="E1086" s="333" t="s">
        <v>2179</v>
      </c>
      <c r="F1086" s="344" t="s">
        <v>64</v>
      </c>
      <c r="G1086" s="344">
        <v>3</v>
      </c>
      <c r="H1086" s="650">
        <v>70.459999999999994</v>
      </c>
      <c r="I1086" s="650">
        <v>211.38</v>
      </c>
      <c r="J1086" s="366">
        <v>43068</v>
      </c>
      <c r="K1086" s="598" t="s">
        <v>214</v>
      </c>
      <c r="L1086" s="361"/>
      <c r="M1086" s="652" t="s">
        <v>66</v>
      </c>
      <c r="N1086" s="660">
        <v>43073</v>
      </c>
      <c r="O1086" s="654">
        <v>43449</v>
      </c>
      <c r="P1086" s="6"/>
      <c r="Q1086" s="271" t="s">
        <v>77</v>
      </c>
      <c r="R1086" s="396">
        <v>2017</v>
      </c>
      <c r="S1086" s="330"/>
      <c r="T1086" s="330"/>
      <c r="U1086" s="330"/>
      <c r="V1086" s="330"/>
      <c r="W1086" s="330"/>
    </row>
    <row r="1087" spans="1:23" ht="23.25" hidden="1" customHeight="1" x14ac:dyDescent="0.25">
      <c r="A1087" s="338" t="s">
        <v>307</v>
      </c>
      <c r="B1087" s="5" t="s">
        <v>1862</v>
      </c>
      <c r="C1087" s="376" t="s">
        <v>1702</v>
      </c>
      <c r="D1087" s="335" t="s">
        <v>2180</v>
      </c>
      <c r="E1087" s="333" t="s">
        <v>2180</v>
      </c>
      <c r="F1087" s="344" t="s">
        <v>64</v>
      </c>
      <c r="G1087" s="344">
        <v>1</v>
      </c>
      <c r="H1087" s="650">
        <v>103.2</v>
      </c>
      <c r="I1087" s="650">
        <v>103.2</v>
      </c>
      <c r="J1087" s="366">
        <v>43068</v>
      </c>
      <c r="K1087" s="598" t="s">
        <v>214</v>
      </c>
      <c r="L1087" s="361"/>
      <c r="M1087" s="652" t="s">
        <v>66</v>
      </c>
      <c r="N1087" s="660">
        <v>43073</v>
      </c>
      <c r="O1087" s="654">
        <v>43449</v>
      </c>
      <c r="P1087" s="6"/>
      <c r="Q1087" s="271" t="s">
        <v>77</v>
      </c>
      <c r="R1087" s="396">
        <v>2017</v>
      </c>
    </row>
    <row r="1088" spans="1:23" ht="23.25" hidden="1" customHeight="1" x14ac:dyDescent="0.25">
      <c r="A1088" s="338" t="s">
        <v>307</v>
      </c>
      <c r="B1088" s="5" t="s">
        <v>1862</v>
      </c>
      <c r="C1088" s="376" t="s">
        <v>1702</v>
      </c>
      <c r="D1088" s="335" t="s">
        <v>515</v>
      </c>
      <c r="E1088" s="333" t="s">
        <v>515</v>
      </c>
      <c r="F1088" s="344" t="s">
        <v>64</v>
      </c>
      <c r="G1088" s="344">
        <v>1</v>
      </c>
      <c r="H1088" s="650">
        <v>73.69</v>
      </c>
      <c r="I1088" s="650">
        <v>73.69</v>
      </c>
      <c r="J1088" s="366">
        <v>43068</v>
      </c>
      <c r="K1088" s="598" t="s">
        <v>214</v>
      </c>
      <c r="L1088" s="361"/>
      <c r="M1088" s="652" t="s">
        <v>66</v>
      </c>
      <c r="N1088" s="660">
        <v>43073</v>
      </c>
      <c r="O1088" s="654">
        <v>43449</v>
      </c>
      <c r="P1088" s="6"/>
      <c r="Q1088" s="271" t="s">
        <v>77</v>
      </c>
      <c r="R1088" s="396">
        <v>2017</v>
      </c>
    </row>
    <row r="1089" spans="1:23" s="124" customFormat="1" ht="23.25" hidden="1" customHeight="1" x14ac:dyDescent="0.25">
      <c r="A1089" s="338" t="s">
        <v>307</v>
      </c>
      <c r="B1089" s="5" t="s">
        <v>1862</v>
      </c>
      <c r="C1089" s="376" t="s">
        <v>1702</v>
      </c>
      <c r="D1089" s="335" t="s">
        <v>2181</v>
      </c>
      <c r="E1089" s="333" t="s">
        <v>2181</v>
      </c>
      <c r="F1089" s="344" t="s">
        <v>64</v>
      </c>
      <c r="G1089" s="344">
        <v>2</v>
      </c>
      <c r="H1089" s="650">
        <v>74.709999999999994</v>
      </c>
      <c r="I1089" s="650">
        <v>149.41999999999999</v>
      </c>
      <c r="J1089" s="366">
        <v>43068</v>
      </c>
      <c r="K1089" s="598" t="s">
        <v>214</v>
      </c>
      <c r="L1089" s="361"/>
      <c r="M1089" s="652" t="s">
        <v>66</v>
      </c>
      <c r="N1089" s="660">
        <v>43073</v>
      </c>
      <c r="O1089" s="654">
        <v>43449</v>
      </c>
      <c r="P1089" s="6"/>
      <c r="Q1089" s="271" t="s">
        <v>77</v>
      </c>
      <c r="R1089" s="396">
        <v>2017</v>
      </c>
      <c r="S1089" s="330"/>
      <c r="T1089" s="330"/>
      <c r="U1089" s="330"/>
      <c r="V1089" s="330"/>
      <c r="W1089" s="330"/>
    </row>
    <row r="1090" spans="1:23" ht="23.25" hidden="1" customHeight="1" x14ac:dyDescent="0.25">
      <c r="A1090" s="338" t="s">
        <v>307</v>
      </c>
      <c r="B1090" s="5" t="s">
        <v>1862</v>
      </c>
      <c r="C1090" s="376" t="s">
        <v>1702</v>
      </c>
      <c r="D1090" s="335" t="s">
        <v>2182</v>
      </c>
      <c r="E1090" s="333" t="s">
        <v>2182</v>
      </c>
      <c r="F1090" s="344" t="s">
        <v>64</v>
      </c>
      <c r="G1090" s="344">
        <v>7</v>
      </c>
      <c r="H1090" s="650">
        <v>53.59</v>
      </c>
      <c r="I1090" s="650">
        <v>375.13</v>
      </c>
      <c r="J1090" s="366">
        <v>43068</v>
      </c>
      <c r="K1090" s="598" t="s">
        <v>214</v>
      </c>
      <c r="L1090" s="361"/>
      <c r="M1090" s="652" t="s">
        <v>66</v>
      </c>
      <c r="N1090" s="660">
        <v>43073</v>
      </c>
      <c r="O1090" s="654">
        <v>43449</v>
      </c>
      <c r="P1090" s="6"/>
      <c r="Q1090" s="271" t="s">
        <v>77</v>
      </c>
      <c r="R1090" s="396">
        <v>2017</v>
      </c>
    </row>
    <row r="1091" spans="1:23" ht="23.25" hidden="1" customHeight="1" x14ac:dyDescent="0.25">
      <c r="A1091" s="338" t="s">
        <v>307</v>
      </c>
      <c r="B1091" s="5" t="s">
        <v>1862</v>
      </c>
      <c r="C1091" s="376" t="s">
        <v>1702</v>
      </c>
      <c r="D1091" s="335" t="s">
        <v>2183</v>
      </c>
      <c r="E1091" s="333" t="s">
        <v>2183</v>
      </c>
      <c r="F1091" s="344" t="s">
        <v>64</v>
      </c>
      <c r="G1091" s="344">
        <v>1</v>
      </c>
      <c r="H1091" s="650">
        <v>37.65</v>
      </c>
      <c r="I1091" s="650">
        <v>37.65</v>
      </c>
      <c r="J1091" s="366">
        <v>43068</v>
      </c>
      <c r="K1091" s="598" t="s">
        <v>214</v>
      </c>
      <c r="L1091" s="361"/>
      <c r="M1091" s="652" t="s">
        <v>66</v>
      </c>
      <c r="N1091" s="660">
        <v>43073</v>
      </c>
      <c r="O1091" s="654">
        <v>43449</v>
      </c>
      <c r="P1091" s="6"/>
      <c r="Q1091" s="271" t="s">
        <v>77</v>
      </c>
      <c r="R1091" s="396">
        <v>2017</v>
      </c>
    </row>
    <row r="1092" spans="1:23" ht="23.25" hidden="1" customHeight="1" x14ac:dyDescent="0.25">
      <c r="A1092" s="338" t="s">
        <v>307</v>
      </c>
      <c r="B1092" s="5" t="s">
        <v>1624</v>
      </c>
      <c r="C1092" s="376" t="s">
        <v>198</v>
      </c>
      <c r="D1092" s="335" t="s">
        <v>1865</v>
      </c>
      <c r="E1092" s="331" t="s">
        <v>1865</v>
      </c>
      <c r="F1092" s="344" t="s">
        <v>64</v>
      </c>
      <c r="G1092" s="344">
        <v>25</v>
      </c>
      <c r="H1092" s="650">
        <v>18</v>
      </c>
      <c r="I1092" s="650">
        <v>450</v>
      </c>
      <c r="J1092" s="366">
        <v>43068</v>
      </c>
      <c r="K1092" s="598" t="s">
        <v>214</v>
      </c>
      <c r="L1092" s="361"/>
      <c r="M1092" s="652" t="s">
        <v>66</v>
      </c>
      <c r="N1092" s="660">
        <v>43073</v>
      </c>
      <c r="O1092" s="654">
        <v>43449</v>
      </c>
      <c r="P1092" s="6"/>
      <c r="Q1092" s="271" t="s">
        <v>77</v>
      </c>
      <c r="R1092" s="396">
        <v>2017</v>
      </c>
    </row>
    <row r="1093" spans="1:23" ht="23.25" hidden="1" customHeight="1" x14ac:dyDescent="0.25">
      <c r="A1093" s="338" t="s">
        <v>307</v>
      </c>
      <c r="B1093" s="5" t="s">
        <v>1624</v>
      </c>
      <c r="C1093" s="376" t="s">
        <v>198</v>
      </c>
      <c r="D1093" s="335" t="s">
        <v>1627</v>
      </c>
      <c r="E1093" s="331" t="s">
        <v>1627</v>
      </c>
      <c r="F1093" s="344" t="s">
        <v>64</v>
      </c>
      <c r="G1093" s="344">
        <v>1</v>
      </c>
      <c r="H1093" s="650">
        <v>306.75</v>
      </c>
      <c r="I1093" s="650">
        <v>306.75</v>
      </c>
      <c r="J1093" s="366">
        <v>43068</v>
      </c>
      <c r="K1093" s="598" t="s">
        <v>214</v>
      </c>
      <c r="L1093" s="361"/>
      <c r="M1093" s="652" t="s">
        <v>66</v>
      </c>
      <c r="N1093" s="660">
        <v>43073</v>
      </c>
      <c r="O1093" s="654">
        <v>43449</v>
      </c>
      <c r="P1093" s="6"/>
      <c r="Q1093" s="271" t="s">
        <v>77</v>
      </c>
      <c r="R1093" s="396">
        <v>2017</v>
      </c>
    </row>
    <row r="1094" spans="1:23" ht="23.25" hidden="1" customHeight="1" x14ac:dyDescent="0.25">
      <c r="A1094" s="338" t="s">
        <v>307</v>
      </c>
      <c r="B1094" s="5" t="s">
        <v>1624</v>
      </c>
      <c r="C1094" s="376" t="s">
        <v>198</v>
      </c>
      <c r="D1094" s="335" t="s">
        <v>1629</v>
      </c>
      <c r="E1094" s="331" t="s">
        <v>1629</v>
      </c>
      <c r="F1094" s="344" t="s">
        <v>64</v>
      </c>
      <c r="G1094" s="344">
        <v>2</v>
      </c>
      <c r="H1094" s="650">
        <v>215.25</v>
      </c>
      <c r="I1094" s="650">
        <v>430.5</v>
      </c>
      <c r="J1094" s="366">
        <v>43068</v>
      </c>
      <c r="K1094" s="598" t="s">
        <v>214</v>
      </c>
      <c r="L1094" s="361"/>
      <c r="M1094" s="652" t="s">
        <v>66</v>
      </c>
      <c r="N1094" s="660">
        <v>43073</v>
      </c>
      <c r="O1094" s="654">
        <v>43449</v>
      </c>
      <c r="P1094" s="6"/>
      <c r="Q1094" s="271" t="s">
        <v>77</v>
      </c>
      <c r="R1094" s="396">
        <v>2017</v>
      </c>
      <c r="S1094" s="727"/>
      <c r="T1094" s="727"/>
      <c r="U1094" s="727"/>
      <c r="V1094" s="727"/>
      <c r="W1094" s="727"/>
    </row>
    <row r="1095" spans="1:23" ht="23.25" hidden="1" customHeight="1" x14ac:dyDescent="0.25">
      <c r="A1095" s="338" t="s">
        <v>307</v>
      </c>
      <c r="B1095" s="5" t="s">
        <v>1866</v>
      </c>
      <c r="C1095" s="376" t="s">
        <v>2184</v>
      </c>
      <c r="D1095" s="335">
        <v>192595</v>
      </c>
      <c r="E1095" s="331" t="s">
        <v>2185</v>
      </c>
      <c r="F1095" s="344" t="s">
        <v>64</v>
      </c>
      <c r="G1095" s="344">
        <v>1</v>
      </c>
      <c r="H1095" s="650">
        <v>10.5</v>
      </c>
      <c r="I1095" s="650">
        <v>10.5</v>
      </c>
      <c r="J1095" s="366">
        <v>43068</v>
      </c>
      <c r="K1095" s="598" t="s">
        <v>214</v>
      </c>
      <c r="L1095" s="361"/>
      <c r="M1095" s="652" t="s">
        <v>66</v>
      </c>
      <c r="N1095" s="660">
        <v>43073</v>
      </c>
      <c r="O1095" s="654">
        <v>43449</v>
      </c>
      <c r="P1095" s="6"/>
      <c r="Q1095" s="271" t="s">
        <v>77</v>
      </c>
      <c r="R1095" s="396">
        <v>2017</v>
      </c>
      <c r="S1095" s="727"/>
      <c r="T1095" s="727"/>
      <c r="U1095" s="727"/>
      <c r="V1095" s="727"/>
      <c r="W1095" s="727"/>
    </row>
    <row r="1096" spans="1:23" ht="23.25" hidden="1" customHeight="1" x14ac:dyDescent="0.25">
      <c r="A1096" s="338" t="s">
        <v>307</v>
      </c>
      <c r="B1096" s="5" t="s">
        <v>1866</v>
      </c>
      <c r="C1096" s="376" t="s">
        <v>2184</v>
      </c>
      <c r="D1096" s="335">
        <v>192596</v>
      </c>
      <c r="E1096" s="331" t="s">
        <v>2186</v>
      </c>
      <c r="F1096" s="344" t="s">
        <v>64</v>
      </c>
      <c r="G1096" s="344">
        <v>1</v>
      </c>
      <c r="H1096" s="650">
        <v>7.5</v>
      </c>
      <c r="I1096" s="650">
        <v>7.5</v>
      </c>
      <c r="J1096" s="366">
        <v>43068</v>
      </c>
      <c r="K1096" s="598" t="s">
        <v>214</v>
      </c>
      <c r="L1096" s="361"/>
      <c r="M1096" s="652" t="s">
        <v>66</v>
      </c>
      <c r="N1096" s="660">
        <v>43073</v>
      </c>
      <c r="O1096" s="654">
        <v>43449</v>
      </c>
      <c r="P1096" s="6"/>
      <c r="Q1096" s="271" t="s">
        <v>77</v>
      </c>
      <c r="R1096" s="396">
        <v>2017</v>
      </c>
    </row>
    <row r="1097" spans="1:23" ht="23.25" hidden="1" customHeight="1" x14ac:dyDescent="0.25">
      <c r="A1097" s="338" t="s">
        <v>307</v>
      </c>
      <c r="B1097" s="5" t="s">
        <v>1235</v>
      </c>
      <c r="C1097" s="376" t="s">
        <v>180</v>
      </c>
      <c r="D1097" s="335">
        <v>910000876</v>
      </c>
      <c r="E1097" s="331" t="s">
        <v>2187</v>
      </c>
      <c r="F1097" s="344" t="s">
        <v>32</v>
      </c>
      <c r="G1097" s="344">
        <v>1</v>
      </c>
      <c r="H1097" s="650">
        <v>2116.5</v>
      </c>
      <c r="I1097" s="650">
        <v>2116.5</v>
      </c>
      <c r="J1097" s="366">
        <v>43068</v>
      </c>
      <c r="K1097" s="598" t="s">
        <v>180</v>
      </c>
      <c r="L1097" s="361"/>
      <c r="M1097" s="652" t="s">
        <v>66</v>
      </c>
      <c r="N1097" s="660">
        <v>43073</v>
      </c>
      <c r="O1097" s="654">
        <v>43449</v>
      </c>
      <c r="P1097" s="5"/>
      <c r="Q1097" s="271" t="s">
        <v>77</v>
      </c>
      <c r="R1097" s="396">
        <v>2017</v>
      </c>
    </row>
    <row r="1098" spans="1:23" ht="23.25" hidden="1" customHeight="1" x14ac:dyDescent="0.25">
      <c r="A1098" s="338" t="s">
        <v>307</v>
      </c>
      <c r="B1098" s="5" t="s">
        <v>318</v>
      </c>
      <c r="C1098" s="376"/>
      <c r="D1098" s="335" t="s">
        <v>319</v>
      </c>
      <c r="E1098" s="331" t="s">
        <v>320</v>
      </c>
      <c r="F1098" s="344" t="s">
        <v>32</v>
      </c>
      <c r="G1098" s="344">
        <v>39</v>
      </c>
      <c r="H1098" s="650">
        <v>2.93</v>
      </c>
      <c r="I1098" s="650">
        <v>114.27000000000001</v>
      </c>
      <c r="J1098" s="366">
        <v>43068</v>
      </c>
      <c r="K1098" s="598" t="s">
        <v>234</v>
      </c>
      <c r="L1098" s="361"/>
      <c r="M1098" s="652" t="s">
        <v>66</v>
      </c>
      <c r="N1098" s="660">
        <v>43073</v>
      </c>
      <c r="O1098" s="654">
        <v>43449</v>
      </c>
      <c r="P1098" s="5"/>
      <c r="Q1098" s="271" t="s">
        <v>77</v>
      </c>
      <c r="R1098" s="396">
        <v>2017</v>
      </c>
    </row>
    <row r="1099" spans="1:23" ht="23.25" hidden="1" customHeight="1" x14ac:dyDescent="0.25">
      <c r="A1099" s="338" t="s">
        <v>307</v>
      </c>
      <c r="B1099" s="5" t="s">
        <v>253</v>
      </c>
      <c r="C1099" s="376"/>
      <c r="D1099" s="335" t="s">
        <v>254</v>
      </c>
      <c r="E1099" s="337" t="s">
        <v>255</v>
      </c>
      <c r="F1099" s="344" t="s">
        <v>64</v>
      </c>
      <c r="G1099" s="344">
        <v>10</v>
      </c>
      <c r="H1099" s="650">
        <v>3.35</v>
      </c>
      <c r="I1099" s="650">
        <v>33.5</v>
      </c>
      <c r="J1099" s="366">
        <v>43068</v>
      </c>
      <c r="K1099" s="598" t="s">
        <v>214</v>
      </c>
      <c r="L1099" s="361"/>
      <c r="M1099" s="652" t="s">
        <v>66</v>
      </c>
      <c r="N1099" s="660">
        <v>43073</v>
      </c>
      <c r="O1099" s="654">
        <v>43449</v>
      </c>
      <c r="P1099" s="726"/>
      <c r="Q1099" s="271" t="s">
        <v>77</v>
      </c>
      <c r="R1099" s="675">
        <v>2017</v>
      </c>
    </row>
    <row r="1100" spans="1:23" ht="23.25" hidden="1" customHeight="1" x14ac:dyDescent="0.25">
      <c r="A1100" s="3" t="s">
        <v>140</v>
      </c>
      <c r="B1100" s="5"/>
      <c r="C1100" s="376"/>
      <c r="D1100" s="335"/>
      <c r="E1100" s="337" t="s">
        <v>2188</v>
      </c>
      <c r="F1100" s="344" t="s">
        <v>2189</v>
      </c>
      <c r="G1100" s="344">
        <v>1</v>
      </c>
      <c r="H1100" s="650">
        <v>781.79</v>
      </c>
      <c r="I1100" s="650">
        <v>781.79</v>
      </c>
      <c r="J1100" s="366">
        <v>43068</v>
      </c>
      <c r="K1100" s="598" t="s">
        <v>1091</v>
      </c>
      <c r="L1100" s="361"/>
      <c r="M1100" s="652" t="s">
        <v>66</v>
      </c>
      <c r="N1100" s="660">
        <v>43083</v>
      </c>
      <c r="O1100" s="654">
        <v>43449</v>
      </c>
      <c r="P1100" s="5"/>
      <c r="Q1100" s="271" t="s">
        <v>77</v>
      </c>
      <c r="R1100" s="396">
        <v>2017</v>
      </c>
    </row>
    <row r="1101" spans="1:23" ht="23.25" hidden="1" customHeight="1" x14ac:dyDescent="0.25">
      <c r="A1101" s="3" t="s">
        <v>0</v>
      </c>
      <c r="B1101" s="5" t="s">
        <v>2190</v>
      </c>
      <c r="C1101" s="376" t="s">
        <v>185</v>
      </c>
      <c r="D1101" s="335" t="s">
        <v>2043</v>
      </c>
      <c r="E1101" s="333" t="s">
        <v>2191</v>
      </c>
      <c r="F1101" s="344" t="s">
        <v>50</v>
      </c>
      <c r="G1101" s="344">
        <v>2</v>
      </c>
      <c r="H1101" s="650">
        <v>30.79</v>
      </c>
      <c r="I1101" s="650">
        <v>61.58</v>
      </c>
      <c r="J1101" s="366">
        <v>43069</v>
      </c>
      <c r="K1101" s="598" t="s">
        <v>188</v>
      </c>
      <c r="L1101" s="361"/>
      <c r="M1101" s="652" t="s">
        <v>66</v>
      </c>
      <c r="N1101" s="660">
        <v>43082</v>
      </c>
      <c r="O1101" s="654">
        <v>43449</v>
      </c>
      <c r="P1101" s="5"/>
      <c r="Q1101" s="271" t="s">
        <v>77</v>
      </c>
      <c r="R1101" s="396">
        <v>2017</v>
      </c>
    </row>
    <row r="1102" spans="1:23" ht="23.25" hidden="1" customHeight="1" x14ac:dyDescent="0.25">
      <c r="A1102" s="3" t="s">
        <v>120</v>
      </c>
      <c r="B1102" s="5"/>
      <c r="C1102" s="376" t="s">
        <v>1423</v>
      </c>
      <c r="D1102" s="335" t="s">
        <v>351</v>
      </c>
      <c r="E1102" s="331" t="s">
        <v>1424</v>
      </c>
      <c r="F1102" s="344" t="s">
        <v>94</v>
      </c>
      <c r="G1102" s="344">
        <v>400</v>
      </c>
      <c r="H1102" s="650">
        <v>0.01</v>
      </c>
      <c r="I1102" s="650">
        <v>4</v>
      </c>
      <c r="J1102" s="366">
        <v>43069</v>
      </c>
      <c r="K1102" s="598" t="s">
        <v>188</v>
      </c>
      <c r="L1102" s="361"/>
      <c r="M1102" s="652" t="s">
        <v>66</v>
      </c>
      <c r="N1102" s="660">
        <v>43082</v>
      </c>
      <c r="O1102" s="654">
        <v>43449</v>
      </c>
      <c r="P1102" s="5"/>
      <c r="Q1102" s="271" t="s">
        <v>77</v>
      </c>
      <c r="R1102" s="396">
        <v>2017</v>
      </c>
    </row>
    <row r="1103" spans="1:23" ht="23.25" hidden="1" customHeight="1" x14ac:dyDescent="0.25">
      <c r="A1103" s="3" t="s">
        <v>120</v>
      </c>
      <c r="B1103" s="5"/>
      <c r="C1103" s="376" t="s">
        <v>1423</v>
      </c>
      <c r="D1103" s="335" t="s">
        <v>353</v>
      </c>
      <c r="E1103" s="331" t="s">
        <v>1424</v>
      </c>
      <c r="F1103" s="344" t="s">
        <v>94</v>
      </c>
      <c r="G1103" s="344">
        <v>400</v>
      </c>
      <c r="H1103" s="650">
        <v>0.03</v>
      </c>
      <c r="I1103" s="650">
        <v>12</v>
      </c>
      <c r="J1103" s="366">
        <v>43069</v>
      </c>
      <c r="K1103" s="598" t="s">
        <v>188</v>
      </c>
      <c r="L1103" s="361"/>
      <c r="M1103" s="652" t="s">
        <v>66</v>
      </c>
      <c r="N1103" s="660">
        <v>43082</v>
      </c>
      <c r="O1103" s="654">
        <v>43449</v>
      </c>
      <c r="P1103" s="5"/>
      <c r="Q1103" s="271" t="s">
        <v>77</v>
      </c>
      <c r="R1103" s="396">
        <v>2017</v>
      </c>
    </row>
    <row r="1104" spans="1:23" ht="23.25" hidden="1" customHeight="1" x14ac:dyDescent="0.25">
      <c r="A1104" s="3" t="s">
        <v>120</v>
      </c>
      <c r="B1104" s="5"/>
      <c r="C1104" s="376" t="s">
        <v>1423</v>
      </c>
      <c r="D1104" s="335" t="s">
        <v>354</v>
      </c>
      <c r="E1104" s="331" t="s">
        <v>1424</v>
      </c>
      <c r="F1104" s="344" t="s">
        <v>94</v>
      </c>
      <c r="G1104" s="344">
        <v>400</v>
      </c>
      <c r="H1104" s="650">
        <v>0.05</v>
      </c>
      <c r="I1104" s="650">
        <v>20</v>
      </c>
      <c r="J1104" s="366">
        <v>43069</v>
      </c>
      <c r="K1104" s="598" t="s">
        <v>188</v>
      </c>
      <c r="L1104" s="361"/>
      <c r="M1104" s="652" t="s">
        <v>66</v>
      </c>
      <c r="N1104" s="660">
        <v>43082</v>
      </c>
      <c r="O1104" s="654">
        <v>43449</v>
      </c>
      <c r="P1104" s="5"/>
      <c r="Q1104" s="271" t="s">
        <v>77</v>
      </c>
      <c r="R1104" s="396">
        <v>2017</v>
      </c>
      <c r="S1104" s="727"/>
      <c r="T1104" s="727"/>
      <c r="U1104" s="727"/>
      <c r="V1104" s="727"/>
      <c r="W1104" s="727"/>
    </row>
    <row r="1105" spans="1:23" ht="23.25" hidden="1" customHeight="1" x14ac:dyDescent="0.25">
      <c r="A1105" s="3" t="s">
        <v>120</v>
      </c>
      <c r="B1105" s="5"/>
      <c r="C1105" s="376" t="s">
        <v>1423</v>
      </c>
      <c r="D1105" s="335" t="s">
        <v>355</v>
      </c>
      <c r="E1105" s="331" t="s">
        <v>1424</v>
      </c>
      <c r="F1105" s="344" t="s">
        <v>94</v>
      </c>
      <c r="G1105" s="344">
        <v>400</v>
      </c>
      <c r="H1105" s="650">
        <v>0.04</v>
      </c>
      <c r="I1105" s="650">
        <v>16</v>
      </c>
      <c r="J1105" s="366">
        <v>43069</v>
      </c>
      <c r="K1105" s="598" t="s">
        <v>188</v>
      </c>
      <c r="L1105" s="361"/>
      <c r="M1105" s="652" t="s">
        <v>66</v>
      </c>
      <c r="N1105" s="660">
        <v>43082</v>
      </c>
      <c r="O1105" s="654">
        <v>43449</v>
      </c>
      <c r="P1105" s="5"/>
      <c r="Q1105" s="271" t="s">
        <v>77</v>
      </c>
      <c r="R1105" s="396">
        <v>2017</v>
      </c>
      <c r="S1105" s="564"/>
      <c r="T1105" s="564"/>
      <c r="U1105" s="564"/>
      <c r="V1105" s="564"/>
      <c r="W1105" s="564"/>
    </row>
    <row r="1106" spans="1:23" ht="23.25" hidden="1" customHeight="1" x14ac:dyDescent="0.25">
      <c r="A1106" s="3" t="s">
        <v>54</v>
      </c>
      <c r="B1106" s="5" t="s">
        <v>2192</v>
      </c>
      <c r="C1106" s="376"/>
      <c r="D1106" s="335"/>
      <c r="E1106" s="337" t="s">
        <v>2192</v>
      </c>
      <c r="F1106" s="344" t="s">
        <v>64</v>
      </c>
      <c r="G1106" s="344">
        <v>1</v>
      </c>
      <c r="H1106" s="650">
        <v>92.14</v>
      </c>
      <c r="I1106" s="650">
        <v>92.14</v>
      </c>
      <c r="J1106" s="651">
        <v>43070</v>
      </c>
      <c r="K1106" s="598" t="s">
        <v>33</v>
      </c>
      <c r="L1106" s="361"/>
      <c r="M1106" s="652" t="s">
        <v>66</v>
      </c>
      <c r="N1106" s="653">
        <v>43083</v>
      </c>
      <c r="O1106" s="654">
        <v>43449</v>
      </c>
      <c r="P1106" s="5"/>
      <c r="Q1106" s="271" t="s">
        <v>77</v>
      </c>
      <c r="R1106" s="396">
        <v>2017</v>
      </c>
      <c r="S1106" s="727"/>
      <c r="T1106" s="727"/>
      <c r="U1106" s="727"/>
      <c r="V1106" s="727"/>
      <c r="W1106" s="727"/>
    </row>
    <row r="1107" spans="1:23" ht="23.25" hidden="1" customHeight="1" x14ac:dyDescent="0.25">
      <c r="A1107" s="3" t="s">
        <v>4</v>
      </c>
      <c r="B1107" s="5" t="s">
        <v>2193</v>
      </c>
      <c r="C1107" s="376" t="s">
        <v>2029</v>
      </c>
      <c r="D1107" s="335" t="s">
        <v>2194</v>
      </c>
      <c r="E1107" s="331" t="s">
        <v>2195</v>
      </c>
      <c r="F1107" s="344" t="s">
        <v>50</v>
      </c>
      <c r="G1107" s="344">
        <v>2</v>
      </c>
      <c r="H1107" s="650">
        <v>35.89</v>
      </c>
      <c r="I1107" s="650">
        <v>71.78</v>
      </c>
      <c r="J1107" s="366">
        <v>43070</v>
      </c>
      <c r="K1107" s="598" t="s">
        <v>139</v>
      </c>
      <c r="L1107" s="361"/>
      <c r="M1107" s="652" t="s">
        <v>66</v>
      </c>
      <c r="N1107" s="660">
        <v>43083</v>
      </c>
      <c r="O1107" s="654">
        <v>43449</v>
      </c>
      <c r="P1107" s="5"/>
      <c r="Q1107" s="271" t="s">
        <v>77</v>
      </c>
      <c r="R1107" s="396">
        <v>2017</v>
      </c>
      <c r="S1107" s="727"/>
      <c r="T1107" s="727"/>
      <c r="U1107" s="727"/>
      <c r="V1107" s="727"/>
      <c r="W1107" s="727"/>
    </row>
    <row r="1108" spans="1:23" ht="23.25" hidden="1" customHeight="1" x14ac:dyDescent="0.25">
      <c r="A1108" s="3" t="s">
        <v>4</v>
      </c>
      <c r="B1108" s="5" t="s">
        <v>2196</v>
      </c>
      <c r="C1108" s="376" t="s">
        <v>2029</v>
      </c>
      <c r="D1108" s="335" t="s">
        <v>1752</v>
      </c>
      <c r="E1108" s="333" t="s">
        <v>2196</v>
      </c>
      <c r="F1108" s="344" t="s">
        <v>1505</v>
      </c>
      <c r="G1108" s="344">
        <v>1</v>
      </c>
      <c r="H1108" s="650">
        <v>27.35</v>
      </c>
      <c r="I1108" s="650">
        <v>27.35</v>
      </c>
      <c r="J1108" s="366">
        <v>43070</v>
      </c>
      <c r="K1108" s="598" t="s">
        <v>139</v>
      </c>
      <c r="L1108" s="361"/>
      <c r="M1108" s="652" t="s">
        <v>66</v>
      </c>
      <c r="N1108" s="660">
        <v>43083</v>
      </c>
      <c r="O1108" s="654">
        <v>43449</v>
      </c>
      <c r="P1108" s="5"/>
      <c r="Q1108" s="271" t="s">
        <v>77</v>
      </c>
      <c r="R1108" s="396">
        <v>2017</v>
      </c>
      <c r="S1108" s="727"/>
      <c r="T1108" s="727"/>
      <c r="U1108" s="727"/>
      <c r="V1108" s="727"/>
      <c r="W1108" s="727"/>
    </row>
    <row r="1109" spans="1:23" ht="23.25" hidden="1" customHeight="1" x14ac:dyDescent="0.25">
      <c r="A1109" s="3" t="s">
        <v>2143</v>
      </c>
      <c r="B1109" s="5" t="s">
        <v>2197</v>
      </c>
      <c r="C1109" s="376" t="s">
        <v>2198</v>
      </c>
      <c r="D1109" s="335" t="s">
        <v>2199</v>
      </c>
      <c r="E1109" s="337" t="s">
        <v>2197</v>
      </c>
      <c r="F1109" s="344" t="s">
        <v>50</v>
      </c>
      <c r="G1109" s="344">
        <v>1</v>
      </c>
      <c r="H1109" s="650">
        <v>142.88999999999999</v>
      </c>
      <c r="I1109" s="650">
        <v>142.88999999999999</v>
      </c>
      <c r="J1109" s="366">
        <v>43073</v>
      </c>
      <c r="K1109" s="598" t="s">
        <v>188</v>
      </c>
      <c r="L1109" s="361" t="s">
        <v>2200</v>
      </c>
      <c r="M1109" s="652" t="s">
        <v>66</v>
      </c>
      <c r="N1109" s="660">
        <v>43082</v>
      </c>
      <c r="O1109" s="654">
        <v>43449</v>
      </c>
      <c r="P1109" s="5"/>
      <c r="Q1109" s="271" t="s">
        <v>77</v>
      </c>
      <c r="R1109" s="5">
        <v>2017</v>
      </c>
    </row>
    <row r="1110" spans="1:23" ht="23.25" hidden="1" customHeight="1" x14ac:dyDescent="0.25">
      <c r="A1110" s="3" t="s">
        <v>54</v>
      </c>
      <c r="B1110" s="5" t="s">
        <v>2201</v>
      </c>
      <c r="C1110" s="376" t="s">
        <v>41</v>
      </c>
      <c r="D1110" s="335">
        <v>172959</v>
      </c>
      <c r="E1110" s="331" t="s">
        <v>2202</v>
      </c>
      <c r="F1110" s="344" t="s">
        <v>32</v>
      </c>
      <c r="G1110" s="344">
        <v>1</v>
      </c>
      <c r="H1110" s="650">
        <v>74.25</v>
      </c>
      <c r="I1110" s="650">
        <v>74.25</v>
      </c>
      <c r="J1110" s="651">
        <v>43073</v>
      </c>
      <c r="K1110" s="598" t="s">
        <v>33</v>
      </c>
      <c r="L1110" s="361"/>
      <c r="M1110" s="652" t="s">
        <v>66</v>
      </c>
      <c r="N1110" s="653">
        <v>43083</v>
      </c>
      <c r="O1110" s="654">
        <v>43449</v>
      </c>
      <c r="P1110" s="5"/>
      <c r="Q1110" s="271" t="s">
        <v>77</v>
      </c>
      <c r="R1110" s="396">
        <v>2017</v>
      </c>
    </row>
    <row r="1111" spans="1:23" ht="23.25" hidden="1" customHeight="1" x14ac:dyDescent="0.25">
      <c r="A1111" s="3" t="s">
        <v>1489</v>
      </c>
      <c r="B1111" s="5" t="s">
        <v>2203</v>
      </c>
      <c r="C1111" s="376" t="s">
        <v>2204</v>
      </c>
      <c r="D1111" s="335" t="s">
        <v>2205</v>
      </c>
      <c r="E1111" s="333" t="s">
        <v>2203</v>
      </c>
      <c r="F1111" s="344" t="s">
        <v>32</v>
      </c>
      <c r="G1111" s="344">
        <v>2</v>
      </c>
      <c r="H1111" s="650">
        <v>4.58</v>
      </c>
      <c r="I1111" s="650">
        <v>9.16</v>
      </c>
      <c r="J1111" s="366">
        <v>43076</v>
      </c>
      <c r="K1111" s="598" t="s">
        <v>243</v>
      </c>
      <c r="L1111" s="361"/>
      <c r="M1111" s="652" t="s">
        <v>66</v>
      </c>
      <c r="N1111" s="660">
        <v>43082</v>
      </c>
      <c r="O1111" s="654">
        <v>43449</v>
      </c>
      <c r="P1111" s="5"/>
      <c r="Q1111" s="271" t="s">
        <v>77</v>
      </c>
      <c r="R1111" s="396">
        <v>2017</v>
      </c>
    </row>
    <row r="1112" spans="1:23" ht="23.25" hidden="1" customHeight="1" x14ac:dyDescent="0.25">
      <c r="A1112" s="338" t="s">
        <v>307</v>
      </c>
      <c r="B1112" s="5" t="s">
        <v>2206</v>
      </c>
      <c r="C1112" s="376"/>
      <c r="D1112" s="335"/>
      <c r="E1112" s="337" t="s">
        <v>2206</v>
      </c>
      <c r="F1112" s="344" t="s">
        <v>32</v>
      </c>
      <c r="G1112" s="344">
        <v>6</v>
      </c>
      <c r="H1112" s="650"/>
      <c r="I1112" s="650"/>
      <c r="J1112" s="366">
        <v>43076</v>
      </c>
      <c r="K1112" s="598" t="s">
        <v>1581</v>
      </c>
      <c r="L1112" s="361"/>
      <c r="M1112" s="652" t="s">
        <v>66</v>
      </c>
      <c r="N1112" s="660">
        <v>43082</v>
      </c>
      <c r="O1112" s="654">
        <v>43449</v>
      </c>
      <c r="P1112" s="5"/>
      <c r="Q1112" s="271" t="s">
        <v>77</v>
      </c>
      <c r="R1112" s="396">
        <v>2017</v>
      </c>
    </row>
    <row r="1113" spans="1:23" ht="23.25" hidden="1" customHeight="1" x14ac:dyDescent="0.25">
      <c r="A1113" s="3" t="s">
        <v>54</v>
      </c>
      <c r="B1113" s="5" t="s">
        <v>2207</v>
      </c>
      <c r="C1113" s="376" t="s">
        <v>669</v>
      </c>
      <c r="D1113" s="335" t="s">
        <v>2208</v>
      </c>
      <c r="E1113" s="333" t="s">
        <v>2209</v>
      </c>
      <c r="F1113" s="344" t="s">
        <v>32</v>
      </c>
      <c r="G1113" s="344">
        <v>1</v>
      </c>
      <c r="H1113" s="650">
        <v>4590.2</v>
      </c>
      <c r="I1113" s="650">
        <v>4590.2</v>
      </c>
      <c r="J1113" s="366">
        <v>43076</v>
      </c>
      <c r="K1113" s="598" t="s">
        <v>669</v>
      </c>
      <c r="L1113" s="361" t="s">
        <v>54</v>
      </c>
      <c r="M1113" s="652" t="s">
        <v>66</v>
      </c>
      <c r="N1113" s="660">
        <v>43082</v>
      </c>
      <c r="O1113" s="654">
        <v>43449</v>
      </c>
      <c r="P1113" s="5"/>
      <c r="Q1113" s="271" t="s">
        <v>77</v>
      </c>
      <c r="R1113" s="396">
        <v>2017</v>
      </c>
    </row>
    <row r="1114" spans="1:23" ht="23.25" hidden="1" customHeight="1" x14ac:dyDescent="0.25">
      <c r="A1114" s="3" t="s">
        <v>1099</v>
      </c>
      <c r="B1114" s="5" t="s">
        <v>2210</v>
      </c>
      <c r="C1114" s="376"/>
      <c r="D1114" s="335" t="s">
        <v>2211</v>
      </c>
      <c r="E1114" s="331" t="s">
        <v>2210</v>
      </c>
      <c r="F1114" s="344" t="s">
        <v>50</v>
      </c>
      <c r="G1114" s="344">
        <v>20</v>
      </c>
      <c r="H1114" s="650">
        <v>0.12</v>
      </c>
      <c r="I1114" s="650">
        <v>2.4</v>
      </c>
      <c r="J1114" s="366">
        <v>43080</v>
      </c>
      <c r="K1114" s="597" t="s">
        <v>287</v>
      </c>
      <c r="L1114" s="361" t="s">
        <v>54</v>
      </c>
      <c r="M1114" s="652" t="s">
        <v>66</v>
      </c>
      <c r="N1114" s="660">
        <v>43124</v>
      </c>
      <c r="O1114" s="654">
        <v>43126</v>
      </c>
      <c r="P1114" s="5"/>
      <c r="Q1114" s="271" t="s">
        <v>77</v>
      </c>
      <c r="R1114" s="396">
        <v>2017</v>
      </c>
      <c r="S1114" s="124"/>
      <c r="T1114" s="124"/>
      <c r="U1114" s="124"/>
      <c r="V1114" s="124"/>
      <c r="W1114" s="124"/>
    </row>
    <row r="1115" spans="1:23" ht="23.25" hidden="1" customHeight="1" x14ac:dyDescent="0.25">
      <c r="A1115" s="3" t="s">
        <v>1489</v>
      </c>
      <c r="B1115" s="5" t="s">
        <v>2212</v>
      </c>
      <c r="C1115" s="376" t="s">
        <v>2204</v>
      </c>
      <c r="D1115" s="335" t="s">
        <v>2213</v>
      </c>
      <c r="E1115" s="337" t="s">
        <v>2212</v>
      </c>
      <c r="F1115" s="344" t="s">
        <v>44</v>
      </c>
      <c r="G1115" s="344">
        <v>4</v>
      </c>
      <c r="H1115" s="650">
        <v>6</v>
      </c>
      <c r="I1115" s="650">
        <v>24</v>
      </c>
      <c r="J1115" s="366">
        <v>43080</v>
      </c>
      <c r="K1115" s="598" t="s">
        <v>243</v>
      </c>
      <c r="L1115" s="361"/>
      <c r="M1115" s="652" t="s">
        <v>66</v>
      </c>
      <c r="N1115" s="660">
        <v>43082</v>
      </c>
      <c r="O1115" s="654">
        <v>43449</v>
      </c>
      <c r="P1115" s="5"/>
      <c r="Q1115" s="271" t="s">
        <v>77</v>
      </c>
      <c r="R1115" s="675">
        <v>2017</v>
      </c>
    </row>
    <row r="1116" spans="1:23" ht="23.25" hidden="1" customHeight="1" x14ac:dyDescent="0.25">
      <c r="A1116" s="3" t="s">
        <v>36</v>
      </c>
      <c r="B1116" s="5" t="s">
        <v>2214</v>
      </c>
      <c r="C1116" s="376" t="s">
        <v>246</v>
      </c>
      <c r="D1116" s="335" t="s">
        <v>2215</v>
      </c>
      <c r="E1116" s="337" t="s">
        <v>2216</v>
      </c>
      <c r="F1116" s="344" t="s">
        <v>32</v>
      </c>
      <c r="G1116" s="344">
        <v>1</v>
      </c>
      <c r="H1116" s="650">
        <v>289.16000000000003</v>
      </c>
      <c r="I1116" s="650">
        <v>289.16000000000003</v>
      </c>
      <c r="J1116" s="366">
        <v>43080</v>
      </c>
      <c r="K1116" s="598" t="s">
        <v>243</v>
      </c>
      <c r="L1116" s="361"/>
      <c r="M1116" s="652" t="s">
        <v>66</v>
      </c>
      <c r="N1116" s="660">
        <v>43082</v>
      </c>
      <c r="O1116" s="654">
        <v>43449</v>
      </c>
      <c r="P1116" s="5"/>
      <c r="Q1116" s="363" t="s">
        <v>100</v>
      </c>
      <c r="R1116" s="455">
        <v>2017</v>
      </c>
    </row>
    <row r="1117" spans="1:23" ht="23.25" hidden="1" customHeight="1" x14ac:dyDescent="0.25">
      <c r="A1117" s="3" t="s">
        <v>2217</v>
      </c>
      <c r="B1117" s="5" t="s">
        <v>1418</v>
      </c>
      <c r="C1117" s="376" t="s">
        <v>1419</v>
      </c>
      <c r="D1117" s="335" t="s">
        <v>1420</v>
      </c>
      <c r="E1117" s="333" t="s">
        <v>1421</v>
      </c>
      <c r="F1117" s="344" t="s">
        <v>200</v>
      </c>
      <c r="G1117" s="344">
        <v>2</v>
      </c>
      <c r="H1117" s="650">
        <v>23.91</v>
      </c>
      <c r="I1117" s="650">
        <v>47.82</v>
      </c>
      <c r="J1117" s="366">
        <v>43080</v>
      </c>
      <c r="K1117" s="598" t="s">
        <v>139</v>
      </c>
      <c r="L1117" s="361" t="s">
        <v>2218</v>
      </c>
      <c r="M1117" s="652" t="s">
        <v>66</v>
      </c>
      <c r="N1117" s="660">
        <v>43111</v>
      </c>
      <c r="O1117" s="654">
        <v>43118</v>
      </c>
      <c r="P1117" s="5"/>
      <c r="Q1117" s="271" t="s">
        <v>77</v>
      </c>
      <c r="R1117" s="396">
        <v>2017</v>
      </c>
    </row>
    <row r="1118" spans="1:23" ht="23.25" hidden="1" customHeight="1" x14ac:dyDescent="0.25">
      <c r="A1118" s="3" t="s">
        <v>2219</v>
      </c>
      <c r="B1118" s="5" t="s">
        <v>2220</v>
      </c>
      <c r="C1118" s="376" t="s">
        <v>608</v>
      </c>
      <c r="D1118" s="335" t="s">
        <v>2221</v>
      </c>
      <c r="E1118" s="331" t="s">
        <v>2222</v>
      </c>
      <c r="F1118" s="344" t="s">
        <v>200</v>
      </c>
      <c r="G1118" s="344">
        <v>1</v>
      </c>
      <c r="H1118" s="650">
        <v>4054.6</v>
      </c>
      <c r="I1118" s="650">
        <v>4054.6</v>
      </c>
      <c r="J1118" s="366">
        <v>43080</v>
      </c>
      <c r="K1118" s="598" t="s">
        <v>214</v>
      </c>
      <c r="L1118" s="361" t="s">
        <v>1652</v>
      </c>
      <c r="M1118" s="652" t="s">
        <v>66</v>
      </c>
      <c r="N1118" s="660">
        <v>43111</v>
      </c>
      <c r="O1118" s="654">
        <v>43118</v>
      </c>
      <c r="P1118" s="6"/>
      <c r="Q1118" s="271" t="s">
        <v>77</v>
      </c>
      <c r="R1118" s="5">
        <v>2017</v>
      </c>
    </row>
    <row r="1119" spans="1:23" ht="23.25" hidden="1" customHeight="1" x14ac:dyDescent="0.25">
      <c r="A1119" s="3" t="s">
        <v>1378</v>
      </c>
      <c r="B1119" s="5" t="s">
        <v>2223</v>
      </c>
      <c r="C1119" s="376" t="s">
        <v>2029</v>
      </c>
      <c r="D1119" s="335" t="s">
        <v>2224</v>
      </c>
      <c r="E1119" s="337" t="s">
        <v>905</v>
      </c>
      <c r="F1119" s="344" t="s">
        <v>50</v>
      </c>
      <c r="G1119" s="344">
        <v>2</v>
      </c>
      <c r="H1119" s="650">
        <v>58.35</v>
      </c>
      <c r="I1119" s="650">
        <v>116.7</v>
      </c>
      <c r="J1119" s="366">
        <v>43080</v>
      </c>
      <c r="K1119" s="598" t="s">
        <v>139</v>
      </c>
      <c r="L1119" s="361" t="s">
        <v>2225</v>
      </c>
      <c r="M1119" s="652" t="s">
        <v>66</v>
      </c>
      <c r="N1119" s="660">
        <v>43111</v>
      </c>
      <c r="O1119" s="654">
        <v>43118</v>
      </c>
      <c r="P1119" s="5"/>
      <c r="Q1119" s="271" t="s">
        <v>77</v>
      </c>
      <c r="R1119" s="396">
        <v>2017</v>
      </c>
      <c r="S1119" s="124"/>
      <c r="T1119" s="124"/>
      <c r="U1119" s="124"/>
      <c r="V1119" s="124"/>
      <c r="W1119" s="124"/>
    </row>
    <row r="1120" spans="1:23" ht="23.25" hidden="1" customHeight="1" x14ac:dyDescent="0.25">
      <c r="A1120" s="3" t="s">
        <v>1378</v>
      </c>
      <c r="B1120" s="5" t="s">
        <v>2223</v>
      </c>
      <c r="C1120" s="376" t="s">
        <v>2029</v>
      </c>
      <c r="D1120" s="335" t="s">
        <v>2226</v>
      </c>
      <c r="E1120" s="337" t="s">
        <v>905</v>
      </c>
      <c r="F1120" s="344" t="s">
        <v>50</v>
      </c>
      <c r="G1120" s="344">
        <v>1</v>
      </c>
      <c r="H1120" s="650">
        <v>59.65</v>
      </c>
      <c r="I1120" s="650">
        <v>59.65</v>
      </c>
      <c r="J1120" s="366">
        <v>43080</v>
      </c>
      <c r="K1120" s="598" t="s">
        <v>139</v>
      </c>
      <c r="L1120" s="361" t="s">
        <v>2225</v>
      </c>
      <c r="M1120" s="652" t="s">
        <v>66</v>
      </c>
      <c r="N1120" s="660">
        <v>43111</v>
      </c>
      <c r="O1120" s="654">
        <v>43118</v>
      </c>
      <c r="P1120" s="5"/>
      <c r="Q1120" s="271" t="s">
        <v>77</v>
      </c>
      <c r="R1120" s="396">
        <v>2017</v>
      </c>
    </row>
    <row r="1121" spans="1:23" ht="23.25" hidden="1" customHeight="1" x14ac:dyDescent="0.25">
      <c r="A1121" s="3" t="s">
        <v>0</v>
      </c>
      <c r="B1121" s="5" t="s">
        <v>2227</v>
      </c>
      <c r="C1121" s="376" t="s">
        <v>2228</v>
      </c>
      <c r="D1121" s="335" t="s">
        <v>2229</v>
      </c>
      <c r="E1121" s="333" t="s">
        <v>2230</v>
      </c>
      <c r="F1121" s="344" t="s">
        <v>94</v>
      </c>
      <c r="G1121" s="344">
        <v>5</v>
      </c>
      <c r="H1121" s="650">
        <v>21.52</v>
      </c>
      <c r="I1121" s="650">
        <v>107.6</v>
      </c>
      <c r="J1121" s="366">
        <v>43080</v>
      </c>
      <c r="K1121" s="598" t="s">
        <v>139</v>
      </c>
      <c r="L1121" s="361" t="s">
        <v>54</v>
      </c>
      <c r="M1121" s="652" t="s">
        <v>66</v>
      </c>
      <c r="N1121" s="660">
        <v>43111</v>
      </c>
      <c r="O1121" s="654">
        <v>43118</v>
      </c>
      <c r="P1121" s="5"/>
      <c r="Q1121" s="271" t="s">
        <v>77</v>
      </c>
      <c r="R1121" s="396">
        <v>2017</v>
      </c>
    </row>
    <row r="1122" spans="1:23" ht="23.25" hidden="1" customHeight="1" x14ac:dyDescent="0.25">
      <c r="A1122" s="3" t="s">
        <v>36</v>
      </c>
      <c r="B1122" s="5" t="s">
        <v>2231</v>
      </c>
      <c r="C1122" s="376" t="s">
        <v>246</v>
      </c>
      <c r="D1122" s="335" t="s">
        <v>2232</v>
      </c>
      <c r="E1122" s="331" t="s">
        <v>2233</v>
      </c>
      <c r="F1122" s="344" t="s">
        <v>32</v>
      </c>
      <c r="G1122" s="344">
        <v>1</v>
      </c>
      <c r="H1122" s="650">
        <v>61.66</v>
      </c>
      <c r="I1122" s="650">
        <v>61.66</v>
      </c>
      <c r="J1122" s="366">
        <v>43080</v>
      </c>
      <c r="K1122" s="598" t="s">
        <v>243</v>
      </c>
      <c r="L1122" s="361"/>
      <c r="M1122" s="652" t="s">
        <v>66</v>
      </c>
      <c r="N1122" s="660">
        <v>43082</v>
      </c>
      <c r="O1122" s="654">
        <v>43449</v>
      </c>
      <c r="P1122" s="5"/>
      <c r="Q1122" s="363" t="s">
        <v>100</v>
      </c>
      <c r="R1122" s="455">
        <v>2017</v>
      </c>
    </row>
    <row r="1123" spans="1:23" ht="23.25" hidden="1" customHeight="1" x14ac:dyDescent="0.25">
      <c r="A1123" s="338" t="s">
        <v>307</v>
      </c>
      <c r="B1123" s="5" t="s">
        <v>1854</v>
      </c>
      <c r="C1123" s="376" t="s">
        <v>2234</v>
      </c>
      <c r="D1123" s="335" t="s">
        <v>2235</v>
      </c>
      <c r="E1123" s="333" t="s">
        <v>2236</v>
      </c>
      <c r="F1123" s="344" t="s">
        <v>200</v>
      </c>
      <c r="G1123" s="344" t="s">
        <v>2237</v>
      </c>
      <c r="H1123" s="650"/>
      <c r="I1123" s="650"/>
      <c r="J1123" s="366">
        <v>43081</v>
      </c>
      <c r="K1123" s="598" t="s">
        <v>9234</v>
      </c>
      <c r="L1123" s="361"/>
      <c r="M1123" s="652" t="s">
        <v>66</v>
      </c>
      <c r="N1123" s="660">
        <v>43082</v>
      </c>
      <c r="O1123" s="654"/>
      <c r="P1123" s="5"/>
      <c r="Q1123" s="271" t="s">
        <v>77</v>
      </c>
      <c r="R1123" s="396">
        <v>2017</v>
      </c>
    </row>
    <row r="1124" spans="1:23" ht="23.25" hidden="1" customHeight="1" x14ac:dyDescent="0.25">
      <c r="A1124" s="5" t="s">
        <v>36</v>
      </c>
      <c r="B1124" s="5" t="s">
        <v>2238</v>
      </c>
      <c r="C1124" s="376"/>
      <c r="D1124" s="335" t="s">
        <v>2239</v>
      </c>
      <c r="E1124" s="337" t="s">
        <v>2238</v>
      </c>
      <c r="F1124" s="344" t="s">
        <v>32</v>
      </c>
      <c r="G1124" s="344">
        <v>1</v>
      </c>
      <c r="H1124" s="650">
        <v>1161.22</v>
      </c>
      <c r="I1124" s="650">
        <v>1161.22</v>
      </c>
      <c r="J1124" s="366">
        <v>43082</v>
      </c>
      <c r="K1124" s="598" t="s">
        <v>2240</v>
      </c>
      <c r="L1124" s="361" t="s">
        <v>2241</v>
      </c>
      <c r="M1124" s="652" t="s">
        <v>66</v>
      </c>
      <c r="N1124" s="660">
        <v>43235</v>
      </c>
      <c r="O1124" s="654">
        <v>43251</v>
      </c>
      <c r="P1124" s="5"/>
      <c r="Q1124" s="271" t="s">
        <v>77</v>
      </c>
      <c r="R1124" s="5">
        <v>2017</v>
      </c>
    </row>
    <row r="1125" spans="1:23" ht="23.25" hidden="1" customHeight="1" x14ac:dyDescent="0.25">
      <c r="A1125" s="3" t="s">
        <v>4</v>
      </c>
      <c r="B1125" s="5" t="s">
        <v>2242</v>
      </c>
      <c r="C1125" s="376"/>
      <c r="D1125" s="335" t="s">
        <v>2243</v>
      </c>
      <c r="E1125" s="333" t="s">
        <v>2242</v>
      </c>
      <c r="F1125" s="344" t="s">
        <v>50</v>
      </c>
      <c r="G1125" s="344">
        <v>1</v>
      </c>
      <c r="H1125" s="650">
        <v>16.399999999999999</v>
      </c>
      <c r="I1125" s="650">
        <v>16.399999999999999</v>
      </c>
      <c r="J1125" s="366">
        <v>43082</v>
      </c>
      <c r="K1125" s="598" t="s">
        <v>2123</v>
      </c>
      <c r="L1125" s="361" t="s">
        <v>54</v>
      </c>
      <c r="M1125" s="652" t="s">
        <v>66</v>
      </c>
      <c r="N1125" s="660">
        <v>43111</v>
      </c>
      <c r="O1125" s="654">
        <v>43118</v>
      </c>
      <c r="P1125" s="5"/>
      <c r="Q1125" s="271" t="s">
        <v>77</v>
      </c>
      <c r="R1125" s="396">
        <v>2017</v>
      </c>
    </row>
    <row r="1126" spans="1:23" ht="23.25" hidden="1" customHeight="1" x14ac:dyDescent="0.25">
      <c r="A1126" s="3" t="s">
        <v>4</v>
      </c>
      <c r="B1126" s="5" t="s">
        <v>2244</v>
      </c>
      <c r="C1126" s="376"/>
      <c r="D1126" s="335" t="s">
        <v>2245</v>
      </c>
      <c r="E1126" s="337" t="s">
        <v>2246</v>
      </c>
      <c r="F1126" s="344" t="s">
        <v>50</v>
      </c>
      <c r="G1126" s="344">
        <v>1</v>
      </c>
      <c r="H1126" s="650">
        <v>125</v>
      </c>
      <c r="I1126" s="650">
        <v>125</v>
      </c>
      <c r="J1126" s="366">
        <v>43082</v>
      </c>
      <c r="K1126" s="598" t="s">
        <v>2123</v>
      </c>
      <c r="L1126" s="361" t="s">
        <v>2225</v>
      </c>
      <c r="M1126" s="652" t="s">
        <v>66</v>
      </c>
      <c r="N1126" s="660">
        <v>43111</v>
      </c>
      <c r="O1126" s="654">
        <v>43118</v>
      </c>
      <c r="P1126" s="5"/>
      <c r="Q1126" s="271" t="s">
        <v>77</v>
      </c>
      <c r="R1126" s="396">
        <v>2017</v>
      </c>
    </row>
    <row r="1127" spans="1:23" ht="23.25" hidden="1" customHeight="1" x14ac:dyDescent="0.25">
      <c r="A1127" s="3" t="s">
        <v>4</v>
      </c>
      <c r="B1127" s="5" t="s">
        <v>2247</v>
      </c>
      <c r="C1127" s="376"/>
      <c r="D1127" s="335" t="s">
        <v>2248</v>
      </c>
      <c r="E1127" s="333" t="s">
        <v>2247</v>
      </c>
      <c r="F1127" s="344" t="s">
        <v>50</v>
      </c>
      <c r="G1127" s="344">
        <v>1</v>
      </c>
      <c r="H1127" s="650">
        <v>19.399999999999999</v>
      </c>
      <c r="I1127" s="650">
        <v>19.399999999999999</v>
      </c>
      <c r="J1127" s="366">
        <v>43082</v>
      </c>
      <c r="K1127" s="598" t="s">
        <v>2123</v>
      </c>
      <c r="L1127" s="361" t="s">
        <v>54</v>
      </c>
      <c r="M1127" s="652" t="s">
        <v>66</v>
      </c>
      <c r="N1127" s="660">
        <v>43111</v>
      </c>
      <c r="O1127" s="654">
        <v>43118</v>
      </c>
      <c r="P1127" s="5"/>
      <c r="Q1127" s="271" t="s">
        <v>77</v>
      </c>
      <c r="R1127" s="396">
        <v>2017</v>
      </c>
    </row>
    <row r="1128" spans="1:23" ht="23.25" hidden="1" customHeight="1" x14ac:dyDescent="0.25">
      <c r="A1128" s="3" t="s">
        <v>9</v>
      </c>
      <c r="B1128" s="5" t="s">
        <v>2249</v>
      </c>
      <c r="C1128" s="376"/>
      <c r="D1128" s="335" t="s">
        <v>2250</v>
      </c>
      <c r="E1128" s="337" t="s">
        <v>2249</v>
      </c>
      <c r="F1128" s="344" t="s">
        <v>50</v>
      </c>
      <c r="G1128" s="344">
        <v>5</v>
      </c>
      <c r="H1128" s="650">
        <v>1.34</v>
      </c>
      <c r="I1128" s="650">
        <v>6.7</v>
      </c>
      <c r="J1128" s="366">
        <v>43082</v>
      </c>
      <c r="K1128" s="598" t="s">
        <v>2123</v>
      </c>
      <c r="L1128" s="361" t="s">
        <v>54</v>
      </c>
      <c r="M1128" s="652" t="s">
        <v>66</v>
      </c>
      <c r="N1128" s="660">
        <v>43111</v>
      </c>
      <c r="O1128" s="654">
        <v>43118</v>
      </c>
      <c r="P1128" s="5"/>
      <c r="Q1128" s="271" t="s">
        <v>77</v>
      </c>
      <c r="R1128" s="396">
        <v>2017</v>
      </c>
    </row>
    <row r="1129" spans="1:23" ht="23.25" hidden="1" customHeight="1" x14ac:dyDescent="0.25">
      <c r="A1129" s="3" t="s">
        <v>9</v>
      </c>
      <c r="B1129" s="5" t="s">
        <v>2249</v>
      </c>
      <c r="C1129" s="376"/>
      <c r="D1129" s="335" t="s">
        <v>2251</v>
      </c>
      <c r="E1129" s="337" t="s">
        <v>2249</v>
      </c>
      <c r="F1129" s="344" t="s">
        <v>50</v>
      </c>
      <c r="G1129" s="344">
        <v>10</v>
      </c>
      <c r="H1129" s="650">
        <v>0.6</v>
      </c>
      <c r="I1129" s="650">
        <v>6</v>
      </c>
      <c r="J1129" s="366">
        <v>43082</v>
      </c>
      <c r="K1129" s="598" t="s">
        <v>2123</v>
      </c>
      <c r="L1129" s="361" t="s">
        <v>54</v>
      </c>
      <c r="M1129" s="652" t="s">
        <v>66</v>
      </c>
      <c r="N1129" s="660">
        <v>43111</v>
      </c>
      <c r="O1129" s="654">
        <v>43118</v>
      </c>
      <c r="P1129" s="5"/>
      <c r="Q1129" s="271" t="s">
        <v>77</v>
      </c>
      <c r="R1129" s="396">
        <v>2017</v>
      </c>
    </row>
    <row r="1130" spans="1:23" ht="23.25" hidden="1" customHeight="1" x14ac:dyDescent="0.25">
      <c r="A1130" s="3" t="s">
        <v>9</v>
      </c>
      <c r="B1130" s="5" t="s">
        <v>2249</v>
      </c>
      <c r="C1130" s="376"/>
      <c r="D1130" s="335" t="s">
        <v>2252</v>
      </c>
      <c r="E1130" s="337" t="s">
        <v>2249</v>
      </c>
      <c r="F1130" s="344" t="s">
        <v>50</v>
      </c>
      <c r="G1130" s="344">
        <v>10</v>
      </c>
      <c r="H1130" s="650">
        <v>0.78</v>
      </c>
      <c r="I1130" s="650">
        <v>7.8</v>
      </c>
      <c r="J1130" s="366">
        <v>43082</v>
      </c>
      <c r="K1130" s="598" t="s">
        <v>2123</v>
      </c>
      <c r="L1130" s="361" t="s">
        <v>54</v>
      </c>
      <c r="M1130" s="652" t="s">
        <v>66</v>
      </c>
      <c r="N1130" s="660">
        <v>43111</v>
      </c>
      <c r="O1130" s="654">
        <v>43118</v>
      </c>
      <c r="P1130" s="5"/>
      <c r="Q1130" s="271" t="s">
        <v>77</v>
      </c>
      <c r="R1130" s="396">
        <v>2017</v>
      </c>
    </row>
    <row r="1131" spans="1:23" ht="23.25" hidden="1" customHeight="1" x14ac:dyDescent="0.25">
      <c r="A1131" s="3" t="s">
        <v>9</v>
      </c>
      <c r="B1131" s="5" t="s">
        <v>2249</v>
      </c>
      <c r="C1131" s="376"/>
      <c r="D1131" s="335" t="s">
        <v>2253</v>
      </c>
      <c r="E1131" s="337" t="s">
        <v>2249</v>
      </c>
      <c r="F1131" s="344" t="s">
        <v>50</v>
      </c>
      <c r="G1131" s="344">
        <v>5</v>
      </c>
      <c r="H1131" s="650">
        <v>0.91</v>
      </c>
      <c r="I1131" s="650">
        <v>4.55</v>
      </c>
      <c r="J1131" s="366">
        <v>43082</v>
      </c>
      <c r="K1131" s="598" t="s">
        <v>2123</v>
      </c>
      <c r="L1131" s="361" t="s">
        <v>54</v>
      </c>
      <c r="M1131" s="652" t="s">
        <v>66</v>
      </c>
      <c r="N1131" s="660">
        <v>43111</v>
      </c>
      <c r="O1131" s="654">
        <v>43118</v>
      </c>
      <c r="P1131" s="5"/>
      <c r="Q1131" s="271" t="s">
        <v>77</v>
      </c>
      <c r="R1131" s="396">
        <v>2017</v>
      </c>
      <c r="S1131" s="727"/>
      <c r="T1131" s="727"/>
      <c r="U1131" s="727"/>
      <c r="V1131" s="727"/>
      <c r="W1131" s="727"/>
    </row>
    <row r="1132" spans="1:23" ht="23.25" hidden="1" customHeight="1" x14ac:dyDescent="0.25">
      <c r="A1132" s="3" t="s">
        <v>9</v>
      </c>
      <c r="B1132" s="5" t="s">
        <v>2254</v>
      </c>
      <c r="C1132" s="376"/>
      <c r="D1132" s="335" t="s">
        <v>2255</v>
      </c>
      <c r="E1132" s="337" t="s">
        <v>2254</v>
      </c>
      <c r="F1132" s="344" t="s">
        <v>50</v>
      </c>
      <c r="G1132" s="344">
        <v>10</v>
      </c>
      <c r="H1132" s="650">
        <v>0.92</v>
      </c>
      <c r="I1132" s="650">
        <v>9.1999999999999993</v>
      </c>
      <c r="J1132" s="366">
        <v>43082</v>
      </c>
      <c r="K1132" s="598" t="s">
        <v>2123</v>
      </c>
      <c r="L1132" s="361" t="s">
        <v>54</v>
      </c>
      <c r="M1132" s="652" t="s">
        <v>66</v>
      </c>
      <c r="N1132" s="660">
        <v>43111</v>
      </c>
      <c r="O1132" s="654">
        <v>43118</v>
      </c>
      <c r="P1132" s="5"/>
      <c r="Q1132" s="271" t="s">
        <v>77</v>
      </c>
      <c r="R1132" s="396">
        <v>2017</v>
      </c>
    </row>
    <row r="1133" spans="1:23" ht="23.25" hidden="1" customHeight="1" x14ac:dyDescent="0.25">
      <c r="A1133" s="3" t="s">
        <v>140</v>
      </c>
      <c r="B1133" s="5" t="s">
        <v>2256</v>
      </c>
      <c r="C1133" s="376"/>
      <c r="D1133" s="335" t="s">
        <v>2257</v>
      </c>
      <c r="E1133" s="333" t="s">
        <v>2258</v>
      </c>
      <c r="F1133" s="344" t="s">
        <v>32</v>
      </c>
      <c r="G1133" s="344">
        <v>1</v>
      </c>
      <c r="H1133" s="650">
        <v>180</v>
      </c>
      <c r="I1133" s="650">
        <v>180</v>
      </c>
      <c r="J1133" s="366">
        <v>43083</v>
      </c>
      <c r="K1133" s="598" t="s">
        <v>2259</v>
      </c>
      <c r="L1133" s="361"/>
      <c r="M1133" s="652" t="s">
        <v>66</v>
      </c>
      <c r="N1133" s="660">
        <v>43083</v>
      </c>
      <c r="O1133" s="654">
        <v>43449</v>
      </c>
      <c r="P1133" s="5"/>
      <c r="Q1133" s="271" t="s">
        <v>77</v>
      </c>
      <c r="R1133" s="396">
        <v>2017</v>
      </c>
    </row>
    <row r="1134" spans="1:23" ht="23.25" hidden="1" customHeight="1" x14ac:dyDescent="0.25">
      <c r="A1134" s="338" t="s">
        <v>307</v>
      </c>
      <c r="B1134" s="5" t="s">
        <v>2260</v>
      </c>
      <c r="C1134" s="376" t="s">
        <v>1167</v>
      </c>
      <c r="D1134" s="335" t="s">
        <v>2261</v>
      </c>
      <c r="E1134" s="337" t="s">
        <v>2261</v>
      </c>
      <c r="F1134" s="344" t="s">
        <v>44</v>
      </c>
      <c r="G1134" s="344">
        <v>6</v>
      </c>
      <c r="H1134" s="650">
        <v>158.69999999999999</v>
      </c>
      <c r="I1134" s="650">
        <v>952.19999999999993</v>
      </c>
      <c r="J1134" s="366">
        <v>43083</v>
      </c>
      <c r="K1134" s="598" t="s">
        <v>784</v>
      </c>
      <c r="L1134" s="361" t="s">
        <v>103</v>
      </c>
      <c r="M1134" s="652" t="s">
        <v>66</v>
      </c>
      <c r="N1134" s="660">
        <v>43144</v>
      </c>
      <c r="O1134" s="654">
        <v>43146</v>
      </c>
      <c r="P1134" s="5"/>
      <c r="Q1134" s="271" t="s">
        <v>77</v>
      </c>
      <c r="R1134" s="675">
        <v>2017</v>
      </c>
    </row>
    <row r="1135" spans="1:23" ht="23.25" hidden="1" customHeight="1" x14ac:dyDescent="0.25">
      <c r="A1135" s="3" t="s">
        <v>54</v>
      </c>
      <c r="B1135" s="5" t="s">
        <v>2262</v>
      </c>
      <c r="C1135" s="376"/>
      <c r="D1135" s="335" t="s">
        <v>2263</v>
      </c>
      <c r="E1135" s="337" t="s">
        <v>2264</v>
      </c>
      <c r="F1135" s="344" t="s">
        <v>32</v>
      </c>
      <c r="G1135" s="344">
        <v>1</v>
      </c>
      <c r="H1135" s="650">
        <v>427.78</v>
      </c>
      <c r="I1135" s="650">
        <v>427.78</v>
      </c>
      <c r="J1135" s="366">
        <v>43083</v>
      </c>
      <c r="K1135" s="598" t="s">
        <v>1324</v>
      </c>
      <c r="L1135" s="361"/>
      <c r="M1135" s="652" t="s">
        <v>66</v>
      </c>
      <c r="N1135" s="660">
        <v>43083</v>
      </c>
      <c r="O1135" s="654">
        <v>43449</v>
      </c>
      <c r="P1135" s="5"/>
      <c r="Q1135" s="271" t="s">
        <v>77</v>
      </c>
      <c r="R1135" s="675">
        <v>2017</v>
      </c>
    </row>
    <row r="1136" spans="1:23" ht="23.25" hidden="1" customHeight="1" x14ac:dyDescent="0.25">
      <c r="A1136" s="3" t="s">
        <v>0</v>
      </c>
      <c r="B1136" s="5" t="s">
        <v>2265</v>
      </c>
      <c r="C1136" s="376"/>
      <c r="D1136" s="335" t="s">
        <v>2266</v>
      </c>
      <c r="E1136" s="337" t="s">
        <v>2267</v>
      </c>
      <c r="F1136" s="344" t="s">
        <v>50</v>
      </c>
      <c r="G1136" s="344">
        <v>2</v>
      </c>
      <c r="H1136" s="650">
        <v>2.25</v>
      </c>
      <c r="I1136" s="650">
        <v>4.5</v>
      </c>
      <c r="J1136" s="366">
        <v>43083</v>
      </c>
      <c r="K1136" s="597" t="s">
        <v>287</v>
      </c>
      <c r="L1136" s="361" t="s">
        <v>54</v>
      </c>
      <c r="M1136" s="652" t="s">
        <v>66</v>
      </c>
      <c r="N1136" s="660">
        <v>43124</v>
      </c>
      <c r="O1136" s="654">
        <v>43126</v>
      </c>
      <c r="P1136" s="5"/>
      <c r="Q1136" s="271" t="s">
        <v>77</v>
      </c>
      <c r="R1136" s="675">
        <v>2017</v>
      </c>
      <c r="S1136" s="727"/>
      <c r="T1136" s="727"/>
      <c r="U1136" s="727"/>
      <c r="V1136" s="727"/>
      <c r="W1136" s="727"/>
    </row>
    <row r="1137" spans="1:23" ht="23.25" hidden="1" customHeight="1" x14ac:dyDescent="0.25">
      <c r="A1137" s="3" t="s">
        <v>54</v>
      </c>
      <c r="B1137" s="5" t="s">
        <v>2268</v>
      </c>
      <c r="C1137" s="376"/>
      <c r="D1137" s="335" t="s">
        <v>2269</v>
      </c>
      <c r="E1137" s="333" t="s">
        <v>2270</v>
      </c>
      <c r="F1137" s="344" t="s">
        <v>32</v>
      </c>
      <c r="G1137" s="344">
        <v>4</v>
      </c>
      <c r="H1137" s="650">
        <v>24.82</v>
      </c>
      <c r="I1137" s="650">
        <v>99.28</v>
      </c>
      <c r="J1137" s="366">
        <v>43084</v>
      </c>
      <c r="K1137" s="598" t="s">
        <v>234</v>
      </c>
      <c r="L1137" s="361" t="s">
        <v>54</v>
      </c>
      <c r="M1137" s="652" t="s">
        <v>66</v>
      </c>
      <c r="N1137" s="660">
        <v>43143</v>
      </c>
      <c r="O1137" s="654">
        <v>43146</v>
      </c>
      <c r="P1137" s="5"/>
      <c r="Q1137" s="271" t="s">
        <v>77</v>
      </c>
      <c r="R1137" s="396">
        <v>2017</v>
      </c>
      <c r="S1137" s="727"/>
      <c r="T1137" s="727"/>
      <c r="U1137" s="727"/>
      <c r="V1137" s="727"/>
      <c r="W1137" s="727"/>
    </row>
    <row r="1138" spans="1:23" ht="23.25" hidden="1" customHeight="1" x14ac:dyDescent="0.25">
      <c r="A1138" s="3" t="s">
        <v>0</v>
      </c>
      <c r="B1138" s="5" t="s">
        <v>2271</v>
      </c>
      <c r="C1138" s="376" t="s">
        <v>2272</v>
      </c>
      <c r="D1138" s="335" t="s">
        <v>2273</v>
      </c>
      <c r="E1138" s="331" t="s">
        <v>2271</v>
      </c>
      <c r="F1138" s="344" t="s">
        <v>50</v>
      </c>
      <c r="G1138" s="344">
        <v>1</v>
      </c>
      <c r="H1138" s="650">
        <v>56.1</v>
      </c>
      <c r="I1138" s="650">
        <v>56.1</v>
      </c>
      <c r="J1138" s="366">
        <v>43087</v>
      </c>
      <c r="K1138" s="598" t="s">
        <v>188</v>
      </c>
      <c r="L1138" s="361" t="s">
        <v>54</v>
      </c>
      <c r="M1138" s="652" t="s">
        <v>66</v>
      </c>
      <c r="N1138" s="660">
        <v>43111</v>
      </c>
      <c r="O1138" s="654">
        <v>43118</v>
      </c>
      <c r="P1138" s="5"/>
      <c r="Q1138" s="271" t="s">
        <v>77</v>
      </c>
      <c r="R1138" s="396">
        <v>2017</v>
      </c>
    </row>
    <row r="1139" spans="1:23" ht="23.25" hidden="1" customHeight="1" x14ac:dyDescent="0.25">
      <c r="A1139" s="3" t="s">
        <v>1650</v>
      </c>
      <c r="B1139" s="5" t="s">
        <v>2274</v>
      </c>
      <c r="C1139" s="376" t="s">
        <v>669</v>
      </c>
      <c r="D1139" s="335" t="s">
        <v>2275</v>
      </c>
      <c r="E1139" s="333" t="s">
        <v>2276</v>
      </c>
      <c r="F1139" s="344" t="s">
        <v>44</v>
      </c>
      <c r="G1139" s="344">
        <v>1</v>
      </c>
      <c r="H1139" s="650">
        <v>2616</v>
      </c>
      <c r="I1139" s="650">
        <v>2616</v>
      </c>
      <c r="J1139" s="366">
        <v>43087</v>
      </c>
      <c r="K1139" s="598" t="s">
        <v>669</v>
      </c>
      <c r="L1139" s="361" t="s">
        <v>54</v>
      </c>
      <c r="M1139" s="652" t="s">
        <v>1273</v>
      </c>
      <c r="N1139" s="660">
        <v>43111</v>
      </c>
      <c r="O1139" s="654">
        <v>43118</v>
      </c>
      <c r="P1139" s="5"/>
      <c r="Q1139" s="271" t="s">
        <v>77</v>
      </c>
      <c r="R1139" s="396">
        <v>2017</v>
      </c>
    </row>
    <row r="1140" spans="1:23" ht="23.25" hidden="1" customHeight="1" x14ac:dyDescent="0.25">
      <c r="A1140" s="3" t="s">
        <v>54</v>
      </c>
      <c r="B1140" s="5" t="s">
        <v>2277</v>
      </c>
      <c r="C1140" s="376" t="s">
        <v>927</v>
      </c>
      <c r="D1140" s="335" t="s">
        <v>2278</v>
      </c>
      <c r="E1140" s="337" t="s">
        <v>2279</v>
      </c>
      <c r="F1140" s="344" t="s">
        <v>32</v>
      </c>
      <c r="G1140" s="344">
        <v>1</v>
      </c>
      <c r="H1140" s="650">
        <v>380</v>
      </c>
      <c r="I1140" s="650">
        <v>380</v>
      </c>
      <c r="J1140" s="366">
        <v>43088</v>
      </c>
      <c r="K1140" s="598" t="s">
        <v>927</v>
      </c>
      <c r="L1140" s="361" t="s">
        <v>1652</v>
      </c>
      <c r="M1140" s="652" t="s">
        <v>66</v>
      </c>
      <c r="N1140" s="660">
        <v>43111</v>
      </c>
      <c r="O1140" s="684">
        <v>43118</v>
      </c>
      <c r="P1140" s="629"/>
      <c r="Q1140" s="271" t="s">
        <v>77</v>
      </c>
      <c r="R1140" s="675">
        <v>2017</v>
      </c>
    </row>
    <row r="1141" spans="1:23" ht="23.25" hidden="1" customHeight="1" x14ac:dyDescent="0.25">
      <c r="A1141" s="4" t="s">
        <v>0</v>
      </c>
      <c r="B1141" s="4" t="s">
        <v>1869</v>
      </c>
      <c r="C1141" s="722" t="s">
        <v>1870</v>
      </c>
      <c r="D1141" s="422" t="s">
        <v>1996</v>
      </c>
      <c r="E1141" s="337" t="s">
        <v>2280</v>
      </c>
      <c r="F1141" s="332" t="s">
        <v>94</v>
      </c>
      <c r="G1141" s="692">
        <v>4</v>
      </c>
      <c r="H1141" s="650">
        <v>26.69</v>
      </c>
      <c r="I1141" s="650">
        <v>106.76</v>
      </c>
      <c r="J1141" s="419">
        <v>44012</v>
      </c>
      <c r="K1141" s="598" t="s">
        <v>76</v>
      </c>
      <c r="L1141" s="323" t="s">
        <v>54</v>
      </c>
      <c r="M1141" s="652" t="s">
        <v>1341</v>
      </c>
      <c r="N1141" s="660">
        <v>44084</v>
      </c>
      <c r="O1141" s="654">
        <v>44095</v>
      </c>
      <c r="P1141" s="124"/>
      <c r="Q1141" s="7" t="s">
        <v>67</v>
      </c>
      <c r="R1141" s="658">
        <f>YEAR(J1141)</f>
        <v>2020</v>
      </c>
    </row>
    <row r="1142" spans="1:23" ht="23.25" hidden="1" customHeight="1" x14ac:dyDescent="0.25">
      <c r="A1142" s="338" t="s">
        <v>307</v>
      </c>
      <c r="B1142" s="5" t="s">
        <v>505</v>
      </c>
      <c r="C1142" s="376"/>
      <c r="D1142" s="335" t="s">
        <v>506</v>
      </c>
      <c r="E1142" s="337" t="s">
        <v>507</v>
      </c>
      <c r="F1142" s="344" t="s">
        <v>64</v>
      </c>
      <c r="G1142" s="344">
        <v>1</v>
      </c>
      <c r="H1142" s="650">
        <v>4000</v>
      </c>
      <c r="I1142" s="650">
        <v>4000</v>
      </c>
      <c r="J1142" s="366">
        <v>43102</v>
      </c>
      <c r="K1142" s="598" t="s">
        <v>508</v>
      </c>
      <c r="L1142" s="572"/>
      <c r="M1142" s="652" t="s">
        <v>66</v>
      </c>
      <c r="N1142" s="660">
        <v>43102</v>
      </c>
      <c r="O1142" s="654">
        <v>43109</v>
      </c>
      <c r="P1142" s="7"/>
      <c r="Q1142" s="271" t="s">
        <v>77</v>
      </c>
      <c r="R1142" s="396">
        <v>2018</v>
      </c>
    </row>
    <row r="1143" spans="1:23" ht="23.25" hidden="1" customHeight="1" x14ac:dyDescent="0.25">
      <c r="A1143" s="3" t="s">
        <v>0</v>
      </c>
      <c r="B1143" s="5" t="s">
        <v>2281</v>
      </c>
      <c r="C1143" s="376" t="s">
        <v>362</v>
      </c>
      <c r="D1143" s="335" t="s">
        <v>2282</v>
      </c>
      <c r="E1143" s="333" t="s">
        <v>2283</v>
      </c>
      <c r="F1143" s="344" t="s">
        <v>200</v>
      </c>
      <c r="G1143" s="344">
        <v>4</v>
      </c>
      <c r="H1143" s="650">
        <v>88.69</v>
      </c>
      <c r="I1143" s="650">
        <v>354.76</v>
      </c>
      <c r="J1143" s="366">
        <v>43102</v>
      </c>
      <c r="K1143" s="598" t="s">
        <v>2019</v>
      </c>
      <c r="L1143" s="361" t="s">
        <v>54</v>
      </c>
      <c r="M1143" s="652" t="s">
        <v>66</v>
      </c>
      <c r="N1143" s="660">
        <v>43124</v>
      </c>
      <c r="O1143" s="654">
        <v>43126</v>
      </c>
      <c r="P1143" s="5"/>
      <c r="Q1143" s="271" t="s">
        <v>77</v>
      </c>
      <c r="R1143" s="396">
        <v>2018</v>
      </c>
    </row>
    <row r="1144" spans="1:23" ht="23.25" hidden="1" customHeight="1" x14ac:dyDescent="0.25">
      <c r="A1144" s="3" t="s">
        <v>2217</v>
      </c>
      <c r="B1144" s="5" t="s">
        <v>2284</v>
      </c>
      <c r="C1144" s="376" t="s">
        <v>1160</v>
      </c>
      <c r="D1144" s="335" t="s">
        <v>1527</v>
      </c>
      <c r="E1144" s="333" t="s">
        <v>1528</v>
      </c>
      <c r="F1144" s="344" t="s">
        <v>200</v>
      </c>
      <c r="G1144" s="344">
        <v>2</v>
      </c>
      <c r="H1144" s="650">
        <v>6.62</v>
      </c>
      <c r="I1144" s="650">
        <v>13.24</v>
      </c>
      <c r="J1144" s="366">
        <v>43102</v>
      </c>
      <c r="K1144" s="598" t="s">
        <v>139</v>
      </c>
      <c r="L1144" s="361" t="s">
        <v>2218</v>
      </c>
      <c r="M1144" s="652" t="s">
        <v>66</v>
      </c>
      <c r="N1144" s="660">
        <v>43111</v>
      </c>
      <c r="O1144" s="654">
        <v>43118</v>
      </c>
      <c r="P1144" s="5"/>
      <c r="Q1144" s="271" t="s">
        <v>77</v>
      </c>
      <c r="R1144" s="396">
        <v>2018</v>
      </c>
    </row>
    <row r="1145" spans="1:23" ht="23.25" hidden="1" customHeight="1" x14ac:dyDescent="0.25">
      <c r="A1145" s="3" t="s">
        <v>293</v>
      </c>
      <c r="B1145" s="5" t="s">
        <v>294</v>
      </c>
      <c r="C1145" s="376" t="s">
        <v>2234</v>
      </c>
      <c r="D1145" s="335">
        <v>1550118</v>
      </c>
      <c r="E1145" s="331" t="s">
        <v>295</v>
      </c>
      <c r="F1145" s="344" t="s">
        <v>44</v>
      </c>
      <c r="G1145" s="344">
        <v>5</v>
      </c>
      <c r="H1145" s="650">
        <v>45.4</v>
      </c>
      <c r="I1145" s="650">
        <v>227</v>
      </c>
      <c r="J1145" s="366">
        <v>43102</v>
      </c>
      <c r="K1145" s="598" t="s">
        <v>9234</v>
      </c>
      <c r="L1145" s="361" t="s">
        <v>103</v>
      </c>
      <c r="M1145" s="652" t="s">
        <v>66</v>
      </c>
      <c r="N1145" s="660">
        <v>43111</v>
      </c>
      <c r="O1145" s="654">
        <v>43118</v>
      </c>
      <c r="P1145" s="5"/>
      <c r="Q1145" s="271" t="s">
        <v>77</v>
      </c>
      <c r="R1145" s="396">
        <v>2018</v>
      </c>
    </row>
    <row r="1146" spans="1:23" ht="23.25" hidden="1" customHeight="1" x14ac:dyDescent="0.25">
      <c r="A1146" s="3" t="s">
        <v>36</v>
      </c>
      <c r="B1146" s="5" t="s">
        <v>2285</v>
      </c>
      <c r="C1146" s="376"/>
      <c r="D1146" s="335" t="s">
        <v>2286</v>
      </c>
      <c r="E1146" s="337" t="s">
        <v>2285</v>
      </c>
      <c r="F1146" s="344" t="s">
        <v>32</v>
      </c>
      <c r="G1146" s="344">
        <v>1</v>
      </c>
      <c r="H1146" s="650">
        <v>814.84</v>
      </c>
      <c r="I1146" s="650">
        <v>814.84</v>
      </c>
      <c r="J1146" s="651">
        <v>43102</v>
      </c>
      <c r="K1146" s="598" t="s">
        <v>33</v>
      </c>
      <c r="L1146" s="361" t="s">
        <v>36</v>
      </c>
      <c r="M1146" s="652" t="s">
        <v>66</v>
      </c>
      <c r="N1146" s="653">
        <v>43111</v>
      </c>
      <c r="O1146" s="654">
        <v>43118</v>
      </c>
      <c r="P1146" s="5"/>
      <c r="Q1146" s="271" t="s">
        <v>77</v>
      </c>
      <c r="R1146" s="675">
        <v>2018</v>
      </c>
    </row>
    <row r="1147" spans="1:23" ht="23.25" hidden="1" customHeight="1" x14ac:dyDescent="0.25">
      <c r="A1147" s="3" t="s">
        <v>36</v>
      </c>
      <c r="B1147" s="5" t="s">
        <v>2287</v>
      </c>
      <c r="C1147" s="376" t="s">
        <v>2288</v>
      </c>
      <c r="D1147" s="335" t="s">
        <v>2289</v>
      </c>
      <c r="E1147" s="331" t="s">
        <v>2290</v>
      </c>
      <c r="F1147" s="344" t="s">
        <v>32</v>
      </c>
      <c r="G1147" s="344">
        <v>1</v>
      </c>
      <c r="H1147" s="650">
        <v>14</v>
      </c>
      <c r="I1147" s="650">
        <v>14</v>
      </c>
      <c r="J1147" s="651">
        <v>43103</v>
      </c>
      <c r="K1147" s="598" t="s">
        <v>212</v>
      </c>
      <c r="L1147" s="361" t="s">
        <v>36</v>
      </c>
      <c r="M1147" s="652" t="s">
        <v>66</v>
      </c>
      <c r="N1147" s="653">
        <v>43111</v>
      </c>
      <c r="O1147" s="654">
        <v>43118</v>
      </c>
      <c r="P1147" s="5"/>
      <c r="Q1147" s="271" t="s">
        <v>77</v>
      </c>
      <c r="R1147" s="396">
        <v>2018</v>
      </c>
    </row>
    <row r="1148" spans="1:23" ht="23.25" hidden="1" customHeight="1" x14ac:dyDescent="0.25">
      <c r="A1148" s="338" t="s">
        <v>0</v>
      </c>
      <c r="B1148" s="5" t="s">
        <v>1758</v>
      </c>
      <c r="C1148" s="376" t="s">
        <v>1759</v>
      </c>
      <c r="D1148" s="335" t="s">
        <v>1760</v>
      </c>
      <c r="E1148" s="337" t="s">
        <v>1761</v>
      </c>
      <c r="F1148" s="344" t="s">
        <v>94</v>
      </c>
      <c r="G1148" s="344">
        <v>2</v>
      </c>
      <c r="H1148" s="650">
        <v>330</v>
      </c>
      <c r="I1148" s="650">
        <v>660</v>
      </c>
      <c r="J1148" s="366">
        <v>43104</v>
      </c>
      <c r="K1148" s="598" t="s">
        <v>188</v>
      </c>
      <c r="L1148" s="361" t="s">
        <v>54</v>
      </c>
      <c r="M1148" s="652" t="s">
        <v>66</v>
      </c>
      <c r="N1148" s="660">
        <v>43111</v>
      </c>
      <c r="O1148" s="654">
        <v>43118</v>
      </c>
      <c r="P1148" s="5"/>
      <c r="Q1148" s="271" t="s">
        <v>77</v>
      </c>
      <c r="R1148" s="675">
        <v>2018</v>
      </c>
    </row>
    <row r="1149" spans="1:23" ht="23.25" hidden="1" customHeight="1" x14ac:dyDescent="0.25">
      <c r="A1149" s="3" t="s">
        <v>1417</v>
      </c>
      <c r="B1149" s="5" t="s">
        <v>1418</v>
      </c>
      <c r="C1149" s="376" t="s">
        <v>2053</v>
      </c>
      <c r="D1149" s="335" t="s">
        <v>2291</v>
      </c>
      <c r="E1149" s="333" t="s">
        <v>2292</v>
      </c>
      <c r="F1149" s="344" t="s">
        <v>94</v>
      </c>
      <c r="G1149" s="344">
        <v>5</v>
      </c>
      <c r="H1149" s="650">
        <v>38.18</v>
      </c>
      <c r="I1149" s="650">
        <v>190.9</v>
      </c>
      <c r="J1149" s="366">
        <v>43104</v>
      </c>
      <c r="K1149" s="598" t="s">
        <v>139</v>
      </c>
      <c r="L1149" s="361" t="s">
        <v>2218</v>
      </c>
      <c r="M1149" s="652" t="s">
        <v>66</v>
      </c>
      <c r="N1149" s="660">
        <v>43111</v>
      </c>
      <c r="O1149" s="654">
        <v>44267</v>
      </c>
      <c r="P1149" s="5"/>
      <c r="Q1149" s="271" t="s">
        <v>77</v>
      </c>
      <c r="R1149" s="396">
        <v>2018</v>
      </c>
    </row>
    <row r="1150" spans="1:23" ht="23.25" hidden="1" customHeight="1" x14ac:dyDescent="0.25">
      <c r="A1150" s="338" t="s">
        <v>1417</v>
      </c>
      <c r="B1150" s="5" t="s">
        <v>1418</v>
      </c>
      <c r="C1150" s="376" t="s">
        <v>1419</v>
      </c>
      <c r="D1150" s="335" t="s">
        <v>1530</v>
      </c>
      <c r="E1150" s="333" t="s">
        <v>1531</v>
      </c>
      <c r="F1150" s="344" t="s">
        <v>94</v>
      </c>
      <c r="G1150" s="344">
        <v>2</v>
      </c>
      <c r="H1150" s="650">
        <v>24.62</v>
      </c>
      <c r="I1150" s="650">
        <v>49.24</v>
      </c>
      <c r="J1150" s="366">
        <v>43104</v>
      </c>
      <c r="K1150" s="598" t="s">
        <v>139</v>
      </c>
      <c r="L1150" s="361" t="s">
        <v>2218</v>
      </c>
      <c r="M1150" s="652" t="s">
        <v>66</v>
      </c>
      <c r="N1150" s="660">
        <v>43111</v>
      </c>
      <c r="O1150" s="654">
        <v>43118</v>
      </c>
      <c r="P1150" s="5"/>
      <c r="Q1150" s="271" t="s">
        <v>77</v>
      </c>
      <c r="R1150" s="396">
        <v>2018</v>
      </c>
    </row>
    <row r="1151" spans="1:23" ht="23.25" hidden="1" customHeight="1" x14ac:dyDescent="0.25">
      <c r="A1151" s="3" t="s">
        <v>95</v>
      </c>
      <c r="B1151" s="5" t="s">
        <v>2293</v>
      </c>
      <c r="C1151" s="376"/>
      <c r="D1151" s="335"/>
      <c r="E1151" s="337" t="s">
        <v>2294</v>
      </c>
      <c r="F1151" s="344" t="s">
        <v>32</v>
      </c>
      <c r="G1151" s="344">
        <v>1</v>
      </c>
      <c r="H1151" s="650">
        <v>562.79999999999995</v>
      </c>
      <c r="I1151" s="650">
        <v>562.79999999999995</v>
      </c>
      <c r="J1151" s="366">
        <v>43108</v>
      </c>
      <c r="K1151" s="598" t="s">
        <v>2295</v>
      </c>
      <c r="L1151" s="361" t="s">
        <v>88</v>
      </c>
      <c r="M1151" s="652" t="s">
        <v>66</v>
      </c>
      <c r="N1151" s="660">
        <v>43111</v>
      </c>
      <c r="O1151" s="654">
        <v>43118</v>
      </c>
      <c r="P1151" s="5"/>
      <c r="Q1151" s="271" t="s">
        <v>77</v>
      </c>
      <c r="R1151" s="396">
        <v>2018</v>
      </c>
    </row>
    <row r="1152" spans="1:23" ht="23.25" hidden="1" customHeight="1" x14ac:dyDescent="0.25">
      <c r="A1152" s="338" t="s">
        <v>307</v>
      </c>
      <c r="B1152" s="5" t="s">
        <v>2296</v>
      </c>
      <c r="C1152" s="376"/>
      <c r="D1152" s="335"/>
      <c r="E1152" s="337" t="s">
        <v>2296</v>
      </c>
      <c r="F1152" s="344" t="s">
        <v>64</v>
      </c>
      <c r="G1152" s="344">
        <v>1</v>
      </c>
      <c r="H1152" s="650">
        <v>4000</v>
      </c>
      <c r="I1152" s="650">
        <v>4000</v>
      </c>
      <c r="J1152" s="366">
        <v>43108</v>
      </c>
      <c r="K1152" s="598" t="s">
        <v>508</v>
      </c>
      <c r="L1152" s="361" t="s">
        <v>307</v>
      </c>
      <c r="M1152" s="652" t="s">
        <v>66</v>
      </c>
      <c r="N1152" s="660">
        <v>43111</v>
      </c>
      <c r="O1152" s="654">
        <v>43118</v>
      </c>
      <c r="P1152" s="5"/>
      <c r="Q1152" s="271" t="s">
        <v>77</v>
      </c>
      <c r="R1152" s="396">
        <v>2018</v>
      </c>
    </row>
    <row r="1153" spans="1:23" ht="23.25" hidden="1" customHeight="1" x14ac:dyDescent="0.25">
      <c r="A1153" s="338" t="s">
        <v>307</v>
      </c>
      <c r="B1153" s="5" t="s">
        <v>2297</v>
      </c>
      <c r="C1153" s="376"/>
      <c r="D1153" s="335" t="s">
        <v>2297</v>
      </c>
      <c r="E1153" s="333" t="s">
        <v>2298</v>
      </c>
      <c r="F1153" s="344" t="s">
        <v>64</v>
      </c>
      <c r="G1153" s="344">
        <v>32</v>
      </c>
      <c r="H1153" s="650">
        <v>1</v>
      </c>
      <c r="I1153" s="650">
        <v>32</v>
      </c>
      <c r="J1153" s="366">
        <v>43108</v>
      </c>
      <c r="K1153" s="598" t="s">
        <v>504</v>
      </c>
      <c r="L1153" s="361" t="s">
        <v>307</v>
      </c>
      <c r="M1153" s="652" t="s">
        <v>66</v>
      </c>
      <c r="N1153" s="660">
        <v>43111</v>
      </c>
      <c r="O1153" s="654">
        <v>43118</v>
      </c>
      <c r="P1153" s="5"/>
      <c r="Q1153" s="271" t="s">
        <v>77</v>
      </c>
      <c r="R1153" s="396">
        <v>2018</v>
      </c>
    </row>
    <row r="1154" spans="1:23" ht="23.25" hidden="1" customHeight="1" x14ac:dyDescent="0.25">
      <c r="A1154" s="338" t="s">
        <v>307</v>
      </c>
      <c r="B1154" s="5" t="s">
        <v>2297</v>
      </c>
      <c r="C1154" s="376"/>
      <c r="D1154" s="335" t="s">
        <v>2297</v>
      </c>
      <c r="E1154" s="333" t="s">
        <v>716</v>
      </c>
      <c r="F1154" s="344" t="s">
        <v>64</v>
      </c>
      <c r="G1154" s="344">
        <v>30</v>
      </c>
      <c r="H1154" s="650">
        <v>2.75</v>
      </c>
      <c r="I1154" s="650">
        <v>82.5</v>
      </c>
      <c r="J1154" s="366">
        <v>43108</v>
      </c>
      <c r="K1154" s="598" t="s">
        <v>504</v>
      </c>
      <c r="L1154" s="361" t="s">
        <v>307</v>
      </c>
      <c r="M1154" s="652" t="s">
        <v>66</v>
      </c>
      <c r="N1154" s="660">
        <v>43111</v>
      </c>
      <c r="O1154" s="654">
        <v>43118</v>
      </c>
      <c r="P1154" s="5"/>
      <c r="Q1154" s="271" t="s">
        <v>77</v>
      </c>
      <c r="R1154" s="396">
        <v>2018</v>
      </c>
    </row>
    <row r="1155" spans="1:23" ht="23.25" hidden="1" customHeight="1" x14ac:dyDescent="0.25">
      <c r="A1155" s="3" t="s">
        <v>0</v>
      </c>
      <c r="B1155" s="5" t="s">
        <v>2299</v>
      </c>
      <c r="C1155" s="376" t="s">
        <v>41</v>
      </c>
      <c r="D1155" s="335" t="s">
        <v>2300</v>
      </c>
      <c r="E1155" s="337" t="s">
        <v>2301</v>
      </c>
      <c r="F1155" s="344" t="s">
        <v>94</v>
      </c>
      <c r="G1155" s="344">
        <v>3</v>
      </c>
      <c r="H1155" s="650">
        <v>22.53</v>
      </c>
      <c r="I1155" s="650">
        <v>67.59</v>
      </c>
      <c r="J1155" s="366">
        <v>43108</v>
      </c>
      <c r="K1155" s="598" t="s">
        <v>41</v>
      </c>
      <c r="L1155" s="361" t="s">
        <v>54</v>
      </c>
      <c r="M1155" s="652" t="s">
        <v>66</v>
      </c>
      <c r="N1155" s="660">
        <v>43111</v>
      </c>
      <c r="O1155" s="654">
        <v>43118</v>
      </c>
      <c r="P1155" s="5"/>
      <c r="Q1155" s="271" t="s">
        <v>77</v>
      </c>
      <c r="R1155" s="396">
        <v>2018</v>
      </c>
    </row>
    <row r="1156" spans="1:23" ht="23.25" hidden="1" customHeight="1" x14ac:dyDescent="0.25">
      <c r="A1156" s="3" t="s">
        <v>0</v>
      </c>
      <c r="B1156" s="5" t="s">
        <v>2299</v>
      </c>
      <c r="C1156" s="376" t="s">
        <v>41</v>
      </c>
      <c r="D1156" s="335" t="s">
        <v>2302</v>
      </c>
      <c r="E1156" s="337" t="s">
        <v>2303</v>
      </c>
      <c r="F1156" s="344" t="s">
        <v>94</v>
      </c>
      <c r="G1156" s="344">
        <v>3</v>
      </c>
      <c r="H1156" s="650">
        <v>23.71</v>
      </c>
      <c r="I1156" s="650">
        <v>71.13</v>
      </c>
      <c r="J1156" s="366">
        <v>43108</v>
      </c>
      <c r="K1156" s="598" t="s">
        <v>41</v>
      </c>
      <c r="L1156" s="361" t="s">
        <v>54</v>
      </c>
      <c r="M1156" s="652" t="s">
        <v>66</v>
      </c>
      <c r="N1156" s="660">
        <v>43111</v>
      </c>
      <c r="O1156" s="654">
        <v>43118</v>
      </c>
      <c r="P1156" s="5"/>
      <c r="Q1156" s="271" t="s">
        <v>77</v>
      </c>
      <c r="R1156" s="396">
        <v>2018</v>
      </c>
    </row>
    <row r="1157" spans="1:23" ht="23.25" hidden="1" customHeight="1" x14ac:dyDescent="0.25">
      <c r="A1157" s="3" t="s">
        <v>54</v>
      </c>
      <c r="B1157" s="5" t="s">
        <v>2304</v>
      </c>
      <c r="C1157" s="376" t="s">
        <v>669</v>
      </c>
      <c r="D1157" s="335" t="s">
        <v>2305</v>
      </c>
      <c r="E1157" s="337" t="s">
        <v>2304</v>
      </c>
      <c r="F1157" s="344" t="s">
        <v>32</v>
      </c>
      <c r="G1157" s="344">
        <v>1</v>
      </c>
      <c r="H1157" s="650">
        <v>541</v>
      </c>
      <c r="I1157" s="650">
        <v>541</v>
      </c>
      <c r="J1157" s="366">
        <v>43108</v>
      </c>
      <c r="K1157" s="598" t="s">
        <v>669</v>
      </c>
      <c r="L1157" s="361" t="s">
        <v>88</v>
      </c>
      <c r="M1157" s="652" t="s">
        <v>66</v>
      </c>
      <c r="N1157" s="660">
        <v>43111</v>
      </c>
      <c r="O1157" s="654">
        <v>43118</v>
      </c>
      <c r="P1157" s="5"/>
      <c r="Q1157" s="271" t="s">
        <v>77</v>
      </c>
      <c r="R1157" s="675">
        <v>2018</v>
      </c>
    </row>
    <row r="1158" spans="1:23" ht="23.25" hidden="1" customHeight="1" x14ac:dyDescent="0.25">
      <c r="A1158" s="338" t="s">
        <v>307</v>
      </c>
      <c r="B1158" s="5" t="s">
        <v>2306</v>
      </c>
      <c r="C1158" s="376"/>
      <c r="D1158" s="335" t="s">
        <v>2307</v>
      </c>
      <c r="E1158" s="331" t="s">
        <v>2308</v>
      </c>
      <c r="F1158" s="344" t="s">
        <v>32</v>
      </c>
      <c r="G1158" s="344">
        <v>10</v>
      </c>
      <c r="H1158" s="650"/>
      <c r="I1158" s="650">
        <v>3.07</v>
      </c>
      <c r="J1158" s="366">
        <v>43108</v>
      </c>
      <c r="K1158" s="598" t="s">
        <v>243</v>
      </c>
      <c r="L1158" s="361" t="s">
        <v>307</v>
      </c>
      <c r="M1158" s="652" t="s">
        <v>66</v>
      </c>
      <c r="N1158" s="660">
        <v>43111</v>
      </c>
      <c r="O1158" s="654">
        <v>43118</v>
      </c>
      <c r="P1158" s="5"/>
      <c r="Q1158" s="271" t="s">
        <v>77</v>
      </c>
      <c r="R1158" s="675">
        <v>2018</v>
      </c>
    </row>
    <row r="1159" spans="1:23" ht="23.25" hidden="1" customHeight="1" x14ac:dyDescent="0.25">
      <c r="A1159" s="338" t="s">
        <v>307</v>
      </c>
      <c r="B1159" s="5" t="s">
        <v>2306</v>
      </c>
      <c r="C1159" s="376"/>
      <c r="D1159" s="335" t="s">
        <v>2307</v>
      </c>
      <c r="E1159" s="331" t="s">
        <v>1855</v>
      </c>
      <c r="F1159" s="344" t="s">
        <v>64</v>
      </c>
      <c r="G1159" s="344">
        <v>27</v>
      </c>
      <c r="H1159" s="650">
        <v>10.78</v>
      </c>
      <c r="I1159" s="650">
        <v>291.06</v>
      </c>
      <c r="J1159" s="366">
        <v>43108</v>
      </c>
      <c r="K1159" s="598" t="s">
        <v>9234</v>
      </c>
      <c r="L1159" s="361" t="s">
        <v>307</v>
      </c>
      <c r="M1159" s="652" t="s">
        <v>66</v>
      </c>
      <c r="N1159" s="660">
        <v>43111</v>
      </c>
      <c r="O1159" s="654">
        <v>43118</v>
      </c>
      <c r="P1159" s="5"/>
      <c r="Q1159" s="271" t="s">
        <v>77</v>
      </c>
      <c r="R1159" s="675">
        <v>2018</v>
      </c>
    </row>
    <row r="1160" spans="1:23" ht="23.25" hidden="1" customHeight="1" x14ac:dyDescent="0.25">
      <c r="A1160" s="338" t="s">
        <v>307</v>
      </c>
      <c r="B1160" s="5" t="s">
        <v>1861</v>
      </c>
      <c r="C1160" s="376"/>
      <c r="D1160" s="335" t="s">
        <v>1861</v>
      </c>
      <c r="E1160" s="337" t="s">
        <v>936</v>
      </c>
      <c r="F1160" s="344" t="s">
        <v>64</v>
      </c>
      <c r="G1160" s="344">
        <v>6</v>
      </c>
      <c r="H1160" s="650">
        <v>55.21</v>
      </c>
      <c r="I1160" s="650">
        <v>331.26</v>
      </c>
      <c r="J1160" s="366">
        <v>43108</v>
      </c>
      <c r="K1160" s="598" t="s">
        <v>214</v>
      </c>
      <c r="L1160" s="361" t="s">
        <v>307</v>
      </c>
      <c r="M1160" s="652" t="s">
        <v>66</v>
      </c>
      <c r="N1160" s="660">
        <v>43111</v>
      </c>
      <c r="O1160" s="654">
        <v>43118</v>
      </c>
      <c r="P1160" s="6"/>
      <c r="Q1160" s="271" t="s">
        <v>77</v>
      </c>
      <c r="R1160" s="675">
        <v>2018</v>
      </c>
    </row>
    <row r="1161" spans="1:23" ht="23.25" hidden="1" customHeight="1" x14ac:dyDescent="0.25">
      <c r="A1161" s="338" t="s">
        <v>307</v>
      </c>
      <c r="B1161" s="339" t="s">
        <v>1861</v>
      </c>
      <c r="C1161" s="376"/>
      <c r="D1161" s="335" t="s">
        <v>1861</v>
      </c>
      <c r="E1161" s="337" t="s">
        <v>597</v>
      </c>
      <c r="F1161" s="344" t="s">
        <v>64</v>
      </c>
      <c r="G1161" s="344">
        <v>6</v>
      </c>
      <c r="H1161" s="650">
        <v>29.88</v>
      </c>
      <c r="I1161" s="650">
        <v>179.28</v>
      </c>
      <c r="J1161" s="366">
        <v>43108</v>
      </c>
      <c r="K1161" s="598" t="s">
        <v>214</v>
      </c>
      <c r="L1161" s="361" t="s">
        <v>307</v>
      </c>
      <c r="M1161" s="652" t="s">
        <v>66</v>
      </c>
      <c r="N1161" s="660">
        <v>43111</v>
      </c>
      <c r="O1161" s="654">
        <v>43118</v>
      </c>
      <c r="P1161" s="6"/>
      <c r="Q1161" s="271" t="s">
        <v>77</v>
      </c>
      <c r="R1161" s="675">
        <v>2018</v>
      </c>
    </row>
    <row r="1162" spans="1:23" ht="23.25" hidden="1" customHeight="1" x14ac:dyDescent="0.25">
      <c r="A1162" s="338" t="s">
        <v>307</v>
      </c>
      <c r="B1162" s="5" t="s">
        <v>2174</v>
      </c>
      <c r="C1162" s="376"/>
      <c r="D1162" s="335" t="s">
        <v>2174</v>
      </c>
      <c r="E1162" s="337" t="s">
        <v>2309</v>
      </c>
      <c r="F1162" s="344" t="s">
        <v>64</v>
      </c>
      <c r="G1162" s="344">
        <v>1</v>
      </c>
      <c r="H1162" s="650">
        <v>159.16999999999999</v>
      </c>
      <c r="I1162" s="650">
        <v>159.16999999999999</v>
      </c>
      <c r="J1162" s="366">
        <v>43108</v>
      </c>
      <c r="K1162" s="598" t="s">
        <v>275</v>
      </c>
      <c r="L1162" s="361" t="s">
        <v>307</v>
      </c>
      <c r="M1162" s="652" t="s">
        <v>66</v>
      </c>
      <c r="N1162" s="660">
        <v>43111</v>
      </c>
      <c r="O1162" s="654">
        <v>43118</v>
      </c>
      <c r="P1162" s="5"/>
      <c r="Q1162" s="271" t="s">
        <v>77</v>
      </c>
      <c r="R1162" s="675">
        <v>2018</v>
      </c>
    </row>
    <row r="1163" spans="1:23" ht="23.25" hidden="1" customHeight="1" x14ac:dyDescent="0.25">
      <c r="A1163" s="338" t="s">
        <v>307</v>
      </c>
      <c r="B1163" s="5" t="s">
        <v>1862</v>
      </c>
      <c r="C1163" s="376"/>
      <c r="D1163" s="335" t="s">
        <v>1862</v>
      </c>
      <c r="E1163" s="337" t="s">
        <v>2177</v>
      </c>
      <c r="F1163" s="344" t="s">
        <v>64</v>
      </c>
      <c r="G1163" s="344">
        <v>1</v>
      </c>
      <c r="H1163" s="650">
        <v>281.82</v>
      </c>
      <c r="I1163" s="650">
        <v>281.82</v>
      </c>
      <c r="J1163" s="366">
        <v>43108</v>
      </c>
      <c r="K1163" s="598" t="s">
        <v>214</v>
      </c>
      <c r="L1163" s="361" t="s">
        <v>307</v>
      </c>
      <c r="M1163" s="652" t="s">
        <v>66</v>
      </c>
      <c r="N1163" s="660">
        <v>43111</v>
      </c>
      <c r="O1163" s="654">
        <v>43118</v>
      </c>
      <c r="P1163" s="6"/>
      <c r="Q1163" s="271" t="s">
        <v>77</v>
      </c>
      <c r="R1163" s="675">
        <v>2018</v>
      </c>
      <c r="S1163" s="727"/>
      <c r="T1163" s="727"/>
      <c r="U1163" s="727"/>
      <c r="V1163" s="727"/>
      <c r="W1163" s="727"/>
    </row>
    <row r="1164" spans="1:23" ht="23.25" hidden="1" customHeight="1" x14ac:dyDescent="0.25">
      <c r="A1164" s="338" t="s">
        <v>307</v>
      </c>
      <c r="B1164" s="5" t="s">
        <v>1862</v>
      </c>
      <c r="C1164" s="376"/>
      <c r="D1164" s="335" t="s">
        <v>1862</v>
      </c>
      <c r="E1164" s="337" t="s">
        <v>2179</v>
      </c>
      <c r="F1164" s="344" t="s">
        <v>64</v>
      </c>
      <c r="G1164" s="344">
        <v>5</v>
      </c>
      <c r="H1164" s="650">
        <v>70.459999999999994</v>
      </c>
      <c r="I1164" s="650">
        <v>352.29999999999995</v>
      </c>
      <c r="J1164" s="366">
        <v>43108</v>
      </c>
      <c r="K1164" s="598" t="s">
        <v>214</v>
      </c>
      <c r="L1164" s="361" t="s">
        <v>307</v>
      </c>
      <c r="M1164" s="652" t="s">
        <v>66</v>
      </c>
      <c r="N1164" s="660">
        <v>43111</v>
      </c>
      <c r="O1164" s="654">
        <v>43118</v>
      </c>
      <c r="P1164" s="6"/>
      <c r="Q1164" s="271" t="s">
        <v>77</v>
      </c>
      <c r="R1164" s="675">
        <v>2018</v>
      </c>
      <c r="S1164" s="724"/>
      <c r="T1164" s="724"/>
      <c r="U1164" s="724"/>
      <c r="V1164" s="724"/>
      <c r="W1164" s="724"/>
    </row>
    <row r="1165" spans="1:23" ht="23.25" hidden="1" customHeight="1" x14ac:dyDescent="0.25">
      <c r="A1165" s="338" t="s">
        <v>307</v>
      </c>
      <c r="B1165" s="5" t="s">
        <v>1862</v>
      </c>
      <c r="C1165" s="376"/>
      <c r="D1165" s="335" t="s">
        <v>1862</v>
      </c>
      <c r="E1165" s="337" t="s">
        <v>2310</v>
      </c>
      <c r="F1165" s="344" t="s">
        <v>64</v>
      </c>
      <c r="G1165" s="344">
        <v>1</v>
      </c>
      <c r="H1165" s="650">
        <v>73.69</v>
      </c>
      <c r="I1165" s="650">
        <v>73.69</v>
      </c>
      <c r="J1165" s="366">
        <v>43108</v>
      </c>
      <c r="K1165" s="598" t="s">
        <v>214</v>
      </c>
      <c r="L1165" s="361" t="s">
        <v>307</v>
      </c>
      <c r="M1165" s="652" t="s">
        <v>66</v>
      </c>
      <c r="N1165" s="660">
        <v>43111</v>
      </c>
      <c r="O1165" s="654">
        <v>43118</v>
      </c>
      <c r="P1165" s="6"/>
      <c r="Q1165" s="271" t="s">
        <v>77</v>
      </c>
      <c r="R1165" s="675">
        <v>2018</v>
      </c>
      <c r="S1165" s="564"/>
      <c r="T1165" s="564"/>
      <c r="U1165" s="564"/>
      <c r="V1165" s="564"/>
      <c r="W1165" s="564"/>
    </row>
    <row r="1166" spans="1:23" ht="23.25" hidden="1" customHeight="1" x14ac:dyDescent="0.25">
      <c r="A1166" s="338" t="s">
        <v>307</v>
      </c>
      <c r="B1166" s="5" t="s">
        <v>1862</v>
      </c>
      <c r="C1166" s="376"/>
      <c r="D1166" s="335" t="s">
        <v>1862</v>
      </c>
      <c r="E1166" s="337" t="s">
        <v>2180</v>
      </c>
      <c r="F1166" s="344" t="s">
        <v>64</v>
      </c>
      <c r="G1166" s="344">
        <v>1</v>
      </c>
      <c r="H1166" s="650">
        <v>103.2</v>
      </c>
      <c r="I1166" s="650">
        <v>103.2</v>
      </c>
      <c r="J1166" s="366">
        <v>43108</v>
      </c>
      <c r="K1166" s="598" t="s">
        <v>214</v>
      </c>
      <c r="L1166" s="361" t="s">
        <v>307</v>
      </c>
      <c r="M1166" s="652" t="s">
        <v>66</v>
      </c>
      <c r="N1166" s="660">
        <v>43111</v>
      </c>
      <c r="O1166" s="654">
        <v>43118</v>
      </c>
      <c r="P1166" s="6"/>
      <c r="Q1166" s="271" t="s">
        <v>77</v>
      </c>
      <c r="R1166" s="675">
        <v>2018</v>
      </c>
    </row>
    <row r="1167" spans="1:23" ht="23.25" hidden="1" customHeight="1" x14ac:dyDescent="0.25">
      <c r="A1167" s="338" t="s">
        <v>307</v>
      </c>
      <c r="B1167" s="5" t="s">
        <v>1862</v>
      </c>
      <c r="C1167" s="376"/>
      <c r="D1167" s="335" t="s">
        <v>1862</v>
      </c>
      <c r="E1167" s="337" t="s">
        <v>2311</v>
      </c>
      <c r="F1167" s="344" t="s">
        <v>64</v>
      </c>
      <c r="G1167" s="344">
        <v>3</v>
      </c>
      <c r="H1167" s="650">
        <v>74.709999999999994</v>
      </c>
      <c r="I1167" s="650">
        <v>224.13</v>
      </c>
      <c r="J1167" s="366">
        <v>43108</v>
      </c>
      <c r="K1167" s="598" t="s">
        <v>214</v>
      </c>
      <c r="L1167" s="361" t="s">
        <v>307</v>
      </c>
      <c r="M1167" s="652" t="s">
        <v>66</v>
      </c>
      <c r="N1167" s="660">
        <v>43111</v>
      </c>
      <c r="O1167" s="654">
        <v>43118</v>
      </c>
      <c r="P1167" s="6"/>
      <c r="Q1167" s="271" t="s">
        <v>77</v>
      </c>
      <c r="R1167" s="675">
        <v>2018</v>
      </c>
    </row>
    <row r="1168" spans="1:23" ht="23.25" hidden="1" customHeight="1" x14ac:dyDescent="0.25">
      <c r="A1168" s="338" t="s">
        <v>307</v>
      </c>
      <c r="B1168" s="5" t="s">
        <v>1862</v>
      </c>
      <c r="C1168" s="376"/>
      <c r="D1168" s="335" t="s">
        <v>1862</v>
      </c>
      <c r="E1168" s="337" t="s">
        <v>2312</v>
      </c>
      <c r="F1168" s="344" t="s">
        <v>64</v>
      </c>
      <c r="G1168" s="344">
        <v>10</v>
      </c>
      <c r="H1168" s="650">
        <v>56.87</v>
      </c>
      <c r="I1168" s="650">
        <v>568.69999999999993</v>
      </c>
      <c r="J1168" s="366">
        <v>43108</v>
      </c>
      <c r="K1168" s="598" t="s">
        <v>214</v>
      </c>
      <c r="L1168" s="361" t="s">
        <v>307</v>
      </c>
      <c r="M1168" s="652" t="s">
        <v>66</v>
      </c>
      <c r="N1168" s="660">
        <v>43111</v>
      </c>
      <c r="O1168" s="654">
        <v>43118</v>
      </c>
      <c r="P1168" s="6"/>
      <c r="Q1168" s="271" t="s">
        <v>77</v>
      </c>
      <c r="R1168" s="675">
        <v>2018</v>
      </c>
    </row>
    <row r="1169" spans="1:23" ht="23.25" hidden="1" customHeight="1" x14ac:dyDescent="0.25">
      <c r="A1169" s="338" t="s">
        <v>307</v>
      </c>
      <c r="B1169" s="5" t="s">
        <v>1862</v>
      </c>
      <c r="C1169" s="376"/>
      <c r="D1169" s="335" t="s">
        <v>1862</v>
      </c>
      <c r="E1169" s="337" t="s">
        <v>2183</v>
      </c>
      <c r="F1169" s="344" t="s">
        <v>64</v>
      </c>
      <c r="G1169" s="344">
        <v>1</v>
      </c>
      <c r="H1169" s="650">
        <v>37.65</v>
      </c>
      <c r="I1169" s="650">
        <v>37.65</v>
      </c>
      <c r="J1169" s="366">
        <v>43108</v>
      </c>
      <c r="K1169" s="598" t="s">
        <v>214</v>
      </c>
      <c r="L1169" s="361" t="s">
        <v>307</v>
      </c>
      <c r="M1169" s="652" t="s">
        <v>66</v>
      </c>
      <c r="N1169" s="660">
        <v>43111</v>
      </c>
      <c r="O1169" s="654">
        <v>43118</v>
      </c>
      <c r="P1169" s="6"/>
      <c r="Q1169" s="271" t="s">
        <v>77</v>
      </c>
      <c r="R1169" s="675">
        <v>2018</v>
      </c>
    </row>
    <row r="1170" spans="1:23" ht="23.25" hidden="1" customHeight="1" x14ac:dyDescent="0.25">
      <c r="A1170" s="338" t="s">
        <v>307</v>
      </c>
      <c r="B1170" s="5" t="s">
        <v>2313</v>
      </c>
      <c r="C1170" s="376"/>
      <c r="D1170" s="335">
        <v>120004404004</v>
      </c>
      <c r="E1170" s="4" t="s">
        <v>322</v>
      </c>
      <c r="F1170" s="344" t="s">
        <v>64</v>
      </c>
      <c r="G1170" s="344">
        <v>4</v>
      </c>
      <c r="H1170" s="650">
        <v>276.64</v>
      </c>
      <c r="I1170" s="650">
        <v>1106.56</v>
      </c>
      <c r="J1170" s="366">
        <v>43108</v>
      </c>
      <c r="K1170" s="598" t="s">
        <v>214</v>
      </c>
      <c r="L1170" s="361" t="s">
        <v>307</v>
      </c>
      <c r="M1170" s="652" t="s">
        <v>66</v>
      </c>
      <c r="N1170" s="660">
        <v>43111</v>
      </c>
      <c r="O1170" s="654">
        <v>43118</v>
      </c>
      <c r="P1170" s="726"/>
      <c r="Q1170" s="271" t="s">
        <v>77</v>
      </c>
      <c r="R1170" s="396">
        <v>2018</v>
      </c>
    </row>
    <row r="1171" spans="1:23" ht="23.25" hidden="1" customHeight="1" x14ac:dyDescent="0.25">
      <c r="A1171" s="338" t="s">
        <v>307</v>
      </c>
      <c r="B1171" s="359" t="s">
        <v>1624</v>
      </c>
      <c r="C1171" s="376"/>
      <c r="D1171" s="335" t="s">
        <v>1624</v>
      </c>
      <c r="E1171" s="337" t="s">
        <v>2314</v>
      </c>
      <c r="F1171" s="344" t="s">
        <v>64</v>
      </c>
      <c r="G1171" s="344">
        <v>2</v>
      </c>
      <c r="H1171" s="650">
        <v>306.75</v>
      </c>
      <c r="I1171" s="650">
        <v>613.5</v>
      </c>
      <c r="J1171" s="366">
        <v>43108</v>
      </c>
      <c r="K1171" s="598" t="s">
        <v>214</v>
      </c>
      <c r="L1171" s="361" t="s">
        <v>307</v>
      </c>
      <c r="M1171" s="652" t="s">
        <v>66</v>
      </c>
      <c r="N1171" s="660">
        <v>43111</v>
      </c>
      <c r="O1171" s="654">
        <v>43118</v>
      </c>
      <c r="P1171" s="6"/>
      <c r="Q1171" s="271" t="s">
        <v>77</v>
      </c>
      <c r="R1171" s="675">
        <v>2018</v>
      </c>
    </row>
    <row r="1172" spans="1:23" ht="23.25" hidden="1" customHeight="1" x14ac:dyDescent="0.25">
      <c r="A1172" s="338" t="s">
        <v>307</v>
      </c>
      <c r="B1172" s="359" t="s">
        <v>1624</v>
      </c>
      <c r="C1172" s="376"/>
      <c r="D1172" s="335" t="s">
        <v>1624</v>
      </c>
      <c r="E1172" s="337" t="s">
        <v>2315</v>
      </c>
      <c r="F1172" s="344" t="s">
        <v>64</v>
      </c>
      <c r="G1172" s="344">
        <v>1</v>
      </c>
      <c r="H1172" s="650">
        <v>136.5</v>
      </c>
      <c r="I1172" s="650">
        <v>136.5</v>
      </c>
      <c r="J1172" s="366">
        <v>43108</v>
      </c>
      <c r="K1172" s="598" t="s">
        <v>214</v>
      </c>
      <c r="L1172" s="361" t="s">
        <v>307</v>
      </c>
      <c r="M1172" s="652" t="s">
        <v>66</v>
      </c>
      <c r="N1172" s="660">
        <v>43111</v>
      </c>
      <c r="O1172" s="654">
        <v>43118</v>
      </c>
      <c r="P1172" s="6"/>
      <c r="Q1172" s="271" t="s">
        <v>77</v>
      </c>
      <c r="R1172" s="675">
        <v>2018</v>
      </c>
    </row>
    <row r="1173" spans="1:23" ht="23.25" hidden="1" customHeight="1" x14ac:dyDescent="0.25">
      <c r="A1173" s="338" t="s">
        <v>307</v>
      </c>
      <c r="B1173" s="359" t="s">
        <v>1624</v>
      </c>
      <c r="C1173" s="376"/>
      <c r="D1173" s="335" t="s">
        <v>1624</v>
      </c>
      <c r="E1173" s="337" t="s">
        <v>2316</v>
      </c>
      <c r="F1173" s="344" t="s">
        <v>64</v>
      </c>
      <c r="G1173" s="344">
        <v>1</v>
      </c>
      <c r="H1173" s="650">
        <v>24</v>
      </c>
      <c r="I1173" s="650">
        <v>24</v>
      </c>
      <c r="J1173" s="366">
        <v>43108</v>
      </c>
      <c r="K1173" s="598" t="s">
        <v>214</v>
      </c>
      <c r="L1173" s="361" t="s">
        <v>307</v>
      </c>
      <c r="M1173" s="652" t="s">
        <v>66</v>
      </c>
      <c r="N1173" s="660">
        <v>43111</v>
      </c>
      <c r="O1173" s="654">
        <v>43118</v>
      </c>
      <c r="P1173" s="6"/>
      <c r="Q1173" s="271" t="s">
        <v>77</v>
      </c>
      <c r="R1173" s="675">
        <v>2018</v>
      </c>
      <c r="S1173" s="124"/>
      <c r="T1173" s="124"/>
      <c r="U1173" s="124"/>
      <c r="V1173" s="124"/>
      <c r="W1173" s="124"/>
    </row>
    <row r="1174" spans="1:23" ht="23.25" hidden="1" customHeight="1" x14ac:dyDescent="0.25">
      <c r="A1174" s="338" t="s">
        <v>307</v>
      </c>
      <c r="B1174" s="339" t="s">
        <v>1866</v>
      </c>
      <c r="C1174" s="376"/>
      <c r="D1174" s="335" t="s">
        <v>1866</v>
      </c>
      <c r="E1174" s="337" t="s">
        <v>2317</v>
      </c>
      <c r="F1174" s="344" t="s">
        <v>64</v>
      </c>
      <c r="G1174" s="344">
        <v>1</v>
      </c>
      <c r="H1174" s="650">
        <v>339</v>
      </c>
      <c r="I1174" s="650">
        <v>339</v>
      </c>
      <c r="J1174" s="366">
        <v>43108</v>
      </c>
      <c r="K1174" s="598" t="s">
        <v>214</v>
      </c>
      <c r="L1174" s="361" t="s">
        <v>307</v>
      </c>
      <c r="M1174" s="652" t="s">
        <v>66</v>
      </c>
      <c r="N1174" s="660">
        <v>43111</v>
      </c>
      <c r="O1174" s="654">
        <v>43118</v>
      </c>
      <c r="P1174" s="6"/>
      <c r="Q1174" s="271" t="s">
        <v>77</v>
      </c>
      <c r="R1174" s="675">
        <v>2018</v>
      </c>
    </row>
    <row r="1175" spans="1:23" ht="23.25" hidden="1" customHeight="1" x14ac:dyDescent="0.25">
      <c r="A1175" s="338" t="s">
        <v>307</v>
      </c>
      <c r="B1175" s="339" t="s">
        <v>1866</v>
      </c>
      <c r="C1175" s="376"/>
      <c r="D1175" s="335" t="s">
        <v>1866</v>
      </c>
      <c r="E1175" s="337" t="s">
        <v>2318</v>
      </c>
      <c r="F1175" s="344" t="s">
        <v>64</v>
      </c>
      <c r="G1175" s="344">
        <v>10</v>
      </c>
      <c r="H1175" s="650">
        <v>10</v>
      </c>
      <c r="I1175" s="650">
        <v>100</v>
      </c>
      <c r="J1175" s="366">
        <v>43108</v>
      </c>
      <c r="K1175" s="598" t="s">
        <v>214</v>
      </c>
      <c r="L1175" s="361" t="s">
        <v>307</v>
      </c>
      <c r="M1175" s="652" t="s">
        <v>66</v>
      </c>
      <c r="N1175" s="660">
        <v>43111</v>
      </c>
      <c r="O1175" s="654">
        <v>43118</v>
      </c>
      <c r="P1175" s="6"/>
      <c r="Q1175" s="271" t="s">
        <v>77</v>
      </c>
      <c r="R1175" s="675">
        <v>2018</v>
      </c>
    </row>
    <row r="1176" spans="1:23" ht="23.25" hidden="1" customHeight="1" x14ac:dyDescent="0.25">
      <c r="A1176" s="3" t="s">
        <v>2319</v>
      </c>
      <c r="B1176" s="5" t="s">
        <v>2320</v>
      </c>
      <c r="C1176" s="376" t="s">
        <v>2321</v>
      </c>
      <c r="D1176" s="335" t="s">
        <v>2322</v>
      </c>
      <c r="E1176" s="333" t="s">
        <v>2323</v>
      </c>
      <c r="F1176" s="344" t="s">
        <v>94</v>
      </c>
      <c r="G1176" s="344">
        <v>3</v>
      </c>
      <c r="H1176" s="650">
        <v>38.5</v>
      </c>
      <c r="I1176" s="650">
        <v>115.5</v>
      </c>
      <c r="J1176" s="366">
        <v>43108</v>
      </c>
      <c r="K1176" s="598" t="s">
        <v>139</v>
      </c>
      <c r="L1176" s="361" t="s">
        <v>54</v>
      </c>
      <c r="M1176" s="652" t="s">
        <v>66</v>
      </c>
      <c r="N1176" s="660">
        <v>43111</v>
      </c>
      <c r="O1176" s="654">
        <v>44267</v>
      </c>
      <c r="P1176" s="5"/>
      <c r="Q1176" s="271" t="s">
        <v>77</v>
      </c>
      <c r="R1176" s="396">
        <v>2018</v>
      </c>
    </row>
    <row r="1177" spans="1:23" ht="23.25" hidden="1" customHeight="1" x14ac:dyDescent="0.25">
      <c r="A1177" s="338" t="s">
        <v>307</v>
      </c>
      <c r="B1177" s="5" t="s">
        <v>2324</v>
      </c>
      <c r="C1177" s="376"/>
      <c r="D1177" s="335" t="s">
        <v>2324</v>
      </c>
      <c r="E1177" s="337" t="s">
        <v>2325</v>
      </c>
      <c r="F1177" s="344" t="s">
        <v>64</v>
      </c>
      <c r="G1177" s="344">
        <v>2</v>
      </c>
      <c r="H1177" s="650">
        <v>376.82</v>
      </c>
      <c r="I1177" s="650">
        <v>753.64</v>
      </c>
      <c r="J1177" s="366">
        <v>43108</v>
      </c>
      <c r="K1177" s="598" t="s">
        <v>180</v>
      </c>
      <c r="L1177" s="361" t="s">
        <v>307</v>
      </c>
      <c r="M1177" s="652" t="s">
        <v>66</v>
      </c>
      <c r="N1177" s="660">
        <v>43111</v>
      </c>
      <c r="O1177" s="654">
        <v>43118</v>
      </c>
      <c r="P1177" s="5"/>
      <c r="Q1177" s="271" t="s">
        <v>77</v>
      </c>
      <c r="R1177" s="396">
        <v>2018</v>
      </c>
      <c r="S1177" s="727"/>
      <c r="T1177" s="727"/>
      <c r="U1177" s="727"/>
      <c r="V1177" s="727"/>
      <c r="W1177" s="727"/>
    </row>
    <row r="1178" spans="1:23" ht="23.25" hidden="1" customHeight="1" x14ac:dyDescent="0.25">
      <c r="A1178" s="338" t="s">
        <v>307</v>
      </c>
      <c r="B1178" s="334" t="s">
        <v>253</v>
      </c>
      <c r="C1178" s="376"/>
      <c r="D1178" s="335" t="s">
        <v>254</v>
      </c>
      <c r="E1178" s="337" t="s">
        <v>255</v>
      </c>
      <c r="F1178" s="344" t="s">
        <v>64</v>
      </c>
      <c r="G1178" s="344">
        <v>15</v>
      </c>
      <c r="H1178" s="650">
        <v>3.35</v>
      </c>
      <c r="I1178" s="650">
        <v>50.25</v>
      </c>
      <c r="J1178" s="366">
        <v>43108</v>
      </c>
      <c r="K1178" s="598" t="s">
        <v>214</v>
      </c>
      <c r="L1178" s="361" t="s">
        <v>307</v>
      </c>
      <c r="M1178" s="652" t="s">
        <v>66</v>
      </c>
      <c r="N1178" s="660">
        <v>43111</v>
      </c>
      <c r="O1178" s="654">
        <v>43118</v>
      </c>
      <c r="P1178" s="726"/>
      <c r="Q1178" s="271" t="s">
        <v>77</v>
      </c>
      <c r="R1178" s="675">
        <v>2018</v>
      </c>
    </row>
    <row r="1179" spans="1:23" ht="23.25" hidden="1" customHeight="1" x14ac:dyDescent="0.25">
      <c r="A1179" s="3" t="s">
        <v>54</v>
      </c>
      <c r="B1179" s="5" t="s">
        <v>2326</v>
      </c>
      <c r="C1179" s="376"/>
      <c r="D1179" s="335"/>
      <c r="E1179" s="337" t="s">
        <v>2326</v>
      </c>
      <c r="F1179" s="344" t="s">
        <v>32</v>
      </c>
      <c r="G1179" s="344">
        <v>1</v>
      </c>
      <c r="H1179" s="650">
        <v>104.31</v>
      </c>
      <c r="I1179" s="650">
        <v>104.31</v>
      </c>
      <c r="J1179" s="366">
        <v>43109</v>
      </c>
      <c r="K1179" s="598" t="s">
        <v>269</v>
      </c>
      <c r="L1179" s="361" t="s">
        <v>2327</v>
      </c>
      <c r="M1179" s="652" t="s">
        <v>66</v>
      </c>
      <c r="N1179" s="660">
        <v>43113</v>
      </c>
      <c r="O1179" s="654">
        <v>43126</v>
      </c>
      <c r="P1179" s="5"/>
      <c r="Q1179" s="271" t="s">
        <v>77</v>
      </c>
      <c r="R1179" s="396">
        <v>2018</v>
      </c>
    </row>
    <row r="1180" spans="1:23" ht="23.25" hidden="1" customHeight="1" x14ac:dyDescent="0.25">
      <c r="A1180" s="3" t="s">
        <v>54</v>
      </c>
      <c r="B1180" s="5" t="s">
        <v>2328</v>
      </c>
      <c r="C1180" s="376"/>
      <c r="D1180" s="335"/>
      <c r="E1180" s="337" t="s">
        <v>2328</v>
      </c>
      <c r="F1180" s="344" t="s">
        <v>32</v>
      </c>
      <c r="G1180" s="344">
        <v>1</v>
      </c>
      <c r="H1180" s="650">
        <v>80</v>
      </c>
      <c r="I1180" s="650">
        <v>80</v>
      </c>
      <c r="J1180" s="366">
        <v>43109</v>
      </c>
      <c r="K1180" s="598" t="s">
        <v>269</v>
      </c>
      <c r="L1180" s="361" t="s">
        <v>2327</v>
      </c>
      <c r="M1180" s="652" t="s">
        <v>66</v>
      </c>
      <c r="N1180" s="660">
        <v>43113</v>
      </c>
      <c r="O1180" s="654">
        <v>43126</v>
      </c>
      <c r="P1180" s="5"/>
      <c r="Q1180" s="271" t="s">
        <v>77</v>
      </c>
      <c r="R1180" s="396">
        <v>2018</v>
      </c>
    </row>
    <row r="1181" spans="1:23" ht="23.25" hidden="1" customHeight="1" x14ac:dyDescent="0.25">
      <c r="A1181" s="3" t="s">
        <v>36</v>
      </c>
      <c r="B1181" s="5" t="s">
        <v>2329</v>
      </c>
      <c r="C1181" s="376"/>
      <c r="D1181" s="335" t="s">
        <v>2330</v>
      </c>
      <c r="E1181" s="333" t="s">
        <v>2331</v>
      </c>
      <c r="F1181" s="344" t="s">
        <v>32</v>
      </c>
      <c r="G1181" s="344">
        <v>1</v>
      </c>
      <c r="H1181" s="650">
        <v>120</v>
      </c>
      <c r="I1181" s="650">
        <v>120</v>
      </c>
      <c r="J1181" s="366">
        <v>43109</v>
      </c>
      <c r="K1181" s="598" t="s">
        <v>1147</v>
      </c>
      <c r="L1181" s="361" t="s">
        <v>2327</v>
      </c>
      <c r="M1181" s="652" t="s">
        <v>66</v>
      </c>
      <c r="N1181" s="660">
        <v>43145</v>
      </c>
      <c r="O1181" s="654">
        <v>43146</v>
      </c>
      <c r="P1181" s="5"/>
      <c r="Q1181" s="271" t="s">
        <v>77</v>
      </c>
      <c r="R1181" s="396">
        <v>2018</v>
      </c>
    </row>
    <row r="1182" spans="1:23" ht="23.25" hidden="1" customHeight="1" x14ac:dyDescent="0.25">
      <c r="A1182" s="124" t="s">
        <v>0</v>
      </c>
      <c r="B1182" s="86" t="s">
        <v>2332</v>
      </c>
      <c r="C1182" s="661" t="s">
        <v>1870</v>
      </c>
      <c r="D1182" s="118" t="s">
        <v>1996</v>
      </c>
      <c r="E1182" s="485" t="s">
        <v>2333</v>
      </c>
      <c r="F1182" s="118" t="s">
        <v>2334</v>
      </c>
      <c r="G1182" s="661">
        <v>3</v>
      </c>
      <c r="H1182" s="650"/>
      <c r="I1182" s="650"/>
      <c r="J1182" s="168">
        <v>44734</v>
      </c>
      <c r="K1182" s="612" t="s">
        <v>76</v>
      </c>
      <c r="L1182" s="312" t="s">
        <v>54</v>
      </c>
      <c r="M1182" s="652" t="s">
        <v>114</v>
      </c>
      <c r="N1182" s="654" t="s">
        <v>2335</v>
      </c>
      <c r="O1182" s="674"/>
      <c r="P1182" s="713"/>
      <c r="Q1182" s="271" t="s">
        <v>100</v>
      </c>
      <c r="R1182" s="455">
        <f>YEAR(J1182)</f>
        <v>2022</v>
      </c>
    </row>
    <row r="1183" spans="1:23" ht="23.25" hidden="1" customHeight="1" x14ac:dyDescent="0.25">
      <c r="A1183" s="3" t="s">
        <v>0</v>
      </c>
      <c r="B1183" s="359" t="s">
        <v>1624</v>
      </c>
      <c r="C1183" s="376" t="s">
        <v>198</v>
      </c>
      <c r="D1183" s="335" t="s">
        <v>436</v>
      </c>
      <c r="E1183" s="331" t="s">
        <v>757</v>
      </c>
      <c r="F1183" s="344" t="s">
        <v>200</v>
      </c>
      <c r="G1183" s="344">
        <v>2</v>
      </c>
      <c r="H1183" s="650">
        <v>478.5</v>
      </c>
      <c r="I1183" s="650">
        <v>957</v>
      </c>
      <c r="J1183" s="366">
        <v>43109</v>
      </c>
      <c r="K1183" s="598" t="s">
        <v>214</v>
      </c>
      <c r="L1183" s="361" t="s">
        <v>54</v>
      </c>
      <c r="M1183" s="652" t="s">
        <v>66</v>
      </c>
      <c r="N1183" s="660">
        <v>43111</v>
      </c>
      <c r="O1183" s="654">
        <v>43118</v>
      </c>
      <c r="P1183" s="6"/>
      <c r="Q1183" s="271" t="s">
        <v>77</v>
      </c>
      <c r="R1183" s="396">
        <v>2018</v>
      </c>
    </row>
    <row r="1184" spans="1:23" ht="23.25" hidden="1" customHeight="1" x14ac:dyDescent="0.25">
      <c r="A1184" s="3" t="s">
        <v>0</v>
      </c>
      <c r="B1184" s="359" t="s">
        <v>1624</v>
      </c>
      <c r="C1184" s="376" t="s">
        <v>198</v>
      </c>
      <c r="D1184" s="335" t="s">
        <v>438</v>
      </c>
      <c r="E1184" s="331" t="s">
        <v>2336</v>
      </c>
      <c r="F1184" s="344" t="s">
        <v>200</v>
      </c>
      <c r="G1184" s="344">
        <v>3</v>
      </c>
      <c r="H1184" s="650">
        <v>34.5</v>
      </c>
      <c r="I1184" s="650">
        <v>103.5</v>
      </c>
      <c r="J1184" s="366">
        <v>43109</v>
      </c>
      <c r="K1184" s="598" t="s">
        <v>214</v>
      </c>
      <c r="L1184" s="361" t="s">
        <v>54</v>
      </c>
      <c r="M1184" s="652" t="s">
        <v>66</v>
      </c>
      <c r="N1184" s="660">
        <v>43111</v>
      </c>
      <c r="O1184" s="654">
        <v>43118</v>
      </c>
      <c r="P1184" s="6"/>
      <c r="Q1184" s="271" t="s">
        <v>77</v>
      </c>
      <c r="R1184" s="396">
        <v>2018</v>
      </c>
    </row>
    <row r="1185" spans="1:23" ht="23.25" hidden="1" customHeight="1" x14ac:dyDescent="0.25">
      <c r="A1185" s="3" t="s">
        <v>0</v>
      </c>
      <c r="B1185" s="359" t="s">
        <v>1624</v>
      </c>
      <c r="C1185" s="376" t="s">
        <v>198</v>
      </c>
      <c r="D1185" s="335" t="s">
        <v>1412</v>
      </c>
      <c r="E1185" s="331" t="s">
        <v>1413</v>
      </c>
      <c r="F1185" s="344" t="s">
        <v>200</v>
      </c>
      <c r="G1185" s="344">
        <v>2</v>
      </c>
      <c r="H1185" s="650">
        <v>102.75</v>
      </c>
      <c r="I1185" s="650">
        <v>205.5</v>
      </c>
      <c r="J1185" s="366">
        <v>43109</v>
      </c>
      <c r="K1185" s="598" t="s">
        <v>214</v>
      </c>
      <c r="L1185" s="361" t="s">
        <v>54</v>
      </c>
      <c r="M1185" s="652" t="s">
        <v>66</v>
      </c>
      <c r="N1185" s="660">
        <v>43111</v>
      </c>
      <c r="O1185" s="654">
        <v>43118</v>
      </c>
      <c r="P1185" s="6"/>
      <c r="Q1185" s="271" t="s">
        <v>77</v>
      </c>
      <c r="R1185" s="396">
        <v>2018</v>
      </c>
    </row>
    <row r="1186" spans="1:23" ht="23.25" hidden="1" customHeight="1" x14ac:dyDescent="0.25">
      <c r="A1186" s="3" t="s">
        <v>0</v>
      </c>
      <c r="B1186" s="359" t="s">
        <v>1624</v>
      </c>
      <c r="C1186" s="376" t="s">
        <v>198</v>
      </c>
      <c r="D1186" s="335" t="s">
        <v>545</v>
      </c>
      <c r="E1186" s="331" t="s">
        <v>2337</v>
      </c>
      <c r="F1186" s="344" t="s">
        <v>94</v>
      </c>
      <c r="G1186" s="344">
        <v>2</v>
      </c>
      <c r="H1186" s="650">
        <v>62.4</v>
      </c>
      <c r="I1186" s="650">
        <v>124.8</v>
      </c>
      <c r="J1186" s="366">
        <v>43109</v>
      </c>
      <c r="K1186" s="598" t="s">
        <v>214</v>
      </c>
      <c r="L1186" s="361" t="s">
        <v>54</v>
      </c>
      <c r="M1186" s="652" t="s">
        <v>66</v>
      </c>
      <c r="N1186" s="660">
        <v>43111</v>
      </c>
      <c r="O1186" s="654">
        <v>43118</v>
      </c>
      <c r="P1186" s="6"/>
      <c r="Q1186" s="271" t="s">
        <v>77</v>
      </c>
      <c r="R1186" s="396">
        <v>2018</v>
      </c>
      <c r="S1186" s="124"/>
      <c r="T1186" s="124"/>
      <c r="U1186" s="124"/>
      <c r="V1186" s="124"/>
      <c r="W1186" s="124"/>
    </row>
    <row r="1187" spans="1:23" ht="23.25" hidden="1" customHeight="1" x14ac:dyDescent="0.25">
      <c r="A1187" s="3" t="s">
        <v>0</v>
      </c>
      <c r="B1187" s="359" t="s">
        <v>1624</v>
      </c>
      <c r="C1187" s="376" t="s">
        <v>198</v>
      </c>
      <c r="D1187" s="335" t="s">
        <v>547</v>
      </c>
      <c r="E1187" s="331" t="s">
        <v>548</v>
      </c>
      <c r="F1187" s="344" t="s">
        <v>200</v>
      </c>
      <c r="G1187" s="344">
        <v>3</v>
      </c>
      <c r="H1187" s="650">
        <v>74.25</v>
      </c>
      <c r="I1187" s="650">
        <v>222.75</v>
      </c>
      <c r="J1187" s="366">
        <v>43109</v>
      </c>
      <c r="K1187" s="598" t="s">
        <v>214</v>
      </c>
      <c r="L1187" s="361" t="s">
        <v>54</v>
      </c>
      <c r="M1187" s="652" t="s">
        <v>66</v>
      </c>
      <c r="N1187" s="660">
        <v>43111</v>
      </c>
      <c r="O1187" s="654">
        <v>43118</v>
      </c>
      <c r="P1187" s="6"/>
      <c r="Q1187" s="271" t="s">
        <v>77</v>
      </c>
      <c r="R1187" s="396">
        <v>2018</v>
      </c>
    </row>
    <row r="1188" spans="1:23" ht="23.25" hidden="1" customHeight="1" x14ac:dyDescent="0.25">
      <c r="A1188" s="3" t="s">
        <v>293</v>
      </c>
      <c r="B1188" s="5" t="s">
        <v>2338</v>
      </c>
      <c r="C1188" s="376" t="s">
        <v>362</v>
      </c>
      <c r="D1188" s="335" t="s">
        <v>2339</v>
      </c>
      <c r="E1188" s="333" t="s">
        <v>2338</v>
      </c>
      <c r="F1188" s="344" t="s">
        <v>32</v>
      </c>
      <c r="G1188" s="344">
        <v>5</v>
      </c>
      <c r="H1188" s="650">
        <v>12.24</v>
      </c>
      <c r="I1188" s="650">
        <v>61.2</v>
      </c>
      <c r="J1188" s="366">
        <v>43109</v>
      </c>
      <c r="K1188" s="598" t="s">
        <v>2019</v>
      </c>
      <c r="L1188" s="361" t="s">
        <v>307</v>
      </c>
      <c r="M1188" s="652" t="s">
        <v>66</v>
      </c>
      <c r="N1188" s="660">
        <v>43124</v>
      </c>
      <c r="O1188" s="654">
        <v>43126</v>
      </c>
      <c r="P1188" s="5"/>
      <c r="Q1188" s="271" t="s">
        <v>77</v>
      </c>
      <c r="R1188" s="396">
        <v>2018</v>
      </c>
    </row>
    <row r="1189" spans="1:23" ht="23.25" hidden="1" customHeight="1" x14ac:dyDescent="0.25">
      <c r="A1189" s="3" t="s">
        <v>103</v>
      </c>
      <c r="B1189" s="5" t="s">
        <v>2340</v>
      </c>
      <c r="C1189" s="376" t="s">
        <v>275</v>
      </c>
      <c r="D1189" s="335" t="s">
        <v>2341</v>
      </c>
      <c r="E1189" s="337" t="s">
        <v>2342</v>
      </c>
      <c r="F1189" s="344" t="s">
        <v>32</v>
      </c>
      <c r="G1189" s="344">
        <v>2</v>
      </c>
      <c r="H1189" s="650">
        <v>63.79</v>
      </c>
      <c r="I1189" s="650">
        <v>127.58</v>
      </c>
      <c r="J1189" s="366">
        <v>43111</v>
      </c>
      <c r="K1189" s="598" t="s">
        <v>275</v>
      </c>
      <c r="L1189" s="361" t="s">
        <v>103</v>
      </c>
      <c r="M1189" s="652" t="s">
        <v>66</v>
      </c>
      <c r="N1189" s="660">
        <v>43124</v>
      </c>
      <c r="O1189" s="654">
        <v>43126</v>
      </c>
      <c r="P1189" s="5"/>
      <c r="Q1189" s="271" t="s">
        <v>77</v>
      </c>
      <c r="R1189" s="675">
        <v>2018</v>
      </c>
    </row>
    <row r="1190" spans="1:23" ht="23.25" hidden="1" customHeight="1" x14ac:dyDescent="0.25">
      <c r="A1190" s="338" t="s">
        <v>307</v>
      </c>
      <c r="B1190" s="5" t="s">
        <v>2343</v>
      </c>
      <c r="C1190" s="376" t="s">
        <v>2344</v>
      </c>
      <c r="D1190" s="335" t="s">
        <v>2345</v>
      </c>
      <c r="E1190" s="333" t="s">
        <v>2343</v>
      </c>
      <c r="F1190" s="344" t="s">
        <v>200</v>
      </c>
      <c r="G1190" s="344" t="s">
        <v>2346</v>
      </c>
      <c r="H1190" s="650"/>
      <c r="I1190" s="650"/>
      <c r="J1190" s="366">
        <v>43111</v>
      </c>
      <c r="K1190" s="598" t="s">
        <v>139</v>
      </c>
      <c r="L1190" s="361" t="s">
        <v>307</v>
      </c>
      <c r="M1190" s="652" t="s">
        <v>66</v>
      </c>
      <c r="N1190" s="660">
        <v>43144</v>
      </c>
      <c r="O1190" s="654">
        <v>43146</v>
      </c>
      <c r="P1190" s="5"/>
      <c r="Q1190" s="271" t="s">
        <v>77</v>
      </c>
      <c r="R1190" s="5">
        <v>2018</v>
      </c>
    </row>
    <row r="1191" spans="1:23" ht="23.25" hidden="1" customHeight="1" x14ac:dyDescent="0.25">
      <c r="A1191" s="3" t="s">
        <v>54</v>
      </c>
      <c r="B1191" s="5" t="s">
        <v>2347</v>
      </c>
      <c r="C1191" s="376" t="s">
        <v>178</v>
      </c>
      <c r="D1191" s="335">
        <v>640464</v>
      </c>
      <c r="E1191" s="331" t="s">
        <v>781</v>
      </c>
      <c r="F1191" s="344" t="s">
        <v>164</v>
      </c>
      <c r="G1191" s="344">
        <v>6</v>
      </c>
      <c r="H1191" s="650">
        <v>25.292601369863014</v>
      </c>
      <c r="I1191" s="650">
        <v>151.7556082191781</v>
      </c>
      <c r="J1191" s="366">
        <v>43112</v>
      </c>
      <c r="K1191" s="598" t="s">
        <v>178</v>
      </c>
      <c r="L1191" s="361" t="s">
        <v>103</v>
      </c>
      <c r="M1191" s="652" t="s">
        <v>66</v>
      </c>
      <c r="N1191" s="660">
        <v>43124</v>
      </c>
      <c r="O1191" s="654">
        <v>43126</v>
      </c>
      <c r="P1191" s="5"/>
      <c r="Q1191" s="271" t="s">
        <v>77</v>
      </c>
      <c r="R1191" s="396">
        <v>2018</v>
      </c>
    </row>
    <row r="1192" spans="1:23" ht="23.25" hidden="1" customHeight="1" x14ac:dyDescent="0.25">
      <c r="A1192" s="382" t="s">
        <v>54</v>
      </c>
      <c r="B1192" s="348" t="s">
        <v>2347</v>
      </c>
      <c r="C1192" s="728" t="s">
        <v>178</v>
      </c>
      <c r="D1192" s="349">
        <v>1523268</v>
      </c>
      <c r="E1192" s="383" t="s">
        <v>179</v>
      </c>
      <c r="F1192" s="393" t="s">
        <v>164</v>
      </c>
      <c r="G1192" s="393">
        <v>4</v>
      </c>
      <c r="H1192" s="650">
        <v>279.70999999999998</v>
      </c>
      <c r="I1192" s="650">
        <v>1118.8399999999999</v>
      </c>
      <c r="J1192" s="686">
        <v>43112</v>
      </c>
      <c r="K1192" s="687" t="s">
        <v>178</v>
      </c>
      <c r="L1192" s="569" t="s">
        <v>103</v>
      </c>
      <c r="M1192" s="652" t="s">
        <v>66</v>
      </c>
      <c r="N1192" s="660">
        <v>43124</v>
      </c>
      <c r="O1192" s="654">
        <v>43126</v>
      </c>
      <c r="P1192" s="5"/>
      <c r="Q1192" s="271" t="s">
        <v>77</v>
      </c>
      <c r="R1192" s="5">
        <v>2018</v>
      </c>
    </row>
    <row r="1193" spans="1:23" ht="23.25" hidden="1" customHeight="1" x14ac:dyDescent="0.25">
      <c r="A1193" s="4" t="s">
        <v>0</v>
      </c>
      <c r="B1193" s="4" t="s">
        <v>1869</v>
      </c>
      <c r="C1193" s="722" t="s">
        <v>1870</v>
      </c>
      <c r="D1193" s="422" t="s">
        <v>2348</v>
      </c>
      <c r="E1193" s="337" t="s">
        <v>2349</v>
      </c>
      <c r="F1193" s="332" t="s">
        <v>94</v>
      </c>
      <c r="G1193" s="692">
        <v>4</v>
      </c>
      <c r="H1193" s="650"/>
      <c r="I1193" s="650"/>
      <c r="J1193" s="419">
        <v>44012</v>
      </c>
      <c r="K1193" s="598" t="s">
        <v>76</v>
      </c>
      <c r="L1193" s="323" t="s">
        <v>54</v>
      </c>
      <c r="M1193" s="652" t="s">
        <v>1341</v>
      </c>
      <c r="N1193" s="660">
        <v>44084</v>
      </c>
      <c r="O1193" s="654">
        <v>44095</v>
      </c>
      <c r="P1193" s="124"/>
      <c r="Q1193" s="7" t="s">
        <v>67</v>
      </c>
      <c r="R1193" s="658">
        <f>YEAR(J1193)</f>
        <v>2020</v>
      </c>
    </row>
    <row r="1194" spans="1:23" ht="23.25" hidden="1" customHeight="1" x14ac:dyDescent="0.25">
      <c r="A1194" s="4" t="s">
        <v>0</v>
      </c>
      <c r="B1194" s="4" t="s">
        <v>2350</v>
      </c>
      <c r="C1194" s="722" t="s">
        <v>1870</v>
      </c>
      <c r="D1194" s="422" t="s">
        <v>2348</v>
      </c>
      <c r="E1194" s="337" t="s">
        <v>2349</v>
      </c>
      <c r="F1194" s="344" t="s">
        <v>44</v>
      </c>
      <c r="G1194" s="692">
        <v>3</v>
      </c>
      <c r="H1194" s="650">
        <v>68.3</v>
      </c>
      <c r="I1194" s="650">
        <f>H1194*G1194</f>
        <v>204.89999999999998</v>
      </c>
      <c r="J1194" s="419">
        <v>44252</v>
      </c>
      <c r="K1194" s="598" t="s">
        <v>76</v>
      </c>
      <c r="L1194" s="323" t="s">
        <v>54</v>
      </c>
      <c r="M1194" s="652" t="s">
        <v>2351</v>
      </c>
      <c r="N1194" s="653">
        <v>44300</v>
      </c>
      <c r="O1194" s="654"/>
      <c r="P1194" s="124"/>
      <c r="Q1194" s="7" t="s">
        <v>100</v>
      </c>
      <c r="R1194" s="455">
        <f>YEAR(J1194)</f>
        <v>2021</v>
      </c>
    </row>
    <row r="1195" spans="1:23" ht="23.25" hidden="1" customHeight="1" x14ac:dyDescent="0.25">
      <c r="A1195" s="4" t="s">
        <v>0</v>
      </c>
      <c r="B1195" s="4" t="s">
        <v>2350</v>
      </c>
      <c r="C1195" s="722" t="s">
        <v>1870</v>
      </c>
      <c r="D1195" s="422" t="s">
        <v>2348</v>
      </c>
      <c r="E1195" s="86" t="s">
        <v>2349</v>
      </c>
      <c r="F1195" s="729" t="s">
        <v>32</v>
      </c>
      <c r="G1195" s="692">
        <v>3</v>
      </c>
      <c r="H1195" s="650"/>
      <c r="I1195" s="650"/>
      <c r="J1195" s="730">
        <v>44719</v>
      </c>
      <c r="K1195" s="598" t="s">
        <v>76</v>
      </c>
      <c r="L1195" s="323" t="s">
        <v>54</v>
      </c>
      <c r="M1195" s="652" t="s">
        <v>2352</v>
      </c>
      <c r="N1195" s="654">
        <v>44726</v>
      </c>
      <c r="O1195" s="654">
        <v>44733</v>
      </c>
      <c r="P1195" s="118"/>
      <c r="Q1195" s="271" t="s">
        <v>1261</v>
      </c>
      <c r="R1195" s="455">
        <f>YEAR(J1195)</f>
        <v>2022</v>
      </c>
    </row>
    <row r="1196" spans="1:23" ht="23.25" hidden="1" customHeight="1" x14ac:dyDescent="0.25">
      <c r="A1196" s="440" t="s">
        <v>154</v>
      </c>
      <c r="B1196" s="124" t="s">
        <v>2353</v>
      </c>
      <c r="C1196" s="118" t="s">
        <v>142</v>
      </c>
      <c r="D1196" s="118" t="s">
        <v>2354</v>
      </c>
      <c r="E1196" s="481" t="s">
        <v>2355</v>
      </c>
      <c r="F1196" s="118" t="s">
        <v>2334</v>
      </c>
      <c r="G1196" s="118">
        <v>10</v>
      </c>
      <c r="H1196" s="650"/>
      <c r="I1196" s="650"/>
      <c r="J1196" s="168">
        <v>45017</v>
      </c>
      <c r="K1196" s="731" t="s">
        <v>76</v>
      </c>
      <c r="L1196" s="310"/>
      <c r="M1196" s="652" t="s">
        <v>2356</v>
      </c>
      <c r="N1196" s="654">
        <v>44952</v>
      </c>
      <c r="O1196" s="654">
        <v>44960</v>
      </c>
      <c r="P1196" s="118"/>
      <c r="Q1196" s="271" t="s">
        <v>67</v>
      </c>
      <c r="R1196" s="455">
        <f>IF(F1196&lt;&gt;"",YEAR(J1196))</f>
        <v>2023</v>
      </c>
    </row>
    <row r="1197" spans="1:23" ht="23.25" hidden="1" customHeight="1" x14ac:dyDescent="0.25">
      <c r="A1197" s="3" t="s">
        <v>54</v>
      </c>
      <c r="B1197" s="5" t="s">
        <v>2357</v>
      </c>
      <c r="C1197" s="376" t="s">
        <v>178</v>
      </c>
      <c r="D1197" s="335" t="s">
        <v>662</v>
      </c>
      <c r="E1197" s="331" t="s">
        <v>1247</v>
      </c>
      <c r="F1197" s="344" t="s">
        <v>44</v>
      </c>
      <c r="G1197" s="344">
        <v>5</v>
      </c>
      <c r="H1197" s="650">
        <v>27.19</v>
      </c>
      <c r="I1197" s="650">
        <v>135.95000000000002</v>
      </c>
      <c r="J1197" s="366">
        <v>43112</v>
      </c>
      <c r="K1197" s="598" t="s">
        <v>178</v>
      </c>
      <c r="L1197" s="361" t="s">
        <v>54</v>
      </c>
      <c r="M1197" s="652" t="s">
        <v>66</v>
      </c>
      <c r="N1197" s="660">
        <v>43143</v>
      </c>
      <c r="O1197" s="654">
        <v>43144</v>
      </c>
      <c r="P1197" s="5"/>
      <c r="Q1197" s="271" t="s">
        <v>77</v>
      </c>
      <c r="R1197" s="675">
        <v>2018</v>
      </c>
    </row>
    <row r="1198" spans="1:23" ht="23.25" hidden="1" customHeight="1" x14ac:dyDescent="0.25">
      <c r="A1198" s="3" t="s">
        <v>54</v>
      </c>
      <c r="B1198" s="5" t="s">
        <v>2358</v>
      </c>
      <c r="C1198" s="376" t="s">
        <v>2359</v>
      </c>
      <c r="D1198" s="335" t="s">
        <v>2360</v>
      </c>
      <c r="E1198" s="333" t="s">
        <v>2361</v>
      </c>
      <c r="F1198" s="344" t="s">
        <v>32</v>
      </c>
      <c r="G1198" s="344">
        <v>1</v>
      </c>
      <c r="H1198" s="650">
        <v>440</v>
      </c>
      <c r="I1198" s="650">
        <v>440</v>
      </c>
      <c r="J1198" s="366">
        <v>43115</v>
      </c>
      <c r="K1198" s="597" t="s">
        <v>1347</v>
      </c>
      <c r="L1198" s="361" t="s">
        <v>88</v>
      </c>
      <c r="M1198" s="652" t="s">
        <v>66</v>
      </c>
      <c r="N1198" s="660">
        <v>43124</v>
      </c>
      <c r="O1198" s="654">
        <v>43126</v>
      </c>
      <c r="P1198" s="5"/>
      <c r="Q1198" s="271" t="s">
        <v>77</v>
      </c>
      <c r="R1198" s="5">
        <v>2018</v>
      </c>
    </row>
    <row r="1199" spans="1:23" ht="23.25" hidden="1" customHeight="1" x14ac:dyDescent="0.25">
      <c r="A1199" s="440" t="s">
        <v>154</v>
      </c>
      <c r="B1199" s="124" t="s">
        <v>2362</v>
      </c>
      <c r="C1199" s="118" t="s">
        <v>142</v>
      </c>
      <c r="D1199" s="118" t="s">
        <v>2363</v>
      </c>
      <c r="E1199" s="481" t="s">
        <v>2364</v>
      </c>
      <c r="F1199" s="118" t="s">
        <v>2334</v>
      </c>
      <c r="G1199" s="118">
        <v>10</v>
      </c>
      <c r="H1199" s="650"/>
      <c r="I1199" s="650"/>
      <c r="J1199" s="168">
        <v>45017</v>
      </c>
      <c r="K1199" s="731" t="s">
        <v>76</v>
      </c>
      <c r="L1199" s="310"/>
      <c r="M1199" s="652" t="s">
        <v>2356</v>
      </c>
      <c r="N1199" s="654">
        <v>44952</v>
      </c>
      <c r="O1199" s="654">
        <v>44960</v>
      </c>
      <c r="P1199" s="118"/>
      <c r="Q1199" s="271" t="s">
        <v>67</v>
      </c>
      <c r="R1199" s="455">
        <f>IF(F1199&lt;&gt;"",YEAR(J1199))</f>
        <v>2023</v>
      </c>
    </row>
    <row r="1200" spans="1:23" ht="23.25" hidden="1" customHeight="1" x14ac:dyDescent="0.25">
      <c r="A1200" s="3" t="s">
        <v>2365</v>
      </c>
      <c r="B1200" s="5" t="s">
        <v>2366</v>
      </c>
      <c r="C1200" s="376"/>
      <c r="D1200" s="335"/>
      <c r="E1200" s="337" t="s">
        <v>2366</v>
      </c>
      <c r="F1200" s="344" t="s">
        <v>32</v>
      </c>
      <c r="G1200" s="344">
        <v>1</v>
      </c>
      <c r="H1200" s="650">
        <v>230.5</v>
      </c>
      <c r="I1200" s="650">
        <v>230.5</v>
      </c>
      <c r="J1200" s="366">
        <v>43116</v>
      </c>
      <c r="K1200" s="598" t="s">
        <v>269</v>
      </c>
      <c r="L1200" s="361" t="s">
        <v>88</v>
      </c>
      <c r="M1200" s="652" t="s">
        <v>66</v>
      </c>
      <c r="N1200" s="660">
        <v>43124</v>
      </c>
      <c r="O1200" s="654">
        <v>43126</v>
      </c>
      <c r="P1200" s="5"/>
      <c r="Q1200" s="271" t="s">
        <v>77</v>
      </c>
      <c r="R1200" s="396">
        <v>2018</v>
      </c>
    </row>
    <row r="1201" spans="1:23" ht="23.25" hidden="1" customHeight="1" x14ac:dyDescent="0.25">
      <c r="A1201" s="3" t="s">
        <v>2367</v>
      </c>
      <c r="B1201" s="5" t="s">
        <v>2306</v>
      </c>
      <c r="C1201" s="376"/>
      <c r="D1201" s="335"/>
      <c r="E1201" s="337" t="s">
        <v>2368</v>
      </c>
      <c r="F1201" s="344" t="s">
        <v>32</v>
      </c>
      <c r="G1201" s="344">
        <v>1</v>
      </c>
      <c r="H1201" s="650">
        <v>1074.6099999999999</v>
      </c>
      <c r="I1201" s="650">
        <v>1074.6099999999999</v>
      </c>
      <c r="J1201" s="651">
        <v>43116</v>
      </c>
      <c r="K1201" s="598" t="s">
        <v>33</v>
      </c>
      <c r="L1201" s="361" t="s">
        <v>88</v>
      </c>
      <c r="M1201" s="652" t="s">
        <v>66</v>
      </c>
      <c r="N1201" s="653">
        <v>43111</v>
      </c>
      <c r="O1201" s="654">
        <v>43118</v>
      </c>
      <c r="P1201" s="5"/>
      <c r="Q1201" s="271" t="s">
        <v>77</v>
      </c>
      <c r="R1201" s="396">
        <v>2018</v>
      </c>
    </row>
    <row r="1202" spans="1:23" ht="23.25" hidden="1" customHeight="1" x14ac:dyDescent="0.25">
      <c r="A1202" s="440" t="s">
        <v>154</v>
      </c>
      <c r="B1202" s="124" t="s">
        <v>2369</v>
      </c>
      <c r="C1202" s="118" t="s">
        <v>142</v>
      </c>
      <c r="D1202" s="118" t="s">
        <v>2370</v>
      </c>
      <c r="E1202" s="481" t="s">
        <v>2371</v>
      </c>
      <c r="F1202" s="118" t="s">
        <v>2334</v>
      </c>
      <c r="G1202" s="118">
        <v>10</v>
      </c>
      <c r="H1202" s="650"/>
      <c r="I1202" s="650"/>
      <c r="J1202" s="168">
        <v>45017</v>
      </c>
      <c r="K1202" s="731" t="s">
        <v>76</v>
      </c>
      <c r="L1202" s="310"/>
      <c r="M1202" s="652" t="s">
        <v>2356</v>
      </c>
      <c r="N1202" s="654">
        <v>44952</v>
      </c>
      <c r="O1202" s="654">
        <v>44960</v>
      </c>
      <c r="P1202" s="118"/>
      <c r="Q1202" s="271" t="s">
        <v>67</v>
      </c>
      <c r="R1202" s="455">
        <f>IF(F1202&lt;&gt;"",YEAR(J1202))</f>
        <v>2023</v>
      </c>
    </row>
    <row r="1203" spans="1:23" ht="23.25" hidden="1" customHeight="1" x14ac:dyDescent="0.25">
      <c r="A1203" s="440" t="s">
        <v>154</v>
      </c>
      <c r="B1203" s="124" t="s">
        <v>2372</v>
      </c>
      <c r="C1203" s="118" t="s">
        <v>142</v>
      </c>
      <c r="D1203" s="118" t="s">
        <v>2373</v>
      </c>
      <c r="E1203" s="481" t="s">
        <v>2374</v>
      </c>
      <c r="F1203" s="118" t="s">
        <v>2334</v>
      </c>
      <c r="G1203" s="118">
        <v>10</v>
      </c>
      <c r="H1203" s="650"/>
      <c r="I1203" s="650"/>
      <c r="J1203" s="168">
        <v>45017</v>
      </c>
      <c r="K1203" s="673" t="s">
        <v>76</v>
      </c>
      <c r="L1203" s="310"/>
      <c r="M1203" s="652" t="s">
        <v>2356</v>
      </c>
      <c r="N1203" s="654">
        <v>44952</v>
      </c>
      <c r="O1203" s="654">
        <v>44960</v>
      </c>
      <c r="P1203" s="732" t="s">
        <v>2375</v>
      </c>
      <c r="Q1203" s="271" t="s">
        <v>67</v>
      </c>
      <c r="R1203" s="455">
        <f>IF(F1203&lt;&gt;"",YEAR(J1203))</f>
        <v>2023</v>
      </c>
    </row>
    <row r="1204" spans="1:23" ht="23.25" hidden="1" customHeight="1" x14ac:dyDescent="0.25">
      <c r="A1204" s="3" t="s">
        <v>0</v>
      </c>
      <c r="B1204" s="5" t="s">
        <v>2376</v>
      </c>
      <c r="C1204" s="376"/>
      <c r="D1204" s="335"/>
      <c r="E1204" s="337" t="s">
        <v>2376</v>
      </c>
      <c r="F1204" s="344" t="s">
        <v>32</v>
      </c>
      <c r="G1204" s="344">
        <v>1</v>
      </c>
      <c r="H1204" s="650">
        <v>54.5</v>
      </c>
      <c r="I1204" s="650">
        <v>54.5</v>
      </c>
      <c r="J1204" s="366">
        <v>43116</v>
      </c>
      <c r="K1204" s="598" t="s">
        <v>269</v>
      </c>
      <c r="L1204" s="361" t="s">
        <v>88</v>
      </c>
      <c r="M1204" s="652" t="s">
        <v>66</v>
      </c>
      <c r="N1204" s="660">
        <v>43124</v>
      </c>
      <c r="O1204" s="654">
        <v>43126</v>
      </c>
      <c r="P1204" s="5"/>
      <c r="Q1204" s="271" t="s">
        <v>77</v>
      </c>
      <c r="R1204" s="396">
        <v>2018</v>
      </c>
    </row>
    <row r="1205" spans="1:23" ht="23.25" hidden="1" customHeight="1" x14ac:dyDescent="0.25">
      <c r="A1205" s="3" t="s">
        <v>2219</v>
      </c>
      <c r="B1205" s="384" t="s">
        <v>2377</v>
      </c>
      <c r="C1205" s="376" t="s">
        <v>2378</v>
      </c>
      <c r="D1205" s="335" t="s">
        <v>1693</v>
      </c>
      <c r="E1205" s="331" t="s">
        <v>2379</v>
      </c>
      <c r="F1205" s="344" t="s">
        <v>44</v>
      </c>
      <c r="G1205" s="344">
        <v>5</v>
      </c>
      <c r="H1205" s="650">
        <v>11.57</v>
      </c>
      <c r="I1205" s="650">
        <v>57.85</v>
      </c>
      <c r="J1205" s="366">
        <v>43116</v>
      </c>
      <c r="K1205" s="598" t="s">
        <v>1177</v>
      </c>
      <c r="L1205" s="361" t="s">
        <v>1652</v>
      </c>
      <c r="M1205" s="652" t="s">
        <v>634</v>
      </c>
      <c r="N1205" s="660">
        <v>43124</v>
      </c>
      <c r="O1205" s="654">
        <v>43126</v>
      </c>
      <c r="P1205" s="5"/>
      <c r="Q1205" s="271" t="s">
        <v>77</v>
      </c>
      <c r="R1205" s="396">
        <v>2018</v>
      </c>
    </row>
    <row r="1206" spans="1:23" ht="23.25" hidden="1" customHeight="1" x14ac:dyDescent="0.25">
      <c r="A1206" s="3" t="s">
        <v>2380</v>
      </c>
      <c r="B1206" s="5" t="s">
        <v>2381</v>
      </c>
      <c r="C1206" s="376"/>
      <c r="D1206" s="335"/>
      <c r="E1206" s="337" t="s">
        <v>2381</v>
      </c>
      <c r="F1206" s="344" t="s">
        <v>50</v>
      </c>
      <c r="G1206" s="344">
        <v>5</v>
      </c>
      <c r="H1206" s="650">
        <v>1.38</v>
      </c>
      <c r="I1206" s="650">
        <v>6.8999999999999995</v>
      </c>
      <c r="J1206" s="366">
        <v>43116</v>
      </c>
      <c r="K1206" s="598" t="s">
        <v>188</v>
      </c>
      <c r="L1206" s="361" t="s">
        <v>88</v>
      </c>
      <c r="M1206" s="652" t="s">
        <v>66</v>
      </c>
      <c r="N1206" s="660">
        <v>43124</v>
      </c>
      <c r="O1206" s="654">
        <v>43126</v>
      </c>
      <c r="P1206" s="5"/>
      <c r="Q1206" s="271" t="s">
        <v>77</v>
      </c>
      <c r="R1206" s="396">
        <v>2018</v>
      </c>
    </row>
    <row r="1207" spans="1:23" ht="23.25" hidden="1" customHeight="1" x14ac:dyDescent="0.25">
      <c r="A1207" s="3" t="s">
        <v>54</v>
      </c>
      <c r="B1207" s="359" t="s">
        <v>1624</v>
      </c>
      <c r="C1207" s="376" t="s">
        <v>198</v>
      </c>
      <c r="D1207" s="335" t="s">
        <v>1675</v>
      </c>
      <c r="E1207" s="331" t="s">
        <v>2382</v>
      </c>
      <c r="F1207" s="344" t="s">
        <v>200</v>
      </c>
      <c r="G1207" s="344">
        <v>5</v>
      </c>
      <c r="H1207" s="650">
        <v>23.2</v>
      </c>
      <c r="I1207" s="650">
        <v>116</v>
      </c>
      <c r="J1207" s="366">
        <v>43116</v>
      </c>
      <c r="K1207" s="598" t="s">
        <v>256</v>
      </c>
      <c r="L1207" s="361" t="s">
        <v>54</v>
      </c>
      <c r="M1207" s="652" t="s">
        <v>66</v>
      </c>
      <c r="N1207" s="660">
        <v>43151</v>
      </c>
      <c r="O1207" s="654">
        <v>43153</v>
      </c>
      <c r="P1207" s="6"/>
      <c r="Q1207" s="271" t="s">
        <v>77</v>
      </c>
      <c r="R1207" s="5">
        <v>2018</v>
      </c>
      <c r="S1207" s="124"/>
      <c r="T1207" s="124"/>
      <c r="U1207" s="124"/>
      <c r="V1207" s="124"/>
      <c r="W1207" s="124"/>
    </row>
    <row r="1208" spans="1:23" ht="23.25" hidden="1" customHeight="1" x14ac:dyDescent="0.25">
      <c r="A1208" s="3" t="s">
        <v>0</v>
      </c>
      <c r="B1208" s="5" t="s">
        <v>2383</v>
      </c>
      <c r="C1208" s="376"/>
      <c r="D1208" s="335"/>
      <c r="E1208" s="337" t="s">
        <v>2383</v>
      </c>
      <c r="F1208" s="344" t="s">
        <v>32</v>
      </c>
      <c r="G1208" s="344">
        <v>1</v>
      </c>
      <c r="H1208" s="650">
        <v>104.31</v>
      </c>
      <c r="I1208" s="650">
        <v>104.31</v>
      </c>
      <c r="J1208" s="366">
        <v>43116</v>
      </c>
      <c r="K1208" s="598" t="s">
        <v>269</v>
      </c>
      <c r="L1208" s="361" t="s">
        <v>88</v>
      </c>
      <c r="M1208" s="652" t="s">
        <v>66</v>
      </c>
      <c r="N1208" s="660">
        <v>43124</v>
      </c>
      <c r="O1208" s="654">
        <v>43126</v>
      </c>
      <c r="P1208" s="5"/>
      <c r="Q1208" s="271" t="s">
        <v>77</v>
      </c>
      <c r="R1208" s="396">
        <v>2018</v>
      </c>
    </row>
    <row r="1209" spans="1:23" ht="23.25" hidden="1" customHeight="1" x14ac:dyDescent="0.25">
      <c r="A1209" s="3" t="s">
        <v>0</v>
      </c>
      <c r="B1209" s="5" t="s">
        <v>2384</v>
      </c>
      <c r="C1209" s="376"/>
      <c r="D1209" s="335"/>
      <c r="E1209" s="337" t="s">
        <v>2384</v>
      </c>
      <c r="F1209" s="344" t="s">
        <v>32</v>
      </c>
      <c r="G1209" s="344">
        <v>1</v>
      </c>
      <c r="H1209" s="650">
        <v>270.69</v>
      </c>
      <c r="I1209" s="650">
        <v>270.69</v>
      </c>
      <c r="J1209" s="366">
        <v>43116</v>
      </c>
      <c r="K1209" s="598" t="s">
        <v>269</v>
      </c>
      <c r="L1209" s="361" t="s">
        <v>88</v>
      </c>
      <c r="M1209" s="652" t="s">
        <v>66</v>
      </c>
      <c r="N1209" s="660">
        <v>43124</v>
      </c>
      <c r="O1209" s="654">
        <v>43126</v>
      </c>
      <c r="P1209" s="5"/>
      <c r="Q1209" s="271" t="s">
        <v>77</v>
      </c>
      <c r="R1209" s="396">
        <v>2018</v>
      </c>
    </row>
    <row r="1210" spans="1:23" ht="23.25" hidden="1" customHeight="1" x14ac:dyDescent="0.25">
      <c r="A1210" s="3" t="s">
        <v>0</v>
      </c>
      <c r="B1210" s="5" t="s">
        <v>2385</v>
      </c>
      <c r="C1210" s="376"/>
      <c r="D1210" s="335"/>
      <c r="E1210" s="337" t="s">
        <v>2385</v>
      </c>
      <c r="F1210" s="344" t="s">
        <v>32</v>
      </c>
      <c r="G1210" s="344">
        <v>1</v>
      </c>
      <c r="H1210" s="650">
        <v>444.18</v>
      </c>
      <c r="I1210" s="650">
        <v>444.18</v>
      </c>
      <c r="J1210" s="366">
        <v>43116</v>
      </c>
      <c r="K1210" s="598" t="s">
        <v>269</v>
      </c>
      <c r="L1210" s="361" t="s">
        <v>88</v>
      </c>
      <c r="M1210" s="652" t="s">
        <v>66</v>
      </c>
      <c r="N1210" s="660">
        <v>43124</v>
      </c>
      <c r="O1210" s="654">
        <v>43126</v>
      </c>
      <c r="P1210" s="5"/>
      <c r="Q1210" s="271" t="s">
        <v>77</v>
      </c>
      <c r="R1210" s="396">
        <v>2018</v>
      </c>
      <c r="S1210" s="727"/>
      <c r="T1210" s="727"/>
      <c r="U1210" s="727"/>
      <c r="V1210" s="727"/>
      <c r="W1210" s="727"/>
    </row>
    <row r="1211" spans="1:23" ht="23.25" hidden="1" customHeight="1" x14ac:dyDescent="0.25">
      <c r="A1211" s="3" t="s">
        <v>0</v>
      </c>
      <c r="B1211" s="5" t="s">
        <v>2386</v>
      </c>
      <c r="C1211" s="376"/>
      <c r="D1211" s="335"/>
      <c r="E1211" s="337" t="s">
        <v>2386</v>
      </c>
      <c r="F1211" s="344" t="s">
        <v>32</v>
      </c>
      <c r="G1211" s="344">
        <v>1</v>
      </c>
      <c r="H1211" s="650">
        <v>80</v>
      </c>
      <c r="I1211" s="650">
        <v>80</v>
      </c>
      <c r="J1211" s="366">
        <v>43116</v>
      </c>
      <c r="K1211" s="598" t="s">
        <v>269</v>
      </c>
      <c r="L1211" s="361" t="s">
        <v>88</v>
      </c>
      <c r="M1211" s="652" t="s">
        <v>66</v>
      </c>
      <c r="N1211" s="660">
        <v>43124</v>
      </c>
      <c r="O1211" s="654">
        <v>43126</v>
      </c>
      <c r="P1211" s="5"/>
      <c r="Q1211" s="271" t="s">
        <v>77</v>
      </c>
      <c r="R1211" s="396">
        <v>2018</v>
      </c>
    </row>
    <row r="1212" spans="1:23" ht="23.25" hidden="1" customHeight="1" x14ac:dyDescent="0.25">
      <c r="A1212" s="3" t="s">
        <v>2380</v>
      </c>
      <c r="B1212" s="5" t="s">
        <v>2387</v>
      </c>
      <c r="C1212" s="376"/>
      <c r="D1212" s="335"/>
      <c r="E1212" s="337" t="s">
        <v>2387</v>
      </c>
      <c r="F1212" s="344" t="s">
        <v>50</v>
      </c>
      <c r="G1212" s="344">
        <v>100</v>
      </c>
      <c r="H1212" s="650">
        <v>0.06</v>
      </c>
      <c r="I1212" s="650">
        <v>6</v>
      </c>
      <c r="J1212" s="366">
        <v>43116</v>
      </c>
      <c r="K1212" s="598" t="s">
        <v>188</v>
      </c>
      <c r="L1212" s="361" t="s">
        <v>88</v>
      </c>
      <c r="M1212" s="652" t="s">
        <v>66</v>
      </c>
      <c r="N1212" s="660">
        <v>43124</v>
      </c>
      <c r="O1212" s="654">
        <v>43126</v>
      </c>
      <c r="P1212" s="5"/>
      <c r="Q1212" s="271" t="s">
        <v>77</v>
      </c>
      <c r="R1212" s="396">
        <v>2018</v>
      </c>
    </row>
    <row r="1213" spans="1:23" ht="23.25" hidden="1" customHeight="1" x14ac:dyDescent="0.25">
      <c r="A1213" s="3" t="s">
        <v>0</v>
      </c>
      <c r="B1213" s="5" t="s">
        <v>2388</v>
      </c>
      <c r="C1213" s="376" t="s">
        <v>2389</v>
      </c>
      <c r="D1213" s="335" t="s">
        <v>2390</v>
      </c>
      <c r="E1213" s="331" t="s">
        <v>2391</v>
      </c>
      <c r="F1213" s="344" t="s">
        <v>200</v>
      </c>
      <c r="G1213" s="344">
        <v>1</v>
      </c>
      <c r="H1213" s="650">
        <v>43.5</v>
      </c>
      <c r="I1213" s="650">
        <v>43.5</v>
      </c>
      <c r="J1213" s="366">
        <v>43117</v>
      </c>
      <c r="K1213" s="598" t="s">
        <v>188</v>
      </c>
      <c r="L1213" s="361" t="s">
        <v>54</v>
      </c>
      <c r="M1213" s="652" t="s">
        <v>66</v>
      </c>
      <c r="N1213" s="660">
        <v>43144</v>
      </c>
      <c r="O1213" s="654">
        <v>43146</v>
      </c>
      <c r="P1213" s="5"/>
      <c r="Q1213" s="271" t="s">
        <v>77</v>
      </c>
      <c r="R1213" s="675">
        <v>2018</v>
      </c>
    </row>
    <row r="1214" spans="1:23" ht="23.25" hidden="1" customHeight="1" x14ac:dyDescent="0.25">
      <c r="A1214" s="3" t="s">
        <v>54</v>
      </c>
      <c r="B1214" s="5" t="s">
        <v>2392</v>
      </c>
      <c r="C1214" s="376" t="s">
        <v>2393</v>
      </c>
      <c r="D1214" s="335" t="s">
        <v>2394</v>
      </c>
      <c r="E1214" s="331" t="s">
        <v>2395</v>
      </c>
      <c r="F1214" s="344" t="s">
        <v>44</v>
      </c>
      <c r="G1214" s="344">
        <v>1</v>
      </c>
      <c r="H1214" s="650">
        <v>11.09</v>
      </c>
      <c r="I1214" s="650">
        <v>11.09</v>
      </c>
      <c r="J1214" s="651">
        <v>43117</v>
      </c>
      <c r="K1214" s="598" t="s">
        <v>33</v>
      </c>
      <c r="L1214" s="361" t="s">
        <v>54</v>
      </c>
      <c r="M1214" s="652" t="s">
        <v>66</v>
      </c>
      <c r="N1214" s="653">
        <v>43145</v>
      </c>
      <c r="O1214" s="654">
        <v>43146</v>
      </c>
      <c r="P1214" s="5"/>
      <c r="Q1214" s="271" t="s">
        <v>77</v>
      </c>
      <c r="R1214" s="675">
        <v>2018</v>
      </c>
      <c r="S1214" s="727"/>
      <c r="T1214" s="727"/>
      <c r="U1214" s="727"/>
      <c r="V1214" s="727"/>
      <c r="W1214" s="727"/>
    </row>
    <row r="1215" spans="1:23" ht="23.25" hidden="1" customHeight="1" x14ac:dyDescent="0.25">
      <c r="A1215" s="3" t="s">
        <v>54</v>
      </c>
      <c r="B1215" s="5" t="s">
        <v>2396</v>
      </c>
      <c r="C1215" s="376"/>
      <c r="D1215" s="335"/>
      <c r="E1215" s="337" t="s">
        <v>2396</v>
      </c>
      <c r="F1215" s="344" t="s">
        <v>32</v>
      </c>
      <c r="G1215" s="344">
        <v>1</v>
      </c>
      <c r="H1215" s="650">
        <v>1070</v>
      </c>
      <c r="I1215" s="650">
        <v>1070</v>
      </c>
      <c r="J1215" s="651">
        <v>43117</v>
      </c>
      <c r="K1215" s="598" t="s">
        <v>33</v>
      </c>
      <c r="L1215" s="361" t="s">
        <v>2327</v>
      </c>
      <c r="M1215" s="652" t="s">
        <v>66</v>
      </c>
      <c r="N1215" s="653">
        <v>43111</v>
      </c>
      <c r="O1215" s="654">
        <v>43114</v>
      </c>
      <c r="P1215" s="5"/>
      <c r="Q1215" s="271" t="s">
        <v>77</v>
      </c>
      <c r="R1215" s="396">
        <v>2018</v>
      </c>
      <c r="S1215" s="727"/>
      <c r="T1215" s="727"/>
      <c r="U1215" s="727"/>
      <c r="V1215" s="727"/>
      <c r="W1215" s="727"/>
    </row>
    <row r="1216" spans="1:23" ht="23.25" hidden="1" customHeight="1" x14ac:dyDescent="0.25">
      <c r="A1216" s="3" t="s">
        <v>54</v>
      </c>
      <c r="B1216" s="5" t="s">
        <v>2397</v>
      </c>
      <c r="C1216" s="376" t="s">
        <v>2398</v>
      </c>
      <c r="D1216" s="335" t="s">
        <v>2399</v>
      </c>
      <c r="E1216" s="337" t="s">
        <v>2400</v>
      </c>
      <c r="F1216" s="344" t="s">
        <v>1505</v>
      </c>
      <c r="G1216" s="344">
        <v>4</v>
      </c>
      <c r="H1216" s="650">
        <v>2.94</v>
      </c>
      <c r="I1216" s="650">
        <v>11.76</v>
      </c>
      <c r="J1216" s="651">
        <v>43117</v>
      </c>
      <c r="K1216" s="598" t="s">
        <v>33</v>
      </c>
      <c r="L1216" s="361" t="s">
        <v>54</v>
      </c>
      <c r="M1216" s="652" t="s">
        <v>66</v>
      </c>
      <c r="N1216" s="653">
        <v>43145</v>
      </c>
      <c r="O1216" s="654">
        <v>43146</v>
      </c>
      <c r="P1216" s="5"/>
      <c r="Q1216" s="271" t="s">
        <v>77</v>
      </c>
      <c r="R1216" s="5">
        <v>2018</v>
      </c>
      <c r="S1216" s="727"/>
      <c r="T1216" s="727"/>
      <c r="U1216" s="727"/>
      <c r="V1216" s="727"/>
      <c r="W1216" s="727"/>
    </row>
    <row r="1217" spans="1:23" ht="23.25" hidden="1" customHeight="1" x14ac:dyDescent="0.25">
      <c r="A1217" s="3" t="s">
        <v>54</v>
      </c>
      <c r="B1217" s="5" t="s">
        <v>2401</v>
      </c>
      <c r="C1217" s="376" t="s">
        <v>2402</v>
      </c>
      <c r="D1217" s="335" t="s">
        <v>2403</v>
      </c>
      <c r="E1217" s="337" t="s">
        <v>2403</v>
      </c>
      <c r="F1217" s="344" t="s">
        <v>32</v>
      </c>
      <c r="G1217" s="344">
        <v>1</v>
      </c>
      <c r="H1217" s="650">
        <v>2631.3</v>
      </c>
      <c r="I1217" s="650">
        <v>2631.3</v>
      </c>
      <c r="J1217" s="366">
        <v>43117</v>
      </c>
      <c r="K1217" s="598" t="s">
        <v>341</v>
      </c>
      <c r="L1217" s="361"/>
      <c r="M1217" s="652" t="s">
        <v>66</v>
      </c>
      <c r="N1217" s="660">
        <v>43122</v>
      </c>
      <c r="O1217" s="654">
        <v>43131</v>
      </c>
      <c r="P1217" s="5"/>
      <c r="Q1217" s="271" t="s">
        <v>77</v>
      </c>
      <c r="R1217" s="5">
        <v>2018</v>
      </c>
      <c r="S1217" s="727"/>
      <c r="T1217" s="727"/>
      <c r="U1217" s="727"/>
      <c r="V1217" s="727"/>
      <c r="W1217" s="727"/>
    </row>
    <row r="1218" spans="1:23" ht="23.25" hidden="1" customHeight="1" x14ac:dyDescent="0.25">
      <c r="A1218" s="5" t="s">
        <v>4</v>
      </c>
      <c r="B1218" s="5" t="s">
        <v>2404</v>
      </c>
      <c r="C1218" s="376" t="s">
        <v>122</v>
      </c>
      <c r="D1218" s="344" t="s">
        <v>2405</v>
      </c>
      <c r="E1218" s="3" t="s">
        <v>2406</v>
      </c>
      <c r="F1218" s="344" t="s">
        <v>94</v>
      </c>
      <c r="G1218" s="344">
        <v>10</v>
      </c>
      <c r="H1218" s="650">
        <v>9.9499999999999993</v>
      </c>
      <c r="I1218" s="650">
        <v>99.5</v>
      </c>
      <c r="J1218" s="366">
        <v>43305</v>
      </c>
      <c r="K1218" s="598" t="s">
        <v>76</v>
      </c>
      <c r="L1218" s="361" t="s">
        <v>1378</v>
      </c>
      <c r="M1218" s="652" t="s">
        <v>34</v>
      </c>
      <c r="N1218" s="660">
        <v>43347</v>
      </c>
      <c r="O1218" s="654">
        <v>43355</v>
      </c>
      <c r="P1218" s="733"/>
      <c r="Q1218" s="271" t="s">
        <v>77</v>
      </c>
      <c r="R1218" s="5">
        <v>2018</v>
      </c>
      <c r="S1218" s="727"/>
      <c r="T1218" s="727"/>
      <c r="U1218" s="727"/>
      <c r="V1218" s="727"/>
      <c r="W1218" s="727"/>
    </row>
    <row r="1219" spans="1:23" ht="23.25" hidden="1" customHeight="1" x14ac:dyDescent="0.25">
      <c r="A1219" s="338" t="s">
        <v>307</v>
      </c>
      <c r="B1219" s="5" t="s">
        <v>2407</v>
      </c>
      <c r="C1219" s="376" t="s">
        <v>142</v>
      </c>
      <c r="D1219" s="335" t="s">
        <v>2408</v>
      </c>
      <c r="E1219" s="4" t="s">
        <v>2409</v>
      </c>
      <c r="F1219" s="344" t="s">
        <v>44</v>
      </c>
      <c r="G1219" s="344">
        <v>20</v>
      </c>
      <c r="H1219" s="650">
        <v>2.44</v>
      </c>
      <c r="I1219" s="650">
        <v>48.8</v>
      </c>
      <c r="J1219" s="366">
        <v>42810</v>
      </c>
      <c r="K1219" s="598" t="s">
        <v>76</v>
      </c>
      <c r="L1219" s="361"/>
      <c r="M1219" s="652" t="s">
        <v>66</v>
      </c>
      <c r="N1219" s="660">
        <v>42816</v>
      </c>
      <c r="O1219" s="654">
        <v>42818</v>
      </c>
      <c r="P1219" s="5"/>
      <c r="Q1219" s="271" t="s">
        <v>77</v>
      </c>
      <c r="R1219" s="396">
        <v>2017</v>
      </c>
      <c r="S1219" s="727"/>
      <c r="T1219" s="727"/>
      <c r="U1219" s="727"/>
      <c r="V1219" s="727"/>
      <c r="W1219" s="727"/>
    </row>
    <row r="1220" spans="1:23" ht="23.25" hidden="1" customHeight="1" x14ac:dyDescent="0.25">
      <c r="A1220" s="3" t="s">
        <v>54</v>
      </c>
      <c r="B1220" s="5" t="s">
        <v>2410</v>
      </c>
      <c r="C1220" s="376" t="s">
        <v>2411</v>
      </c>
      <c r="D1220" s="335" t="s">
        <v>2412</v>
      </c>
      <c r="E1220" s="337" t="s">
        <v>2413</v>
      </c>
      <c r="F1220" s="344" t="s">
        <v>32</v>
      </c>
      <c r="G1220" s="344">
        <v>1</v>
      </c>
      <c r="H1220" s="650">
        <v>578.20000000000005</v>
      </c>
      <c r="I1220" s="650">
        <v>578.20000000000005</v>
      </c>
      <c r="J1220" s="366">
        <v>43118</v>
      </c>
      <c r="K1220" s="598" t="s">
        <v>341</v>
      </c>
      <c r="L1220" s="361" t="s">
        <v>54</v>
      </c>
      <c r="M1220" s="652" t="s">
        <v>66</v>
      </c>
      <c r="N1220" s="660">
        <v>43124</v>
      </c>
      <c r="O1220" s="654">
        <v>43126</v>
      </c>
      <c r="P1220" s="5"/>
      <c r="Q1220" s="271" t="s">
        <v>77</v>
      </c>
      <c r="R1220" s="396">
        <v>2018</v>
      </c>
      <c r="S1220" s="727"/>
      <c r="T1220" s="727"/>
      <c r="U1220" s="727"/>
      <c r="V1220" s="727"/>
      <c r="W1220" s="727"/>
    </row>
    <row r="1221" spans="1:23" ht="23.25" hidden="1" customHeight="1" x14ac:dyDescent="0.25">
      <c r="A1221" s="338" t="s">
        <v>61</v>
      </c>
      <c r="B1221" s="5" t="s">
        <v>2414</v>
      </c>
      <c r="C1221" s="376"/>
      <c r="D1221" s="335" t="s">
        <v>2415</v>
      </c>
      <c r="E1221" s="333" t="s">
        <v>2415</v>
      </c>
      <c r="F1221" s="344" t="s">
        <v>64</v>
      </c>
      <c r="G1221" s="344">
        <v>10</v>
      </c>
      <c r="H1221" s="650">
        <v>45.89</v>
      </c>
      <c r="I1221" s="650">
        <v>458.9</v>
      </c>
      <c r="J1221" s="366">
        <v>43122</v>
      </c>
      <c r="K1221" s="598" t="s">
        <v>784</v>
      </c>
      <c r="L1221" s="361" t="s">
        <v>103</v>
      </c>
      <c r="M1221" s="652" t="s">
        <v>66</v>
      </c>
      <c r="N1221" s="660">
        <v>43144</v>
      </c>
      <c r="O1221" s="654">
        <v>43146</v>
      </c>
      <c r="P1221" s="5"/>
      <c r="Q1221" s="271" t="s">
        <v>77</v>
      </c>
      <c r="R1221" s="396">
        <v>2018</v>
      </c>
      <c r="S1221" s="727"/>
      <c r="T1221" s="727"/>
      <c r="U1221" s="727"/>
      <c r="V1221" s="727"/>
      <c r="W1221" s="727"/>
    </row>
    <row r="1222" spans="1:23" ht="23.25" hidden="1" customHeight="1" x14ac:dyDescent="0.25">
      <c r="A1222" s="359" t="s">
        <v>54</v>
      </c>
      <c r="B1222" s="385" t="s">
        <v>2416</v>
      </c>
      <c r="C1222" s="656" t="s">
        <v>2029</v>
      </c>
      <c r="D1222" s="335" t="s">
        <v>2417</v>
      </c>
      <c r="E1222" s="374" t="s">
        <v>2418</v>
      </c>
      <c r="F1222" s="344" t="s">
        <v>32</v>
      </c>
      <c r="G1222" s="344">
        <v>40</v>
      </c>
      <c r="H1222" s="650">
        <v>2.7</v>
      </c>
      <c r="I1222" s="650">
        <v>108</v>
      </c>
      <c r="J1222" s="366">
        <v>43122</v>
      </c>
      <c r="K1222" s="598"/>
      <c r="L1222" s="361" t="s">
        <v>103</v>
      </c>
      <c r="M1222" s="652" t="s">
        <v>66</v>
      </c>
      <c r="N1222" s="660">
        <v>43144</v>
      </c>
      <c r="O1222" s="654">
        <v>43146</v>
      </c>
      <c r="P1222" s="5"/>
      <c r="Q1222" s="271" t="s">
        <v>77</v>
      </c>
      <c r="R1222" s="5">
        <v>2018</v>
      </c>
      <c r="S1222" s="727"/>
      <c r="T1222" s="727"/>
      <c r="U1222" s="727"/>
      <c r="V1222" s="727"/>
      <c r="W1222" s="727"/>
    </row>
    <row r="1223" spans="1:23" ht="23.25" hidden="1" customHeight="1" x14ac:dyDescent="0.25">
      <c r="A1223" s="3" t="s">
        <v>6</v>
      </c>
      <c r="B1223" s="5" t="s">
        <v>2419</v>
      </c>
      <c r="C1223" s="376" t="s">
        <v>2029</v>
      </c>
      <c r="D1223" s="386" t="s">
        <v>2420</v>
      </c>
      <c r="E1223" s="331" t="s">
        <v>2421</v>
      </c>
      <c r="F1223" s="344" t="s">
        <v>50</v>
      </c>
      <c r="G1223" s="344">
        <v>1</v>
      </c>
      <c r="H1223" s="650">
        <v>51.3</v>
      </c>
      <c r="I1223" s="650">
        <v>51.3</v>
      </c>
      <c r="J1223" s="366">
        <v>43123</v>
      </c>
      <c r="K1223" s="598" t="s">
        <v>139</v>
      </c>
      <c r="L1223" s="361" t="s">
        <v>2225</v>
      </c>
      <c r="M1223" s="652" t="s">
        <v>66</v>
      </c>
      <c r="N1223" s="660">
        <v>43144</v>
      </c>
      <c r="O1223" s="654">
        <v>43146</v>
      </c>
      <c r="P1223" s="5"/>
      <c r="Q1223" s="271" t="s">
        <v>77</v>
      </c>
      <c r="R1223" s="5">
        <v>2018</v>
      </c>
      <c r="S1223" s="727"/>
      <c r="T1223" s="727"/>
      <c r="U1223" s="727"/>
      <c r="V1223" s="727"/>
      <c r="W1223" s="727"/>
    </row>
    <row r="1224" spans="1:23" ht="23.25" hidden="1" customHeight="1" x14ac:dyDescent="0.25">
      <c r="A1224" s="3" t="s">
        <v>145</v>
      </c>
      <c r="B1224" s="5" t="s">
        <v>2422</v>
      </c>
      <c r="C1224" s="376" t="s">
        <v>2423</v>
      </c>
      <c r="D1224" s="335" t="s">
        <v>2424</v>
      </c>
      <c r="E1224" s="337" t="s">
        <v>2425</v>
      </c>
      <c r="F1224" s="344" t="s">
        <v>200</v>
      </c>
      <c r="G1224" s="344">
        <v>12</v>
      </c>
      <c r="H1224" s="650">
        <v>16.2</v>
      </c>
      <c r="I1224" s="650">
        <v>194.39999999999998</v>
      </c>
      <c r="J1224" s="366">
        <v>43123</v>
      </c>
      <c r="K1224" s="598" t="s">
        <v>2426</v>
      </c>
      <c r="L1224" s="361" t="s">
        <v>103</v>
      </c>
      <c r="M1224" s="652" t="s">
        <v>66</v>
      </c>
      <c r="N1224" s="660">
        <v>43145</v>
      </c>
      <c r="O1224" s="654">
        <v>43146</v>
      </c>
      <c r="P1224" s="5"/>
      <c r="Q1224" s="271" t="s">
        <v>77</v>
      </c>
      <c r="R1224" s="5">
        <v>2018</v>
      </c>
    </row>
    <row r="1225" spans="1:23" ht="23.25" hidden="1" customHeight="1" x14ac:dyDescent="0.25">
      <c r="A1225" s="338" t="s">
        <v>307</v>
      </c>
      <c r="B1225" s="5" t="s">
        <v>2407</v>
      </c>
      <c r="C1225" s="376" t="s">
        <v>142</v>
      </c>
      <c r="D1225" s="335" t="s">
        <v>2427</v>
      </c>
      <c r="E1225" s="4" t="s">
        <v>2407</v>
      </c>
      <c r="F1225" s="344" t="s">
        <v>44</v>
      </c>
      <c r="G1225" s="344">
        <v>20</v>
      </c>
      <c r="H1225" s="650">
        <v>3</v>
      </c>
      <c r="I1225" s="650">
        <v>60</v>
      </c>
      <c r="J1225" s="366">
        <v>42810</v>
      </c>
      <c r="K1225" s="598" t="s">
        <v>76</v>
      </c>
      <c r="L1225" s="361"/>
      <c r="M1225" s="652" t="s">
        <v>193</v>
      </c>
      <c r="N1225" s="660">
        <v>42816</v>
      </c>
      <c r="O1225" s="654">
        <v>42818</v>
      </c>
      <c r="P1225" s="5"/>
      <c r="Q1225" s="271" t="s">
        <v>77</v>
      </c>
      <c r="R1225" s="396">
        <v>2017</v>
      </c>
    </row>
    <row r="1226" spans="1:23" ht="23.25" hidden="1" customHeight="1" x14ac:dyDescent="0.25">
      <c r="A1226" s="3" t="s">
        <v>307</v>
      </c>
      <c r="B1226" s="5" t="s">
        <v>318</v>
      </c>
      <c r="C1226" s="376" t="s">
        <v>2428</v>
      </c>
      <c r="D1226" s="335" t="s">
        <v>2429</v>
      </c>
      <c r="E1226" s="333" t="s">
        <v>2430</v>
      </c>
      <c r="F1226" s="344" t="s">
        <v>200</v>
      </c>
      <c r="G1226" s="344">
        <v>32</v>
      </c>
      <c r="H1226" s="650">
        <v>3.07</v>
      </c>
      <c r="I1226" s="650">
        <v>98.24</v>
      </c>
      <c r="J1226" s="366">
        <v>43124</v>
      </c>
      <c r="K1226" s="598" t="s">
        <v>234</v>
      </c>
      <c r="L1226" s="361" t="s">
        <v>307</v>
      </c>
      <c r="M1226" s="652" t="s">
        <v>66</v>
      </c>
      <c r="N1226" s="660">
        <v>43137</v>
      </c>
      <c r="O1226" s="654">
        <v>43140</v>
      </c>
      <c r="P1226" s="5"/>
      <c r="Q1226" s="271" t="s">
        <v>77</v>
      </c>
      <c r="R1226" s="5">
        <v>2018</v>
      </c>
    </row>
    <row r="1227" spans="1:23" ht="23.25" hidden="1" customHeight="1" x14ac:dyDescent="0.25">
      <c r="A1227" s="3" t="s">
        <v>6</v>
      </c>
      <c r="B1227" s="5" t="s">
        <v>2431</v>
      </c>
      <c r="C1227" s="376" t="s">
        <v>2029</v>
      </c>
      <c r="D1227" s="335" t="s">
        <v>2432</v>
      </c>
      <c r="E1227" s="333" t="s">
        <v>2433</v>
      </c>
      <c r="F1227" s="344" t="s">
        <v>1505</v>
      </c>
      <c r="G1227" s="344">
        <v>2</v>
      </c>
      <c r="H1227" s="650">
        <v>7.24</v>
      </c>
      <c r="I1227" s="650">
        <v>14.48</v>
      </c>
      <c r="J1227" s="366">
        <v>43125</v>
      </c>
      <c r="K1227" s="598" t="s">
        <v>139</v>
      </c>
      <c r="L1227" s="361" t="s">
        <v>103</v>
      </c>
      <c r="M1227" s="652" t="s">
        <v>66</v>
      </c>
      <c r="N1227" s="660">
        <v>43144</v>
      </c>
      <c r="O1227" s="654">
        <v>43146</v>
      </c>
      <c r="P1227" s="5"/>
      <c r="Q1227" s="271" t="s">
        <v>77</v>
      </c>
      <c r="R1227" s="5">
        <v>2018</v>
      </c>
    </row>
    <row r="1228" spans="1:23" ht="23.25" hidden="1" customHeight="1" x14ac:dyDescent="0.25">
      <c r="A1228" s="5" t="s">
        <v>6</v>
      </c>
      <c r="B1228" s="5" t="s">
        <v>2434</v>
      </c>
      <c r="C1228" s="376" t="s">
        <v>2029</v>
      </c>
      <c r="D1228" s="335" t="s">
        <v>2435</v>
      </c>
      <c r="E1228" s="333" t="s">
        <v>2436</v>
      </c>
      <c r="F1228" s="344" t="s">
        <v>1505</v>
      </c>
      <c r="G1228" s="344">
        <v>2</v>
      </c>
      <c r="H1228" s="650">
        <v>7.24</v>
      </c>
      <c r="I1228" s="650">
        <v>14.48</v>
      </c>
      <c r="J1228" s="366">
        <v>43125</v>
      </c>
      <c r="K1228" s="598" t="s">
        <v>139</v>
      </c>
      <c r="L1228" s="361" t="s">
        <v>103</v>
      </c>
      <c r="M1228" s="652" t="s">
        <v>66</v>
      </c>
      <c r="N1228" s="660">
        <v>43144</v>
      </c>
      <c r="O1228" s="654">
        <v>43146</v>
      </c>
      <c r="P1228" s="5"/>
      <c r="Q1228" s="271" t="s">
        <v>77</v>
      </c>
      <c r="R1228" s="5">
        <v>2018</v>
      </c>
    </row>
    <row r="1229" spans="1:23" ht="23.25" hidden="1" customHeight="1" x14ac:dyDescent="0.25">
      <c r="A1229" s="3" t="s">
        <v>6</v>
      </c>
      <c r="B1229" s="5" t="s">
        <v>2437</v>
      </c>
      <c r="C1229" s="376" t="s">
        <v>2029</v>
      </c>
      <c r="D1229" s="335" t="s">
        <v>2438</v>
      </c>
      <c r="E1229" s="331" t="s">
        <v>2439</v>
      </c>
      <c r="F1229" s="344" t="s">
        <v>1505</v>
      </c>
      <c r="G1229" s="344">
        <v>1</v>
      </c>
      <c r="H1229" s="650">
        <v>6.1</v>
      </c>
      <c r="I1229" s="650">
        <v>6.1</v>
      </c>
      <c r="J1229" s="366">
        <v>43125</v>
      </c>
      <c r="K1229" s="598" t="s">
        <v>139</v>
      </c>
      <c r="L1229" s="361" t="s">
        <v>103</v>
      </c>
      <c r="M1229" s="652" t="s">
        <v>66</v>
      </c>
      <c r="N1229" s="660">
        <v>43144</v>
      </c>
      <c r="O1229" s="654">
        <v>43146</v>
      </c>
      <c r="P1229" s="5"/>
      <c r="Q1229" s="271" t="s">
        <v>77</v>
      </c>
      <c r="R1229" s="5">
        <v>2018</v>
      </c>
    </row>
    <row r="1230" spans="1:23" ht="23.25" hidden="1" customHeight="1" x14ac:dyDescent="0.25">
      <c r="A1230" s="3" t="s">
        <v>6</v>
      </c>
      <c r="B1230" s="5" t="s">
        <v>2440</v>
      </c>
      <c r="C1230" s="376" t="s">
        <v>2029</v>
      </c>
      <c r="D1230" s="335" t="s">
        <v>2441</v>
      </c>
      <c r="E1230" s="331" t="s">
        <v>2442</v>
      </c>
      <c r="F1230" s="344" t="s">
        <v>1505</v>
      </c>
      <c r="G1230" s="344">
        <v>1</v>
      </c>
      <c r="H1230" s="650">
        <v>6</v>
      </c>
      <c r="I1230" s="650">
        <v>6</v>
      </c>
      <c r="J1230" s="366">
        <v>43125</v>
      </c>
      <c r="K1230" s="598" t="s">
        <v>139</v>
      </c>
      <c r="L1230" s="361" t="s">
        <v>103</v>
      </c>
      <c r="M1230" s="652" t="s">
        <v>66</v>
      </c>
      <c r="N1230" s="660">
        <v>43144</v>
      </c>
      <c r="O1230" s="654">
        <v>43146</v>
      </c>
      <c r="P1230" s="5"/>
      <c r="Q1230" s="271" t="s">
        <v>77</v>
      </c>
      <c r="R1230" s="5">
        <v>2018</v>
      </c>
    </row>
    <row r="1231" spans="1:23" ht="23.25" hidden="1" customHeight="1" x14ac:dyDescent="0.25">
      <c r="A1231" s="3" t="s">
        <v>6</v>
      </c>
      <c r="B1231" s="5" t="s">
        <v>2443</v>
      </c>
      <c r="C1231" s="376" t="s">
        <v>2029</v>
      </c>
      <c r="D1231" s="335" t="s">
        <v>2444</v>
      </c>
      <c r="E1231" s="333" t="s">
        <v>2445</v>
      </c>
      <c r="F1231" s="344" t="s">
        <v>1505</v>
      </c>
      <c r="G1231" s="344">
        <v>2</v>
      </c>
      <c r="H1231" s="650">
        <v>10.54</v>
      </c>
      <c r="I1231" s="650">
        <v>21.08</v>
      </c>
      <c r="J1231" s="366">
        <v>43125</v>
      </c>
      <c r="K1231" s="598" t="s">
        <v>139</v>
      </c>
      <c r="L1231" s="361" t="s">
        <v>103</v>
      </c>
      <c r="M1231" s="652" t="s">
        <v>66</v>
      </c>
      <c r="N1231" s="660">
        <v>43144</v>
      </c>
      <c r="O1231" s="654">
        <v>43146</v>
      </c>
      <c r="P1231" s="5"/>
      <c r="Q1231" s="271" t="s">
        <v>77</v>
      </c>
      <c r="R1231" s="5">
        <v>2018</v>
      </c>
      <c r="S1231" s="124"/>
      <c r="T1231" s="124"/>
      <c r="U1231" s="124"/>
      <c r="V1231" s="124"/>
      <c r="W1231" s="124"/>
    </row>
    <row r="1232" spans="1:23" ht="23.25" hidden="1" customHeight="1" x14ac:dyDescent="0.25">
      <c r="A1232" s="3" t="s">
        <v>6</v>
      </c>
      <c r="B1232" s="5" t="s">
        <v>2446</v>
      </c>
      <c r="C1232" s="376" t="s">
        <v>2029</v>
      </c>
      <c r="D1232" s="335" t="s">
        <v>2447</v>
      </c>
      <c r="E1232" s="333" t="s">
        <v>2448</v>
      </c>
      <c r="F1232" s="344" t="s">
        <v>1505</v>
      </c>
      <c r="G1232" s="344">
        <v>2</v>
      </c>
      <c r="H1232" s="650">
        <v>7.74</v>
      </c>
      <c r="I1232" s="650">
        <v>15.48</v>
      </c>
      <c r="J1232" s="366">
        <v>43125</v>
      </c>
      <c r="K1232" s="598" t="s">
        <v>139</v>
      </c>
      <c r="L1232" s="361" t="s">
        <v>103</v>
      </c>
      <c r="M1232" s="652" t="s">
        <v>66</v>
      </c>
      <c r="N1232" s="660">
        <v>43144</v>
      </c>
      <c r="O1232" s="654">
        <v>43146</v>
      </c>
      <c r="P1232" s="5"/>
      <c r="Q1232" s="271" t="s">
        <v>77</v>
      </c>
      <c r="R1232" s="5">
        <v>2018</v>
      </c>
    </row>
    <row r="1233" spans="1:23" ht="23.25" hidden="1" customHeight="1" x14ac:dyDescent="0.25">
      <c r="A1233" s="3" t="s">
        <v>6</v>
      </c>
      <c r="B1233" s="5" t="s">
        <v>2449</v>
      </c>
      <c r="C1233" s="376" t="s">
        <v>2029</v>
      </c>
      <c r="D1233" s="335" t="s">
        <v>2450</v>
      </c>
      <c r="E1233" s="333" t="s">
        <v>2451</v>
      </c>
      <c r="F1233" s="344" t="s">
        <v>1505</v>
      </c>
      <c r="G1233" s="344">
        <v>2</v>
      </c>
      <c r="H1233" s="650">
        <v>7.74</v>
      </c>
      <c r="I1233" s="650">
        <v>15.48</v>
      </c>
      <c r="J1233" s="366">
        <v>43125</v>
      </c>
      <c r="K1233" s="598" t="s">
        <v>139</v>
      </c>
      <c r="L1233" s="361" t="s">
        <v>103</v>
      </c>
      <c r="M1233" s="652" t="s">
        <v>66</v>
      </c>
      <c r="N1233" s="660">
        <v>43144</v>
      </c>
      <c r="O1233" s="654">
        <v>43146</v>
      </c>
      <c r="P1233" s="5"/>
      <c r="Q1233" s="271" t="s">
        <v>77</v>
      </c>
      <c r="R1233" s="5">
        <v>2018</v>
      </c>
    </row>
    <row r="1234" spans="1:23" ht="23.25" hidden="1" customHeight="1" x14ac:dyDescent="0.25">
      <c r="A1234" s="3" t="s">
        <v>6</v>
      </c>
      <c r="B1234" s="5" t="s">
        <v>2452</v>
      </c>
      <c r="C1234" s="376" t="s">
        <v>2029</v>
      </c>
      <c r="D1234" s="335" t="s">
        <v>2453</v>
      </c>
      <c r="E1234" s="333" t="s">
        <v>2454</v>
      </c>
      <c r="F1234" s="344" t="s">
        <v>1505</v>
      </c>
      <c r="G1234" s="344">
        <v>2</v>
      </c>
      <c r="H1234" s="650">
        <v>9.06</v>
      </c>
      <c r="I1234" s="650">
        <v>18.12</v>
      </c>
      <c r="J1234" s="366">
        <v>43125</v>
      </c>
      <c r="K1234" s="598" t="s">
        <v>139</v>
      </c>
      <c r="L1234" s="361" t="s">
        <v>103</v>
      </c>
      <c r="M1234" s="652" t="s">
        <v>66</v>
      </c>
      <c r="N1234" s="660">
        <v>43144</v>
      </c>
      <c r="O1234" s="654">
        <v>43146</v>
      </c>
      <c r="P1234" s="5"/>
      <c r="Q1234" s="271" t="s">
        <v>77</v>
      </c>
      <c r="R1234" s="5">
        <v>2018</v>
      </c>
    </row>
    <row r="1235" spans="1:23" s="124" customFormat="1" ht="23.25" hidden="1" customHeight="1" x14ac:dyDescent="0.25">
      <c r="A1235" s="3" t="s">
        <v>1048</v>
      </c>
      <c r="B1235" s="5" t="s">
        <v>2455</v>
      </c>
      <c r="C1235" s="376" t="s">
        <v>2456</v>
      </c>
      <c r="D1235" s="335" t="s">
        <v>2457</v>
      </c>
      <c r="E1235" s="333" t="s">
        <v>2458</v>
      </c>
      <c r="F1235" s="344" t="s">
        <v>94</v>
      </c>
      <c r="G1235" s="344">
        <v>100</v>
      </c>
      <c r="H1235" s="650">
        <v>7.9000000000000001E-2</v>
      </c>
      <c r="I1235" s="650">
        <v>7.9</v>
      </c>
      <c r="J1235" s="366">
        <v>43125</v>
      </c>
      <c r="K1235" s="598" t="s">
        <v>139</v>
      </c>
      <c r="L1235" s="361" t="s">
        <v>1407</v>
      </c>
      <c r="M1235" s="652" t="s">
        <v>66</v>
      </c>
      <c r="N1235" s="660">
        <v>43144</v>
      </c>
      <c r="O1235" s="654">
        <v>43146</v>
      </c>
      <c r="P1235" s="5"/>
      <c r="Q1235" s="271" t="s">
        <v>77</v>
      </c>
      <c r="R1235" s="5">
        <v>2018</v>
      </c>
      <c r="S1235" s="330"/>
      <c r="T1235" s="330"/>
      <c r="U1235" s="330"/>
      <c r="V1235" s="330"/>
      <c r="W1235" s="330"/>
    </row>
    <row r="1236" spans="1:23" ht="23.25" hidden="1" customHeight="1" x14ac:dyDescent="0.25">
      <c r="A1236" s="3" t="s">
        <v>1048</v>
      </c>
      <c r="B1236" s="5" t="s">
        <v>2455</v>
      </c>
      <c r="C1236" s="376" t="s">
        <v>2456</v>
      </c>
      <c r="D1236" s="335" t="s">
        <v>2459</v>
      </c>
      <c r="E1236" s="333" t="s">
        <v>2460</v>
      </c>
      <c r="F1236" s="344" t="s">
        <v>94</v>
      </c>
      <c r="G1236" s="344">
        <v>100</v>
      </c>
      <c r="H1236" s="650">
        <v>0.05</v>
      </c>
      <c r="I1236" s="650">
        <v>5</v>
      </c>
      <c r="J1236" s="366">
        <v>43125</v>
      </c>
      <c r="K1236" s="598" t="s">
        <v>139</v>
      </c>
      <c r="L1236" s="361" t="s">
        <v>1407</v>
      </c>
      <c r="M1236" s="652" t="s">
        <v>66</v>
      </c>
      <c r="N1236" s="660">
        <v>43144</v>
      </c>
      <c r="O1236" s="654">
        <v>43146</v>
      </c>
      <c r="P1236" s="5"/>
      <c r="Q1236" s="271" t="s">
        <v>77</v>
      </c>
      <c r="R1236" s="5">
        <v>2018</v>
      </c>
    </row>
    <row r="1237" spans="1:23" ht="23.25" hidden="1" customHeight="1" x14ac:dyDescent="0.25">
      <c r="A1237" s="3" t="s">
        <v>54</v>
      </c>
      <c r="B1237" s="5" t="s">
        <v>2461</v>
      </c>
      <c r="C1237" s="376"/>
      <c r="D1237" s="335" t="s">
        <v>2462</v>
      </c>
      <c r="E1237" s="337" t="s">
        <v>2461</v>
      </c>
      <c r="F1237" s="344" t="s">
        <v>32</v>
      </c>
      <c r="G1237" s="344">
        <v>1</v>
      </c>
      <c r="H1237" s="650">
        <v>1080</v>
      </c>
      <c r="I1237" s="650">
        <v>1080</v>
      </c>
      <c r="J1237" s="366">
        <v>43126</v>
      </c>
      <c r="K1237" s="598" t="s">
        <v>192</v>
      </c>
      <c r="L1237" s="361" t="s">
        <v>54</v>
      </c>
      <c r="M1237" s="652" t="s">
        <v>66</v>
      </c>
      <c r="N1237" s="660">
        <v>43144</v>
      </c>
      <c r="O1237" s="654">
        <v>43146</v>
      </c>
      <c r="P1237" s="5"/>
      <c r="Q1237" s="271" t="s">
        <v>77</v>
      </c>
      <c r="R1237" s="549">
        <v>2018</v>
      </c>
    </row>
    <row r="1238" spans="1:23" ht="23.25" hidden="1" customHeight="1" x14ac:dyDescent="0.25">
      <c r="A1238" s="4" t="s">
        <v>120</v>
      </c>
      <c r="B1238" s="4" t="s">
        <v>2463</v>
      </c>
      <c r="C1238" s="722" t="s">
        <v>122</v>
      </c>
      <c r="D1238" s="422" t="s">
        <v>2427</v>
      </c>
      <c r="E1238" s="3" t="s">
        <v>2463</v>
      </c>
      <c r="F1238" s="332" t="s">
        <v>2464</v>
      </c>
      <c r="G1238" s="692">
        <v>10</v>
      </c>
      <c r="H1238" s="650"/>
      <c r="I1238" s="650"/>
      <c r="J1238" s="419">
        <v>43861</v>
      </c>
      <c r="K1238" s="598" t="s">
        <v>76</v>
      </c>
      <c r="L1238" s="323" t="s">
        <v>154</v>
      </c>
      <c r="M1238" s="652" t="s">
        <v>1873</v>
      </c>
      <c r="N1238" s="660">
        <v>43878</v>
      </c>
      <c r="O1238" s="654">
        <v>43882</v>
      </c>
      <c r="P1238" s="396"/>
      <c r="Q1238" s="701" t="s">
        <v>67</v>
      </c>
      <c r="R1238" s="655">
        <v>2020</v>
      </c>
    </row>
    <row r="1239" spans="1:23" ht="23.25" hidden="1" customHeight="1" x14ac:dyDescent="0.25">
      <c r="A1239" s="5" t="s">
        <v>915</v>
      </c>
      <c r="B1239" s="5" t="s">
        <v>2465</v>
      </c>
      <c r="C1239" s="376" t="s">
        <v>2466</v>
      </c>
      <c r="D1239" s="335" t="s">
        <v>2467</v>
      </c>
      <c r="E1239" s="333" t="s">
        <v>2468</v>
      </c>
      <c r="F1239" s="344" t="s">
        <v>1505</v>
      </c>
      <c r="G1239" s="344">
        <v>2</v>
      </c>
      <c r="H1239" s="650">
        <v>28.78</v>
      </c>
      <c r="I1239" s="650">
        <v>57.56</v>
      </c>
      <c r="J1239" s="366">
        <v>43129</v>
      </c>
      <c r="K1239" s="597" t="s">
        <v>287</v>
      </c>
      <c r="L1239" s="361" t="s">
        <v>103</v>
      </c>
      <c r="M1239" s="652" t="s">
        <v>66</v>
      </c>
      <c r="N1239" s="660">
        <v>43206</v>
      </c>
      <c r="O1239" s="654">
        <v>43208</v>
      </c>
      <c r="P1239" s="5"/>
      <c r="Q1239" s="271" t="s">
        <v>77</v>
      </c>
      <c r="R1239" s="5">
        <v>2018</v>
      </c>
    </row>
    <row r="1240" spans="1:23" ht="23.25" hidden="1" customHeight="1" x14ac:dyDescent="0.25">
      <c r="A1240" s="5" t="s">
        <v>36</v>
      </c>
      <c r="B1240" s="5" t="s">
        <v>2469</v>
      </c>
      <c r="C1240" s="376" t="s">
        <v>1147</v>
      </c>
      <c r="D1240" s="335" t="s">
        <v>2470</v>
      </c>
      <c r="E1240" s="337" t="s">
        <v>2471</v>
      </c>
      <c r="F1240" s="344" t="s">
        <v>32</v>
      </c>
      <c r="G1240" s="344">
        <v>1</v>
      </c>
      <c r="H1240" s="650">
        <v>362</v>
      </c>
      <c r="I1240" s="650">
        <v>362</v>
      </c>
      <c r="J1240" s="366">
        <v>43129</v>
      </c>
      <c r="K1240" s="598" t="s">
        <v>332</v>
      </c>
      <c r="L1240" s="361" t="s">
        <v>36</v>
      </c>
      <c r="M1240" s="652" t="s">
        <v>66</v>
      </c>
      <c r="N1240" s="660">
        <v>43144</v>
      </c>
      <c r="O1240" s="654">
        <v>43146</v>
      </c>
      <c r="P1240" s="5"/>
      <c r="Q1240" s="271" t="s">
        <v>77</v>
      </c>
      <c r="R1240" s="549">
        <v>2018</v>
      </c>
      <c r="S1240" s="727"/>
      <c r="T1240" s="727"/>
      <c r="U1240" s="727"/>
      <c r="V1240" s="727"/>
      <c r="W1240" s="727"/>
    </row>
    <row r="1241" spans="1:23" ht="23.25" hidden="1" customHeight="1" x14ac:dyDescent="0.25">
      <c r="A1241" s="3" t="s">
        <v>2472</v>
      </c>
      <c r="B1241" s="5" t="s">
        <v>2473</v>
      </c>
      <c r="C1241" s="376" t="s">
        <v>41</v>
      </c>
      <c r="D1241" s="335" t="s">
        <v>2474</v>
      </c>
      <c r="E1241" s="337" t="s">
        <v>2475</v>
      </c>
      <c r="F1241" s="344" t="s">
        <v>50</v>
      </c>
      <c r="G1241" s="344">
        <v>1</v>
      </c>
      <c r="H1241" s="650">
        <v>1.73</v>
      </c>
      <c r="I1241" s="650">
        <v>1.73</v>
      </c>
      <c r="J1241" s="651">
        <v>43130</v>
      </c>
      <c r="K1241" s="598" t="s">
        <v>33</v>
      </c>
      <c r="L1241" s="361" t="s">
        <v>36</v>
      </c>
      <c r="M1241" s="652" t="s">
        <v>66</v>
      </c>
      <c r="N1241" s="653">
        <v>43145</v>
      </c>
      <c r="O1241" s="654">
        <v>43146</v>
      </c>
      <c r="P1241" s="5"/>
      <c r="Q1241" s="271" t="s">
        <v>77</v>
      </c>
      <c r="R1241" s="658">
        <f>YEAR(J1241)</f>
        <v>2018</v>
      </c>
    </row>
    <row r="1242" spans="1:23" ht="23.25" hidden="1" customHeight="1" x14ac:dyDescent="0.25">
      <c r="A1242" s="3" t="s">
        <v>2472</v>
      </c>
      <c r="B1242" s="5" t="s">
        <v>2476</v>
      </c>
      <c r="C1242" s="376" t="s">
        <v>41</v>
      </c>
      <c r="D1242" s="335" t="s">
        <v>2477</v>
      </c>
      <c r="E1242" s="337" t="s">
        <v>2478</v>
      </c>
      <c r="F1242" s="344" t="s">
        <v>50</v>
      </c>
      <c r="G1242" s="344">
        <v>1</v>
      </c>
      <c r="H1242" s="650">
        <v>10.94</v>
      </c>
      <c r="I1242" s="650">
        <v>10.94</v>
      </c>
      <c r="J1242" s="651">
        <v>43130</v>
      </c>
      <c r="K1242" s="598" t="s">
        <v>33</v>
      </c>
      <c r="L1242" s="361" t="s">
        <v>36</v>
      </c>
      <c r="M1242" s="652" t="s">
        <v>66</v>
      </c>
      <c r="N1242" s="653">
        <v>43145</v>
      </c>
      <c r="O1242" s="654">
        <v>43146</v>
      </c>
      <c r="P1242" s="5"/>
      <c r="Q1242" s="271" t="s">
        <v>77</v>
      </c>
      <c r="R1242" s="658">
        <f>YEAR(J1242)</f>
        <v>2018</v>
      </c>
    </row>
    <row r="1243" spans="1:23" ht="23.25" hidden="1" customHeight="1" x14ac:dyDescent="0.25">
      <c r="A1243" s="3" t="s">
        <v>103</v>
      </c>
      <c r="B1243" s="5" t="s">
        <v>1981</v>
      </c>
      <c r="C1243" s="376"/>
      <c r="D1243" s="335" t="s">
        <v>1982</v>
      </c>
      <c r="E1243" s="331" t="s">
        <v>1982</v>
      </c>
      <c r="F1243" s="344" t="s">
        <v>32</v>
      </c>
      <c r="G1243" s="344">
        <v>20</v>
      </c>
      <c r="H1243" s="650">
        <v>13.27</v>
      </c>
      <c r="I1243" s="650">
        <v>265.39999999999998</v>
      </c>
      <c r="J1243" s="366">
        <v>43130</v>
      </c>
      <c r="K1243" s="598" t="s">
        <v>784</v>
      </c>
      <c r="L1243" s="361" t="s">
        <v>103</v>
      </c>
      <c r="M1243" s="652" t="s">
        <v>66</v>
      </c>
      <c r="N1243" s="660">
        <v>43144</v>
      </c>
      <c r="O1243" s="654">
        <v>43146</v>
      </c>
      <c r="P1243" s="5"/>
      <c r="Q1243" s="271" t="s">
        <v>77</v>
      </c>
      <c r="R1243" s="396">
        <v>2018</v>
      </c>
    </row>
    <row r="1244" spans="1:23" ht="23.25" hidden="1" customHeight="1" x14ac:dyDescent="0.25">
      <c r="A1244" s="3" t="s">
        <v>54</v>
      </c>
      <c r="B1244" s="5" t="s">
        <v>2357</v>
      </c>
      <c r="C1244" s="376" t="s">
        <v>178</v>
      </c>
      <c r="D1244" s="335" t="s">
        <v>658</v>
      </c>
      <c r="E1244" s="331" t="s">
        <v>1247</v>
      </c>
      <c r="F1244" s="344" t="s">
        <v>44</v>
      </c>
      <c r="G1244" s="344">
        <v>5</v>
      </c>
      <c r="H1244" s="650">
        <v>27.13</v>
      </c>
      <c r="I1244" s="650">
        <v>135.65</v>
      </c>
      <c r="J1244" s="366">
        <v>43130</v>
      </c>
      <c r="K1244" s="598" t="s">
        <v>178</v>
      </c>
      <c r="L1244" s="361" t="s">
        <v>54</v>
      </c>
      <c r="M1244" s="652" t="s">
        <v>66</v>
      </c>
      <c r="N1244" s="660">
        <v>43143</v>
      </c>
      <c r="O1244" s="654">
        <v>43144</v>
      </c>
      <c r="P1244" s="5"/>
      <c r="Q1244" s="271" t="s">
        <v>77</v>
      </c>
      <c r="R1244" s="675">
        <v>2018</v>
      </c>
      <c r="S1244" s="564"/>
      <c r="T1244" s="564"/>
      <c r="U1244" s="564"/>
      <c r="V1244" s="564"/>
      <c r="W1244" s="564"/>
    </row>
    <row r="1245" spans="1:23" ht="23.25" hidden="1" customHeight="1" x14ac:dyDescent="0.25">
      <c r="A1245" s="3" t="s">
        <v>2472</v>
      </c>
      <c r="B1245" s="5" t="s">
        <v>2479</v>
      </c>
      <c r="C1245" s="376" t="s">
        <v>41</v>
      </c>
      <c r="D1245" s="335" t="s">
        <v>2480</v>
      </c>
      <c r="E1245" s="337" t="s">
        <v>2481</v>
      </c>
      <c r="F1245" s="344" t="s">
        <v>50</v>
      </c>
      <c r="G1245" s="344">
        <v>1</v>
      </c>
      <c r="H1245" s="650">
        <v>96.56</v>
      </c>
      <c r="I1245" s="650">
        <v>96.56</v>
      </c>
      <c r="J1245" s="651">
        <v>43130</v>
      </c>
      <c r="K1245" s="598" t="s">
        <v>33</v>
      </c>
      <c r="L1245" s="361" t="s">
        <v>36</v>
      </c>
      <c r="M1245" s="652" t="s">
        <v>66</v>
      </c>
      <c r="N1245" s="653">
        <v>43145</v>
      </c>
      <c r="O1245" s="654">
        <v>43146</v>
      </c>
      <c r="P1245" s="5"/>
      <c r="Q1245" s="271" t="s">
        <v>77</v>
      </c>
      <c r="R1245" s="658">
        <f>YEAR(J1245)</f>
        <v>2018</v>
      </c>
    </row>
    <row r="1246" spans="1:23" ht="23.25" hidden="1" customHeight="1" x14ac:dyDescent="0.25">
      <c r="A1246" s="3" t="s">
        <v>0</v>
      </c>
      <c r="B1246" s="5" t="s">
        <v>2482</v>
      </c>
      <c r="C1246" s="376" t="s">
        <v>2483</v>
      </c>
      <c r="D1246" s="335" t="s">
        <v>2484</v>
      </c>
      <c r="E1246" s="333" t="s">
        <v>2482</v>
      </c>
      <c r="F1246" s="344" t="s">
        <v>200</v>
      </c>
      <c r="G1246" s="344">
        <v>1</v>
      </c>
      <c r="H1246" s="650">
        <v>60.3</v>
      </c>
      <c r="I1246" s="650">
        <v>60.3</v>
      </c>
      <c r="J1246" s="651">
        <v>43131</v>
      </c>
      <c r="K1246" s="598" t="s">
        <v>33</v>
      </c>
      <c r="L1246" s="361" t="s">
        <v>0</v>
      </c>
      <c r="M1246" s="652" t="s">
        <v>66</v>
      </c>
      <c r="N1246" s="653">
        <v>43145</v>
      </c>
      <c r="O1246" s="654">
        <v>43146</v>
      </c>
      <c r="P1246" s="5"/>
      <c r="Q1246" s="271" t="s">
        <v>77</v>
      </c>
      <c r="R1246" s="5">
        <v>2018</v>
      </c>
      <c r="S1246" s="124"/>
      <c r="T1246" s="124"/>
      <c r="U1246" s="124"/>
      <c r="V1246" s="124"/>
      <c r="W1246" s="124"/>
    </row>
    <row r="1247" spans="1:23" ht="23.25" hidden="1" customHeight="1" x14ac:dyDescent="0.25">
      <c r="A1247" s="3" t="s">
        <v>6</v>
      </c>
      <c r="B1247" s="5" t="s">
        <v>2485</v>
      </c>
      <c r="C1247" s="376" t="s">
        <v>2486</v>
      </c>
      <c r="D1247" s="335" t="s">
        <v>2487</v>
      </c>
      <c r="E1247" s="333" t="s">
        <v>2485</v>
      </c>
      <c r="F1247" s="344" t="s">
        <v>50</v>
      </c>
      <c r="G1247" s="344">
        <v>7</v>
      </c>
      <c r="H1247" s="650">
        <v>7.42</v>
      </c>
      <c r="I1247" s="650">
        <v>51.94</v>
      </c>
      <c r="J1247" s="651">
        <v>43132</v>
      </c>
      <c r="K1247" s="598" t="s">
        <v>33</v>
      </c>
      <c r="L1247" s="361" t="s">
        <v>2225</v>
      </c>
      <c r="M1247" s="652" t="s">
        <v>66</v>
      </c>
      <c r="N1247" s="653">
        <v>43145</v>
      </c>
      <c r="O1247" s="654">
        <v>43146</v>
      </c>
      <c r="P1247" s="5"/>
      <c r="Q1247" s="271" t="s">
        <v>77</v>
      </c>
      <c r="R1247" s="658">
        <f>YEAR(J1247)</f>
        <v>2018</v>
      </c>
    </row>
    <row r="1248" spans="1:23" ht="23.25" hidden="1" customHeight="1" x14ac:dyDescent="0.25">
      <c r="A1248" s="5" t="s">
        <v>0</v>
      </c>
      <c r="B1248" s="5" t="s">
        <v>2488</v>
      </c>
      <c r="C1248" s="376" t="s">
        <v>185</v>
      </c>
      <c r="D1248" s="335" t="s">
        <v>2489</v>
      </c>
      <c r="E1248" s="331" t="s">
        <v>2490</v>
      </c>
      <c r="F1248" s="344" t="s">
        <v>50</v>
      </c>
      <c r="G1248" s="344">
        <v>3</v>
      </c>
      <c r="H1248" s="650">
        <v>137.83600000000001</v>
      </c>
      <c r="I1248" s="650">
        <v>413.51</v>
      </c>
      <c r="J1248" s="651">
        <v>43132</v>
      </c>
      <c r="K1248" s="598" t="s">
        <v>33</v>
      </c>
      <c r="L1248" s="361" t="s">
        <v>0</v>
      </c>
      <c r="M1248" s="652" t="s">
        <v>66</v>
      </c>
      <c r="N1248" s="653">
        <v>43145</v>
      </c>
      <c r="O1248" s="654">
        <v>43146</v>
      </c>
      <c r="P1248" s="5"/>
      <c r="Q1248" s="271" t="s">
        <v>77</v>
      </c>
      <c r="R1248" s="549">
        <v>2018</v>
      </c>
    </row>
    <row r="1249" spans="1:23" ht="23.25" hidden="1" customHeight="1" x14ac:dyDescent="0.25">
      <c r="A1249" s="3" t="s">
        <v>54</v>
      </c>
      <c r="B1249" s="5" t="s">
        <v>2491</v>
      </c>
      <c r="C1249" s="376" t="s">
        <v>54</v>
      </c>
      <c r="D1249" s="335" t="s">
        <v>2492</v>
      </c>
      <c r="E1249" s="337" t="s">
        <v>2493</v>
      </c>
      <c r="F1249" s="344" t="s">
        <v>32</v>
      </c>
      <c r="G1249" s="344">
        <v>1</v>
      </c>
      <c r="H1249" s="650">
        <v>758.5</v>
      </c>
      <c r="I1249" s="650">
        <v>758.5</v>
      </c>
      <c r="J1249" s="366">
        <v>43132</v>
      </c>
      <c r="K1249" s="598" t="s">
        <v>2494</v>
      </c>
      <c r="L1249" s="361" t="s">
        <v>54</v>
      </c>
      <c r="M1249" s="652" t="s">
        <v>66</v>
      </c>
      <c r="N1249" s="660">
        <v>43144</v>
      </c>
      <c r="O1249" s="654">
        <v>43146</v>
      </c>
      <c r="P1249" s="5"/>
      <c r="Q1249" s="271" t="s">
        <v>77</v>
      </c>
      <c r="R1249" s="549">
        <v>2018</v>
      </c>
      <c r="S1249" s="727"/>
      <c r="T1249" s="727"/>
      <c r="U1249" s="727"/>
      <c r="V1249" s="727"/>
      <c r="W1249" s="727"/>
    </row>
    <row r="1250" spans="1:23" ht="23.25" hidden="1" customHeight="1" x14ac:dyDescent="0.25">
      <c r="A1250" s="3" t="s">
        <v>2495</v>
      </c>
      <c r="B1250" s="5" t="s">
        <v>1817</v>
      </c>
      <c r="C1250" s="376" t="s">
        <v>220</v>
      </c>
      <c r="D1250" s="335">
        <v>22824</v>
      </c>
      <c r="E1250" s="331" t="s">
        <v>656</v>
      </c>
      <c r="F1250" s="344" t="s">
        <v>94</v>
      </c>
      <c r="G1250" s="344">
        <v>2</v>
      </c>
      <c r="H1250" s="650">
        <v>310.33999999999997</v>
      </c>
      <c r="I1250" s="650">
        <v>620.67999999999995</v>
      </c>
      <c r="J1250" s="366">
        <v>43133</v>
      </c>
      <c r="K1250" s="598" t="s">
        <v>220</v>
      </c>
      <c r="L1250" s="361" t="s">
        <v>2496</v>
      </c>
      <c r="M1250" s="652" t="s">
        <v>66</v>
      </c>
      <c r="N1250" s="660">
        <v>43152</v>
      </c>
      <c r="O1250" s="123">
        <v>43158</v>
      </c>
      <c r="P1250" s="5"/>
      <c r="Q1250" s="271" t="s">
        <v>77</v>
      </c>
      <c r="R1250" s="5">
        <v>2018</v>
      </c>
    </row>
    <row r="1251" spans="1:23" ht="23.25" hidden="1" customHeight="1" x14ac:dyDescent="0.25">
      <c r="A1251" s="3" t="s">
        <v>0</v>
      </c>
      <c r="B1251" s="5" t="s">
        <v>2497</v>
      </c>
      <c r="C1251" s="376" t="s">
        <v>2272</v>
      </c>
      <c r="D1251" s="335" t="s">
        <v>2498</v>
      </c>
      <c r="E1251" s="337" t="s">
        <v>2499</v>
      </c>
      <c r="F1251" s="344" t="s">
        <v>50</v>
      </c>
      <c r="G1251" s="344">
        <v>2</v>
      </c>
      <c r="H1251" s="650">
        <v>5.2</v>
      </c>
      <c r="I1251" s="650">
        <v>10.4</v>
      </c>
      <c r="J1251" s="651">
        <v>43133</v>
      </c>
      <c r="K1251" s="598" t="s">
        <v>33</v>
      </c>
      <c r="L1251" s="361" t="s">
        <v>0</v>
      </c>
      <c r="M1251" s="652" t="s">
        <v>66</v>
      </c>
      <c r="N1251" s="653">
        <v>43145</v>
      </c>
      <c r="O1251" s="654">
        <v>43146</v>
      </c>
      <c r="P1251" s="5"/>
      <c r="Q1251" s="271" t="s">
        <v>77</v>
      </c>
      <c r="R1251" s="658">
        <f>YEAR(J1251)</f>
        <v>2018</v>
      </c>
    </row>
    <row r="1252" spans="1:23" ht="23.25" hidden="1" customHeight="1" x14ac:dyDescent="0.25">
      <c r="A1252" s="5" t="s">
        <v>0</v>
      </c>
      <c r="B1252" s="5" t="s">
        <v>2500</v>
      </c>
      <c r="C1252" s="376" t="s">
        <v>2501</v>
      </c>
      <c r="D1252" s="344" t="s">
        <v>2502</v>
      </c>
      <c r="E1252" s="337" t="s">
        <v>2503</v>
      </c>
      <c r="F1252" s="344" t="s">
        <v>94</v>
      </c>
      <c r="G1252" s="344">
        <v>1</v>
      </c>
      <c r="H1252" s="650">
        <v>305.16000000000003</v>
      </c>
      <c r="I1252" s="650">
        <v>305.16000000000003</v>
      </c>
      <c r="J1252" s="366">
        <v>43134</v>
      </c>
      <c r="K1252" s="598" t="s">
        <v>214</v>
      </c>
      <c r="L1252" s="361" t="s">
        <v>54</v>
      </c>
      <c r="M1252" s="652" t="s">
        <v>66</v>
      </c>
      <c r="N1252" s="660">
        <v>43200</v>
      </c>
      <c r="O1252" s="654">
        <v>43208</v>
      </c>
      <c r="P1252" s="5"/>
      <c r="Q1252" s="271" t="s">
        <v>77</v>
      </c>
      <c r="R1252" s="5">
        <v>2018</v>
      </c>
    </row>
    <row r="1253" spans="1:23" ht="23.25" hidden="1" customHeight="1" x14ac:dyDescent="0.25">
      <c r="A1253" s="3" t="s">
        <v>0</v>
      </c>
      <c r="B1253" s="5" t="s">
        <v>2504</v>
      </c>
      <c r="C1253" s="376" t="s">
        <v>2505</v>
      </c>
      <c r="D1253" s="386" t="s">
        <v>2506</v>
      </c>
      <c r="E1253" s="331" t="s">
        <v>2504</v>
      </c>
      <c r="F1253" s="344" t="s">
        <v>50</v>
      </c>
      <c r="G1253" s="344">
        <v>1</v>
      </c>
      <c r="H1253" s="650">
        <v>12</v>
      </c>
      <c r="I1253" s="650">
        <v>12</v>
      </c>
      <c r="J1253" s="366">
        <v>43136</v>
      </c>
      <c r="K1253" s="598" t="s">
        <v>139</v>
      </c>
      <c r="L1253" s="361" t="s">
        <v>1048</v>
      </c>
      <c r="M1253" s="652" t="s">
        <v>66</v>
      </c>
      <c r="N1253" s="660">
        <v>43144</v>
      </c>
      <c r="O1253" s="654">
        <v>43146</v>
      </c>
      <c r="P1253" s="5"/>
      <c r="Q1253" s="271" t="s">
        <v>77</v>
      </c>
      <c r="R1253" s="5">
        <v>2018</v>
      </c>
    </row>
    <row r="1254" spans="1:23" ht="23.25" hidden="1" customHeight="1" x14ac:dyDescent="0.25">
      <c r="A1254" s="338" t="s">
        <v>307</v>
      </c>
      <c r="B1254" s="5" t="s">
        <v>505</v>
      </c>
      <c r="C1254" s="376"/>
      <c r="D1254" s="335" t="s">
        <v>506</v>
      </c>
      <c r="E1254" s="337" t="s">
        <v>507</v>
      </c>
      <c r="F1254" s="344" t="s">
        <v>64</v>
      </c>
      <c r="G1254" s="344">
        <v>1</v>
      </c>
      <c r="H1254" s="650">
        <v>4000</v>
      </c>
      <c r="I1254" s="650">
        <v>4000</v>
      </c>
      <c r="J1254" s="366">
        <v>43136</v>
      </c>
      <c r="K1254" s="598" t="s">
        <v>508</v>
      </c>
      <c r="L1254" s="361" t="s">
        <v>307</v>
      </c>
      <c r="M1254" s="652" t="s">
        <v>66</v>
      </c>
      <c r="N1254" s="660">
        <v>43137</v>
      </c>
      <c r="O1254" s="654">
        <v>43137</v>
      </c>
      <c r="P1254" s="7"/>
      <c r="Q1254" s="271" t="s">
        <v>77</v>
      </c>
      <c r="R1254" s="396">
        <v>2018</v>
      </c>
    </row>
    <row r="1255" spans="1:23" ht="23.25" hidden="1" customHeight="1" x14ac:dyDescent="0.25">
      <c r="A1255" s="5" t="s">
        <v>36</v>
      </c>
      <c r="B1255" s="5" t="s">
        <v>2507</v>
      </c>
      <c r="C1255" s="376" t="s">
        <v>1147</v>
      </c>
      <c r="D1255" s="386" t="s">
        <v>2508</v>
      </c>
      <c r="E1255" s="337" t="s">
        <v>2509</v>
      </c>
      <c r="F1255" s="344" t="s">
        <v>32</v>
      </c>
      <c r="G1255" s="344">
        <v>1</v>
      </c>
      <c r="H1255" s="650">
        <v>552.5</v>
      </c>
      <c r="I1255" s="650">
        <v>552.5</v>
      </c>
      <c r="J1255" s="366">
        <v>43136</v>
      </c>
      <c r="K1255" s="598" t="s">
        <v>332</v>
      </c>
      <c r="L1255" s="361" t="s">
        <v>36</v>
      </c>
      <c r="M1255" s="652" t="s">
        <v>66</v>
      </c>
      <c r="N1255" s="660">
        <v>43144</v>
      </c>
      <c r="O1255" s="654">
        <v>43146</v>
      </c>
      <c r="P1255" s="5"/>
      <c r="Q1255" s="271" t="s">
        <v>77</v>
      </c>
      <c r="R1255" s="549">
        <v>2018</v>
      </c>
    </row>
    <row r="1256" spans="1:23" ht="23.25" hidden="1" customHeight="1" x14ac:dyDescent="0.25">
      <c r="A1256" s="338" t="s">
        <v>307</v>
      </c>
      <c r="B1256" s="5" t="s">
        <v>1854</v>
      </c>
      <c r="C1256" s="376" t="s">
        <v>1854</v>
      </c>
      <c r="D1256" s="335" t="s">
        <v>2172</v>
      </c>
      <c r="E1256" s="337" t="s">
        <v>2172</v>
      </c>
      <c r="F1256" s="344" t="s">
        <v>64</v>
      </c>
      <c r="G1256" s="344">
        <v>21</v>
      </c>
      <c r="H1256" s="650">
        <v>10.78</v>
      </c>
      <c r="I1256" s="650">
        <v>226.38</v>
      </c>
      <c r="J1256" s="366">
        <v>43136</v>
      </c>
      <c r="K1256" s="598" t="s">
        <v>9234</v>
      </c>
      <c r="L1256" s="361" t="s">
        <v>2510</v>
      </c>
      <c r="M1256" s="652" t="s">
        <v>66</v>
      </c>
      <c r="N1256" s="660">
        <v>43137</v>
      </c>
      <c r="O1256" s="654">
        <v>43140</v>
      </c>
      <c r="P1256" s="734"/>
      <c r="Q1256" s="271" t="s">
        <v>77</v>
      </c>
      <c r="R1256" s="5">
        <v>2018</v>
      </c>
    </row>
    <row r="1257" spans="1:23" ht="23.25" hidden="1" customHeight="1" x14ac:dyDescent="0.25">
      <c r="A1257" s="338" t="s">
        <v>307</v>
      </c>
      <c r="B1257" s="5" t="s">
        <v>1861</v>
      </c>
      <c r="C1257" s="376" t="s">
        <v>1861</v>
      </c>
      <c r="D1257" s="335" t="s">
        <v>2511</v>
      </c>
      <c r="E1257" s="333" t="s">
        <v>1286</v>
      </c>
      <c r="F1257" s="344" t="s">
        <v>64</v>
      </c>
      <c r="G1257" s="344">
        <v>3</v>
      </c>
      <c r="H1257" s="650">
        <v>116.45</v>
      </c>
      <c r="I1257" s="650">
        <v>349.35</v>
      </c>
      <c r="J1257" s="366">
        <v>43136</v>
      </c>
      <c r="K1257" s="598" t="s">
        <v>214</v>
      </c>
      <c r="L1257" s="361" t="s">
        <v>2510</v>
      </c>
      <c r="M1257" s="652" t="s">
        <v>66</v>
      </c>
      <c r="N1257" s="660">
        <v>43137</v>
      </c>
      <c r="O1257" s="654">
        <v>43140</v>
      </c>
      <c r="P1257" s="735"/>
      <c r="Q1257" s="271" t="s">
        <v>77</v>
      </c>
      <c r="R1257" s="5">
        <v>2018</v>
      </c>
    </row>
    <row r="1258" spans="1:23" ht="23.25" hidden="1" customHeight="1" x14ac:dyDescent="0.25">
      <c r="A1258" s="338" t="s">
        <v>307</v>
      </c>
      <c r="B1258" s="5" t="s">
        <v>1861</v>
      </c>
      <c r="C1258" s="376" t="s">
        <v>1861</v>
      </c>
      <c r="D1258" s="335" t="s">
        <v>1143</v>
      </c>
      <c r="E1258" s="337" t="s">
        <v>936</v>
      </c>
      <c r="F1258" s="344" t="s">
        <v>64</v>
      </c>
      <c r="G1258" s="344">
        <v>5</v>
      </c>
      <c r="H1258" s="650">
        <v>55.21</v>
      </c>
      <c r="I1258" s="650">
        <v>276.05</v>
      </c>
      <c r="J1258" s="366">
        <v>43136</v>
      </c>
      <c r="K1258" s="598" t="s">
        <v>214</v>
      </c>
      <c r="L1258" s="361" t="s">
        <v>2510</v>
      </c>
      <c r="M1258" s="652" t="s">
        <v>66</v>
      </c>
      <c r="N1258" s="660">
        <v>43137</v>
      </c>
      <c r="O1258" s="654">
        <v>43140</v>
      </c>
      <c r="P1258" s="735"/>
      <c r="Q1258" s="271" t="s">
        <v>77</v>
      </c>
      <c r="R1258" s="549">
        <v>2018</v>
      </c>
      <c r="S1258" s="564"/>
      <c r="T1258" s="564"/>
      <c r="U1258" s="564"/>
      <c r="V1258" s="564"/>
      <c r="W1258" s="564"/>
    </row>
    <row r="1259" spans="1:23" ht="23.25" hidden="1" customHeight="1" x14ac:dyDescent="0.25">
      <c r="A1259" s="338" t="s">
        <v>307</v>
      </c>
      <c r="B1259" s="5" t="s">
        <v>1861</v>
      </c>
      <c r="C1259" s="376" t="s">
        <v>1861</v>
      </c>
      <c r="D1259" s="335" t="s">
        <v>1143</v>
      </c>
      <c r="E1259" s="337" t="s">
        <v>597</v>
      </c>
      <c r="F1259" s="344" t="s">
        <v>64</v>
      </c>
      <c r="G1259" s="344">
        <v>5</v>
      </c>
      <c r="H1259" s="650">
        <v>29.88</v>
      </c>
      <c r="I1259" s="650">
        <v>149.4</v>
      </c>
      <c r="J1259" s="366">
        <v>43136</v>
      </c>
      <c r="K1259" s="598" t="s">
        <v>214</v>
      </c>
      <c r="L1259" s="361" t="s">
        <v>2510</v>
      </c>
      <c r="M1259" s="652" t="s">
        <v>66</v>
      </c>
      <c r="N1259" s="660">
        <v>43137</v>
      </c>
      <c r="O1259" s="654">
        <v>43140</v>
      </c>
      <c r="P1259" s="735"/>
      <c r="Q1259" s="271" t="s">
        <v>77</v>
      </c>
      <c r="R1259" s="549">
        <v>2018</v>
      </c>
    </row>
    <row r="1260" spans="1:23" ht="23.25" hidden="1" customHeight="1" x14ac:dyDescent="0.25">
      <c r="A1260" s="338" t="s">
        <v>307</v>
      </c>
      <c r="B1260" s="5" t="s">
        <v>2512</v>
      </c>
      <c r="C1260" s="376" t="s">
        <v>2512</v>
      </c>
      <c r="D1260" s="335" t="s">
        <v>716</v>
      </c>
      <c r="E1260" s="333" t="s">
        <v>716</v>
      </c>
      <c r="F1260" s="344" t="s">
        <v>64</v>
      </c>
      <c r="G1260" s="344">
        <v>30</v>
      </c>
      <c r="H1260" s="650">
        <v>2.75</v>
      </c>
      <c r="I1260" s="650">
        <v>82.5</v>
      </c>
      <c r="J1260" s="366">
        <v>43136</v>
      </c>
      <c r="K1260" s="598" t="s">
        <v>504</v>
      </c>
      <c r="L1260" s="361" t="s">
        <v>2510</v>
      </c>
      <c r="M1260" s="652" t="s">
        <v>66</v>
      </c>
      <c r="N1260" s="660">
        <v>43137</v>
      </c>
      <c r="O1260" s="654">
        <v>43140</v>
      </c>
      <c r="P1260" s="734"/>
      <c r="Q1260" s="271" t="s">
        <v>77</v>
      </c>
      <c r="R1260" s="5">
        <v>2018</v>
      </c>
    </row>
    <row r="1261" spans="1:23" ht="23.25" hidden="1" customHeight="1" x14ac:dyDescent="0.25">
      <c r="A1261" s="338" t="s">
        <v>307</v>
      </c>
      <c r="B1261" s="5" t="s">
        <v>2512</v>
      </c>
      <c r="C1261" s="376" t="s">
        <v>2512</v>
      </c>
      <c r="D1261" s="335" t="s">
        <v>2298</v>
      </c>
      <c r="E1261" s="331" t="s">
        <v>2298</v>
      </c>
      <c r="F1261" s="344" t="s">
        <v>64</v>
      </c>
      <c r="G1261" s="344">
        <v>64</v>
      </c>
      <c r="H1261" s="650">
        <v>1</v>
      </c>
      <c r="I1261" s="650">
        <v>64</v>
      </c>
      <c r="J1261" s="366">
        <v>43136</v>
      </c>
      <c r="K1261" s="598" t="s">
        <v>504</v>
      </c>
      <c r="L1261" s="361" t="s">
        <v>2510</v>
      </c>
      <c r="M1261" s="652" t="s">
        <v>66</v>
      </c>
      <c r="N1261" s="660">
        <v>43137</v>
      </c>
      <c r="O1261" s="654">
        <v>43140</v>
      </c>
      <c r="P1261" s="734"/>
      <c r="Q1261" s="271" t="s">
        <v>77</v>
      </c>
      <c r="R1261" s="5">
        <v>2018</v>
      </c>
    </row>
    <row r="1262" spans="1:23" ht="23.25" hidden="1" customHeight="1" x14ac:dyDescent="0.25">
      <c r="A1262" s="3" t="s">
        <v>0</v>
      </c>
      <c r="B1262" s="5" t="s">
        <v>2513</v>
      </c>
      <c r="C1262" s="376" t="s">
        <v>2514</v>
      </c>
      <c r="D1262" s="386" t="s">
        <v>2515</v>
      </c>
      <c r="E1262" s="337" t="s">
        <v>2516</v>
      </c>
      <c r="F1262" s="344" t="s">
        <v>50</v>
      </c>
      <c r="G1262" s="344">
        <v>7</v>
      </c>
      <c r="H1262" s="650">
        <v>17</v>
      </c>
      <c r="I1262" s="650">
        <v>119</v>
      </c>
      <c r="J1262" s="366">
        <v>43136</v>
      </c>
      <c r="K1262" s="598" t="s">
        <v>139</v>
      </c>
      <c r="L1262" s="361" t="s">
        <v>1048</v>
      </c>
      <c r="M1262" s="652" t="s">
        <v>66</v>
      </c>
      <c r="N1262" s="660">
        <v>43144</v>
      </c>
      <c r="O1262" s="654">
        <v>43146</v>
      </c>
      <c r="P1262" s="5"/>
      <c r="Q1262" s="271" t="s">
        <v>77</v>
      </c>
      <c r="R1262" s="5">
        <v>2018</v>
      </c>
      <c r="S1262" s="727"/>
      <c r="T1262" s="727"/>
      <c r="U1262" s="727"/>
      <c r="V1262" s="727"/>
      <c r="W1262" s="727"/>
    </row>
    <row r="1263" spans="1:23" ht="23.25" hidden="1" customHeight="1" x14ac:dyDescent="0.25">
      <c r="A1263" s="338" t="s">
        <v>307</v>
      </c>
      <c r="B1263" s="5" t="s">
        <v>1862</v>
      </c>
      <c r="C1263" s="376" t="s">
        <v>1862</v>
      </c>
      <c r="D1263" s="335" t="s">
        <v>2311</v>
      </c>
      <c r="E1263" s="333" t="s">
        <v>2311</v>
      </c>
      <c r="F1263" s="344" t="s">
        <v>64</v>
      </c>
      <c r="G1263" s="344">
        <v>3</v>
      </c>
      <c r="H1263" s="650">
        <v>74.709999999999994</v>
      </c>
      <c r="I1263" s="650">
        <v>224.13</v>
      </c>
      <c r="J1263" s="366">
        <v>43136</v>
      </c>
      <c r="K1263" s="598" t="s">
        <v>214</v>
      </c>
      <c r="L1263" s="361" t="s">
        <v>2510</v>
      </c>
      <c r="M1263" s="652" t="s">
        <v>66</v>
      </c>
      <c r="N1263" s="660">
        <v>43137</v>
      </c>
      <c r="O1263" s="654">
        <v>43137</v>
      </c>
      <c r="P1263" s="735"/>
      <c r="Q1263" s="271" t="s">
        <v>77</v>
      </c>
      <c r="R1263" s="5">
        <v>2018</v>
      </c>
    </row>
    <row r="1264" spans="1:23" ht="23.25" hidden="1" customHeight="1" x14ac:dyDescent="0.25">
      <c r="A1264" s="338" t="s">
        <v>307</v>
      </c>
      <c r="B1264" s="5" t="s">
        <v>1624</v>
      </c>
      <c r="C1264" s="376" t="s">
        <v>1624</v>
      </c>
      <c r="D1264" s="332">
        <v>117006</v>
      </c>
      <c r="E1264" s="343" t="s">
        <v>2009</v>
      </c>
      <c r="F1264" s="344" t="s">
        <v>64</v>
      </c>
      <c r="G1264" s="344">
        <v>1</v>
      </c>
      <c r="H1264" s="650">
        <v>3.6</v>
      </c>
      <c r="I1264" s="650">
        <v>3.6</v>
      </c>
      <c r="J1264" s="366">
        <v>43136</v>
      </c>
      <c r="K1264" s="598" t="s">
        <v>214</v>
      </c>
      <c r="L1264" s="361" t="s">
        <v>307</v>
      </c>
      <c r="M1264" s="652" t="s">
        <v>66</v>
      </c>
      <c r="N1264" s="660">
        <v>43151</v>
      </c>
      <c r="O1264" s="654">
        <v>43153</v>
      </c>
      <c r="P1264" s="735"/>
      <c r="Q1264" s="271" t="s">
        <v>77</v>
      </c>
      <c r="R1264" s="5">
        <v>2018</v>
      </c>
    </row>
    <row r="1265" spans="1:23" ht="23.25" hidden="1" customHeight="1" x14ac:dyDescent="0.25">
      <c r="A1265" s="338" t="s">
        <v>307</v>
      </c>
      <c r="B1265" s="5" t="s">
        <v>1624</v>
      </c>
      <c r="C1265" s="376" t="s">
        <v>1624</v>
      </c>
      <c r="D1265" s="332">
        <v>117012</v>
      </c>
      <c r="E1265" s="343" t="s">
        <v>2015</v>
      </c>
      <c r="F1265" s="344" t="s">
        <v>64</v>
      </c>
      <c r="G1265" s="344">
        <v>1</v>
      </c>
      <c r="H1265" s="650">
        <v>6.4</v>
      </c>
      <c r="I1265" s="650">
        <v>6.4</v>
      </c>
      <c r="J1265" s="366">
        <v>43136</v>
      </c>
      <c r="K1265" s="598" t="s">
        <v>214</v>
      </c>
      <c r="L1265" s="361" t="s">
        <v>307</v>
      </c>
      <c r="M1265" s="652" t="s">
        <v>66</v>
      </c>
      <c r="N1265" s="660">
        <v>43151</v>
      </c>
      <c r="O1265" s="654">
        <v>43146</v>
      </c>
      <c r="P1265" s="735"/>
      <c r="Q1265" s="271" t="s">
        <v>77</v>
      </c>
      <c r="R1265" s="5">
        <v>2018</v>
      </c>
    </row>
    <row r="1266" spans="1:23" s="124" customFormat="1" ht="23.25" hidden="1" customHeight="1" x14ac:dyDescent="0.25">
      <c r="A1266" s="338" t="s">
        <v>307</v>
      </c>
      <c r="B1266" s="5" t="s">
        <v>1624</v>
      </c>
      <c r="C1266" s="376" t="s">
        <v>1624</v>
      </c>
      <c r="D1266" s="335" t="s">
        <v>2517</v>
      </c>
      <c r="E1266" s="331">
        <v>243155</v>
      </c>
      <c r="F1266" s="344" t="s">
        <v>64</v>
      </c>
      <c r="G1266" s="344">
        <v>3</v>
      </c>
      <c r="H1266" s="650">
        <v>24</v>
      </c>
      <c r="I1266" s="650">
        <v>72</v>
      </c>
      <c r="J1266" s="366">
        <v>43136</v>
      </c>
      <c r="K1266" s="598" t="s">
        <v>214</v>
      </c>
      <c r="L1266" s="361" t="s">
        <v>2510</v>
      </c>
      <c r="M1266" s="652" t="s">
        <v>66</v>
      </c>
      <c r="N1266" s="660">
        <v>43137</v>
      </c>
      <c r="O1266" s="654">
        <v>43140</v>
      </c>
      <c r="P1266" s="735"/>
      <c r="Q1266" s="271" t="s">
        <v>77</v>
      </c>
      <c r="R1266" s="549">
        <v>2018</v>
      </c>
      <c r="S1266" s="330"/>
      <c r="T1266" s="330"/>
      <c r="U1266" s="330"/>
      <c r="V1266" s="330"/>
      <c r="W1266" s="330"/>
    </row>
    <row r="1267" spans="1:23" s="124" customFormat="1" ht="23.25" hidden="1" customHeight="1" x14ac:dyDescent="0.25">
      <c r="A1267" s="338" t="s">
        <v>307</v>
      </c>
      <c r="B1267" s="5" t="s">
        <v>1624</v>
      </c>
      <c r="C1267" s="376" t="s">
        <v>1624</v>
      </c>
      <c r="D1267" s="335" t="s">
        <v>2518</v>
      </c>
      <c r="E1267" s="331">
        <v>243153</v>
      </c>
      <c r="F1267" s="344" t="s">
        <v>64</v>
      </c>
      <c r="G1267" s="344">
        <v>3</v>
      </c>
      <c r="H1267" s="650">
        <v>136.5</v>
      </c>
      <c r="I1267" s="650">
        <v>409.5</v>
      </c>
      <c r="J1267" s="366">
        <v>43136</v>
      </c>
      <c r="K1267" s="598" t="s">
        <v>214</v>
      </c>
      <c r="L1267" s="361" t="s">
        <v>2510</v>
      </c>
      <c r="M1267" s="652" t="s">
        <v>66</v>
      </c>
      <c r="N1267" s="660">
        <v>43137</v>
      </c>
      <c r="O1267" s="654">
        <v>43140</v>
      </c>
      <c r="P1267" s="735"/>
      <c r="Q1267" s="271" t="s">
        <v>77</v>
      </c>
      <c r="R1267" s="549">
        <v>2018</v>
      </c>
      <c r="S1267" s="330"/>
      <c r="T1267" s="330"/>
      <c r="U1267" s="330"/>
      <c r="V1267" s="330"/>
      <c r="W1267" s="330"/>
    </row>
    <row r="1268" spans="1:23" s="124" customFormat="1" ht="23.25" hidden="1" customHeight="1" x14ac:dyDescent="0.25">
      <c r="A1268" s="338" t="s">
        <v>307</v>
      </c>
      <c r="B1268" s="5" t="s">
        <v>1624</v>
      </c>
      <c r="C1268" s="376" t="s">
        <v>1624</v>
      </c>
      <c r="D1268" s="335" t="s">
        <v>2519</v>
      </c>
      <c r="E1268" s="331">
        <v>243152</v>
      </c>
      <c r="F1268" s="344" t="s">
        <v>64</v>
      </c>
      <c r="G1268" s="344">
        <v>2</v>
      </c>
      <c r="H1268" s="650">
        <v>306.75</v>
      </c>
      <c r="I1268" s="650">
        <v>613.5</v>
      </c>
      <c r="J1268" s="366">
        <v>43136</v>
      </c>
      <c r="K1268" s="598" t="s">
        <v>214</v>
      </c>
      <c r="L1268" s="361" t="s">
        <v>2510</v>
      </c>
      <c r="M1268" s="652" t="s">
        <v>66</v>
      </c>
      <c r="N1268" s="660">
        <v>43137</v>
      </c>
      <c r="O1268" s="654">
        <v>43140</v>
      </c>
      <c r="P1268" s="735"/>
      <c r="Q1268" s="271" t="s">
        <v>77</v>
      </c>
      <c r="R1268" s="549">
        <v>2018</v>
      </c>
      <c r="S1268" s="330"/>
      <c r="T1268" s="330"/>
      <c r="U1268" s="330"/>
      <c r="V1268" s="330"/>
      <c r="W1268" s="330"/>
    </row>
    <row r="1269" spans="1:23" ht="23.25" hidden="1" customHeight="1" x14ac:dyDescent="0.25">
      <c r="A1269" s="338" t="s">
        <v>307</v>
      </c>
      <c r="B1269" s="5" t="s">
        <v>1866</v>
      </c>
      <c r="C1269" s="376" t="s">
        <v>1866</v>
      </c>
      <c r="D1269" s="332">
        <v>111920</v>
      </c>
      <c r="E1269" s="343" t="s">
        <v>2520</v>
      </c>
      <c r="F1269" s="344" t="s">
        <v>64</v>
      </c>
      <c r="G1269" s="344">
        <v>2</v>
      </c>
      <c r="H1269" s="650">
        <v>11.2</v>
      </c>
      <c r="I1269" s="650">
        <v>22.4</v>
      </c>
      <c r="J1269" s="366">
        <v>43136</v>
      </c>
      <c r="K1269" s="598" t="s">
        <v>214</v>
      </c>
      <c r="L1269" s="361" t="s">
        <v>307</v>
      </c>
      <c r="M1269" s="652" t="s">
        <v>66</v>
      </c>
      <c r="N1269" s="660">
        <v>43151</v>
      </c>
      <c r="O1269" s="654">
        <v>43153</v>
      </c>
      <c r="P1269" s="735"/>
      <c r="Q1269" s="271" t="s">
        <v>77</v>
      </c>
      <c r="R1269" s="5">
        <v>2018</v>
      </c>
    </row>
    <row r="1270" spans="1:23" ht="23.25" hidden="1" customHeight="1" x14ac:dyDescent="0.25">
      <c r="A1270" s="338" t="s">
        <v>307</v>
      </c>
      <c r="B1270" s="5" t="s">
        <v>1866</v>
      </c>
      <c r="C1270" s="376" t="s">
        <v>1866</v>
      </c>
      <c r="D1270" s="332" t="s">
        <v>2521</v>
      </c>
      <c r="E1270" s="343" t="s">
        <v>2522</v>
      </c>
      <c r="F1270" s="344" t="s">
        <v>64</v>
      </c>
      <c r="G1270" s="344">
        <v>2</v>
      </c>
      <c r="H1270" s="650">
        <v>3.6</v>
      </c>
      <c r="I1270" s="650">
        <v>7.2</v>
      </c>
      <c r="J1270" s="366">
        <v>43136</v>
      </c>
      <c r="K1270" s="598" t="s">
        <v>214</v>
      </c>
      <c r="L1270" s="361" t="s">
        <v>307</v>
      </c>
      <c r="M1270" s="652" t="s">
        <v>66</v>
      </c>
      <c r="N1270" s="660">
        <v>43151</v>
      </c>
      <c r="O1270" s="654">
        <v>43153</v>
      </c>
      <c r="P1270" s="735"/>
      <c r="Q1270" s="271" t="s">
        <v>77</v>
      </c>
      <c r="R1270" s="5">
        <v>2018</v>
      </c>
    </row>
    <row r="1271" spans="1:23" ht="23.25" hidden="1" customHeight="1" x14ac:dyDescent="0.25">
      <c r="A1271" s="338" t="s">
        <v>307</v>
      </c>
      <c r="B1271" s="5" t="s">
        <v>1866</v>
      </c>
      <c r="C1271" s="376" t="s">
        <v>1866</v>
      </c>
      <c r="D1271" s="335" t="s">
        <v>1352</v>
      </c>
      <c r="E1271" s="333">
        <v>194246</v>
      </c>
      <c r="F1271" s="344" t="s">
        <v>64</v>
      </c>
      <c r="G1271" s="344">
        <v>2</v>
      </c>
      <c r="H1271" s="650">
        <v>39</v>
      </c>
      <c r="I1271" s="650">
        <v>78</v>
      </c>
      <c r="J1271" s="366">
        <v>43136</v>
      </c>
      <c r="K1271" s="598" t="s">
        <v>214</v>
      </c>
      <c r="L1271" s="361" t="s">
        <v>2510</v>
      </c>
      <c r="M1271" s="652" t="s">
        <v>66</v>
      </c>
      <c r="N1271" s="660">
        <v>43137</v>
      </c>
      <c r="O1271" s="654">
        <v>43140</v>
      </c>
      <c r="P1271" s="735"/>
      <c r="Q1271" s="271" t="s">
        <v>77</v>
      </c>
      <c r="R1271" s="5">
        <v>2018</v>
      </c>
      <c r="S1271" s="124"/>
      <c r="T1271" s="124"/>
      <c r="U1271" s="124"/>
      <c r="V1271" s="124"/>
      <c r="W1271" s="124"/>
    </row>
    <row r="1272" spans="1:23" ht="23.25" hidden="1" customHeight="1" x14ac:dyDescent="0.25">
      <c r="A1272" s="338" t="s">
        <v>307</v>
      </c>
      <c r="B1272" s="5" t="s">
        <v>1866</v>
      </c>
      <c r="C1272" s="376" t="s">
        <v>1866</v>
      </c>
      <c r="D1272" s="335" t="s">
        <v>2523</v>
      </c>
      <c r="E1272" s="331">
        <v>192765</v>
      </c>
      <c r="F1272" s="344" t="s">
        <v>64</v>
      </c>
      <c r="G1272" s="344">
        <v>2</v>
      </c>
      <c r="H1272" s="650">
        <v>9</v>
      </c>
      <c r="I1272" s="650">
        <v>18</v>
      </c>
      <c r="J1272" s="366">
        <v>43136</v>
      </c>
      <c r="K1272" s="598" t="s">
        <v>214</v>
      </c>
      <c r="L1272" s="361" t="s">
        <v>2510</v>
      </c>
      <c r="M1272" s="652" t="s">
        <v>66</v>
      </c>
      <c r="N1272" s="660">
        <v>43137</v>
      </c>
      <c r="O1272" s="654">
        <v>43140</v>
      </c>
      <c r="P1272" s="735"/>
      <c r="Q1272" s="271" t="s">
        <v>77</v>
      </c>
      <c r="R1272" s="5">
        <v>2018</v>
      </c>
    </row>
    <row r="1273" spans="1:23" ht="23.25" hidden="1" customHeight="1" x14ac:dyDescent="0.25">
      <c r="A1273" s="338" t="s">
        <v>307</v>
      </c>
      <c r="B1273" s="5" t="s">
        <v>1866</v>
      </c>
      <c r="C1273" s="376" t="s">
        <v>1866</v>
      </c>
      <c r="D1273" s="335" t="s">
        <v>2524</v>
      </c>
      <c r="E1273" s="337">
        <v>108808</v>
      </c>
      <c r="F1273" s="344" t="s">
        <v>64</v>
      </c>
      <c r="G1273" s="344">
        <v>4</v>
      </c>
      <c r="H1273" s="650">
        <v>6.75</v>
      </c>
      <c r="I1273" s="650">
        <v>27</v>
      </c>
      <c r="J1273" s="366">
        <v>43136</v>
      </c>
      <c r="K1273" s="598" t="s">
        <v>214</v>
      </c>
      <c r="L1273" s="361" t="s">
        <v>2510</v>
      </c>
      <c r="M1273" s="652" t="s">
        <v>66</v>
      </c>
      <c r="N1273" s="660">
        <v>43137</v>
      </c>
      <c r="O1273" s="654">
        <v>43140</v>
      </c>
      <c r="P1273" s="735"/>
      <c r="Q1273" s="271" t="s">
        <v>77</v>
      </c>
      <c r="R1273" s="5">
        <v>2018</v>
      </c>
    </row>
    <row r="1274" spans="1:23" ht="23.25" hidden="1" customHeight="1" x14ac:dyDescent="0.25">
      <c r="A1274" s="338" t="s">
        <v>307</v>
      </c>
      <c r="B1274" s="5" t="s">
        <v>308</v>
      </c>
      <c r="C1274" s="376"/>
      <c r="D1274" s="335" t="s">
        <v>309</v>
      </c>
      <c r="E1274" s="333" t="s">
        <v>310</v>
      </c>
      <c r="F1274" s="344" t="s">
        <v>32</v>
      </c>
      <c r="G1274" s="344">
        <v>25</v>
      </c>
      <c r="H1274" s="650">
        <v>16.2</v>
      </c>
      <c r="I1274" s="650">
        <v>405</v>
      </c>
      <c r="J1274" s="366">
        <v>43136</v>
      </c>
      <c r="K1274" s="598" t="s">
        <v>243</v>
      </c>
      <c r="L1274" s="361" t="s">
        <v>2510</v>
      </c>
      <c r="M1274" s="652" t="s">
        <v>66</v>
      </c>
      <c r="N1274" s="660">
        <v>43137</v>
      </c>
      <c r="O1274" s="654">
        <v>43140</v>
      </c>
      <c r="P1274" s="734"/>
      <c r="Q1274" s="271" t="s">
        <v>77</v>
      </c>
      <c r="R1274" s="339">
        <v>2018</v>
      </c>
    </row>
    <row r="1275" spans="1:23" ht="23.25" hidden="1" customHeight="1" x14ac:dyDescent="0.25">
      <c r="A1275" s="3" t="s">
        <v>4</v>
      </c>
      <c r="B1275" s="5" t="s">
        <v>1379</v>
      </c>
      <c r="C1275" s="376" t="s">
        <v>2029</v>
      </c>
      <c r="D1275" s="335" t="s">
        <v>2525</v>
      </c>
      <c r="E1275" s="333" t="s">
        <v>1379</v>
      </c>
      <c r="F1275" s="344" t="s">
        <v>50</v>
      </c>
      <c r="G1275" s="344">
        <v>1</v>
      </c>
      <c r="H1275" s="650">
        <v>30.02</v>
      </c>
      <c r="I1275" s="650">
        <v>30.02</v>
      </c>
      <c r="J1275" s="366">
        <v>43137</v>
      </c>
      <c r="K1275" s="598" t="s">
        <v>139</v>
      </c>
      <c r="L1275" s="361" t="s">
        <v>2225</v>
      </c>
      <c r="M1275" s="652" t="s">
        <v>66</v>
      </c>
      <c r="N1275" s="660">
        <v>43144</v>
      </c>
      <c r="O1275" s="654">
        <v>43146</v>
      </c>
      <c r="P1275" s="5"/>
      <c r="Q1275" s="271" t="s">
        <v>77</v>
      </c>
      <c r="R1275" s="5">
        <v>2018</v>
      </c>
    </row>
    <row r="1276" spans="1:23" ht="23.25" hidden="1" customHeight="1" x14ac:dyDescent="0.25">
      <c r="A1276" s="3" t="s">
        <v>54</v>
      </c>
      <c r="B1276" s="5" t="s">
        <v>2526</v>
      </c>
      <c r="C1276" s="376" t="s">
        <v>275</v>
      </c>
      <c r="D1276" s="335" t="s">
        <v>2527</v>
      </c>
      <c r="E1276" s="337" t="s">
        <v>2528</v>
      </c>
      <c r="F1276" s="344" t="s">
        <v>32</v>
      </c>
      <c r="G1276" s="344">
        <v>1</v>
      </c>
      <c r="H1276" s="650">
        <v>3202.13</v>
      </c>
      <c r="I1276" s="650">
        <v>3202.13</v>
      </c>
      <c r="J1276" s="366">
        <v>43137</v>
      </c>
      <c r="K1276" s="598" t="s">
        <v>149</v>
      </c>
      <c r="L1276" s="361" t="s">
        <v>54</v>
      </c>
      <c r="M1276" s="652" t="s">
        <v>66</v>
      </c>
      <c r="N1276" s="660">
        <v>43144</v>
      </c>
      <c r="O1276" s="654">
        <v>43146</v>
      </c>
      <c r="P1276" s="5"/>
      <c r="Q1276" s="271" t="s">
        <v>77</v>
      </c>
      <c r="R1276" s="549">
        <v>2018</v>
      </c>
    </row>
    <row r="1277" spans="1:23" ht="23.25" hidden="1" customHeight="1" x14ac:dyDescent="0.25">
      <c r="A1277" s="3" t="s">
        <v>103</v>
      </c>
      <c r="B1277" s="5" t="s">
        <v>2529</v>
      </c>
      <c r="C1277" s="376" t="s">
        <v>275</v>
      </c>
      <c r="D1277" s="335" t="s">
        <v>2530</v>
      </c>
      <c r="E1277" s="337" t="s">
        <v>2531</v>
      </c>
      <c r="F1277" s="344" t="s">
        <v>32</v>
      </c>
      <c r="G1277" s="344">
        <v>1</v>
      </c>
      <c r="H1277" s="650">
        <v>1600.24</v>
      </c>
      <c r="I1277" s="650">
        <v>1600.24</v>
      </c>
      <c r="J1277" s="366">
        <v>43137</v>
      </c>
      <c r="K1277" s="598" t="s">
        <v>149</v>
      </c>
      <c r="L1277" s="361" t="s">
        <v>103</v>
      </c>
      <c r="M1277" s="652" t="s">
        <v>66</v>
      </c>
      <c r="N1277" s="660">
        <v>43144</v>
      </c>
      <c r="O1277" s="654">
        <v>43146</v>
      </c>
      <c r="P1277" s="5"/>
      <c r="Q1277" s="271" t="s">
        <v>77</v>
      </c>
      <c r="R1277" s="549">
        <v>2018</v>
      </c>
    </row>
    <row r="1278" spans="1:23" ht="23.25" hidden="1" customHeight="1" x14ac:dyDescent="0.25">
      <c r="A1278" s="3" t="s">
        <v>36</v>
      </c>
      <c r="B1278" s="5" t="s">
        <v>2214</v>
      </c>
      <c r="C1278" s="376" t="s">
        <v>246</v>
      </c>
      <c r="D1278" s="335" t="s">
        <v>2215</v>
      </c>
      <c r="E1278" s="337" t="s">
        <v>2216</v>
      </c>
      <c r="F1278" s="344" t="s">
        <v>32</v>
      </c>
      <c r="G1278" s="344">
        <v>1</v>
      </c>
      <c r="H1278" s="650">
        <v>289.16000000000003</v>
      </c>
      <c r="I1278" s="650">
        <v>289.16000000000003</v>
      </c>
      <c r="J1278" s="366">
        <v>43137</v>
      </c>
      <c r="K1278" s="598" t="s">
        <v>243</v>
      </c>
      <c r="L1278" s="361" t="s">
        <v>36</v>
      </c>
      <c r="M1278" s="652" t="s">
        <v>66</v>
      </c>
      <c r="N1278" s="660">
        <v>43143</v>
      </c>
      <c r="O1278" s="654">
        <v>43146</v>
      </c>
      <c r="P1278" s="5"/>
      <c r="Q1278" s="271" t="s">
        <v>77</v>
      </c>
      <c r="R1278" s="5">
        <v>2018</v>
      </c>
      <c r="S1278" s="124"/>
      <c r="T1278" s="124"/>
      <c r="U1278" s="124"/>
      <c r="V1278" s="124"/>
      <c r="W1278" s="124"/>
    </row>
    <row r="1279" spans="1:23" ht="23.25" hidden="1" customHeight="1" x14ac:dyDescent="0.25">
      <c r="A1279" s="5" t="s">
        <v>36</v>
      </c>
      <c r="B1279" s="5" t="s">
        <v>2532</v>
      </c>
      <c r="C1279" s="376" t="s">
        <v>275</v>
      </c>
      <c r="D1279" s="335" t="s">
        <v>2533</v>
      </c>
      <c r="E1279" s="337" t="s">
        <v>2534</v>
      </c>
      <c r="F1279" s="344" t="s">
        <v>32</v>
      </c>
      <c r="G1279" s="344">
        <v>1</v>
      </c>
      <c r="H1279" s="650">
        <v>773.12</v>
      </c>
      <c r="I1279" s="650">
        <v>773.12</v>
      </c>
      <c r="J1279" s="366">
        <v>43137</v>
      </c>
      <c r="K1279" s="598" t="s">
        <v>149</v>
      </c>
      <c r="L1279" s="361" t="s">
        <v>36</v>
      </c>
      <c r="M1279" s="652" t="s">
        <v>66</v>
      </c>
      <c r="N1279" s="660">
        <v>43285</v>
      </c>
      <c r="O1279" s="654">
        <v>43292</v>
      </c>
      <c r="P1279" s="5"/>
      <c r="Q1279" s="271" t="s">
        <v>77</v>
      </c>
      <c r="R1279" s="549">
        <v>2018</v>
      </c>
    </row>
    <row r="1280" spans="1:23" ht="23.25" hidden="1" customHeight="1" x14ac:dyDescent="0.25">
      <c r="A1280" s="3" t="s">
        <v>54</v>
      </c>
      <c r="B1280" s="5" t="s">
        <v>2535</v>
      </c>
      <c r="C1280" s="736" t="s">
        <v>1702</v>
      </c>
      <c r="D1280" s="340" t="s">
        <v>2536</v>
      </c>
      <c r="E1280" s="337" t="s">
        <v>2537</v>
      </c>
      <c r="F1280" s="340" t="s">
        <v>32</v>
      </c>
      <c r="G1280" s="340">
        <v>1</v>
      </c>
      <c r="H1280" s="650">
        <v>932.8</v>
      </c>
      <c r="I1280" s="650">
        <v>932.8</v>
      </c>
      <c r="J1280" s="737">
        <v>43137</v>
      </c>
      <c r="K1280" s="738" t="s">
        <v>214</v>
      </c>
      <c r="L1280" s="361" t="s">
        <v>54</v>
      </c>
      <c r="M1280" s="652" t="s">
        <v>66</v>
      </c>
      <c r="N1280" s="660">
        <v>43143</v>
      </c>
      <c r="O1280" s="684">
        <v>43147</v>
      </c>
      <c r="P1280" s="739"/>
      <c r="Q1280" s="271" t="s">
        <v>77</v>
      </c>
      <c r="R1280" s="339">
        <v>2018</v>
      </c>
    </row>
    <row r="1281" spans="1:23" ht="23.25" hidden="1" customHeight="1" x14ac:dyDescent="0.25">
      <c r="A1281" s="3" t="s">
        <v>36</v>
      </c>
      <c r="B1281" s="5" t="s">
        <v>2231</v>
      </c>
      <c r="C1281" s="376" t="s">
        <v>246</v>
      </c>
      <c r="D1281" s="335" t="s">
        <v>2232</v>
      </c>
      <c r="E1281" s="331" t="s">
        <v>2233</v>
      </c>
      <c r="F1281" s="344" t="s">
        <v>32</v>
      </c>
      <c r="G1281" s="344">
        <v>1</v>
      </c>
      <c r="H1281" s="650">
        <v>61.66</v>
      </c>
      <c r="I1281" s="650">
        <v>61.66</v>
      </c>
      <c r="J1281" s="366">
        <v>43137</v>
      </c>
      <c r="K1281" s="598" t="s">
        <v>243</v>
      </c>
      <c r="L1281" s="361" t="s">
        <v>36</v>
      </c>
      <c r="M1281" s="652" t="s">
        <v>66</v>
      </c>
      <c r="N1281" s="660">
        <v>43143</v>
      </c>
      <c r="O1281" s="654">
        <v>43146</v>
      </c>
      <c r="P1281" s="5"/>
      <c r="Q1281" s="271" t="s">
        <v>77</v>
      </c>
      <c r="R1281" s="549">
        <v>2018</v>
      </c>
    </row>
    <row r="1282" spans="1:23" ht="23.25" hidden="1" customHeight="1" x14ac:dyDescent="0.25">
      <c r="A1282" s="5" t="s">
        <v>118</v>
      </c>
      <c r="B1282" s="5" t="s">
        <v>2063</v>
      </c>
      <c r="C1282" s="376"/>
      <c r="D1282" s="335" t="s">
        <v>2538</v>
      </c>
      <c r="E1282" s="337" t="s">
        <v>2539</v>
      </c>
      <c r="F1282" s="344" t="s">
        <v>32</v>
      </c>
      <c r="G1282" s="344">
        <v>20</v>
      </c>
      <c r="H1282" s="650">
        <v>38</v>
      </c>
      <c r="I1282" s="650">
        <v>760</v>
      </c>
      <c r="J1282" s="366">
        <v>43137</v>
      </c>
      <c r="K1282" s="598" t="s">
        <v>571</v>
      </c>
      <c r="L1282" s="361" t="s">
        <v>54</v>
      </c>
      <c r="M1282" s="652" t="s">
        <v>66</v>
      </c>
      <c r="N1282" s="660">
        <v>43144</v>
      </c>
      <c r="O1282" s="654">
        <v>43147</v>
      </c>
      <c r="P1282" s="5"/>
      <c r="Q1282" s="271" t="s">
        <v>77</v>
      </c>
      <c r="R1282" s="5">
        <v>2018</v>
      </c>
    </row>
    <row r="1283" spans="1:23" ht="23.25" hidden="1" customHeight="1" x14ac:dyDescent="0.25">
      <c r="A1283" s="5" t="s">
        <v>118</v>
      </c>
      <c r="B1283" s="5" t="s">
        <v>2063</v>
      </c>
      <c r="C1283" s="376"/>
      <c r="D1283" s="335" t="s">
        <v>2538</v>
      </c>
      <c r="E1283" s="337" t="s">
        <v>2540</v>
      </c>
      <c r="F1283" s="344" t="s">
        <v>32</v>
      </c>
      <c r="G1283" s="344">
        <v>12</v>
      </c>
      <c r="H1283" s="650">
        <v>38</v>
      </c>
      <c r="I1283" s="650">
        <v>456</v>
      </c>
      <c r="J1283" s="366">
        <v>43137</v>
      </c>
      <c r="K1283" s="598" t="s">
        <v>571</v>
      </c>
      <c r="L1283" s="361" t="s">
        <v>88</v>
      </c>
      <c r="M1283" s="652" t="s">
        <v>66</v>
      </c>
      <c r="N1283" s="660">
        <v>43165</v>
      </c>
      <c r="O1283" s="654">
        <v>43167</v>
      </c>
      <c r="P1283" s="5"/>
      <c r="Q1283" s="271" t="s">
        <v>77</v>
      </c>
      <c r="R1283" s="5">
        <v>2018</v>
      </c>
    </row>
    <row r="1284" spans="1:23" ht="23.25" hidden="1" customHeight="1" x14ac:dyDescent="0.25">
      <c r="A1284" s="3" t="s">
        <v>1489</v>
      </c>
      <c r="B1284" s="5" t="s">
        <v>2541</v>
      </c>
      <c r="C1284" s="376" t="s">
        <v>2542</v>
      </c>
      <c r="D1284" s="335" t="s">
        <v>2543</v>
      </c>
      <c r="E1284" s="333" t="s">
        <v>2543</v>
      </c>
      <c r="F1284" s="344" t="s">
        <v>32</v>
      </c>
      <c r="G1284" s="344">
        <v>1</v>
      </c>
      <c r="H1284" s="650">
        <v>361.53</v>
      </c>
      <c r="I1284" s="650">
        <v>361.53</v>
      </c>
      <c r="J1284" s="366">
        <v>43138</v>
      </c>
      <c r="K1284" s="598" t="s">
        <v>341</v>
      </c>
      <c r="L1284" s="361" t="s">
        <v>84</v>
      </c>
      <c r="M1284" s="652" t="s">
        <v>66</v>
      </c>
      <c r="N1284" s="660">
        <v>43152</v>
      </c>
      <c r="O1284" s="654">
        <v>43158</v>
      </c>
      <c r="P1284" s="5"/>
      <c r="Q1284" s="271" t="s">
        <v>77</v>
      </c>
      <c r="R1284" s="5">
        <v>2018</v>
      </c>
    </row>
    <row r="1285" spans="1:23" ht="23.25" hidden="1" customHeight="1" x14ac:dyDescent="0.25">
      <c r="A1285" s="3" t="s">
        <v>1489</v>
      </c>
      <c r="B1285" s="5" t="s">
        <v>2544</v>
      </c>
      <c r="C1285" s="376" t="s">
        <v>2545</v>
      </c>
      <c r="D1285" s="335" t="s">
        <v>2544</v>
      </c>
      <c r="E1285" s="337" t="s">
        <v>2544</v>
      </c>
      <c r="F1285" s="344" t="s">
        <v>32</v>
      </c>
      <c r="G1285" s="344">
        <v>1</v>
      </c>
      <c r="H1285" s="650">
        <v>153.33000000000001</v>
      </c>
      <c r="I1285" s="650">
        <v>153.33000000000001</v>
      </c>
      <c r="J1285" s="366">
        <v>43138</v>
      </c>
      <c r="K1285" s="598" t="s">
        <v>341</v>
      </c>
      <c r="L1285" s="361" t="s">
        <v>84</v>
      </c>
      <c r="M1285" s="652" t="s">
        <v>66</v>
      </c>
      <c r="N1285" s="660">
        <v>43152</v>
      </c>
      <c r="O1285" s="654">
        <v>43158</v>
      </c>
      <c r="P1285" s="5"/>
      <c r="Q1285" s="271" t="s">
        <v>77</v>
      </c>
      <c r="R1285" s="549">
        <v>2018</v>
      </c>
    </row>
    <row r="1286" spans="1:23" ht="23.25" hidden="1" customHeight="1" x14ac:dyDescent="0.25">
      <c r="A1286" s="3" t="s">
        <v>2472</v>
      </c>
      <c r="B1286" s="5" t="s">
        <v>2546</v>
      </c>
      <c r="C1286" s="376" t="s">
        <v>2547</v>
      </c>
      <c r="D1286" s="335" t="s">
        <v>2548</v>
      </c>
      <c r="E1286" s="337" t="s">
        <v>2546</v>
      </c>
      <c r="F1286" s="344" t="s">
        <v>50</v>
      </c>
      <c r="G1286" s="344">
        <v>1</v>
      </c>
      <c r="H1286" s="650">
        <v>3.75</v>
      </c>
      <c r="I1286" s="650">
        <v>3.75</v>
      </c>
      <c r="J1286" s="651">
        <v>43138</v>
      </c>
      <c r="K1286" s="598" t="s">
        <v>33</v>
      </c>
      <c r="L1286" s="361" t="s">
        <v>36</v>
      </c>
      <c r="M1286" s="652" t="s">
        <v>66</v>
      </c>
      <c r="N1286" s="653">
        <v>43145</v>
      </c>
      <c r="O1286" s="654">
        <v>43146</v>
      </c>
      <c r="P1286" s="5"/>
      <c r="Q1286" s="271" t="s">
        <v>77</v>
      </c>
      <c r="R1286" s="658">
        <f>YEAR(J1286)</f>
        <v>2018</v>
      </c>
    </row>
    <row r="1287" spans="1:23" ht="23.25" hidden="1" customHeight="1" x14ac:dyDescent="0.25">
      <c r="A1287" s="3" t="s">
        <v>36</v>
      </c>
      <c r="B1287" s="5" t="s">
        <v>2549</v>
      </c>
      <c r="C1287" s="376" t="s">
        <v>198</v>
      </c>
      <c r="D1287" s="335">
        <v>188469</v>
      </c>
      <c r="E1287" s="331" t="s">
        <v>2550</v>
      </c>
      <c r="F1287" s="344" t="s">
        <v>32</v>
      </c>
      <c r="G1287" s="344">
        <v>3</v>
      </c>
      <c r="H1287" s="650">
        <v>137.6</v>
      </c>
      <c r="I1287" s="650">
        <v>412.79999999999995</v>
      </c>
      <c r="J1287" s="366">
        <v>43139</v>
      </c>
      <c r="K1287" s="598" t="s">
        <v>214</v>
      </c>
      <c r="L1287" s="361" t="s">
        <v>7</v>
      </c>
      <c r="M1287" s="652" t="s">
        <v>66</v>
      </c>
      <c r="N1287" s="660">
        <v>43152</v>
      </c>
      <c r="O1287" s="654">
        <v>43158</v>
      </c>
      <c r="P1287" s="6"/>
      <c r="Q1287" s="271" t="s">
        <v>77</v>
      </c>
      <c r="R1287" s="5">
        <v>2018</v>
      </c>
    </row>
    <row r="1288" spans="1:23" ht="23.25" hidden="1" customHeight="1" x14ac:dyDescent="0.25">
      <c r="A1288" s="3" t="s">
        <v>7</v>
      </c>
      <c r="B1288" s="5" t="s">
        <v>2551</v>
      </c>
      <c r="C1288" s="376" t="s">
        <v>2552</v>
      </c>
      <c r="D1288" s="335" t="s">
        <v>2553</v>
      </c>
      <c r="E1288" s="337" t="s">
        <v>2551</v>
      </c>
      <c r="F1288" s="344" t="s">
        <v>50</v>
      </c>
      <c r="G1288" s="344">
        <v>1</v>
      </c>
      <c r="H1288" s="650">
        <v>45.93</v>
      </c>
      <c r="I1288" s="650">
        <v>45.93</v>
      </c>
      <c r="J1288" s="651">
        <v>43139</v>
      </c>
      <c r="K1288" s="598" t="s">
        <v>33</v>
      </c>
      <c r="L1288" s="361" t="s">
        <v>7</v>
      </c>
      <c r="M1288" s="652" t="s">
        <v>66</v>
      </c>
      <c r="N1288" s="653">
        <v>43145</v>
      </c>
      <c r="O1288" s="654">
        <v>43146</v>
      </c>
      <c r="P1288" s="5"/>
      <c r="Q1288" s="271" t="s">
        <v>77</v>
      </c>
      <c r="R1288" s="5">
        <v>2018</v>
      </c>
    </row>
    <row r="1289" spans="1:23" ht="23.25" hidden="1" customHeight="1" x14ac:dyDescent="0.25">
      <c r="A1289" s="3" t="s">
        <v>54</v>
      </c>
      <c r="B1289" s="5" t="s">
        <v>2554</v>
      </c>
      <c r="C1289" s="376"/>
      <c r="D1289" s="335" t="s">
        <v>2555</v>
      </c>
      <c r="E1289" s="337" t="s">
        <v>2556</v>
      </c>
      <c r="F1289" s="344" t="s">
        <v>32</v>
      </c>
      <c r="G1289" s="344">
        <v>1</v>
      </c>
      <c r="H1289" s="650">
        <v>289.47000000000003</v>
      </c>
      <c r="I1289" s="650">
        <v>289.47000000000003</v>
      </c>
      <c r="J1289" s="366">
        <v>43143</v>
      </c>
      <c r="K1289" s="598" t="s">
        <v>341</v>
      </c>
      <c r="L1289" s="361" t="s">
        <v>54</v>
      </c>
      <c r="M1289" s="652" t="s">
        <v>66</v>
      </c>
      <c r="N1289" s="660">
        <v>43144</v>
      </c>
      <c r="O1289" s="654">
        <v>43146</v>
      </c>
      <c r="P1289" s="5"/>
      <c r="Q1289" s="271" t="s">
        <v>77</v>
      </c>
      <c r="R1289" s="549">
        <v>2018</v>
      </c>
    </row>
    <row r="1290" spans="1:23" ht="23.25" hidden="1" customHeight="1" x14ac:dyDescent="0.25">
      <c r="A1290" s="338" t="s">
        <v>54</v>
      </c>
      <c r="B1290" s="5" t="s">
        <v>239</v>
      </c>
      <c r="C1290" s="656" t="s">
        <v>240</v>
      </c>
      <c r="D1290" s="335" t="s">
        <v>241</v>
      </c>
      <c r="E1290" s="345" t="s">
        <v>242</v>
      </c>
      <c r="F1290" s="344" t="s">
        <v>32</v>
      </c>
      <c r="G1290" s="344">
        <v>4</v>
      </c>
      <c r="H1290" s="650">
        <v>78.290000000000006</v>
      </c>
      <c r="I1290" s="650">
        <v>313.16000000000003</v>
      </c>
      <c r="J1290" s="366">
        <v>43143</v>
      </c>
      <c r="K1290" s="598" t="s">
        <v>243</v>
      </c>
      <c r="L1290" s="361" t="s">
        <v>54</v>
      </c>
      <c r="M1290" s="652" t="s">
        <v>66</v>
      </c>
      <c r="N1290" s="660">
        <v>43143</v>
      </c>
      <c r="O1290" s="654">
        <v>43146</v>
      </c>
      <c r="P1290" s="5"/>
      <c r="Q1290" s="271" t="s">
        <v>77</v>
      </c>
      <c r="R1290" s="549">
        <v>2018</v>
      </c>
    </row>
    <row r="1291" spans="1:23" ht="23.25" hidden="1" customHeight="1" x14ac:dyDescent="0.25">
      <c r="A1291" s="3" t="s">
        <v>103</v>
      </c>
      <c r="B1291" s="5" t="s">
        <v>2557</v>
      </c>
      <c r="C1291" s="376"/>
      <c r="D1291" s="335" t="s">
        <v>2558</v>
      </c>
      <c r="E1291" s="337" t="s">
        <v>2559</v>
      </c>
      <c r="F1291" s="344" t="s">
        <v>32</v>
      </c>
      <c r="G1291" s="344">
        <v>1</v>
      </c>
      <c r="H1291" s="650">
        <v>562.79999999999995</v>
      </c>
      <c r="I1291" s="650">
        <v>562.79999999999995</v>
      </c>
      <c r="J1291" s="366">
        <v>43143</v>
      </c>
      <c r="K1291" s="598" t="s">
        <v>2295</v>
      </c>
      <c r="L1291" s="361" t="s">
        <v>103</v>
      </c>
      <c r="M1291" s="652" t="s">
        <v>66</v>
      </c>
      <c r="N1291" s="660">
        <v>43144</v>
      </c>
      <c r="O1291" s="654">
        <v>43147</v>
      </c>
      <c r="P1291" s="5"/>
      <c r="Q1291" s="271" t="s">
        <v>77</v>
      </c>
      <c r="R1291" s="5">
        <v>2018</v>
      </c>
    </row>
    <row r="1292" spans="1:23" ht="23.25" hidden="1" customHeight="1" x14ac:dyDescent="0.25">
      <c r="A1292" s="3" t="s">
        <v>2472</v>
      </c>
      <c r="B1292" s="5" t="s">
        <v>2560</v>
      </c>
      <c r="C1292" s="692" t="s">
        <v>2552</v>
      </c>
      <c r="D1292" s="335" t="s">
        <v>2561</v>
      </c>
      <c r="E1292" s="337" t="s">
        <v>2562</v>
      </c>
      <c r="F1292" s="344" t="s">
        <v>50</v>
      </c>
      <c r="G1292" s="344">
        <v>2</v>
      </c>
      <c r="H1292" s="650">
        <v>29.81</v>
      </c>
      <c r="I1292" s="650">
        <v>59.62</v>
      </c>
      <c r="J1292" s="651">
        <v>43144</v>
      </c>
      <c r="K1292" s="598" t="s">
        <v>33</v>
      </c>
      <c r="L1292" s="361" t="s">
        <v>7</v>
      </c>
      <c r="M1292" s="652" t="s">
        <v>66</v>
      </c>
      <c r="N1292" s="653">
        <v>43152</v>
      </c>
      <c r="O1292" s="654">
        <v>43158</v>
      </c>
      <c r="P1292" s="5"/>
      <c r="Q1292" s="271" t="s">
        <v>77</v>
      </c>
      <c r="R1292" s="5">
        <v>2018</v>
      </c>
    </row>
    <row r="1293" spans="1:23" ht="23.25" hidden="1" customHeight="1" x14ac:dyDescent="0.25">
      <c r="A1293" s="338" t="s">
        <v>103</v>
      </c>
      <c r="B1293" s="5" t="s">
        <v>150</v>
      </c>
      <c r="C1293" s="376"/>
      <c r="D1293" s="335"/>
      <c r="E1293" s="337" t="s">
        <v>2563</v>
      </c>
      <c r="F1293" s="344" t="s">
        <v>64</v>
      </c>
      <c r="G1293" s="344">
        <v>20</v>
      </c>
      <c r="H1293" s="650">
        <v>2.7</v>
      </c>
      <c r="I1293" s="650">
        <v>54</v>
      </c>
      <c r="J1293" s="366">
        <v>43145</v>
      </c>
      <c r="K1293" s="598" t="s">
        <v>784</v>
      </c>
      <c r="L1293" s="361" t="s">
        <v>54</v>
      </c>
      <c r="M1293" s="652" t="s">
        <v>66</v>
      </c>
      <c r="N1293" s="660">
        <v>43151</v>
      </c>
      <c r="O1293" s="654">
        <v>43153</v>
      </c>
      <c r="P1293" s="5"/>
      <c r="Q1293" s="271" t="s">
        <v>77</v>
      </c>
      <c r="R1293" s="5">
        <v>2018</v>
      </c>
    </row>
    <row r="1294" spans="1:23" ht="23.25" hidden="1" customHeight="1" x14ac:dyDescent="0.25">
      <c r="A1294" s="3" t="s">
        <v>1099</v>
      </c>
      <c r="B1294" s="5" t="s">
        <v>2564</v>
      </c>
      <c r="C1294" s="376"/>
      <c r="D1294" s="335" t="s">
        <v>2565</v>
      </c>
      <c r="E1294" s="331" t="s">
        <v>2566</v>
      </c>
      <c r="F1294" s="344" t="s">
        <v>32</v>
      </c>
      <c r="G1294" s="344">
        <v>1</v>
      </c>
      <c r="H1294" s="650">
        <v>164</v>
      </c>
      <c r="I1294" s="650">
        <v>164</v>
      </c>
      <c r="J1294" s="366">
        <v>43145</v>
      </c>
      <c r="K1294" s="598" t="s">
        <v>1757</v>
      </c>
      <c r="L1294" s="361" t="s">
        <v>2567</v>
      </c>
      <c r="M1294" s="652" t="s">
        <v>66</v>
      </c>
      <c r="N1294" s="660">
        <v>43145</v>
      </c>
      <c r="O1294" s="654">
        <v>43146</v>
      </c>
      <c r="P1294" s="5"/>
      <c r="Q1294" s="271" t="s">
        <v>77</v>
      </c>
      <c r="R1294" s="5">
        <v>2018</v>
      </c>
    </row>
    <row r="1295" spans="1:23" ht="23.25" hidden="1" customHeight="1" x14ac:dyDescent="0.25">
      <c r="A1295" s="3" t="s">
        <v>0</v>
      </c>
      <c r="B1295" s="5" t="s">
        <v>2568</v>
      </c>
      <c r="C1295" s="376"/>
      <c r="D1295" s="335" t="s">
        <v>2569</v>
      </c>
      <c r="E1295" s="337" t="s">
        <v>2569</v>
      </c>
      <c r="F1295" s="344" t="s">
        <v>32</v>
      </c>
      <c r="G1295" s="344">
        <v>1</v>
      </c>
      <c r="H1295" s="650">
        <v>2217.3000000000002</v>
      </c>
      <c r="I1295" s="650">
        <v>2217.3000000000002</v>
      </c>
      <c r="J1295" s="366">
        <v>43145</v>
      </c>
      <c r="K1295" s="598" t="s">
        <v>2570</v>
      </c>
      <c r="L1295" s="361" t="s">
        <v>54</v>
      </c>
      <c r="M1295" s="652" t="s">
        <v>66</v>
      </c>
      <c r="N1295" s="660">
        <v>43145</v>
      </c>
      <c r="O1295" s="654">
        <v>43151</v>
      </c>
      <c r="P1295" s="5"/>
      <c r="Q1295" s="271" t="s">
        <v>77</v>
      </c>
      <c r="R1295" s="5">
        <v>2018</v>
      </c>
      <c r="S1295" s="564"/>
      <c r="T1295" s="564"/>
      <c r="U1295" s="564"/>
      <c r="V1295" s="564"/>
      <c r="W1295" s="564"/>
    </row>
    <row r="1296" spans="1:23" ht="23.25" hidden="1" customHeight="1" x14ac:dyDescent="0.25">
      <c r="A1296" s="3" t="s">
        <v>36</v>
      </c>
      <c r="B1296" s="5" t="s">
        <v>2571</v>
      </c>
      <c r="C1296" s="376"/>
      <c r="D1296" s="335" t="s">
        <v>2572</v>
      </c>
      <c r="E1296" s="331" t="s">
        <v>2573</v>
      </c>
      <c r="F1296" s="344" t="s">
        <v>32</v>
      </c>
      <c r="G1296" s="344">
        <v>4</v>
      </c>
      <c r="H1296" s="650">
        <v>190</v>
      </c>
      <c r="I1296" s="650">
        <v>760</v>
      </c>
      <c r="J1296" s="366">
        <v>43146</v>
      </c>
      <c r="K1296" s="598" t="s">
        <v>214</v>
      </c>
      <c r="L1296" s="361" t="s">
        <v>7</v>
      </c>
      <c r="M1296" s="652" t="s">
        <v>66</v>
      </c>
      <c r="N1296" s="660">
        <v>43165</v>
      </c>
      <c r="O1296" s="654">
        <v>43167</v>
      </c>
      <c r="P1296" s="6"/>
      <c r="Q1296" s="271" t="s">
        <v>77</v>
      </c>
      <c r="R1296" s="5">
        <v>2018</v>
      </c>
      <c r="S1296" s="727"/>
      <c r="T1296" s="727"/>
      <c r="U1296" s="727"/>
      <c r="V1296" s="727"/>
      <c r="W1296" s="727"/>
    </row>
    <row r="1297" spans="1:23" ht="23.25" hidden="1" customHeight="1" x14ac:dyDescent="0.25">
      <c r="A1297" s="3" t="s">
        <v>0</v>
      </c>
      <c r="B1297" s="5" t="s">
        <v>2574</v>
      </c>
      <c r="C1297" s="728" t="s">
        <v>178</v>
      </c>
      <c r="D1297" s="349" t="s">
        <v>2575</v>
      </c>
      <c r="E1297" s="337" t="s">
        <v>2576</v>
      </c>
      <c r="F1297" s="344" t="s">
        <v>200</v>
      </c>
      <c r="G1297" s="393">
        <v>20</v>
      </c>
      <c r="H1297" s="650">
        <v>5.8</v>
      </c>
      <c r="I1297" s="650">
        <v>116</v>
      </c>
      <c r="J1297" s="686">
        <v>43146</v>
      </c>
      <c r="K1297" s="687" t="s">
        <v>180</v>
      </c>
      <c r="L1297" s="569" t="s">
        <v>54</v>
      </c>
      <c r="M1297" s="652" t="s">
        <v>66</v>
      </c>
      <c r="N1297" s="660">
        <v>43151</v>
      </c>
      <c r="O1297" s="654">
        <v>43146</v>
      </c>
      <c r="P1297" s="5"/>
      <c r="Q1297" s="271" t="s">
        <v>77</v>
      </c>
      <c r="R1297" s="5">
        <v>2018</v>
      </c>
    </row>
    <row r="1298" spans="1:23" ht="23.25" hidden="1" customHeight="1" x14ac:dyDescent="0.25">
      <c r="A1298" s="3" t="s">
        <v>54</v>
      </c>
      <c r="B1298" s="5" t="s">
        <v>2577</v>
      </c>
      <c r="C1298" s="376"/>
      <c r="D1298" s="335" t="s">
        <v>2577</v>
      </c>
      <c r="E1298" s="337" t="s">
        <v>2577</v>
      </c>
      <c r="F1298" s="344" t="s">
        <v>32</v>
      </c>
      <c r="G1298" s="344">
        <v>1</v>
      </c>
      <c r="H1298" s="650">
        <v>112.75</v>
      </c>
      <c r="I1298" s="650">
        <v>112.75</v>
      </c>
      <c r="J1298" s="366">
        <v>43146</v>
      </c>
      <c r="K1298" s="598" t="s">
        <v>269</v>
      </c>
      <c r="L1298" s="361" t="s">
        <v>54</v>
      </c>
      <c r="M1298" s="652" t="s">
        <v>66</v>
      </c>
      <c r="N1298" s="660">
        <v>43151</v>
      </c>
      <c r="O1298" s="654">
        <v>43153</v>
      </c>
      <c r="P1298" s="5"/>
      <c r="Q1298" s="271" t="s">
        <v>77</v>
      </c>
      <c r="R1298" s="5">
        <v>2018</v>
      </c>
    </row>
    <row r="1299" spans="1:23" ht="23.25" hidden="1" customHeight="1" x14ac:dyDescent="0.25">
      <c r="A1299" s="3" t="s">
        <v>54</v>
      </c>
      <c r="B1299" s="5" t="s">
        <v>2578</v>
      </c>
      <c r="C1299" s="376" t="s">
        <v>2579</v>
      </c>
      <c r="D1299" s="335" t="s">
        <v>2580</v>
      </c>
      <c r="E1299" s="337" t="s">
        <v>2580</v>
      </c>
      <c r="F1299" s="344" t="s">
        <v>32</v>
      </c>
      <c r="G1299" s="344">
        <v>1</v>
      </c>
      <c r="H1299" s="650">
        <v>12.82</v>
      </c>
      <c r="I1299" s="650">
        <v>12.82</v>
      </c>
      <c r="J1299" s="651">
        <v>43146</v>
      </c>
      <c r="K1299" s="598" t="s">
        <v>33</v>
      </c>
      <c r="L1299" s="361"/>
      <c r="M1299" s="652" t="s">
        <v>66</v>
      </c>
      <c r="N1299" s="653">
        <v>43152</v>
      </c>
      <c r="O1299" s="654">
        <v>43158</v>
      </c>
      <c r="P1299" s="5"/>
      <c r="Q1299" s="271" t="s">
        <v>77</v>
      </c>
      <c r="R1299" s="5">
        <v>2018</v>
      </c>
    </row>
    <row r="1300" spans="1:23" ht="23.25" hidden="1" customHeight="1" x14ac:dyDescent="0.25">
      <c r="A1300" s="3" t="s">
        <v>54</v>
      </c>
      <c r="B1300" s="5" t="s">
        <v>2581</v>
      </c>
      <c r="C1300" s="376"/>
      <c r="D1300" s="335" t="s">
        <v>2581</v>
      </c>
      <c r="E1300" s="337" t="s">
        <v>2581</v>
      </c>
      <c r="F1300" s="344" t="s">
        <v>32</v>
      </c>
      <c r="G1300" s="344">
        <v>1</v>
      </c>
      <c r="H1300" s="650">
        <v>61.25</v>
      </c>
      <c r="I1300" s="650">
        <v>61.25</v>
      </c>
      <c r="J1300" s="366">
        <v>43146</v>
      </c>
      <c r="K1300" s="598" t="s">
        <v>269</v>
      </c>
      <c r="L1300" s="361" t="s">
        <v>54</v>
      </c>
      <c r="M1300" s="652" t="s">
        <v>66</v>
      </c>
      <c r="N1300" s="660">
        <v>43151</v>
      </c>
      <c r="O1300" s="654">
        <v>43153</v>
      </c>
      <c r="P1300" s="5"/>
      <c r="Q1300" s="271" t="s">
        <v>77</v>
      </c>
      <c r="R1300" s="5">
        <v>2018</v>
      </c>
    </row>
    <row r="1301" spans="1:23" ht="23.25" hidden="1" customHeight="1" x14ac:dyDescent="0.25">
      <c r="A1301" s="3" t="s">
        <v>36</v>
      </c>
      <c r="B1301" s="5" t="s">
        <v>2582</v>
      </c>
      <c r="C1301" s="376"/>
      <c r="D1301" s="335" t="s">
        <v>2583</v>
      </c>
      <c r="E1301" s="337" t="s">
        <v>2584</v>
      </c>
      <c r="F1301" s="344" t="s">
        <v>32</v>
      </c>
      <c r="G1301" s="344">
        <v>1</v>
      </c>
      <c r="H1301" s="650">
        <v>197</v>
      </c>
      <c r="I1301" s="650">
        <v>197</v>
      </c>
      <c r="J1301" s="366">
        <v>43146</v>
      </c>
      <c r="K1301" s="598" t="s">
        <v>756</v>
      </c>
      <c r="L1301" s="361" t="s">
        <v>7</v>
      </c>
      <c r="M1301" s="652" t="s">
        <v>66</v>
      </c>
      <c r="N1301" s="660">
        <v>43152</v>
      </c>
      <c r="O1301" s="654">
        <v>43158</v>
      </c>
      <c r="P1301" s="5"/>
      <c r="Q1301" s="271" t="s">
        <v>77</v>
      </c>
      <c r="R1301" s="549">
        <v>2018</v>
      </c>
    </row>
    <row r="1302" spans="1:23" ht="23.25" hidden="1" customHeight="1" x14ac:dyDescent="0.25">
      <c r="A1302" s="382" t="s">
        <v>54</v>
      </c>
      <c r="B1302" s="348" t="s">
        <v>2347</v>
      </c>
      <c r="C1302" s="728" t="s">
        <v>178</v>
      </c>
      <c r="D1302" s="349" t="s">
        <v>658</v>
      </c>
      <c r="E1302" s="383" t="s">
        <v>2076</v>
      </c>
      <c r="F1302" s="344" t="s">
        <v>200</v>
      </c>
      <c r="G1302" s="393">
        <v>10</v>
      </c>
      <c r="H1302" s="650">
        <v>27.13</v>
      </c>
      <c r="I1302" s="650">
        <v>271.3</v>
      </c>
      <c r="J1302" s="686">
        <v>43147</v>
      </c>
      <c r="K1302" s="687" t="s">
        <v>180</v>
      </c>
      <c r="L1302" s="569" t="s">
        <v>54</v>
      </c>
      <c r="M1302" s="652" t="s">
        <v>66</v>
      </c>
      <c r="N1302" s="660">
        <v>43151</v>
      </c>
      <c r="O1302" s="654">
        <v>43153</v>
      </c>
      <c r="P1302" s="348"/>
      <c r="Q1302" s="271" t="s">
        <v>77</v>
      </c>
      <c r="R1302" s="549">
        <v>2018</v>
      </c>
      <c r="S1302" s="124"/>
      <c r="T1302" s="124"/>
      <c r="U1302" s="124"/>
      <c r="V1302" s="124"/>
      <c r="W1302" s="124"/>
    </row>
    <row r="1303" spans="1:23" ht="23.25" hidden="1" customHeight="1" x14ac:dyDescent="0.25">
      <c r="A1303" s="382" t="s">
        <v>54</v>
      </c>
      <c r="B1303" s="348" t="s">
        <v>2347</v>
      </c>
      <c r="C1303" s="728" t="s">
        <v>178</v>
      </c>
      <c r="D1303" s="349" t="s">
        <v>983</v>
      </c>
      <c r="E1303" s="383" t="s">
        <v>2076</v>
      </c>
      <c r="F1303" s="344" t="s">
        <v>200</v>
      </c>
      <c r="G1303" s="393">
        <v>10</v>
      </c>
      <c r="H1303" s="650">
        <v>32.82</v>
      </c>
      <c r="I1303" s="650">
        <v>328.2</v>
      </c>
      <c r="J1303" s="686">
        <v>43147</v>
      </c>
      <c r="K1303" s="687" t="s">
        <v>180</v>
      </c>
      <c r="L1303" s="569" t="s">
        <v>54</v>
      </c>
      <c r="M1303" s="652" t="s">
        <v>66</v>
      </c>
      <c r="N1303" s="660">
        <v>43151</v>
      </c>
      <c r="O1303" s="654">
        <v>43153</v>
      </c>
      <c r="P1303" s="348"/>
      <c r="Q1303" s="271" t="s">
        <v>77</v>
      </c>
      <c r="R1303" s="549">
        <v>2018</v>
      </c>
    </row>
    <row r="1304" spans="1:23" ht="23.25" hidden="1" customHeight="1" x14ac:dyDescent="0.25">
      <c r="A1304" s="3" t="s">
        <v>1489</v>
      </c>
      <c r="B1304" s="5" t="s">
        <v>2585</v>
      </c>
      <c r="C1304" s="376" t="s">
        <v>220</v>
      </c>
      <c r="D1304" s="335" t="s">
        <v>2586</v>
      </c>
      <c r="E1304" s="331" t="s">
        <v>2587</v>
      </c>
      <c r="F1304" s="344" t="s">
        <v>683</v>
      </c>
      <c r="G1304" s="344">
        <v>5</v>
      </c>
      <c r="H1304" s="650">
        <v>1.1599999999999999</v>
      </c>
      <c r="I1304" s="650">
        <v>5.8</v>
      </c>
      <c r="J1304" s="366">
        <v>43147</v>
      </c>
      <c r="K1304" s="598" t="s">
        <v>220</v>
      </c>
      <c r="L1304" s="361" t="s">
        <v>84</v>
      </c>
      <c r="M1304" s="652" t="s">
        <v>66</v>
      </c>
      <c r="N1304" s="660">
        <v>43165</v>
      </c>
      <c r="O1304" s="654">
        <v>43167</v>
      </c>
      <c r="P1304" s="5"/>
      <c r="Q1304" s="271" t="s">
        <v>77</v>
      </c>
      <c r="R1304" s="5">
        <v>2018</v>
      </c>
    </row>
    <row r="1305" spans="1:23" ht="23.25" hidden="1" customHeight="1" x14ac:dyDescent="0.25">
      <c r="A1305" s="3" t="s">
        <v>0</v>
      </c>
      <c r="B1305" s="5" t="s">
        <v>2588</v>
      </c>
      <c r="C1305" s="376" t="s">
        <v>2589</v>
      </c>
      <c r="D1305" s="335" t="s">
        <v>2590</v>
      </c>
      <c r="E1305" s="337" t="s">
        <v>2588</v>
      </c>
      <c r="F1305" s="344" t="s">
        <v>50</v>
      </c>
      <c r="G1305" s="344">
        <v>2</v>
      </c>
      <c r="H1305" s="650">
        <v>7.56</v>
      </c>
      <c r="I1305" s="650">
        <v>15.12</v>
      </c>
      <c r="J1305" s="366">
        <v>43150</v>
      </c>
      <c r="K1305" s="598" t="s">
        <v>188</v>
      </c>
      <c r="L1305" s="361" t="s">
        <v>54</v>
      </c>
      <c r="M1305" s="652" t="s">
        <v>66</v>
      </c>
      <c r="N1305" s="660">
        <v>43165</v>
      </c>
      <c r="O1305" s="654">
        <v>43167</v>
      </c>
      <c r="P1305" s="5"/>
      <c r="Q1305" s="271" t="s">
        <v>77</v>
      </c>
      <c r="R1305" s="5">
        <v>2018</v>
      </c>
    </row>
    <row r="1306" spans="1:23" ht="23.25" hidden="1" customHeight="1" x14ac:dyDescent="0.25">
      <c r="A1306" s="382" t="s">
        <v>0</v>
      </c>
      <c r="B1306" s="348" t="s">
        <v>2591</v>
      </c>
      <c r="C1306" s="728" t="s">
        <v>180</v>
      </c>
      <c r="D1306" s="349">
        <v>739980</v>
      </c>
      <c r="E1306" s="383" t="s">
        <v>2592</v>
      </c>
      <c r="F1306" s="393" t="s">
        <v>32</v>
      </c>
      <c r="G1306" s="393">
        <v>1</v>
      </c>
      <c r="H1306" s="650">
        <v>805.1</v>
      </c>
      <c r="I1306" s="650">
        <v>805.1</v>
      </c>
      <c r="J1306" s="686">
        <v>43151</v>
      </c>
      <c r="K1306" s="687" t="s">
        <v>180</v>
      </c>
      <c r="L1306" s="569" t="s">
        <v>0</v>
      </c>
      <c r="M1306" s="652" t="s">
        <v>66</v>
      </c>
      <c r="N1306" s="660">
        <v>43151</v>
      </c>
      <c r="O1306" s="654">
        <v>43153</v>
      </c>
      <c r="P1306" s="5"/>
      <c r="Q1306" s="271" t="s">
        <v>77</v>
      </c>
      <c r="R1306" s="5">
        <v>2018</v>
      </c>
    </row>
    <row r="1307" spans="1:23" ht="23.25" hidden="1" customHeight="1" x14ac:dyDescent="0.25">
      <c r="A1307" s="3" t="s">
        <v>0</v>
      </c>
      <c r="B1307" s="5" t="s">
        <v>2593</v>
      </c>
      <c r="C1307" s="376" t="s">
        <v>149</v>
      </c>
      <c r="D1307" s="335" t="s">
        <v>2594</v>
      </c>
      <c r="E1307" s="337" t="s">
        <v>2595</v>
      </c>
      <c r="F1307" s="344" t="s">
        <v>50</v>
      </c>
      <c r="G1307" s="344">
        <v>1</v>
      </c>
      <c r="H1307" s="650">
        <v>11.24</v>
      </c>
      <c r="I1307" s="650">
        <v>11.24</v>
      </c>
      <c r="J1307" s="366">
        <v>43151</v>
      </c>
      <c r="K1307" s="598" t="s">
        <v>275</v>
      </c>
      <c r="L1307" s="361" t="s">
        <v>0</v>
      </c>
      <c r="M1307" s="652" t="s">
        <v>66</v>
      </c>
      <c r="N1307" s="660">
        <v>43152</v>
      </c>
      <c r="O1307" s="654">
        <v>43158</v>
      </c>
      <c r="P1307" s="5"/>
      <c r="Q1307" s="271" t="s">
        <v>77</v>
      </c>
      <c r="R1307" s="549">
        <v>2018</v>
      </c>
    </row>
    <row r="1308" spans="1:23" ht="23.25" hidden="1" customHeight="1" x14ac:dyDescent="0.25">
      <c r="A1308" s="3" t="s">
        <v>0</v>
      </c>
      <c r="B1308" s="5" t="s">
        <v>2596</v>
      </c>
      <c r="C1308" s="376" t="s">
        <v>180</v>
      </c>
      <c r="D1308" s="335">
        <v>1105758</v>
      </c>
      <c r="E1308" s="331" t="s">
        <v>2597</v>
      </c>
      <c r="F1308" s="344" t="s">
        <v>32</v>
      </c>
      <c r="G1308" s="344">
        <v>1</v>
      </c>
      <c r="H1308" s="650">
        <v>1965.44</v>
      </c>
      <c r="I1308" s="650">
        <v>1965.44</v>
      </c>
      <c r="J1308" s="366">
        <v>43151</v>
      </c>
      <c r="K1308" s="598" t="s">
        <v>180</v>
      </c>
      <c r="L1308" s="361" t="s">
        <v>0</v>
      </c>
      <c r="M1308" s="652" t="s">
        <v>66</v>
      </c>
      <c r="N1308" s="660">
        <v>43151</v>
      </c>
      <c r="O1308" s="654">
        <v>43153</v>
      </c>
      <c r="P1308" s="5"/>
      <c r="Q1308" s="271" t="s">
        <v>77</v>
      </c>
      <c r="R1308" s="5">
        <v>2018</v>
      </c>
    </row>
    <row r="1309" spans="1:23" ht="23.25" hidden="1" customHeight="1" x14ac:dyDescent="0.25">
      <c r="A1309" s="3" t="s">
        <v>7</v>
      </c>
      <c r="B1309" s="5" t="s">
        <v>2598</v>
      </c>
      <c r="C1309" s="376"/>
      <c r="D1309" s="335" t="s">
        <v>2599</v>
      </c>
      <c r="E1309" s="337" t="s">
        <v>2600</v>
      </c>
      <c r="F1309" s="344" t="s">
        <v>50</v>
      </c>
      <c r="G1309" s="344">
        <v>1</v>
      </c>
      <c r="H1309" s="650">
        <v>51.64</v>
      </c>
      <c r="I1309" s="650">
        <v>51.64</v>
      </c>
      <c r="J1309" s="366">
        <v>43151</v>
      </c>
      <c r="K1309" s="598" t="s">
        <v>139</v>
      </c>
      <c r="L1309" s="361" t="s">
        <v>36</v>
      </c>
      <c r="M1309" s="652" t="s">
        <v>66</v>
      </c>
      <c r="N1309" s="660">
        <v>43152</v>
      </c>
      <c r="O1309" s="654">
        <v>43158</v>
      </c>
      <c r="P1309" s="5"/>
      <c r="Q1309" s="271" t="s">
        <v>77</v>
      </c>
      <c r="R1309" s="5">
        <v>2018</v>
      </c>
    </row>
    <row r="1310" spans="1:23" ht="23.25" hidden="1" customHeight="1" x14ac:dyDescent="0.25">
      <c r="A1310" s="3" t="s">
        <v>4</v>
      </c>
      <c r="B1310" s="5" t="s">
        <v>2601</v>
      </c>
      <c r="C1310" s="376"/>
      <c r="D1310" s="387" t="s">
        <v>2602</v>
      </c>
      <c r="E1310" s="337" t="s">
        <v>2601</v>
      </c>
      <c r="F1310" s="344" t="s">
        <v>50</v>
      </c>
      <c r="G1310" s="344">
        <v>1</v>
      </c>
      <c r="H1310" s="650">
        <v>10.67</v>
      </c>
      <c r="I1310" s="650">
        <v>10.67</v>
      </c>
      <c r="J1310" s="366">
        <v>43152</v>
      </c>
      <c r="K1310" s="598" t="s">
        <v>2123</v>
      </c>
      <c r="L1310" s="361" t="s">
        <v>103</v>
      </c>
      <c r="M1310" s="652" t="s">
        <v>66</v>
      </c>
      <c r="N1310" s="660">
        <v>43165</v>
      </c>
      <c r="O1310" s="654">
        <v>43167</v>
      </c>
      <c r="P1310" s="5"/>
      <c r="Q1310" s="271" t="s">
        <v>77</v>
      </c>
      <c r="R1310" s="5">
        <v>2018</v>
      </c>
    </row>
    <row r="1311" spans="1:23" ht="23.25" hidden="1" customHeight="1" x14ac:dyDescent="0.25">
      <c r="A1311" s="3" t="s">
        <v>4</v>
      </c>
      <c r="B1311" s="5" t="s">
        <v>2603</v>
      </c>
      <c r="C1311" s="376"/>
      <c r="D1311" s="387" t="s">
        <v>2604</v>
      </c>
      <c r="E1311" s="337" t="s">
        <v>2603</v>
      </c>
      <c r="F1311" s="344" t="s">
        <v>50</v>
      </c>
      <c r="G1311" s="344">
        <v>1</v>
      </c>
      <c r="H1311" s="650">
        <v>12.05</v>
      </c>
      <c r="I1311" s="650">
        <v>12.05</v>
      </c>
      <c r="J1311" s="366">
        <v>43152</v>
      </c>
      <c r="K1311" s="598" t="s">
        <v>2123</v>
      </c>
      <c r="L1311" s="361" t="s">
        <v>103</v>
      </c>
      <c r="M1311" s="652" t="s">
        <v>66</v>
      </c>
      <c r="N1311" s="660">
        <v>43165</v>
      </c>
      <c r="O1311" s="654">
        <v>43167</v>
      </c>
      <c r="P1311" s="5"/>
      <c r="Q1311" s="271" t="s">
        <v>77</v>
      </c>
      <c r="R1311" s="5">
        <v>2018</v>
      </c>
    </row>
    <row r="1312" spans="1:23" ht="23.25" hidden="1" customHeight="1" x14ac:dyDescent="0.25">
      <c r="A1312" s="3" t="s">
        <v>4</v>
      </c>
      <c r="B1312" s="5" t="s">
        <v>2605</v>
      </c>
      <c r="C1312" s="376"/>
      <c r="D1312" s="387" t="s">
        <v>2606</v>
      </c>
      <c r="E1312" s="337" t="s">
        <v>2605</v>
      </c>
      <c r="F1312" s="344" t="s">
        <v>50</v>
      </c>
      <c r="G1312" s="344">
        <v>1</v>
      </c>
      <c r="H1312" s="650">
        <v>12.05</v>
      </c>
      <c r="I1312" s="650">
        <v>12.05</v>
      </c>
      <c r="J1312" s="366">
        <v>43152</v>
      </c>
      <c r="K1312" s="598" t="s">
        <v>2123</v>
      </c>
      <c r="L1312" s="361" t="s">
        <v>103</v>
      </c>
      <c r="M1312" s="652" t="s">
        <v>66</v>
      </c>
      <c r="N1312" s="660">
        <v>43165</v>
      </c>
      <c r="O1312" s="654">
        <v>43167</v>
      </c>
      <c r="P1312" s="5"/>
      <c r="Q1312" s="271" t="s">
        <v>77</v>
      </c>
      <c r="R1312" s="5">
        <v>2018</v>
      </c>
    </row>
    <row r="1313" spans="1:18" ht="23.25" hidden="1" customHeight="1" x14ac:dyDescent="0.25">
      <c r="A1313" s="5" t="s">
        <v>4</v>
      </c>
      <c r="B1313" s="5" t="s">
        <v>2607</v>
      </c>
      <c r="C1313" s="376"/>
      <c r="D1313" s="387" t="s">
        <v>2608</v>
      </c>
      <c r="E1313" s="337" t="s">
        <v>2607</v>
      </c>
      <c r="F1313" s="344" t="s">
        <v>50</v>
      </c>
      <c r="G1313" s="344">
        <v>1</v>
      </c>
      <c r="H1313" s="650">
        <v>10.66</v>
      </c>
      <c r="I1313" s="650">
        <v>10.66</v>
      </c>
      <c r="J1313" s="366">
        <v>43152</v>
      </c>
      <c r="K1313" s="598" t="s">
        <v>2609</v>
      </c>
      <c r="L1313" s="361" t="s">
        <v>95</v>
      </c>
      <c r="M1313" s="652" t="s">
        <v>66</v>
      </c>
      <c r="N1313" s="660">
        <v>43165</v>
      </c>
      <c r="O1313" s="654">
        <v>43167</v>
      </c>
      <c r="P1313" s="5"/>
      <c r="Q1313" s="271" t="s">
        <v>77</v>
      </c>
      <c r="R1313" s="5">
        <v>2018</v>
      </c>
    </row>
    <row r="1314" spans="1:18" ht="23.25" hidden="1" customHeight="1" x14ac:dyDescent="0.25">
      <c r="A1314" s="3" t="s">
        <v>0</v>
      </c>
      <c r="B1314" s="5" t="s">
        <v>2610</v>
      </c>
      <c r="C1314" s="376" t="s">
        <v>2611</v>
      </c>
      <c r="D1314" s="335" t="s">
        <v>2612</v>
      </c>
      <c r="E1314" s="337" t="s">
        <v>2613</v>
      </c>
      <c r="F1314" s="344" t="s">
        <v>50</v>
      </c>
      <c r="G1314" s="344">
        <v>8</v>
      </c>
      <c r="H1314" s="650">
        <v>40.6</v>
      </c>
      <c r="I1314" s="650">
        <v>324.8</v>
      </c>
      <c r="J1314" s="651">
        <v>43152</v>
      </c>
      <c r="K1314" s="598" t="s">
        <v>33</v>
      </c>
      <c r="L1314" s="361" t="s">
        <v>54</v>
      </c>
      <c r="M1314" s="652" t="s">
        <v>66</v>
      </c>
      <c r="N1314" s="653">
        <v>43165</v>
      </c>
      <c r="O1314" s="654">
        <v>43167</v>
      </c>
      <c r="P1314" s="5"/>
      <c r="Q1314" s="271" t="s">
        <v>77</v>
      </c>
      <c r="R1314" s="658">
        <f>YEAR(J1314)</f>
        <v>2018</v>
      </c>
    </row>
    <row r="1315" spans="1:18" ht="23.25" hidden="1" customHeight="1" x14ac:dyDescent="0.25">
      <c r="A1315" s="3" t="s">
        <v>0</v>
      </c>
      <c r="B1315" s="5" t="s">
        <v>2614</v>
      </c>
      <c r="C1315" s="376" t="s">
        <v>2615</v>
      </c>
      <c r="D1315" s="335">
        <v>1662528</v>
      </c>
      <c r="E1315" s="331" t="s">
        <v>2616</v>
      </c>
      <c r="F1315" s="344" t="s">
        <v>200</v>
      </c>
      <c r="G1315" s="344">
        <v>1</v>
      </c>
      <c r="H1315" s="650">
        <v>343.2</v>
      </c>
      <c r="I1315" s="650">
        <v>343.2</v>
      </c>
      <c r="J1315" s="651">
        <v>43152</v>
      </c>
      <c r="K1315" s="598" t="s">
        <v>33</v>
      </c>
      <c r="L1315" s="361" t="s">
        <v>0</v>
      </c>
      <c r="M1315" s="652" t="s">
        <v>66</v>
      </c>
      <c r="N1315" s="653">
        <v>43165</v>
      </c>
      <c r="O1315" s="654">
        <v>43167</v>
      </c>
      <c r="P1315" s="5"/>
      <c r="Q1315" s="271" t="s">
        <v>77</v>
      </c>
      <c r="R1315" s="5">
        <v>2018</v>
      </c>
    </row>
    <row r="1316" spans="1:18" ht="23.25" hidden="1" customHeight="1" x14ac:dyDescent="0.25">
      <c r="A1316" s="3" t="s">
        <v>0</v>
      </c>
      <c r="B1316" s="5" t="s">
        <v>2617</v>
      </c>
      <c r="C1316" s="376" t="s">
        <v>2618</v>
      </c>
      <c r="D1316" s="335">
        <v>92022</v>
      </c>
      <c r="E1316" s="331" t="s">
        <v>2617</v>
      </c>
      <c r="F1316" s="344" t="s">
        <v>50</v>
      </c>
      <c r="G1316" s="344">
        <v>1</v>
      </c>
      <c r="H1316" s="650">
        <v>2.2000000000000002</v>
      </c>
      <c r="I1316" s="650">
        <v>2.2000000000000002</v>
      </c>
      <c r="J1316" s="651">
        <v>43152</v>
      </c>
      <c r="K1316" s="598" t="s">
        <v>33</v>
      </c>
      <c r="L1316" s="361" t="s">
        <v>54</v>
      </c>
      <c r="M1316" s="652" t="s">
        <v>66</v>
      </c>
      <c r="N1316" s="653">
        <v>43165</v>
      </c>
      <c r="O1316" s="123">
        <v>43167</v>
      </c>
      <c r="P1316" s="5"/>
      <c r="Q1316" s="271" t="s">
        <v>77</v>
      </c>
      <c r="R1316" s="658">
        <f>YEAR(J1316)</f>
        <v>2018</v>
      </c>
    </row>
    <row r="1317" spans="1:18" ht="23.25" hidden="1" customHeight="1" x14ac:dyDescent="0.25">
      <c r="A1317" s="5" t="s">
        <v>0</v>
      </c>
      <c r="B1317" s="5" t="s">
        <v>2619</v>
      </c>
      <c r="C1317" s="376" t="s">
        <v>947</v>
      </c>
      <c r="D1317" s="335" t="s">
        <v>409</v>
      </c>
      <c r="E1317" s="331" t="s">
        <v>2620</v>
      </c>
      <c r="F1317" s="344" t="s">
        <v>94</v>
      </c>
      <c r="G1317" s="344">
        <v>2</v>
      </c>
      <c r="H1317" s="650">
        <v>372.17</v>
      </c>
      <c r="I1317" s="650">
        <v>744.34</v>
      </c>
      <c r="J1317" s="366">
        <v>43152</v>
      </c>
      <c r="K1317" s="598" t="s">
        <v>234</v>
      </c>
      <c r="L1317" s="361" t="s">
        <v>54</v>
      </c>
      <c r="M1317" s="652" t="s">
        <v>66</v>
      </c>
      <c r="N1317" s="660">
        <v>43165</v>
      </c>
      <c r="O1317" s="654">
        <v>43167</v>
      </c>
      <c r="P1317" s="5"/>
      <c r="Q1317" s="271" t="s">
        <v>77</v>
      </c>
      <c r="R1317" s="549">
        <v>2018</v>
      </c>
    </row>
    <row r="1318" spans="1:18" ht="23.25" hidden="1" customHeight="1" x14ac:dyDescent="0.25">
      <c r="A1318" s="4" t="s">
        <v>120</v>
      </c>
      <c r="B1318" s="4" t="s">
        <v>2463</v>
      </c>
      <c r="C1318" s="722" t="s">
        <v>122</v>
      </c>
      <c r="D1318" s="422" t="s">
        <v>2427</v>
      </c>
      <c r="E1318" s="3" t="s">
        <v>2463</v>
      </c>
      <c r="F1318" s="332" t="s">
        <v>2464</v>
      </c>
      <c r="G1318" s="692">
        <v>10</v>
      </c>
      <c r="H1318" s="650"/>
      <c r="I1318" s="650"/>
      <c r="J1318" s="419">
        <v>43861</v>
      </c>
      <c r="K1318" s="598" t="s">
        <v>76</v>
      </c>
      <c r="L1318" s="323" t="s">
        <v>154</v>
      </c>
      <c r="M1318" s="652" t="s">
        <v>1873</v>
      </c>
      <c r="N1318" s="660">
        <v>43878</v>
      </c>
      <c r="O1318" s="654">
        <v>43882</v>
      </c>
      <c r="P1318" s="396"/>
      <c r="Q1318" s="701" t="s">
        <v>67</v>
      </c>
      <c r="R1318" s="655">
        <v>2020</v>
      </c>
    </row>
    <row r="1319" spans="1:18" ht="23.25" hidden="1" customHeight="1" x14ac:dyDescent="0.25">
      <c r="A1319" s="3" t="s">
        <v>36</v>
      </c>
      <c r="B1319" s="5" t="s">
        <v>2621</v>
      </c>
      <c r="C1319" s="376"/>
      <c r="D1319" s="335" t="s">
        <v>2622</v>
      </c>
      <c r="E1319" s="337" t="s">
        <v>2623</v>
      </c>
      <c r="F1319" s="344" t="s">
        <v>32</v>
      </c>
      <c r="G1319" s="344">
        <v>1</v>
      </c>
      <c r="H1319" s="650">
        <v>125</v>
      </c>
      <c r="I1319" s="650">
        <v>125</v>
      </c>
      <c r="J1319" s="366">
        <v>43153</v>
      </c>
      <c r="K1319" s="598" t="s">
        <v>1147</v>
      </c>
      <c r="L1319" s="361" t="s">
        <v>88</v>
      </c>
      <c r="M1319" s="652" t="s">
        <v>66</v>
      </c>
      <c r="N1319" s="660">
        <v>43166</v>
      </c>
      <c r="O1319" s="654">
        <v>43174</v>
      </c>
      <c r="P1319" s="5"/>
      <c r="Q1319" s="271" t="s">
        <v>77</v>
      </c>
      <c r="R1319" s="549">
        <v>2018</v>
      </c>
    </row>
    <row r="1320" spans="1:18" ht="23.25" hidden="1" customHeight="1" x14ac:dyDescent="0.25">
      <c r="A1320" s="3" t="s">
        <v>0</v>
      </c>
      <c r="B1320" s="359" t="s">
        <v>1929</v>
      </c>
      <c r="C1320" s="376" t="s">
        <v>694</v>
      </c>
      <c r="D1320" s="335">
        <v>1056130</v>
      </c>
      <c r="E1320" s="331" t="s">
        <v>2624</v>
      </c>
      <c r="F1320" s="344" t="s">
        <v>200</v>
      </c>
      <c r="G1320" s="344">
        <v>1</v>
      </c>
      <c r="H1320" s="650">
        <v>401</v>
      </c>
      <c r="I1320" s="650">
        <v>401</v>
      </c>
      <c r="J1320" s="366">
        <v>43153</v>
      </c>
      <c r="K1320" s="598" t="s">
        <v>694</v>
      </c>
      <c r="L1320" s="361" t="s">
        <v>54</v>
      </c>
      <c r="M1320" s="652" t="s">
        <v>66</v>
      </c>
      <c r="N1320" s="660">
        <v>43165</v>
      </c>
      <c r="O1320" s="654">
        <v>43167</v>
      </c>
      <c r="P1320" s="5"/>
      <c r="Q1320" s="271" t="s">
        <v>77</v>
      </c>
      <c r="R1320" s="5">
        <v>2018</v>
      </c>
    </row>
    <row r="1321" spans="1:18" ht="23.25" hidden="1" customHeight="1" x14ac:dyDescent="0.25">
      <c r="A1321" s="5" t="s">
        <v>1489</v>
      </c>
      <c r="B1321" s="5" t="s">
        <v>2625</v>
      </c>
      <c r="C1321" s="376"/>
      <c r="D1321" s="344" t="s">
        <v>2626</v>
      </c>
      <c r="E1321" s="337" t="s">
        <v>2627</v>
      </c>
      <c r="F1321" s="344" t="s">
        <v>32</v>
      </c>
      <c r="G1321" s="344">
        <v>40</v>
      </c>
      <c r="H1321" s="650">
        <v>7.15</v>
      </c>
      <c r="I1321" s="650">
        <v>286</v>
      </c>
      <c r="J1321" s="366">
        <v>43154</v>
      </c>
      <c r="K1321" s="597" t="s">
        <v>287</v>
      </c>
      <c r="L1321" s="361" t="s">
        <v>54</v>
      </c>
      <c r="M1321" s="652" t="s">
        <v>66</v>
      </c>
      <c r="N1321" s="660">
        <v>43235</v>
      </c>
      <c r="O1321" s="654">
        <v>43238</v>
      </c>
      <c r="P1321" s="5"/>
      <c r="Q1321" s="271" t="s">
        <v>77</v>
      </c>
      <c r="R1321" s="5">
        <v>2018</v>
      </c>
    </row>
    <row r="1322" spans="1:18" ht="23.25" hidden="1" customHeight="1" x14ac:dyDescent="0.25">
      <c r="A1322" s="4" t="s">
        <v>120</v>
      </c>
      <c r="B1322" s="334" t="s">
        <v>2628</v>
      </c>
      <c r="C1322" s="656" t="s">
        <v>2629</v>
      </c>
      <c r="D1322" s="335" t="s">
        <v>2630</v>
      </c>
      <c r="E1322" s="334" t="s">
        <v>2631</v>
      </c>
      <c r="F1322" s="344" t="s">
        <v>44</v>
      </c>
      <c r="G1322" s="332">
        <v>30</v>
      </c>
      <c r="H1322" s="650"/>
      <c r="I1322" s="650"/>
      <c r="J1322" s="419">
        <v>43665</v>
      </c>
      <c r="K1322" s="597" t="s">
        <v>76</v>
      </c>
      <c r="L1322" s="323" t="s">
        <v>154</v>
      </c>
      <c r="M1322" s="652" t="s">
        <v>2632</v>
      </c>
      <c r="N1322" s="660">
        <v>43725</v>
      </c>
      <c r="O1322" s="654">
        <v>43727</v>
      </c>
      <c r="P1322" s="430"/>
      <c r="Q1322" s="2" t="s">
        <v>100</v>
      </c>
      <c r="R1322" s="655">
        <v>2019</v>
      </c>
    </row>
    <row r="1323" spans="1:18" ht="23.25" hidden="1" customHeight="1" x14ac:dyDescent="0.25">
      <c r="A1323" s="4" t="s">
        <v>120</v>
      </c>
      <c r="B1323" s="334" t="s">
        <v>2628</v>
      </c>
      <c r="C1323" s="656" t="s">
        <v>2629</v>
      </c>
      <c r="D1323" s="335" t="s">
        <v>2630</v>
      </c>
      <c r="E1323" s="334" t="s">
        <v>2631</v>
      </c>
      <c r="F1323" s="344" t="s">
        <v>44</v>
      </c>
      <c r="G1323" s="332">
        <v>30</v>
      </c>
      <c r="H1323" s="650"/>
      <c r="I1323" s="650"/>
      <c r="J1323" s="419">
        <v>43665</v>
      </c>
      <c r="K1323" s="597" t="s">
        <v>76</v>
      </c>
      <c r="L1323" s="323" t="s">
        <v>154</v>
      </c>
      <c r="M1323" s="652" t="s">
        <v>2632</v>
      </c>
      <c r="N1323" s="660">
        <v>43725</v>
      </c>
      <c r="O1323" s="654">
        <v>43727</v>
      </c>
      <c r="P1323" s="430"/>
      <c r="Q1323" s="2" t="s">
        <v>100</v>
      </c>
      <c r="R1323" s="655">
        <v>2019</v>
      </c>
    </row>
    <row r="1324" spans="1:18" ht="23.25" hidden="1" customHeight="1" x14ac:dyDescent="0.25">
      <c r="A1324" s="4" t="s">
        <v>120</v>
      </c>
      <c r="B1324" s="334" t="s">
        <v>2628</v>
      </c>
      <c r="C1324" s="656" t="s">
        <v>2629</v>
      </c>
      <c r="D1324" s="422" t="s">
        <v>2630</v>
      </c>
      <c r="E1324" s="337" t="s">
        <v>2631</v>
      </c>
      <c r="F1324" s="332" t="s">
        <v>50</v>
      </c>
      <c r="G1324" s="332">
        <v>30</v>
      </c>
      <c r="H1324" s="650"/>
      <c r="I1324" s="650"/>
      <c r="J1324" s="419">
        <v>44096</v>
      </c>
      <c r="K1324" s="598" t="s">
        <v>76</v>
      </c>
      <c r="L1324" s="323" t="s">
        <v>154</v>
      </c>
      <c r="M1324" s="652" t="s">
        <v>81</v>
      </c>
      <c r="N1324" s="660">
        <v>44110</v>
      </c>
      <c r="O1324" s="654">
        <v>44118</v>
      </c>
      <c r="P1324" s="430"/>
      <c r="Q1324" s="271" t="s">
        <v>67</v>
      </c>
      <c r="R1324" s="455">
        <f>YEAR(J1324)</f>
        <v>2020</v>
      </c>
    </row>
    <row r="1325" spans="1:18" ht="23.25" hidden="1" customHeight="1" x14ac:dyDescent="0.25">
      <c r="A1325" s="5" t="s">
        <v>1489</v>
      </c>
      <c r="B1325" s="5" t="s">
        <v>2633</v>
      </c>
      <c r="C1325" s="376" t="s">
        <v>669</v>
      </c>
      <c r="D1325" s="335" t="s">
        <v>2634</v>
      </c>
      <c r="E1325" s="345" t="s">
        <v>2635</v>
      </c>
      <c r="F1325" s="344" t="s">
        <v>32</v>
      </c>
      <c r="G1325" s="344">
        <v>1</v>
      </c>
      <c r="H1325" s="650">
        <v>1977</v>
      </c>
      <c r="I1325" s="650">
        <v>1977</v>
      </c>
      <c r="J1325" s="366">
        <v>43157</v>
      </c>
      <c r="K1325" s="598" t="s">
        <v>669</v>
      </c>
      <c r="L1325" s="361" t="s">
        <v>84</v>
      </c>
      <c r="M1325" s="652" t="s">
        <v>66</v>
      </c>
      <c r="N1325" s="660">
        <v>43200</v>
      </c>
      <c r="O1325" s="654">
        <v>43208</v>
      </c>
      <c r="P1325" s="5"/>
      <c r="Q1325" s="271" t="s">
        <v>77</v>
      </c>
      <c r="R1325" s="5">
        <v>2018</v>
      </c>
    </row>
    <row r="1326" spans="1:18" ht="23.25" hidden="1" customHeight="1" x14ac:dyDescent="0.25">
      <c r="A1326" s="3" t="s">
        <v>1489</v>
      </c>
      <c r="B1326" s="5" t="s">
        <v>2636</v>
      </c>
      <c r="C1326" s="376" t="s">
        <v>669</v>
      </c>
      <c r="D1326" s="335" t="s">
        <v>2637</v>
      </c>
      <c r="E1326" s="331" t="s">
        <v>2638</v>
      </c>
      <c r="F1326" s="344" t="s">
        <v>32</v>
      </c>
      <c r="G1326" s="344">
        <v>1</v>
      </c>
      <c r="H1326" s="650">
        <v>1951</v>
      </c>
      <c r="I1326" s="650">
        <v>1951</v>
      </c>
      <c r="J1326" s="366">
        <v>43157</v>
      </c>
      <c r="K1326" s="598" t="s">
        <v>669</v>
      </c>
      <c r="L1326" s="361" t="s">
        <v>84</v>
      </c>
      <c r="M1326" s="652" t="s">
        <v>66</v>
      </c>
      <c r="N1326" s="660">
        <v>43166</v>
      </c>
      <c r="O1326" s="654">
        <v>43168</v>
      </c>
      <c r="P1326" s="5"/>
      <c r="Q1326" s="271" t="s">
        <v>77</v>
      </c>
      <c r="R1326" s="5">
        <v>2018</v>
      </c>
    </row>
    <row r="1327" spans="1:18" ht="23.25" hidden="1" customHeight="1" x14ac:dyDescent="0.25">
      <c r="A1327" s="86" t="s">
        <v>9</v>
      </c>
      <c r="B1327" s="86" t="s">
        <v>599</v>
      </c>
      <c r="C1327" s="661" t="s">
        <v>142</v>
      </c>
      <c r="D1327" s="118" t="s">
        <v>2639</v>
      </c>
      <c r="E1327" s="124" t="s">
        <v>2640</v>
      </c>
      <c r="F1327" s="118" t="s">
        <v>94</v>
      </c>
      <c r="G1327" s="661">
        <v>20</v>
      </c>
      <c r="H1327" s="650"/>
      <c r="I1327" s="650"/>
      <c r="J1327" s="672">
        <v>44136</v>
      </c>
      <c r="K1327" s="702" t="s">
        <v>76</v>
      </c>
      <c r="L1327" s="312" t="s">
        <v>535</v>
      </c>
      <c r="M1327" s="652" t="s">
        <v>601</v>
      </c>
      <c r="N1327" s="660">
        <v>44168</v>
      </c>
      <c r="O1327" s="654">
        <v>44175</v>
      </c>
      <c r="P1327" s="740"/>
      <c r="Q1327" s="703" t="s">
        <v>67</v>
      </c>
      <c r="R1327" s="86">
        <f>YEAR(J1327)</f>
        <v>2020</v>
      </c>
    </row>
    <row r="1328" spans="1:18" ht="23.25" hidden="1" customHeight="1" x14ac:dyDescent="0.25">
      <c r="A1328" s="5" t="s">
        <v>2641</v>
      </c>
      <c r="B1328" s="5" t="s">
        <v>2642</v>
      </c>
      <c r="C1328" s="376" t="s">
        <v>694</v>
      </c>
      <c r="D1328" s="335">
        <v>1028321</v>
      </c>
      <c r="E1328" s="374" t="s">
        <v>2643</v>
      </c>
      <c r="F1328" s="344" t="s">
        <v>32</v>
      </c>
      <c r="G1328" s="344">
        <v>1</v>
      </c>
      <c r="H1328" s="650">
        <v>168.42</v>
      </c>
      <c r="I1328" s="650">
        <v>168.42</v>
      </c>
      <c r="J1328" s="366">
        <v>43157</v>
      </c>
      <c r="K1328" s="598" t="s">
        <v>694</v>
      </c>
      <c r="L1328" s="361" t="s">
        <v>2644</v>
      </c>
      <c r="M1328" s="652" t="s">
        <v>66</v>
      </c>
      <c r="N1328" s="660">
        <v>43200</v>
      </c>
      <c r="O1328" s="654"/>
      <c r="P1328" s="5"/>
      <c r="Q1328" s="271" t="s">
        <v>77</v>
      </c>
      <c r="R1328" s="5">
        <v>2018</v>
      </c>
    </row>
    <row r="1329" spans="1:23" ht="23.25" hidden="1" customHeight="1" x14ac:dyDescent="0.25">
      <c r="A1329" s="5" t="s">
        <v>2641</v>
      </c>
      <c r="B1329" s="5" t="s">
        <v>2642</v>
      </c>
      <c r="C1329" s="376" t="s">
        <v>694</v>
      </c>
      <c r="D1329" s="335">
        <v>1031233</v>
      </c>
      <c r="E1329" s="374" t="s">
        <v>2645</v>
      </c>
      <c r="F1329" s="344" t="s">
        <v>32</v>
      </c>
      <c r="G1329" s="344">
        <v>1</v>
      </c>
      <c r="H1329" s="650">
        <v>86.74</v>
      </c>
      <c r="I1329" s="650">
        <v>86.74</v>
      </c>
      <c r="J1329" s="366">
        <v>43157</v>
      </c>
      <c r="K1329" s="598" t="s">
        <v>694</v>
      </c>
      <c r="L1329" s="361" t="s">
        <v>2644</v>
      </c>
      <c r="M1329" s="652" t="s">
        <v>66</v>
      </c>
      <c r="N1329" s="660">
        <v>43200</v>
      </c>
      <c r="O1329" s="654"/>
      <c r="P1329" s="5"/>
      <c r="Q1329" s="271" t="s">
        <v>77</v>
      </c>
      <c r="R1329" s="5">
        <v>2018</v>
      </c>
    </row>
    <row r="1330" spans="1:23" ht="23.25" hidden="1" customHeight="1" x14ac:dyDescent="0.25">
      <c r="A1330" s="3" t="s">
        <v>2641</v>
      </c>
      <c r="B1330" s="5" t="s">
        <v>2642</v>
      </c>
      <c r="C1330" s="376" t="s">
        <v>220</v>
      </c>
      <c r="D1330" s="335">
        <v>16615</v>
      </c>
      <c r="E1330" s="374" t="s">
        <v>2646</v>
      </c>
      <c r="F1330" s="344" t="s">
        <v>32</v>
      </c>
      <c r="G1330" s="344">
        <v>1</v>
      </c>
      <c r="H1330" s="650">
        <v>114.11</v>
      </c>
      <c r="I1330" s="650">
        <v>114.11</v>
      </c>
      <c r="J1330" s="366">
        <v>43157</v>
      </c>
      <c r="K1330" s="598" t="s">
        <v>220</v>
      </c>
      <c r="L1330" s="361" t="s">
        <v>2644</v>
      </c>
      <c r="M1330" s="652" t="s">
        <v>66</v>
      </c>
      <c r="N1330" s="660">
        <v>43165</v>
      </c>
      <c r="O1330" s="123">
        <v>43167</v>
      </c>
      <c r="P1330" s="5"/>
      <c r="Q1330" s="271" t="s">
        <v>77</v>
      </c>
      <c r="R1330" s="5">
        <v>2018</v>
      </c>
      <c r="S1330" s="564"/>
      <c r="T1330" s="564"/>
      <c r="U1330" s="564"/>
      <c r="V1330" s="564"/>
      <c r="W1330" s="564"/>
    </row>
    <row r="1331" spans="1:23" ht="23.25" hidden="1" customHeight="1" x14ac:dyDescent="0.25">
      <c r="A1331" s="3" t="s">
        <v>2641</v>
      </c>
      <c r="B1331" s="5" t="s">
        <v>2642</v>
      </c>
      <c r="C1331" s="376" t="s">
        <v>220</v>
      </c>
      <c r="D1331" s="335">
        <v>30954</v>
      </c>
      <c r="E1331" s="374" t="s">
        <v>2647</v>
      </c>
      <c r="F1331" s="344" t="s">
        <v>32</v>
      </c>
      <c r="G1331" s="344">
        <v>1</v>
      </c>
      <c r="H1331" s="650">
        <v>82.34</v>
      </c>
      <c r="I1331" s="650">
        <v>82.34</v>
      </c>
      <c r="J1331" s="366">
        <v>43157</v>
      </c>
      <c r="K1331" s="598" t="s">
        <v>220</v>
      </c>
      <c r="L1331" s="361" t="s">
        <v>2644</v>
      </c>
      <c r="M1331" s="652" t="s">
        <v>66</v>
      </c>
      <c r="N1331" s="660">
        <v>43165</v>
      </c>
      <c r="O1331" s="123">
        <v>43167</v>
      </c>
      <c r="P1331" s="5"/>
      <c r="Q1331" s="271" t="s">
        <v>77</v>
      </c>
      <c r="R1331" s="5">
        <v>2018</v>
      </c>
      <c r="S1331" s="564"/>
      <c r="T1331" s="564"/>
      <c r="U1331" s="564"/>
      <c r="V1331" s="564"/>
      <c r="W1331" s="564"/>
    </row>
    <row r="1332" spans="1:23" ht="23.25" hidden="1" customHeight="1" x14ac:dyDescent="0.25">
      <c r="A1332" s="3" t="s">
        <v>2641</v>
      </c>
      <c r="B1332" s="5" t="s">
        <v>2642</v>
      </c>
      <c r="C1332" s="376" t="s">
        <v>2579</v>
      </c>
      <c r="D1332" s="335">
        <v>189174</v>
      </c>
      <c r="E1332" s="374" t="s">
        <v>2648</v>
      </c>
      <c r="F1332" s="344" t="s">
        <v>32</v>
      </c>
      <c r="G1332" s="344">
        <v>2</v>
      </c>
      <c r="H1332" s="650">
        <v>15.23</v>
      </c>
      <c r="I1332" s="650">
        <v>30.46</v>
      </c>
      <c r="J1332" s="651">
        <v>43157</v>
      </c>
      <c r="K1332" s="598" t="s">
        <v>33</v>
      </c>
      <c r="L1332" s="361"/>
      <c r="M1332" s="652" t="s">
        <v>66</v>
      </c>
      <c r="N1332" s="653">
        <v>43165</v>
      </c>
      <c r="O1332" s="654">
        <v>43167</v>
      </c>
      <c r="P1332" s="5"/>
      <c r="Q1332" s="271" t="s">
        <v>77</v>
      </c>
      <c r="R1332" s="5">
        <v>2018</v>
      </c>
    </row>
    <row r="1333" spans="1:23" ht="23.25" hidden="1" customHeight="1" x14ac:dyDescent="0.25">
      <c r="A1333" s="3" t="s">
        <v>2641</v>
      </c>
      <c r="B1333" s="5" t="s">
        <v>2642</v>
      </c>
      <c r="C1333" s="376" t="s">
        <v>2579</v>
      </c>
      <c r="D1333" s="335">
        <v>189175</v>
      </c>
      <c r="E1333" s="374" t="s">
        <v>2649</v>
      </c>
      <c r="F1333" s="344" t="s">
        <v>32</v>
      </c>
      <c r="G1333" s="344">
        <v>8</v>
      </c>
      <c r="H1333" s="650">
        <v>25.84</v>
      </c>
      <c r="I1333" s="650">
        <v>206.72</v>
      </c>
      <c r="J1333" s="651">
        <v>43157</v>
      </c>
      <c r="K1333" s="598" t="s">
        <v>33</v>
      </c>
      <c r="L1333" s="361"/>
      <c r="M1333" s="652" t="s">
        <v>66</v>
      </c>
      <c r="N1333" s="653">
        <v>43165</v>
      </c>
      <c r="O1333" s="654">
        <v>43167</v>
      </c>
      <c r="P1333" s="5"/>
      <c r="Q1333" s="271" t="s">
        <v>77</v>
      </c>
      <c r="R1333" s="5">
        <v>2018</v>
      </c>
    </row>
    <row r="1334" spans="1:23" ht="23.25" hidden="1" customHeight="1" x14ac:dyDescent="0.25">
      <c r="A1334" s="3" t="s">
        <v>2641</v>
      </c>
      <c r="B1334" s="5" t="s">
        <v>2642</v>
      </c>
      <c r="C1334" s="376" t="s">
        <v>343</v>
      </c>
      <c r="D1334" s="335">
        <v>1053835</v>
      </c>
      <c r="E1334" s="374" t="s">
        <v>2650</v>
      </c>
      <c r="F1334" s="344" t="s">
        <v>32</v>
      </c>
      <c r="G1334" s="344">
        <v>1</v>
      </c>
      <c r="H1334" s="650">
        <v>122.93</v>
      </c>
      <c r="I1334" s="650">
        <v>122.93</v>
      </c>
      <c r="J1334" s="651">
        <v>43157</v>
      </c>
      <c r="K1334" s="598" t="s">
        <v>33</v>
      </c>
      <c r="L1334" s="361" t="s">
        <v>2644</v>
      </c>
      <c r="M1334" s="652" t="s">
        <v>66</v>
      </c>
      <c r="N1334" s="653">
        <v>43165</v>
      </c>
      <c r="O1334" s="654">
        <v>43167</v>
      </c>
      <c r="P1334" s="5"/>
      <c r="Q1334" s="271" t="s">
        <v>77</v>
      </c>
      <c r="R1334" s="5">
        <v>2018</v>
      </c>
    </row>
    <row r="1335" spans="1:23" ht="23.25" hidden="1" customHeight="1" x14ac:dyDescent="0.25">
      <c r="A1335" s="3" t="s">
        <v>1489</v>
      </c>
      <c r="B1335" s="5" t="s">
        <v>2651</v>
      </c>
      <c r="C1335" s="376" t="s">
        <v>669</v>
      </c>
      <c r="D1335" s="335" t="s">
        <v>2652</v>
      </c>
      <c r="E1335" s="333" t="s">
        <v>2653</v>
      </c>
      <c r="F1335" s="344" t="s">
        <v>32</v>
      </c>
      <c r="G1335" s="344">
        <v>2</v>
      </c>
      <c r="H1335" s="650">
        <v>352</v>
      </c>
      <c r="I1335" s="650">
        <v>704</v>
      </c>
      <c r="J1335" s="366">
        <v>43157</v>
      </c>
      <c r="K1335" s="598" t="s">
        <v>669</v>
      </c>
      <c r="L1335" s="361" t="s">
        <v>84</v>
      </c>
      <c r="M1335" s="652" t="s">
        <v>66</v>
      </c>
      <c r="N1335" s="660">
        <v>43166</v>
      </c>
      <c r="O1335" s="654">
        <v>43168</v>
      </c>
      <c r="P1335" s="5"/>
      <c r="Q1335" s="271" t="s">
        <v>77</v>
      </c>
      <c r="R1335" s="5">
        <v>2018</v>
      </c>
      <c r="S1335" s="124"/>
      <c r="T1335" s="124"/>
      <c r="U1335" s="124"/>
      <c r="V1335" s="124"/>
      <c r="W1335" s="124"/>
    </row>
    <row r="1336" spans="1:23" ht="23.25" hidden="1" customHeight="1" x14ac:dyDescent="0.25">
      <c r="A1336" s="3" t="s">
        <v>1489</v>
      </c>
      <c r="B1336" s="5" t="s">
        <v>2654</v>
      </c>
      <c r="C1336" s="376" t="s">
        <v>669</v>
      </c>
      <c r="D1336" s="335" t="s">
        <v>2655</v>
      </c>
      <c r="E1336" s="345" t="s">
        <v>2656</v>
      </c>
      <c r="F1336" s="344" t="s">
        <v>32</v>
      </c>
      <c r="G1336" s="344">
        <v>10</v>
      </c>
      <c r="H1336" s="650">
        <v>19</v>
      </c>
      <c r="I1336" s="650">
        <v>190</v>
      </c>
      <c r="J1336" s="366">
        <v>43157</v>
      </c>
      <c r="K1336" s="598" t="s">
        <v>669</v>
      </c>
      <c r="L1336" s="361" t="s">
        <v>84</v>
      </c>
      <c r="M1336" s="652" t="s">
        <v>66</v>
      </c>
      <c r="N1336" s="660">
        <v>43166</v>
      </c>
      <c r="O1336" s="654">
        <v>43168</v>
      </c>
      <c r="P1336" s="5"/>
      <c r="Q1336" s="271" t="s">
        <v>77</v>
      </c>
      <c r="R1336" s="5">
        <v>2018</v>
      </c>
      <c r="S1336" s="124"/>
      <c r="T1336" s="124"/>
      <c r="U1336" s="124"/>
      <c r="V1336" s="124"/>
      <c r="W1336" s="124"/>
    </row>
    <row r="1337" spans="1:23" ht="23.25" hidden="1" customHeight="1" x14ac:dyDescent="0.25">
      <c r="A1337" s="3" t="s">
        <v>2495</v>
      </c>
      <c r="B1337" s="5" t="s">
        <v>2657</v>
      </c>
      <c r="C1337" s="376" t="s">
        <v>173</v>
      </c>
      <c r="D1337" s="335" t="s">
        <v>346</v>
      </c>
      <c r="E1337" s="337" t="s">
        <v>1469</v>
      </c>
      <c r="F1337" s="344" t="s">
        <v>2658</v>
      </c>
      <c r="G1337" s="344">
        <v>4</v>
      </c>
      <c r="H1337" s="650">
        <v>215.24</v>
      </c>
      <c r="I1337" s="650">
        <v>860.96</v>
      </c>
      <c r="J1337" s="651">
        <v>43157</v>
      </c>
      <c r="K1337" s="598" t="s">
        <v>33</v>
      </c>
      <c r="L1337" s="361" t="s">
        <v>2641</v>
      </c>
      <c r="M1337" s="652" t="s">
        <v>66</v>
      </c>
      <c r="N1337" s="653">
        <v>43165</v>
      </c>
      <c r="O1337" s="654">
        <v>43167</v>
      </c>
      <c r="P1337" s="5"/>
      <c r="Q1337" s="271" t="s">
        <v>77</v>
      </c>
      <c r="R1337" s="549">
        <v>2018</v>
      </c>
    </row>
    <row r="1338" spans="1:23" ht="23.25" hidden="1" customHeight="1" x14ac:dyDescent="0.25">
      <c r="A1338" s="3" t="s">
        <v>0</v>
      </c>
      <c r="B1338" s="5" t="s">
        <v>2659</v>
      </c>
      <c r="C1338" s="376"/>
      <c r="D1338" s="335" t="s">
        <v>2660</v>
      </c>
      <c r="E1338" s="333" t="s">
        <v>2661</v>
      </c>
      <c r="F1338" s="344" t="s">
        <v>32</v>
      </c>
      <c r="G1338" s="344">
        <v>2</v>
      </c>
      <c r="H1338" s="650">
        <v>4.13</v>
      </c>
      <c r="I1338" s="650">
        <v>8.26</v>
      </c>
      <c r="J1338" s="366">
        <v>43157</v>
      </c>
      <c r="K1338" s="597" t="s">
        <v>287</v>
      </c>
      <c r="L1338" s="361" t="s">
        <v>88</v>
      </c>
      <c r="M1338" s="652" t="s">
        <v>66</v>
      </c>
      <c r="N1338" s="660">
        <v>43165</v>
      </c>
      <c r="O1338" s="654"/>
      <c r="P1338" s="5"/>
      <c r="Q1338" s="271" t="s">
        <v>77</v>
      </c>
      <c r="R1338" s="5">
        <v>2018</v>
      </c>
    </row>
    <row r="1339" spans="1:23" ht="23.25" hidden="1" customHeight="1" x14ac:dyDescent="0.25">
      <c r="A1339" s="5" t="s">
        <v>54</v>
      </c>
      <c r="B1339" s="5" t="s">
        <v>2662</v>
      </c>
      <c r="C1339" s="376" t="s">
        <v>1759</v>
      </c>
      <c r="D1339" s="335" t="s">
        <v>2663</v>
      </c>
      <c r="E1339" s="337" t="s">
        <v>2664</v>
      </c>
      <c r="F1339" s="344" t="s">
        <v>50</v>
      </c>
      <c r="G1339" s="344">
        <v>2</v>
      </c>
      <c r="H1339" s="650">
        <v>195.3</v>
      </c>
      <c r="I1339" s="650">
        <v>390.6</v>
      </c>
      <c r="J1339" s="651">
        <v>43158</v>
      </c>
      <c r="K1339" s="598" t="s">
        <v>33</v>
      </c>
      <c r="L1339" s="361" t="s">
        <v>54</v>
      </c>
      <c r="M1339" s="652" t="s">
        <v>66</v>
      </c>
      <c r="N1339" s="653">
        <v>43165</v>
      </c>
      <c r="O1339" s="654">
        <v>43167</v>
      </c>
      <c r="P1339" s="5"/>
      <c r="Q1339" s="271" t="s">
        <v>77</v>
      </c>
      <c r="R1339" s="658">
        <f>YEAR(J1339)</f>
        <v>2018</v>
      </c>
    </row>
    <row r="1340" spans="1:23" ht="23.25" hidden="1" customHeight="1" x14ac:dyDescent="0.25">
      <c r="A1340" s="3" t="s">
        <v>0</v>
      </c>
      <c r="B1340" s="5" t="s">
        <v>2665</v>
      </c>
      <c r="C1340" s="376" t="s">
        <v>198</v>
      </c>
      <c r="D1340" s="335">
        <v>117019</v>
      </c>
      <c r="E1340" s="374" t="s">
        <v>2666</v>
      </c>
      <c r="F1340" s="344" t="s">
        <v>94</v>
      </c>
      <c r="G1340" s="344">
        <v>6</v>
      </c>
      <c r="H1340" s="650">
        <v>36</v>
      </c>
      <c r="I1340" s="650">
        <v>216</v>
      </c>
      <c r="J1340" s="366">
        <v>43158</v>
      </c>
      <c r="K1340" s="598" t="s">
        <v>214</v>
      </c>
      <c r="L1340" s="361" t="s">
        <v>54</v>
      </c>
      <c r="M1340" s="652" t="s">
        <v>66</v>
      </c>
      <c r="N1340" s="660">
        <v>43165</v>
      </c>
      <c r="O1340" s="654">
        <v>43167</v>
      </c>
      <c r="P1340" s="6"/>
      <c r="Q1340" s="271" t="s">
        <v>77</v>
      </c>
      <c r="R1340" s="5">
        <v>2018</v>
      </c>
    </row>
    <row r="1341" spans="1:23" ht="23.25" hidden="1" customHeight="1" x14ac:dyDescent="0.25">
      <c r="A1341" s="5" t="s">
        <v>1489</v>
      </c>
      <c r="B1341" s="5" t="s">
        <v>2651</v>
      </c>
      <c r="C1341" s="376" t="s">
        <v>669</v>
      </c>
      <c r="D1341" s="335" t="s">
        <v>2667</v>
      </c>
      <c r="E1341" s="333" t="s">
        <v>2668</v>
      </c>
      <c r="F1341" s="344" t="s">
        <v>32</v>
      </c>
      <c r="G1341" s="344">
        <v>1</v>
      </c>
      <c r="H1341" s="650">
        <v>502</v>
      </c>
      <c r="I1341" s="650">
        <v>502</v>
      </c>
      <c r="J1341" s="366">
        <v>43158</v>
      </c>
      <c r="K1341" s="598" t="s">
        <v>669</v>
      </c>
      <c r="L1341" s="361" t="s">
        <v>78</v>
      </c>
      <c r="M1341" s="652" t="s">
        <v>66</v>
      </c>
      <c r="N1341" s="660">
        <v>43222</v>
      </c>
      <c r="O1341" s="654">
        <v>43223</v>
      </c>
      <c r="P1341" s="5"/>
      <c r="Q1341" s="271" t="s">
        <v>77</v>
      </c>
      <c r="R1341" s="5">
        <v>2018</v>
      </c>
    </row>
    <row r="1342" spans="1:23" ht="23.25" hidden="1" customHeight="1" x14ac:dyDescent="0.25">
      <c r="A1342" s="86" t="s">
        <v>9</v>
      </c>
      <c r="B1342" s="86" t="s">
        <v>599</v>
      </c>
      <c r="C1342" s="661" t="s">
        <v>142</v>
      </c>
      <c r="D1342" s="118" t="s">
        <v>2669</v>
      </c>
      <c r="E1342" s="124" t="s">
        <v>2670</v>
      </c>
      <c r="F1342" s="118" t="s">
        <v>94</v>
      </c>
      <c r="G1342" s="661">
        <v>20</v>
      </c>
      <c r="H1342" s="650"/>
      <c r="I1342" s="650"/>
      <c r="J1342" s="672">
        <v>44136</v>
      </c>
      <c r="K1342" s="702" t="s">
        <v>76</v>
      </c>
      <c r="L1342" s="312" t="s">
        <v>535</v>
      </c>
      <c r="M1342" s="652" t="s">
        <v>601</v>
      </c>
      <c r="N1342" s="653">
        <v>44168</v>
      </c>
      <c r="O1342" s="654">
        <v>44175</v>
      </c>
      <c r="P1342" s="703"/>
      <c r="Q1342" s="703" t="s">
        <v>67</v>
      </c>
      <c r="R1342" s="86">
        <f>YEAR(J1342)</f>
        <v>2020</v>
      </c>
    </row>
    <row r="1343" spans="1:23" ht="23.25" hidden="1" customHeight="1" x14ac:dyDescent="0.25">
      <c r="A1343" s="5" t="s">
        <v>0</v>
      </c>
      <c r="B1343" s="5" t="s">
        <v>2671</v>
      </c>
      <c r="C1343" s="376" t="s">
        <v>2672</v>
      </c>
      <c r="D1343" s="335">
        <v>389</v>
      </c>
      <c r="E1343" s="374" t="s">
        <v>2673</v>
      </c>
      <c r="F1343" s="344" t="s">
        <v>94</v>
      </c>
      <c r="G1343" s="344">
        <v>10</v>
      </c>
      <c r="H1343" s="650">
        <v>3.4</v>
      </c>
      <c r="I1343" s="650">
        <v>34</v>
      </c>
      <c r="J1343" s="366">
        <v>43158</v>
      </c>
      <c r="K1343" s="598" t="s">
        <v>2672</v>
      </c>
      <c r="L1343" s="361" t="s">
        <v>54</v>
      </c>
      <c r="M1343" s="652" t="s">
        <v>66</v>
      </c>
      <c r="N1343" s="660">
        <v>43166</v>
      </c>
      <c r="O1343" s="123">
        <v>43174</v>
      </c>
      <c r="P1343" s="5"/>
      <c r="Q1343" s="271" t="s">
        <v>77</v>
      </c>
      <c r="R1343" s="5">
        <v>2018</v>
      </c>
    </row>
    <row r="1344" spans="1:23" ht="23.25" hidden="1" customHeight="1" x14ac:dyDescent="0.25">
      <c r="A1344" s="5" t="s">
        <v>0</v>
      </c>
      <c r="B1344" s="5" t="s">
        <v>2671</v>
      </c>
      <c r="C1344" s="376" t="s">
        <v>2672</v>
      </c>
      <c r="D1344" s="335">
        <v>466.1</v>
      </c>
      <c r="E1344" s="374" t="s">
        <v>2674</v>
      </c>
      <c r="F1344" s="344" t="s">
        <v>94</v>
      </c>
      <c r="G1344" s="344">
        <v>10</v>
      </c>
      <c r="H1344" s="650">
        <v>3.4</v>
      </c>
      <c r="I1344" s="650">
        <v>34</v>
      </c>
      <c r="J1344" s="366">
        <v>43158</v>
      </c>
      <c r="K1344" s="598" t="s">
        <v>2672</v>
      </c>
      <c r="L1344" s="361" t="s">
        <v>54</v>
      </c>
      <c r="M1344" s="652" t="s">
        <v>66</v>
      </c>
      <c r="N1344" s="660">
        <v>43166</v>
      </c>
      <c r="O1344" s="123">
        <v>43174</v>
      </c>
      <c r="P1344" s="5"/>
      <c r="Q1344" s="271" t="s">
        <v>77</v>
      </c>
      <c r="R1344" s="5">
        <v>2018</v>
      </c>
    </row>
    <row r="1345" spans="1:23" ht="23.25" hidden="1" customHeight="1" x14ac:dyDescent="0.25">
      <c r="A1345" s="5" t="s">
        <v>1489</v>
      </c>
      <c r="B1345" s="5" t="s">
        <v>2651</v>
      </c>
      <c r="C1345" s="376" t="s">
        <v>669</v>
      </c>
      <c r="D1345" s="335" t="s">
        <v>2675</v>
      </c>
      <c r="E1345" s="333" t="s">
        <v>2676</v>
      </c>
      <c r="F1345" s="344" t="s">
        <v>32</v>
      </c>
      <c r="G1345" s="344">
        <v>1</v>
      </c>
      <c r="H1345" s="650">
        <v>95</v>
      </c>
      <c r="I1345" s="650">
        <v>95</v>
      </c>
      <c r="J1345" s="366">
        <v>43159</v>
      </c>
      <c r="K1345" s="598" t="s">
        <v>166</v>
      </c>
      <c r="L1345" s="361" t="s">
        <v>78</v>
      </c>
      <c r="M1345" s="652" t="s">
        <v>66</v>
      </c>
      <c r="N1345" s="660">
        <v>43222</v>
      </c>
      <c r="O1345" s="654">
        <v>43223</v>
      </c>
      <c r="P1345" s="5"/>
      <c r="Q1345" s="271" t="s">
        <v>77</v>
      </c>
      <c r="R1345" s="5">
        <v>2018</v>
      </c>
    </row>
    <row r="1346" spans="1:23" ht="23.25" hidden="1" customHeight="1" x14ac:dyDescent="0.25">
      <c r="A1346" s="86" t="s">
        <v>9</v>
      </c>
      <c r="B1346" s="86" t="s">
        <v>599</v>
      </c>
      <c r="C1346" s="661" t="s">
        <v>142</v>
      </c>
      <c r="D1346" s="118" t="s">
        <v>2677</v>
      </c>
      <c r="E1346" s="124" t="s">
        <v>2678</v>
      </c>
      <c r="F1346" s="118" t="s">
        <v>94</v>
      </c>
      <c r="G1346" s="661">
        <v>10</v>
      </c>
      <c r="H1346" s="650"/>
      <c r="I1346" s="650"/>
      <c r="J1346" s="672">
        <v>44136</v>
      </c>
      <c r="K1346" s="702" t="s">
        <v>76</v>
      </c>
      <c r="L1346" s="312" t="s">
        <v>535</v>
      </c>
      <c r="M1346" s="652" t="s">
        <v>601</v>
      </c>
      <c r="N1346" s="660">
        <v>44168</v>
      </c>
      <c r="O1346" s="654">
        <v>44175</v>
      </c>
      <c r="P1346" s="703"/>
      <c r="Q1346" s="703" t="s">
        <v>67</v>
      </c>
      <c r="R1346" s="86">
        <f>YEAR(J1346)</f>
        <v>2020</v>
      </c>
    </row>
    <row r="1347" spans="1:23" ht="23.25" hidden="1" customHeight="1" x14ac:dyDescent="0.25">
      <c r="A1347" s="3" t="s">
        <v>2679</v>
      </c>
      <c r="B1347" s="5" t="s">
        <v>2680</v>
      </c>
      <c r="C1347" s="376" t="s">
        <v>166</v>
      </c>
      <c r="D1347" s="335" t="s">
        <v>400</v>
      </c>
      <c r="E1347" s="333" t="s">
        <v>2681</v>
      </c>
      <c r="F1347" s="344" t="s">
        <v>94</v>
      </c>
      <c r="G1347" s="344">
        <v>1</v>
      </c>
      <c r="H1347" s="650">
        <v>949</v>
      </c>
      <c r="I1347" s="650">
        <v>949</v>
      </c>
      <c r="J1347" s="366">
        <v>43159</v>
      </c>
      <c r="K1347" s="598" t="s">
        <v>216</v>
      </c>
      <c r="L1347" s="361" t="s">
        <v>2641</v>
      </c>
      <c r="M1347" s="652" t="s">
        <v>66</v>
      </c>
      <c r="N1347" s="660">
        <v>43168</v>
      </c>
      <c r="O1347" s="654">
        <v>43174</v>
      </c>
      <c r="P1347" s="5"/>
      <c r="Q1347" s="271" t="s">
        <v>77</v>
      </c>
      <c r="R1347" s="5">
        <v>2018</v>
      </c>
    </row>
    <row r="1348" spans="1:23" ht="23.25" hidden="1" customHeight="1" x14ac:dyDescent="0.25">
      <c r="A1348" s="338" t="s">
        <v>307</v>
      </c>
      <c r="B1348" s="5" t="s">
        <v>500</v>
      </c>
      <c r="C1348" s="376" t="s">
        <v>2306</v>
      </c>
      <c r="D1348" s="335">
        <v>1030750</v>
      </c>
      <c r="E1348" s="4" t="s">
        <v>501</v>
      </c>
      <c r="F1348" s="344" t="s">
        <v>64</v>
      </c>
      <c r="G1348" s="344">
        <v>50</v>
      </c>
      <c r="H1348" s="650">
        <v>16.96</v>
      </c>
      <c r="I1348" s="650">
        <v>848</v>
      </c>
      <c r="J1348" s="366">
        <v>43160</v>
      </c>
      <c r="K1348" s="598" t="s">
        <v>9234</v>
      </c>
      <c r="L1348" s="361" t="s">
        <v>307</v>
      </c>
      <c r="M1348" s="652" t="s">
        <v>66</v>
      </c>
      <c r="N1348" s="660">
        <v>43164</v>
      </c>
      <c r="O1348" s="654">
        <v>43167</v>
      </c>
      <c r="P1348" s="5"/>
      <c r="Q1348" s="271" t="s">
        <v>77</v>
      </c>
      <c r="R1348" s="5">
        <v>2018</v>
      </c>
    </row>
    <row r="1349" spans="1:23" ht="23.25" hidden="1" customHeight="1" x14ac:dyDescent="0.25">
      <c r="A1349" s="338" t="s">
        <v>307</v>
      </c>
      <c r="B1349" s="5" t="s">
        <v>505</v>
      </c>
      <c r="C1349" s="376"/>
      <c r="D1349" s="335" t="s">
        <v>506</v>
      </c>
      <c r="E1349" s="337" t="s">
        <v>507</v>
      </c>
      <c r="F1349" s="344" t="s">
        <v>64</v>
      </c>
      <c r="G1349" s="344">
        <v>1</v>
      </c>
      <c r="H1349" s="650">
        <v>4000</v>
      </c>
      <c r="I1349" s="650">
        <v>4000</v>
      </c>
      <c r="J1349" s="366">
        <v>43160</v>
      </c>
      <c r="K1349" s="598" t="s">
        <v>508</v>
      </c>
      <c r="L1349" s="361" t="s">
        <v>307</v>
      </c>
      <c r="M1349" s="652" t="s">
        <v>66</v>
      </c>
      <c r="N1349" s="660">
        <v>43164</v>
      </c>
      <c r="O1349" s="654">
        <v>43167</v>
      </c>
      <c r="P1349" s="7"/>
      <c r="Q1349" s="271" t="s">
        <v>77</v>
      </c>
      <c r="R1349" s="5">
        <v>2018</v>
      </c>
    </row>
    <row r="1350" spans="1:23" ht="23.25" hidden="1" customHeight="1" x14ac:dyDescent="0.25">
      <c r="A1350" s="338" t="s">
        <v>307</v>
      </c>
      <c r="B1350" s="5" t="s">
        <v>2306</v>
      </c>
      <c r="C1350" s="376" t="s">
        <v>2306</v>
      </c>
      <c r="D1350" s="335" t="s">
        <v>2307</v>
      </c>
      <c r="E1350" s="331" t="s">
        <v>1855</v>
      </c>
      <c r="F1350" s="344" t="s">
        <v>64</v>
      </c>
      <c r="G1350" s="344">
        <v>24</v>
      </c>
      <c r="H1350" s="650">
        <v>10.78</v>
      </c>
      <c r="I1350" s="650">
        <v>258.71999999999997</v>
      </c>
      <c r="J1350" s="366">
        <v>43160</v>
      </c>
      <c r="K1350" s="598" t="s">
        <v>9234</v>
      </c>
      <c r="L1350" s="361" t="s">
        <v>307</v>
      </c>
      <c r="M1350" s="652" t="s">
        <v>66</v>
      </c>
      <c r="N1350" s="660">
        <v>43164</v>
      </c>
      <c r="O1350" s="654">
        <v>43167</v>
      </c>
      <c r="P1350" s="5"/>
      <c r="Q1350" s="271" t="s">
        <v>77</v>
      </c>
      <c r="R1350" s="549">
        <v>2018</v>
      </c>
    </row>
    <row r="1351" spans="1:23" ht="23.25" hidden="1" customHeight="1" x14ac:dyDescent="0.25">
      <c r="A1351" s="338" t="s">
        <v>307</v>
      </c>
      <c r="B1351" s="5" t="s">
        <v>308</v>
      </c>
      <c r="C1351" s="376"/>
      <c r="D1351" s="335" t="s">
        <v>309</v>
      </c>
      <c r="E1351" s="333" t="s">
        <v>310</v>
      </c>
      <c r="F1351" s="344" t="s">
        <v>32</v>
      </c>
      <c r="G1351" s="344">
        <v>18</v>
      </c>
      <c r="H1351" s="650">
        <v>16.2</v>
      </c>
      <c r="I1351" s="650">
        <v>291.59999999999997</v>
      </c>
      <c r="J1351" s="366">
        <v>43160</v>
      </c>
      <c r="K1351" s="598" t="s">
        <v>234</v>
      </c>
      <c r="L1351" s="361" t="s">
        <v>307</v>
      </c>
      <c r="M1351" s="652" t="s">
        <v>66</v>
      </c>
      <c r="N1351" s="660">
        <v>43164</v>
      </c>
      <c r="O1351" s="654">
        <v>43167</v>
      </c>
      <c r="P1351" s="741"/>
      <c r="Q1351" s="271" t="s">
        <v>77</v>
      </c>
      <c r="R1351" s="5">
        <v>2018</v>
      </c>
      <c r="S1351" s="124"/>
      <c r="T1351" s="124"/>
      <c r="U1351" s="124"/>
      <c r="V1351" s="124"/>
      <c r="W1351" s="124"/>
    </row>
    <row r="1352" spans="1:23" ht="23.25" hidden="1" customHeight="1" x14ac:dyDescent="0.25">
      <c r="A1352" s="341" t="s">
        <v>307</v>
      </c>
      <c r="B1352" s="334" t="s">
        <v>253</v>
      </c>
      <c r="C1352" s="656"/>
      <c r="D1352" s="335" t="s">
        <v>254</v>
      </c>
      <c r="E1352" s="337" t="s">
        <v>255</v>
      </c>
      <c r="F1352" s="335" t="s">
        <v>64</v>
      </c>
      <c r="G1352" s="335">
        <v>30</v>
      </c>
      <c r="H1352" s="650">
        <v>3.35</v>
      </c>
      <c r="I1352" s="650">
        <v>100.5</v>
      </c>
      <c r="J1352" s="706">
        <v>43160</v>
      </c>
      <c r="K1352" s="677" t="s">
        <v>214</v>
      </c>
      <c r="L1352" s="361" t="s">
        <v>307</v>
      </c>
      <c r="M1352" s="652" t="s">
        <v>66</v>
      </c>
      <c r="N1352" s="660">
        <v>43164</v>
      </c>
      <c r="O1352" s="654">
        <v>43167</v>
      </c>
      <c r="P1352" s="742"/>
      <c r="Q1352" s="271" t="s">
        <v>77</v>
      </c>
      <c r="R1352" s="546">
        <v>2018</v>
      </c>
      <c r="S1352" s="124"/>
      <c r="T1352" s="124"/>
      <c r="U1352" s="124"/>
      <c r="V1352" s="124"/>
      <c r="W1352" s="124"/>
    </row>
    <row r="1353" spans="1:23" ht="23.25" hidden="1" customHeight="1" x14ac:dyDescent="0.25">
      <c r="A1353" s="5" t="s">
        <v>0</v>
      </c>
      <c r="B1353" s="5" t="s">
        <v>2682</v>
      </c>
      <c r="C1353" s="376" t="s">
        <v>2683</v>
      </c>
      <c r="D1353" s="335">
        <v>90251980</v>
      </c>
      <c r="E1353" s="4" t="s">
        <v>2684</v>
      </c>
      <c r="F1353" s="344" t="s">
        <v>50</v>
      </c>
      <c r="G1353" s="344">
        <v>1</v>
      </c>
      <c r="H1353" s="650">
        <v>126.47</v>
      </c>
      <c r="I1353" s="650">
        <v>126.47</v>
      </c>
      <c r="J1353" s="651">
        <v>43160</v>
      </c>
      <c r="K1353" s="598" t="s">
        <v>33</v>
      </c>
      <c r="L1353" s="361" t="s">
        <v>54</v>
      </c>
      <c r="M1353" s="652" t="s">
        <v>66</v>
      </c>
      <c r="N1353" s="653">
        <v>43165</v>
      </c>
      <c r="O1353" s="654">
        <v>43167</v>
      </c>
      <c r="P1353" s="5"/>
      <c r="Q1353" s="271" t="s">
        <v>77</v>
      </c>
      <c r="R1353" s="5">
        <v>2018</v>
      </c>
    </row>
    <row r="1354" spans="1:23" ht="23.25" hidden="1" customHeight="1" x14ac:dyDescent="0.25">
      <c r="A1354" s="3" t="s">
        <v>95</v>
      </c>
      <c r="B1354" s="5" t="s">
        <v>2685</v>
      </c>
      <c r="C1354" s="376" t="s">
        <v>180</v>
      </c>
      <c r="D1354" s="335" t="s">
        <v>1058</v>
      </c>
      <c r="E1354" s="337" t="s">
        <v>2686</v>
      </c>
      <c r="F1354" s="344" t="s">
        <v>94</v>
      </c>
      <c r="G1354" s="344">
        <v>50</v>
      </c>
      <c r="H1354" s="650">
        <v>0.88</v>
      </c>
      <c r="I1354" s="650">
        <v>44</v>
      </c>
      <c r="J1354" s="366">
        <v>43160</v>
      </c>
      <c r="K1354" s="598" t="s">
        <v>178</v>
      </c>
      <c r="L1354" s="361" t="s">
        <v>54</v>
      </c>
      <c r="M1354" s="652" t="s">
        <v>66</v>
      </c>
      <c r="N1354" s="660">
        <v>43165</v>
      </c>
      <c r="O1354" s="654">
        <v>43167</v>
      </c>
      <c r="P1354" s="5"/>
      <c r="Q1354" s="271" t="s">
        <v>77</v>
      </c>
      <c r="R1354" s="5">
        <v>2018</v>
      </c>
    </row>
    <row r="1355" spans="1:23" ht="23.25" hidden="1" customHeight="1" x14ac:dyDescent="0.25">
      <c r="A1355" s="86" t="s">
        <v>9</v>
      </c>
      <c r="B1355" s="86" t="s">
        <v>599</v>
      </c>
      <c r="C1355" s="661" t="s">
        <v>142</v>
      </c>
      <c r="D1355" s="118" t="s">
        <v>2687</v>
      </c>
      <c r="E1355" s="124" t="s">
        <v>2688</v>
      </c>
      <c r="F1355" s="118" t="s">
        <v>94</v>
      </c>
      <c r="G1355" s="661">
        <v>10</v>
      </c>
      <c r="H1355" s="650"/>
      <c r="I1355" s="650"/>
      <c r="J1355" s="672">
        <v>44136</v>
      </c>
      <c r="K1355" s="702" t="s">
        <v>76</v>
      </c>
      <c r="L1355" s="312" t="s">
        <v>535</v>
      </c>
      <c r="M1355" s="652" t="s">
        <v>601</v>
      </c>
      <c r="N1355" s="660">
        <v>44168</v>
      </c>
      <c r="O1355" s="654">
        <v>44175</v>
      </c>
      <c r="P1355" s="703"/>
      <c r="Q1355" s="703" t="s">
        <v>67</v>
      </c>
      <c r="R1355" s="86">
        <f>YEAR(J1355)</f>
        <v>2020</v>
      </c>
    </row>
    <row r="1356" spans="1:23" ht="23.25" hidden="1" customHeight="1" x14ac:dyDescent="0.25">
      <c r="A1356" s="338" t="s">
        <v>307</v>
      </c>
      <c r="B1356" s="5" t="s">
        <v>2297</v>
      </c>
      <c r="C1356" s="376" t="s">
        <v>2297</v>
      </c>
      <c r="D1356" s="335" t="s">
        <v>716</v>
      </c>
      <c r="E1356" s="333" t="s">
        <v>716</v>
      </c>
      <c r="F1356" s="344" t="s">
        <v>64</v>
      </c>
      <c r="G1356" s="344">
        <v>30</v>
      </c>
      <c r="H1356" s="650">
        <v>2.75</v>
      </c>
      <c r="I1356" s="650">
        <v>82.5</v>
      </c>
      <c r="J1356" s="366">
        <v>43164</v>
      </c>
      <c r="K1356" s="598" t="s">
        <v>504</v>
      </c>
      <c r="L1356" s="361" t="s">
        <v>307</v>
      </c>
      <c r="M1356" s="652" t="s">
        <v>66</v>
      </c>
      <c r="N1356" s="660">
        <v>43164</v>
      </c>
      <c r="O1356" s="654">
        <v>43167</v>
      </c>
      <c r="P1356" s="5"/>
      <c r="Q1356" s="271" t="s">
        <v>77</v>
      </c>
      <c r="R1356" s="5">
        <v>2018</v>
      </c>
    </row>
    <row r="1357" spans="1:23" ht="23.25" hidden="1" customHeight="1" x14ac:dyDescent="0.25">
      <c r="A1357" s="338" t="s">
        <v>307</v>
      </c>
      <c r="B1357" s="5" t="s">
        <v>2297</v>
      </c>
      <c r="C1357" s="376" t="s">
        <v>2297</v>
      </c>
      <c r="D1357" s="335" t="s">
        <v>2298</v>
      </c>
      <c r="E1357" s="4" t="s">
        <v>2298</v>
      </c>
      <c r="F1357" s="344" t="s">
        <v>64</v>
      </c>
      <c r="G1357" s="344">
        <v>64</v>
      </c>
      <c r="H1357" s="650">
        <v>1</v>
      </c>
      <c r="I1357" s="650">
        <v>64</v>
      </c>
      <c r="J1357" s="366">
        <v>43164</v>
      </c>
      <c r="K1357" s="598" t="s">
        <v>504</v>
      </c>
      <c r="L1357" s="361" t="s">
        <v>307</v>
      </c>
      <c r="M1357" s="652" t="s">
        <v>66</v>
      </c>
      <c r="N1357" s="660">
        <v>43164</v>
      </c>
      <c r="O1357" s="654">
        <v>43167</v>
      </c>
      <c r="P1357" s="5"/>
      <c r="Q1357" s="271" t="s">
        <v>77</v>
      </c>
      <c r="R1357" s="5">
        <v>2018</v>
      </c>
    </row>
    <row r="1358" spans="1:23" ht="23.25" hidden="1" customHeight="1" x14ac:dyDescent="0.25">
      <c r="A1358" s="338" t="s">
        <v>307</v>
      </c>
      <c r="B1358" s="5" t="s">
        <v>1143</v>
      </c>
      <c r="C1358" s="376" t="s">
        <v>1143</v>
      </c>
      <c r="D1358" s="332" t="s">
        <v>933</v>
      </c>
      <c r="E1358" s="5" t="s">
        <v>1143</v>
      </c>
      <c r="F1358" s="344" t="s">
        <v>64</v>
      </c>
      <c r="G1358" s="344">
        <v>5</v>
      </c>
      <c r="H1358" s="650">
        <v>57.13</v>
      </c>
      <c r="I1358" s="650">
        <v>285.65000000000003</v>
      </c>
      <c r="J1358" s="366">
        <v>43164</v>
      </c>
      <c r="K1358" s="598" t="s">
        <v>214</v>
      </c>
      <c r="L1358" s="361" t="s">
        <v>307</v>
      </c>
      <c r="M1358" s="652" t="s">
        <v>66</v>
      </c>
      <c r="N1358" s="660">
        <v>43164</v>
      </c>
      <c r="O1358" s="654">
        <v>43167</v>
      </c>
      <c r="P1358" s="6"/>
      <c r="Q1358" s="271" t="s">
        <v>77</v>
      </c>
      <c r="R1358" s="5">
        <v>2018</v>
      </c>
    </row>
    <row r="1359" spans="1:23" ht="23.25" hidden="1" customHeight="1" x14ac:dyDescent="0.25">
      <c r="A1359" s="338" t="s">
        <v>307</v>
      </c>
      <c r="B1359" s="5" t="s">
        <v>1143</v>
      </c>
      <c r="C1359" s="376" t="s">
        <v>1143</v>
      </c>
      <c r="D1359" s="332" t="s">
        <v>936</v>
      </c>
      <c r="E1359" s="5" t="s">
        <v>1143</v>
      </c>
      <c r="F1359" s="344" t="s">
        <v>64</v>
      </c>
      <c r="G1359" s="344">
        <v>5</v>
      </c>
      <c r="H1359" s="650">
        <v>55.21</v>
      </c>
      <c r="I1359" s="650">
        <v>276.05</v>
      </c>
      <c r="J1359" s="366">
        <v>43164</v>
      </c>
      <c r="K1359" s="598" t="s">
        <v>214</v>
      </c>
      <c r="L1359" s="361" t="s">
        <v>307</v>
      </c>
      <c r="M1359" s="652" t="s">
        <v>66</v>
      </c>
      <c r="N1359" s="660">
        <v>43164</v>
      </c>
      <c r="O1359" s="654">
        <v>43167</v>
      </c>
      <c r="P1359" s="6"/>
      <c r="Q1359" s="271" t="s">
        <v>77</v>
      </c>
      <c r="R1359" s="5">
        <v>2018</v>
      </c>
    </row>
    <row r="1360" spans="1:23" ht="23.25" hidden="1" customHeight="1" x14ac:dyDescent="0.25">
      <c r="A1360" s="338" t="s">
        <v>307</v>
      </c>
      <c r="B1360" s="5" t="s">
        <v>1143</v>
      </c>
      <c r="C1360" s="376" t="s">
        <v>1143</v>
      </c>
      <c r="D1360" s="332" t="s">
        <v>597</v>
      </c>
      <c r="E1360" s="5" t="s">
        <v>1143</v>
      </c>
      <c r="F1360" s="344" t="s">
        <v>64</v>
      </c>
      <c r="G1360" s="344">
        <v>5</v>
      </c>
      <c r="H1360" s="650">
        <v>29.88</v>
      </c>
      <c r="I1360" s="650">
        <v>149.4</v>
      </c>
      <c r="J1360" s="366">
        <v>43164</v>
      </c>
      <c r="K1360" s="598" t="s">
        <v>214</v>
      </c>
      <c r="L1360" s="361" t="s">
        <v>307</v>
      </c>
      <c r="M1360" s="652" t="s">
        <v>66</v>
      </c>
      <c r="N1360" s="660">
        <v>43164</v>
      </c>
      <c r="O1360" s="654">
        <v>43167</v>
      </c>
      <c r="P1360" s="6"/>
      <c r="Q1360" s="271" t="s">
        <v>77</v>
      </c>
      <c r="R1360" s="5">
        <v>2018</v>
      </c>
    </row>
    <row r="1361" spans="1:23" ht="23.25" hidden="1" customHeight="1" x14ac:dyDescent="0.25">
      <c r="A1361" s="338" t="s">
        <v>307</v>
      </c>
      <c r="B1361" s="5" t="s">
        <v>2512</v>
      </c>
      <c r="C1361" s="376" t="s">
        <v>2512</v>
      </c>
      <c r="D1361" s="332" t="s">
        <v>2175</v>
      </c>
      <c r="E1361" s="333" t="s">
        <v>2175</v>
      </c>
      <c r="F1361" s="344" t="s">
        <v>64</v>
      </c>
      <c r="G1361" s="344">
        <v>1</v>
      </c>
      <c r="H1361" s="650">
        <v>159.16999999999999</v>
      </c>
      <c r="I1361" s="650">
        <v>159.16999999999999</v>
      </c>
      <c r="J1361" s="366">
        <v>43164</v>
      </c>
      <c r="K1361" s="598" t="s">
        <v>275</v>
      </c>
      <c r="L1361" s="361" t="s">
        <v>307</v>
      </c>
      <c r="M1361" s="652" t="s">
        <v>66</v>
      </c>
      <c r="N1361" s="660">
        <v>43164</v>
      </c>
      <c r="O1361" s="654">
        <v>43167</v>
      </c>
      <c r="P1361" s="5"/>
      <c r="Q1361" s="271" t="s">
        <v>77</v>
      </c>
      <c r="R1361" s="5">
        <v>2018</v>
      </c>
    </row>
    <row r="1362" spans="1:23" ht="23.25" hidden="1" customHeight="1" x14ac:dyDescent="0.25">
      <c r="A1362" s="338" t="s">
        <v>307</v>
      </c>
      <c r="B1362" s="5" t="s">
        <v>1862</v>
      </c>
      <c r="C1362" s="376" t="s">
        <v>1862</v>
      </c>
      <c r="D1362" s="332" t="s">
        <v>2180</v>
      </c>
      <c r="E1362" s="333" t="s">
        <v>2689</v>
      </c>
      <c r="F1362" s="344" t="s">
        <v>64</v>
      </c>
      <c r="G1362" s="344">
        <v>2</v>
      </c>
      <c r="H1362" s="650">
        <v>103.2</v>
      </c>
      <c r="I1362" s="650">
        <v>206.4</v>
      </c>
      <c r="J1362" s="366">
        <v>43164</v>
      </c>
      <c r="K1362" s="598" t="s">
        <v>214</v>
      </c>
      <c r="L1362" s="361" t="s">
        <v>307</v>
      </c>
      <c r="M1362" s="652" t="s">
        <v>66</v>
      </c>
      <c r="N1362" s="660">
        <v>43164</v>
      </c>
      <c r="O1362" s="654">
        <v>43167</v>
      </c>
      <c r="P1362" s="6"/>
      <c r="Q1362" s="271" t="s">
        <v>77</v>
      </c>
      <c r="R1362" s="5">
        <v>2018</v>
      </c>
    </row>
    <row r="1363" spans="1:23" ht="23.25" hidden="1" customHeight="1" x14ac:dyDescent="0.25">
      <c r="A1363" s="338" t="s">
        <v>307</v>
      </c>
      <c r="B1363" s="5" t="s">
        <v>1862</v>
      </c>
      <c r="C1363" s="376" t="s">
        <v>1862</v>
      </c>
      <c r="D1363" s="332" t="s">
        <v>515</v>
      </c>
      <c r="E1363" s="333" t="s">
        <v>2690</v>
      </c>
      <c r="F1363" s="344" t="s">
        <v>64</v>
      </c>
      <c r="G1363" s="344">
        <v>1</v>
      </c>
      <c r="H1363" s="650">
        <v>73.69</v>
      </c>
      <c r="I1363" s="650">
        <v>73.69</v>
      </c>
      <c r="J1363" s="366">
        <v>43164</v>
      </c>
      <c r="K1363" s="598" t="s">
        <v>214</v>
      </c>
      <c r="L1363" s="361" t="s">
        <v>307</v>
      </c>
      <c r="M1363" s="652" t="s">
        <v>66</v>
      </c>
      <c r="N1363" s="660">
        <v>43164</v>
      </c>
      <c r="O1363" s="654">
        <v>43167</v>
      </c>
      <c r="P1363" s="6"/>
      <c r="Q1363" s="271" t="s">
        <v>77</v>
      </c>
      <c r="R1363" s="5">
        <v>2018</v>
      </c>
    </row>
    <row r="1364" spans="1:23" ht="23.25" hidden="1" customHeight="1" x14ac:dyDescent="0.25">
      <c r="A1364" s="338" t="s">
        <v>307</v>
      </c>
      <c r="B1364" s="5" t="s">
        <v>1862</v>
      </c>
      <c r="C1364" s="376" t="s">
        <v>1862</v>
      </c>
      <c r="D1364" s="332" t="s">
        <v>2311</v>
      </c>
      <c r="E1364" s="333" t="s">
        <v>2691</v>
      </c>
      <c r="F1364" s="344" t="s">
        <v>64</v>
      </c>
      <c r="G1364" s="344">
        <v>5</v>
      </c>
      <c r="H1364" s="650">
        <v>74.709999999999994</v>
      </c>
      <c r="I1364" s="650">
        <v>373.54999999999995</v>
      </c>
      <c r="J1364" s="366">
        <v>43164</v>
      </c>
      <c r="K1364" s="598" t="s">
        <v>214</v>
      </c>
      <c r="L1364" s="361" t="s">
        <v>307</v>
      </c>
      <c r="M1364" s="652" t="s">
        <v>66</v>
      </c>
      <c r="N1364" s="660">
        <v>43164</v>
      </c>
      <c r="O1364" s="654">
        <v>43167</v>
      </c>
      <c r="P1364" s="6"/>
      <c r="Q1364" s="271" t="s">
        <v>77</v>
      </c>
      <c r="R1364" s="5">
        <v>2018</v>
      </c>
    </row>
    <row r="1365" spans="1:23" ht="23.25" hidden="1" customHeight="1" x14ac:dyDescent="0.25">
      <c r="A1365" s="338" t="s">
        <v>307</v>
      </c>
      <c r="B1365" s="5" t="s">
        <v>1862</v>
      </c>
      <c r="C1365" s="376" t="s">
        <v>1862</v>
      </c>
      <c r="D1365" s="332" t="s">
        <v>2692</v>
      </c>
      <c r="E1365" s="333" t="s">
        <v>1491</v>
      </c>
      <c r="F1365" s="344" t="s">
        <v>64</v>
      </c>
      <c r="G1365" s="344">
        <v>10</v>
      </c>
      <c r="H1365" s="650">
        <v>19.170000000000002</v>
      </c>
      <c r="I1365" s="650">
        <v>191.70000000000002</v>
      </c>
      <c r="J1365" s="366">
        <v>43164</v>
      </c>
      <c r="K1365" s="598" t="s">
        <v>214</v>
      </c>
      <c r="L1365" s="361" t="s">
        <v>307</v>
      </c>
      <c r="M1365" s="652" t="s">
        <v>66</v>
      </c>
      <c r="N1365" s="660">
        <v>43164</v>
      </c>
      <c r="O1365" s="654">
        <v>43167</v>
      </c>
      <c r="P1365" s="6"/>
      <c r="Q1365" s="271" t="s">
        <v>77</v>
      </c>
      <c r="R1365" s="5">
        <v>2018</v>
      </c>
    </row>
    <row r="1366" spans="1:23" ht="23.25" hidden="1" customHeight="1" x14ac:dyDescent="0.25">
      <c r="A1366" s="338" t="s">
        <v>307</v>
      </c>
      <c r="B1366" s="5" t="s">
        <v>1862</v>
      </c>
      <c r="C1366" s="376" t="s">
        <v>1862</v>
      </c>
      <c r="D1366" s="332" t="s">
        <v>2693</v>
      </c>
      <c r="E1366" s="333" t="s">
        <v>2694</v>
      </c>
      <c r="F1366" s="344" t="s">
        <v>64</v>
      </c>
      <c r="G1366" s="344">
        <v>5</v>
      </c>
      <c r="H1366" s="650">
        <v>56.87</v>
      </c>
      <c r="I1366" s="650">
        <v>284.34999999999997</v>
      </c>
      <c r="J1366" s="366">
        <v>43164</v>
      </c>
      <c r="K1366" s="598" t="s">
        <v>214</v>
      </c>
      <c r="L1366" s="361" t="s">
        <v>307</v>
      </c>
      <c r="M1366" s="652" t="s">
        <v>66</v>
      </c>
      <c r="N1366" s="660">
        <v>43164</v>
      </c>
      <c r="O1366" s="654">
        <v>43167</v>
      </c>
      <c r="P1366" s="6"/>
      <c r="Q1366" s="271" t="s">
        <v>77</v>
      </c>
      <c r="R1366" s="5">
        <v>2018</v>
      </c>
    </row>
    <row r="1367" spans="1:23" ht="23.25" hidden="1" customHeight="1" x14ac:dyDescent="0.25">
      <c r="A1367" s="338" t="s">
        <v>307</v>
      </c>
      <c r="B1367" s="5" t="s">
        <v>1624</v>
      </c>
      <c r="C1367" s="376" t="s">
        <v>1624</v>
      </c>
      <c r="D1367" s="332">
        <v>117006</v>
      </c>
      <c r="E1367" s="331" t="s">
        <v>2009</v>
      </c>
      <c r="F1367" s="344" t="s">
        <v>64</v>
      </c>
      <c r="G1367" s="344">
        <v>5</v>
      </c>
      <c r="H1367" s="650">
        <v>3.6</v>
      </c>
      <c r="I1367" s="650">
        <v>18</v>
      </c>
      <c r="J1367" s="366">
        <v>43164</v>
      </c>
      <c r="K1367" s="598" t="s">
        <v>214</v>
      </c>
      <c r="L1367" s="361" t="s">
        <v>307</v>
      </c>
      <c r="M1367" s="652" t="s">
        <v>66</v>
      </c>
      <c r="N1367" s="660">
        <v>43164</v>
      </c>
      <c r="O1367" s="654">
        <v>43167</v>
      </c>
      <c r="P1367" s="6"/>
      <c r="Q1367" s="271" t="s">
        <v>77</v>
      </c>
      <c r="R1367" s="5">
        <v>2018</v>
      </c>
      <c r="S1367" s="564"/>
      <c r="T1367" s="564"/>
      <c r="U1367" s="564"/>
      <c r="V1367" s="564"/>
      <c r="W1367" s="564"/>
    </row>
    <row r="1368" spans="1:23" ht="23.25" hidden="1" customHeight="1" x14ac:dyDescent="0.25">
      <c r="A1368" s="338" t="s">
        <v>307</v>
      </c>
      <c r="B1368" s="5" t="s">
        <v>1624</v>
      </c>
      <c r="C1368" s="376" t="s">
        <v>1624</v>
      </c>
      <c r="D1368" s="332">
        <v>117012</v>
      </c>
      <c r="E1368" s="331" t="s">
        <v>2015</v>
      </c>
      <c r="F1368" s="344" t="s">
        <v>64</v>
      </c>
      <c r="G1368" s="344">
        <v>5</v>
      </c>
      <c r="H1368" s="650">
        <v>6.4</v>
      </c>
      <c r="I1368" s="650">
        <v>32</v>
      </c>
      <c r="J1368" s="366">
        <v>43164</v>
      </c>
      <c r="K1368" s="598" t="s">
        <v>214</v>
      </c>
      <c r="L1368" s="361" t="s">
        <v>307</v>
      </c>
      <c r="M1368" s="652" t="s">
        <v>66</v>
      </c>
      <c r="N1368" s="660">
        <v>43164</v>
      </c>
      <c r="O1368" s="654">
        <v>43167</v>
      </c>
      <c r="P1368" s="6"/>
      <c r="Q1368" s="271" t="s">
        <v>77</v>
      </c>
      <c r="R1368" s="5">
        <v>2018</v>
      </c>
    </row>
    <row r="1369" spans="1:23" ht="23.25" hidden="1" customHeight="1" x14ac:dyDescent="0.25">
      <c r="A1369" s="338" t="s">
        <v>307</v>
      </c>
      <c r="B1369" s="5" t="s">
        <v>1624</v>
      </c>
      <c r="C1369" s="376" t="s">
        <v>1624</v>
      </c>
      <c r="D1369" s="332">
        <v>243152</v>
      </c>
      <c r="E1369" s="331" t="s">
        <v>2695</v>
      </c>
      <c r="F1369" s="344" t="s">
        <v>64</v>
      </c>
      <c r="G1369" s="344">
        <v>2</v>
      </c>
      <c r="H1369" s="650">
        <v>306.75</v>
      </c>
      <c r="I1369" s="650">
        <v>613.5</v>
      </c>
      <c r="J1369" s="366">
        <v>43164</v>
      </c>
      <c r="K1369" s="598" t="s">
        <v>214</v>
      </c>
      <c r="L1369" s="361" t="s">
        <v>307</v>
      </c>
      <c r="M1369" s="652" t="s">
        <v>66</v>
      </c>
      <c r="N1369" s="660">
        <v>43164</v>
      </c>
      <c r="O1369" s="654">
        <v>43167</v>
      </c>
      <c r="P1369" s="6"/>
      <c r="Q1369" s="271" t="s">
        <v>77</v>
      </c>
      <c r="R1369" s="5">
        <v>2018</v>
      </c>
    </row>
    <row r="1370" spans="1:23" ht="23.25" hidden="1" customHeight="1" x14ac:dyDescent="0.25">
      <c r="A1370" s="338" t="s">
        <v>307</v>
      </c>
      <c r="B1370" s="5" t="s">
        <v>1624</v>
      </c>
      <c r="C1370" s="376" t="s">
        <v>1624</v>
      </c>
      <c r="D1370" s="332">
        <v>243153</v>
      </c>
      <c r="E1370" s="331" t="s">
        <v>2696</v>
      </c>
      <c r="F1370" s="344" t="s">
        <v>64</v>
      </c>
      <c r="G1370" s="344">
        <v>2</v>
      </c>
      <c r="H1370" s="650">
        <v>136.5</v>
      </c>
      <c r="I1370" s="650">
        <v>273</v>
      </c>
      <c r="J1370" s="366">
        <v>43164</v>
      </c>
      <c r="K1370" s="598" t="s">
        <v>214</v>
      </c>
      <c r="L1370" s="361" t="s">
        <v>307</v>
      </c>
      <c r="M1370" s="652" t="s">
        <v>66</v>
      </c>
      <c r="N1370" s="660">
        <v>43164</v>
      </c>
      <c r="O1370" s="654">
        <v>43167</v>
      </c>
      <c r="P1370" s="6"/>
      <c r="Q1370" s="271" t="s">
        <v>77</v>
      </c>
      <c r="R1370" s="5">
        <v>2018</v>
      </c>
    </row>
    <row r="1371" spans="1:23" ht="23.25" hidden="1" customHeight="1" x14ac:dyDescent="0.25">
      <c r="A1371" s="338" t="s">
        <v>307</v>
      </c>
      <c r="B1371" s="5" t="s">
        <v>1624</v>
      </c>
      <c r="C1371" s="376" t="s">
        <v>1624</v>
      </c>
      <c r="D1371" s="332">
        <v>243155</v>
      </c>
      <c r="E1371" s="331" t="s">
        <v>2697</v>
      </c>
      <c r="F1371" s="344" t="s">
        <v>64</v>
      </c>
      <c r="G1371" s="344">
        <v>2</v>
      </c>
      <c r="H1371" s="650">
        <v>24</v>
      </c>
      <c r="I1371" s="650">
        <v>48</v>
      </c>
      <c r="J1371" s="366">
        <v>43164</v>
      </c>
      <c r="K1371" s="598" t="s">
        <v>214</v>
      </c>
      <c r="L1371" s="361" t="s">
        <v>307</v>
      </c>
      <c r="M1371" s="652" t="s">
        <v>66</v>
      </c>
      <c r="N1371" s="660">
        <v>43164</v>
      </c>
      <c r="O1371" s="654">
        <v>43167</v>
      </c>
      <c r="P1371" s="6"/>
      <c r="Q1371" s="271" t="s">
        <v>77</v>
      </c>
      <c r="R1371" s="5">
        <v>2018</v>
      </c>
    </row>
    <row r="1372" spans="1:23" ht="23.25" hidden="1" customHeight="1" x14ac:dyDescent="0.25">
      <c r="A1372" s="338" t="s">
        <v>307</v>
      </c>
      <c r="B1372" s="5" t="s">
        <v>1624</v>
      </c>
      <c r="C1372" s="376" t="s">
        <v>1624</v>
      </c>
      <c r="D1372" s="332" t="s">
        <v>438</v>
      </c>
      <c r="E1372" s="4" t="s">
        <v>2698</v>
      </c>
      <c r="F1372" s="344" t="s">
        <v>64</v>
      </c>
      <c r="G1372" s="344">
        <v>2</v>
      </c>
      <c r="H1372" s="650">
        <v>34.5</v>
      </c>
      <c r="I1372" s="650">
        <v>69</v>
      </c>
      <c r="J1372" s="366">
        <v>43164</v>
      </c>
      <c r="K1372" s="598" t="s">
        <v>214</v>
      </c>
      <c r="L1372" s="361" t="s">
        <v>307</v>
      </c>
      <c r="M1372" s="652" t="s">
        <v>66</v>
      </c>
      <c r="N1372" s="660">
        <v>43164</v>
      </c>
      <c r="O1372" s="654">
        <v>43167</v>
      </c>
      <c r="P1372" s="6"/>
      <c r="Q1372" s="271" t="s">
        <v>77</v>
      </c>
      <c r="R1372" s="5">
        <v>2018</v>
      </c>
      <c r="S1372" s="727"/>
      <c r="T1372" s="727"/>
      <c r="U1372" s="727"/>
      <c r="V1372" s="727"/>
      <c r="W1372" s="727"/>
    </row>
    <row r="1373" spans="1:23" ht="23.25" hidden="1" customHeight="1" x14ac:dyDescent="0.25">
      <c r="A1373" s="338" t="s">
        <v>307</v>
      </c>
      <c r="B1373" s="5" t="s">
        <v>1624</v>
      </c>
      <c r="C1373" s="376" t="s">
        <v>1624</v>
      </c>
      <c r="D1373" s="332" t="s">
        <v>2521</v>
      </c>
      <c r="E1373" s="334" t="s">
        <v>2522</v>
      </c>
      <c r="F1373" s="344" t="s">
        <v>64</v>
      </c>
      <c r="G1373" s="344">
        <v>2</v>
      </c>
      <c r="H1373" s="650">
        <v>3.6</v>
      </c>
      <c r="I1373" s="650">
        <v>7.2</v>
      </c>
      <c r="J1373" s="366">
        <v>43164</v>
      </c>
      <c r="K1373" s="598" t="s">
        <v>214</v>
      </c>
      <c r="L1373" s="361" t="s">
        <v>307</v>
      </c>
      <c r="M1373" s="652" t="s">
        <v>66</v>
      </c>
      <c r="N1373" s="660">
        <v>43164</v>
      </c>
      <c r="O1373" s="654">
        <v>43167</v>
      </c>
      <c r="P1373" s="6"/>
      <c r="Q1373" s="271" t="s">
        <v>77</v>
      </c>
      <c r="R1373" s="5">
        <v>2018</v>
      </c>
    </row>
    <row r="1374" spans="1:23" ht="23.25" hidden="1" customHeight="1" x14ac:dyDescent="0.25">
      <c r="A1374" s="338" t="s">
        <v>307</v>
      </c>
      <c r="B1374" s="5" t="s">
        <v>1624</v>
      </c>
      <c r="C1374" s="376" t="s">
        <v>1624</v>
      </c>
      <c r="D1374" s="335" t="s">
        <v>545</v>
      </c>
      <c r="E1374" s="374" t="s">
        <v>2699</v>
      </c>
      <c r="F1374" s="344" t="s">
        <v>64</v>
      </c>
      <c r="G1374" s="344">
        <v>4</v>
      </c>
      <c r="H1374" s="650">
        <v>62.4</v>
      </c>
      <c r="I1374" s="650">
        <v>249.6</v>
      </c>
      <c r="J1374" s="366">
        <v>43164</v>
      </c>
      <c r="K1374" s="598" t="s">
        <v>214</v>
      </c>
      <c r="L1374" s="361" t="s">
        <v>307</v>
      </c>
      <c r="M1374" s="652" t="s">
        <v>66</v>
      </c>
      <c r="N1374" s="660">
        <v>43164</v>
      </c>
      <c r="O1374" s="654">
        <v>43167</v>
      </c>
      <c r="P1374" s="6"/>
      <c r="Q1374" s="271" t="s">
        <v>77</v>
      </c>
      <c r="R1374" s="5">
        <v>2018</v>
      </c>
    </row>
    <row r="1375" spans="1:23" ht="23.25" hidden="1" customHeight="1" x14ac:dyDescent="0.25">
      <c r="A1375" s="338" t="s">
        <v>307</v>
      </c>
      <c r="B1375" s="5" t="s">
        <v>1624</v>
      </c>
      <c r="C1375" s="376" t="s">
        <v>1624</v>
      </c>
      <c r="D1375" s="335" t="s">
        <v>547</v>
      </c>
      <c r="E1375" s="374" t="s">
        <v>2700</v>
      </c>
      <c r="F1375" s="344" t="s">
        <v>64</v>
      </c>
      <c r="G1375" s="344">
        <v>4</v>
      </c>
      <c r="H1375" s="650">
        <v>74.25</v>
      </c>
      <c r="I1375" s="650">
        <v>297</v>
      </c>
      <c r="J1375" s="366">
        <v>43164</v>
      </c>
      <c r="K1375" s="598" t="s">
        <v>214</v>
      </c>
      <c r="L1375" s="361" t="s">
        <v>307</v>
      </c>
      <c r="M1375" s="652" t="s">
        <v>66</v>
      </c>
      <c r="N1375" s="660">
        <v>43164</v>
      </c>
      <c r="O1375" s="654">
        <v>43167</v>
      </c>
      <c r="P1375" s="6"/>
      <c r="Q1375" s="271" t="s">
        <v>77</v>
      </c>
      <c r="R1375" s="5">
        <v>2018</v>
      </c>
    </row>
    <row r="1376" spans="1:23" ht="23.25" hidden="1" customHeight="1" x14ac:dyDescent="0.25">
      <c r="A1376" s="359" t="s">
        <v>307</v>
      </c>
      <c r="B1376" s="5" t="s">
        <v>1866</v>
      </c>
      <c r="C1376" s="376" t="s">
        <v>1866</v>
      </c>
      <c r="D1376" s="335">
        <v>192594</v>
      </c>
      <c r="E1376" s="331" t="s">
        <v>2701</v>
      </c>
      <c r="F1376" s="344" t="s">
        <v>32</v>
      </c>
      <c r="G1376" s="344">
        <v>2</v>
      </c>
      <c r="H1376" s="650">
        <v>15.2</v>
      </c>
      <c r="I1376" s="650">
        <v>30.4</v>
      </c>
      <c r="J1376" s="366">
        <v>43164</v>
      </c>
      <c r="K1376" s="598" t="s">
        <v>214</v>
      </c>
      <c r="L1376" s="361" t="s">
        <v>307</v>
      </c>
      <c r="M1376" s="652" t="s">
        <v>66</v>
      </c>
      <c r="N1376" s="660">
        <v>43195</v>
      </c>
      <c r="O1376" s="654">
        <v>43208</v>
      </c>
      <c r="P1376" s="6"/>
      <c r="Q1376" s="271" t="s">
        <v>77</v>
      </c>
      <c r="R1376" s="5">
        <v>2018</v>
      </c>
      <c r="S1376" s="727"/>
      <c r="T1376" s="727"/>
      <c r="U1376" s="727"/>
      <c r="V1376" s="727"/>
      <c r="W1376" s="727"/>
    </row>
    <row r="1377" spans="1:23" ht="23.25" hidden="1" customHeight="1" x14ac:dyDescent="0.25">
      <c r="A1377" s="338" t="s">
        <v>307</v>
      </c>
      <c r="B1377" s="5" t="s">
        <v>1866</v>
      </c>
      <c r="C1377" s="376" t="s">
        <v>1866</v>
      </c>
      <c r="D1377" s="335" t="s">
        <v>2702</v>
      </c>
      <c r="E1377" s="333" t="s">
        <v>2703</v>
      </c>
      <c r="F1377" s="344" t="s">
        <v>64</v>
      </c>
      <c r="G1377" s="344">
        <v>2</v>
      </c>
      <c r="H1377" s="650">
        <v>11.2</v>
      </c>
      <c r="I1377" s="650">
        <v>22.4</v>
      </c>
      <c r="J1377" s="366">
        <v>43164</v>
      </c>
      <c r="K1377" s="598" t="s">
        <v>214</v>
      </c>
      <c r="L1377" s="361" t="s">
        <v>307</v>
      </c>
      <c r="M1377" s="652" t="s">
        <v>66</v>
      </c>
      <c r="N1377" s="660">
        <v>43164</v>
      </c>
      <c r="O1377" s="654">
        <v>43167</v>
      </c>
      <c r="P1377" s="6"/>
      <c r="Q1377" s="271" t="s">
        <v>77</v>
      </c>
      <c r="R1377" s="5">
        <v>2018</v>
      </c>
    </row>
    <row r="1378" spans="1:23" ht="23.25" hidden="1" customHeight="1" x14ac:dyDescent="0.25">
      <c r="A1378" s="338" t="s">
        <v>307</v>
      </c>
      <c r="B1378" s="5" t="s">
        <v>318</v>
      </c>
      <c r="C1378" s="376"/>
      <c r="D1378" s="335" t="s">
        <v>319</v>
      </c>
      <c r="E1378" s="331" t="s">
        <v>320</v>
      </c>
      <c r="F1378" s="344" t="s">
        <v>32</v>
      </c>
      <c r="G1378" s="344">
        <v>40</v>
      </c>
      <c r="H1378" s="650">
        <v>3.16</v>
      </c>
      <c r="I1378" s="650">
        <v>126.4</v>
      </c>
      <c r="J1378" s="366">
        <v>43164</v>
      </c>
      <c r="K1378" s="598" t="s">
        <v>234</v>
      </c>
      <c r="L1378" s="361" t="s">
        <v>307</v>
      </c>
      <c r="M1378" s="652" t="s">
        <v>66</v>
      </c>
      <c r="N1378" s="660">
        <v>43164</v>
      </c>
      <c r="O1378" s="654">
        <v>43167</v>
      </c>
      <c r="P1378" s="5"/>
      <c r="Q1378" s="271" t="s">
        <v>77</v>
      </c>
      <c r="R1378" s="5">
        <v>2018</v>
      </c>
    </row>
    <row r="1379" spans="1:23" ht="23.25" hidden="1" customHeight="1" x14ac:dyDescent="0.25">
      <c r="A1379" s="338" t="s">
        <v>307</v>
      </c>
      <c r="B1379" s="5" t="s">
        <v>2704</v>
      </c>
      <c r="C1379" s="376"/>
      <c r="D1379" s="344" t="s">
        <v>334</v>
      </c>
      <c r="E1379" s="333" t="s">
        <v>334</v>
      </c>
      <c r="F1379" s="344" t="s">
        <v>32</v>
      </c>
      <c r="G1379" s="344">
        <v>5</v>
      </c>
      <c r="H1379" s="650">
        <v>12.71</v>
      </c>
      <c r="I1379" s="650">
        <v>63.550000000000004</v>
      </c>
      <c r="J1379" s="366">
        <v>43164</v>
      </c>
      <c r="K1379" s="598" t="s">
        <v>234</v>
      </c>
      <c r="L1379" s="361" t="s">
        <v>307</v>
      </c>
      <c r="M1379" s="652" t="s">
        <v>66</v>
      </c>
      <c r="N1379" s="660">
        <v>43164</v>
      </c>
      <c r="O1379" s="654">
        <v>43167</v>
      </c>
      <c r="P1379" s="5"/>
      <c r="Q1379" s="271" t="s">
        <v>77</v>
      </c>
      <c r="R1379" s="5">
        <v>2018</v>
      </c>
      <c r="S1379" s="564"/>
      <c r="T1379" s="564"/>
      <c r="U1379" s="564"/>
      <c r="V1379" s="564"/>
      <c r="W1379" s="564"/>
    </row>
    <row r="1380" spans="1:23" ht="23.25" hidden="1" customHeight="1" x14ac:dyDescent="0.25">
      <c r="A1380" s="3" t="s">
        <v>2705</v>
      </c>
      <c r="B1380" s="5" t="s">
        <v>2706</v>
      </c>
      <c r="C1380" s="376" t="s">
        <v>180</v>
      </c>
      <c r="D1380" s="335">
        <v>1510004</v>
      </c>
      <c r="E1380" s="331" t="s">
        <v>2707</v>
      </c>
      <c r="F1380" s="344" t="s">
        <v>32</v>
      </c>
      <c r="G1380" s="344">
        <v>3</v>
      </c>
      <c r="H1380" s="650">
        <v>376.82</v>
      </c>
      <c r="I1380" s="650">
        <v>1130.46</v>
      </c>
      <c r="J1380" s="366">
        <v>43165</v>
      </c>
      <c r="K1380" s="598" t="s">
        <v>180</v>
      </c>
      <c r="L1380" s="361" t="s">
        <v>2705</v>
      </c>
      <c r="M1380" s="652" t="s">
        <v>66</v>
      </c>
      <c r="N1380" s="660">
        <v>43165</v>
      </c>
      <c r="O1380" s="654">
        <v>43167</v>
      </c>
      <c r="P1380" s="5"/>
      <c r="Q1380" s="271" t="s">
        <v>77</v>
      </c>
      <c r="R1380" s="5">
        <v>2018</v>
      </c>
    </row>
    <row r="1381" spans="1:23" ht="23.25" hidden="1" customHeight="1" x14ac:dyDescent="0.25">
      <c r="A1381" s="338" t="s">
        <v>54</v>
      </c>
      <c r="B1381" s="334" t="s">
        <v>2708</v>
      </c>
      <c r="C1381" s="656" t="s">
        <v>180</v>
      </c>
      <c r="D1381" s="335">
        <v>1511343</v>
      </c>
      <c r="E1381" s="331" t="s">
        <v>1513</v>
      </c>
      <c r="F1381" s="344" t="s">
        <v>32</v>
      </c>
      <c r="G1381" s="344">
        <v>1</v>
      </c>
      <c r="H1381" s="650">
        <v>3929.22</v>
      </c>
      <c r="I1381" s="650">
        <v>3929.22</v>
      </c>
      <c r="J1381" s="366">
        <v>43165</v>
      </c>
      <c r="K1381" s="598" t="s">
        <v>178</v>
      </c>
      <c r="L1381" s="361" t="s">
        <v>54</v>
      </c>
      <c r="M1381" s="652" t="s">
        <v>66</v>
      </c>
      <c r="N1381" s="660">
        <v>43165</v>
      </c>
      <c r="O1381" s="654">
        <v>43167</v>
      </c>
      <c r="P1381" s="5"/>
      <c r="Q1381" s="271" t="s">
        <v>77</v>
      </c>
      <c r="R1381" s="5">
        <v>2018</v>
      </c>
    </row>
    <row r="1382" spans="1:23" ht="23.25" hidden="1" customHeight="1" x14ac:dyDescent="0.25">
      <c r="A1382" s="5" t="s">
        <v>0</v>
      </c>
      <c r="B1382" s="5" t="s">
        <v>2709</v>
      </c>
      <c r="C1382" s="376" t="s">
        <v>798</v>
      </c>
      <c r="D1382" s="332" t="s">
        <v>2710</v>
      </c>
      <c r="E1382" s="337" t="s">
        <v>2711</v>
      </c>
      <c r="F1382" s="344" t="s">
        <v>94</v>
      </c>
      <c r="G1382" s="344">
        <v>2</v>
      </c>
      <c r="H1382" s="650">
        <v>125</v>
      </c>
      <c r="I1382" s="650">
        <v>250</v>
      </c>
      <c r="J1382" s="651">
        <v>43166</v>
      </c>
      <c r="K1382" s="598" t="s">
        <v>33</v>
      </c>
      <c r="L1382" s="361" t="s">
        <v>0</v>
      </c>
      <c r="M1382" s="652" t="s">
        <v>66</v>
      </c>
      <c r="N1382" s="653">
        <v>43203</v>
      </c>
      <c r="O1382" s="654">
        <v>43208</v>
      </c>
      <c r="P1382" s="5"/>
      <c r="Q1382" s="271" t="s">
        <v>77</v>
      </c>
      <c r="R1382" s="549">
        <v>2018</v>
      </c>
      <c r="S1382" s="541"/>
      <c r="T1382" s="541"/>
      <c r="U1382" s="541"/>
      <c r="V1382" s="541"/>
      <c r="W1382" s="541"/>
    </row>
    <row r="1383" spans="1:23" ht="23.25" hidden="1" customHeight="1" x14ac:dyDescent="0.25">
      <c r="A1383" s="4" t="s">
        <v>120</v>
      </c>
      <c r="B1383" s="334" t="s">
        <v>2712</v>
      </c>
      <c r="C1383" s="656" t="s">
        <v>2629</v>
      </c>
      <c r="D1383" s="335" t="s">
        <v>2713</v>
      </c>
      <c r="E1383" s="334" t="s">
        <v>2714</v>
      </c>
      <c r="F1383" s="344" t="s">
        <v>44</v>
      </c>
      <c r="G1383" s="332">
        <v>20</v>
      </c>
      <c r="H1383" s="650"/>
      <c r="I1383" s="650"/>
      <c r="J1383" s="419">
        <v>43665</v>
      </c>
      <c r="K1383" s="597" t="s">
        <v>76</v>
      </c>
      <c r="L1383" s="323" t="s">
        <v>154</v>
      </c>
      <c r="M1383" s="652" t="s">
        <v>2632</v>
      </c>
      <c r="N1383" s="660">
        <v>43725</v>
      </c>
      <c r="O1383" s="654">
        <v>43727</v>
      </c>
      <c r="P1383" s="430"/>
      <c r="Q1383" s="2" t="s">
        <v>67</v>
      </c>
      <c r="R1383" s="655">
        <v>2019</v>
      </c>
      <c r="S1383" s="541"/>
      <c r="T1383" s="541"/>
      <c r="U1383" s="541"/>
      <c r="V1383" s="541"/>
      <c r="W1383" s="541"/>
    </row>
    <row r="1384" spans="1:23" ht="23.25" hidden="1" customHeight="1" x14ac:dyDescent="0.25">
      <c r="A1384" s="5" t="s">
        <v>307</v>
      </c>
      <c r="B1384" s="5" t="s">
        <v>1624</v>
      </c>
      <c r="C1384" s="376" t="s">
        <v>1624</v>
      </c>
      <c r="D1384" s="332" t="s">
        <v>436</v>
      </c>
      <c r="E1384" s="331" t="s">
        <v>2715</v>
      </c>
      <c r="F1384" s="344" t="s">
        <v>1505</v>
      </c>
      <c r="G1384" s="344">
        <v>4</v>
      </c>
      <c r="H1384" s="650">
        <v>478.5</v>
      </c>
      <c r="I1384" s="650">
        <v>1914</v>
      </c>
      <c r="J1384" s="366">
        <v>43167</v>
      </c>
      <c r="K1384" s="598" t="s">
        <v>214</v>
      </c>
      <c r="L1384" s="361" t="s">
        <v>307</v>
      </c>
      <c r="M1384" s="652" t="s">
        <v>66</v>
      </c>
      <c r="N1384" s="660">
        <v>43195</v>
      </c>
      <c r="O1384" s="654">
        <v>43199</v>
      </c>
      <c r="P1384" s="6"/>
      <c r="Q1384" s="271" t="s">
        <v>77</v>
      </c>
      <c r="R1384" s="5">
        <v>2018</v>
      </c>
      <c r="S1384" s="541"/>
      <c r="T1384" s="541"/>
      <c r="U1384" s="541"/>
      <c r="V1384" s="541"/>
      <c r="W1384" s="541"/>
    </row>
    <row r="1385" spans="1:23" ht="23.25" hidden="1" customHeight="1" x14ac:dyDescent="0.25">
      <c r="A1385" s="5" t="s">
        <v>4</v>
      </c>
      <c r="B1385" s="5" t="s">
        <v>2716</v>
      </c>
      <c r="C1385" s="376" t="s">
        <v>2717</v>
      </c>
      <c r="D1385" s="344">
        <v>8998637</v>
      </c>
      <c r="E1385" s="331" t="s">
        <v>2718</v>
      </c>
      <c r="F1385" s="344" t="s">
        <v>683</v>
      </c>
      <c r="G1385" s="344">
        <v>1</v>
      </c>
      <c r="H1385" s="650">
        <v>177.2</v>
      </c>
      <c r="I1385" s="650">
        <v>177.2</v>
      </c>
      <c r="J1385" s="366">
        <v>43168</v>
      </c>
      <c r="K1385" s="598" t="s">
        <v>139</v>
      </c>
      <c r="L1385" s="361" t="s">
        <v>2225</v>
      </c>
      <c r="M1385" s="652" t="s">
        <v>66</v>
      </c>
      <c r="N1385" s="660">
        <v>43195</v>
      </c>
      <c r="O1385" s="654">
        <v>44267</v>
      </c>
      <c r="P1385" s="5"/>
      <c r="Q1385" s="271" t="s">
        <v>77</v>
      </c>
      <c r="R1385" s="5">
        <v>2018</v>
      </c>
    </row>
    <row r="1386" spans="1:23" ht="23.25" hidden="1" customHeight="1" x14ac:dyDescent="0.25">
      <c r="A1386" s="3" t="s">
        <v>54</v>
      </c>
      <c r="B1386" s="5" t="s">
        <v>2719</v>
      </c>
      <c r="C1386" s="376" t="s">
        <v>669</v>
      </c>
      <c r="D1386" s="332" t="s">
        <v>2720</v>
      </c>
      <c r="E1386" s="331" t="s">
        <v>2721</v>
      </c>
      <c r="F1386" s="344" t="s">
        <v>32</v>
      </c>
      <c r="G1386" s="344">
        <v>2</v>
      </c>
      <c r="H1386" s="650">
        <v>35</v>
      </c>
      <c r="I1386" s="650">
        <v>70</v>
      </c>
      <c r="J1386" s="366">
        <v>43168</v>
      </c>
      <c r="K1386" s="598" t="s">
        <v>669</v>
      </c>
      <c r="L1386" s="361" t="s">
        <v>54</v>
      </c>
      <c r="M1386" s="652" t="s">
        <v>66</v>
      </c>
      <c r="N1386" s="660">
        <v>43172</v>
      </c>
      <c r="O1386" s="654">
        <v>43174</v>
      </c>
      <c r="P1386" s="5"/>
      <c r="Q1386" s="271" t="s">
        <v>77</v>
      </c>
      <c r="R1386" s="5">
        <v>2018</v>
      </c>
      <c r="S1386" s="564"/>
      <c r="T1386" s="564"/>
      <c r="U1386" s="564"/>
      <c r="V1386" s="564"/>
      <c r="W1386" s="564"/>
    </row>
    <row r="1387" spans="1:23" ht="23.25" hidden="1" customHeight="1" x14ac:dyDescent="0.25">
      <c r="A1387" s="3" t="s">
        <v>36</v>
      </c>
      <c r="B1387" s="5" t="s">
        <v>2722</v>
      </c>
      <c r="C1387" s="376" t="s">
        <v>947</v>
      </c>
      <c r="D1387" s="332"/>
      <c r="E1387" s="337" t="s">
        <v>2723</v>
      </c>
      <c r="F1387" s="344" t="s">
        <v>32</v>
      </c>
      <c r="G1387" s="344">
        <v>1</v>
      </c>
      <c r="H1387" s="650">
        <v>38.32</v>
      </c>
      <c r="I1387" s="650">
        <v>38.32</v>
      </c>
      <c r="J1387" s="366">
        <v>43168</v>
      </c>
      <c r="K1387" s="598" t="s">
        <v>234</v>
      </c>
      <c r="L1387" s="361" t="s">
        <v>7</v>
      </c>
      <c r="M1387" s="652" t="s">
        <v>66</v>
      </c>
      <c r="N1387" s="660">
        <v>43172</v>
      </c>
      <c r="O1387" s="654">
        <v>43174</v>
      </c>
      <c r="P1387" s="5"/>
      <c r="Q1387" s="271" t="s">
        <v>77</v>
      </c>
      <c r="R1387" s="5">
        <v>2018</v>
      </c>
    </row>
    <row r="1388" spans="1:23" ht="23.25" hidden="1" customHeight="1" x14ac:dyDescent="0.25">
      <c r="A1388" s="5" t="s">
        <v>0</v>
      </c>
      <c r="B1388" s="5" t="s">
        <v>697</v>
      </c>
      <c r="C1388" s="376" t="s">
        <v>180</v>
      </c>
      <c r="D1388" s="335" t="s">
        <v>658</v>
      </c>
      <c r="E1388" s="331" t="s">
        <v>2724</v>
      </c>
      <c r="F1388" s="344" t="s">
        <v>44</v>
      </c>
      <c r="G1388" s="344">
        <v>20</v>
      </c>
      <c r="H1388" s="650">
        <v>27.13</v>
      </c>
      <c r="I1388" s="650">
        <v>542.6</v>
      </c>
      <c r="J1388" s="366">
        <v>43170</v>
      </c>
      <c r="K1388" s="598" t="s">
        <v>180</v>
      </c>
      <c r="L1388" s="361" t="s">
        <v>2725</v>
      </c>
      <c r="M1388" s="652" t="s">
        <v>66</v>
      </c>
      <c r="N1388" s="660">
        <v>43172</v>
      </c>
      <c r="O1388" s="654">
        <v>43174</v>
      </c>
      <c r="P1388" s="5"/>
      <c r="Q1388" s="271" t="s">
        <v>77</v>
      </c>
      <c r="R1388" s="675">
        <v>2018</v>
      </c>
    </row>
    <row r="1389" spans="1:23" ht="23.25" hidden="1" customHeight="1" x14ac:dyDescent="0.25">
      <c r="A1389" s="3" t="s">
        <v>1099</v>
      </c>
      <c r="B1389" s="5" t="s">
        <v>1099</v>
      </c>
      <c r="C1389" s="376" t="s">
        <v>2726</v>
      </c>
      <c r="D1389" s="344" t="s">
        <v>2727</v>
      </c>
      <c r="E1389" s="333" t="s">
        <v>2728</v>
      </c>
      <c r="F1389" s="344" t="s">
        <v>683</v>
      </c>
      <c r="G1389" s="344">
        <v>2</v>
      </c>
      <c r="H1389" s="650">
        <v>7.03</v>
      </c>
      <c r="I1389" s="650">
        <v>14.06</v>
      </c>
      <c r="J1389" s="366">
        <v>43171</v>
      </c>
      <c r="K1389" s="598" t="s">
        <v>139</v>
      </c>
      <c r="L1389" s="361" t="s">
        <v>84</v>
      </c>
      <c r="M1389" s="652" t="s">
        <v>66</v>
      </c>
      <c r="N1389" s="660">
        <v>43172</v>
      </c>
      <c r="O1389" s="654">
        <v>43174</v>
      </c>
      <c r="P1389" s="5"/>
      <c r="Q1389" s="271" t="s">
        <v>77</v>
      </c>
      <c r="R1389" s="5">
        <v>2018</v>
      </c>
    </row>
    <row r="1390" spans="1:23" ht="23.25" hidden="1" customHeight="1" x14ac:dyDescent="0.25">
      <c r="A1390" s="5" t="s">
        <v>0</v>
      </c>
      <c r="B1390" s="5" t="s">
        <v>697</v>
      </c>
      <c r="C1390" s="376" t="s">
        <v>180</v>
      </c>
      <c r="D1390" s="344">
        <v>1409984</v>
      </c>
      <c r="E1390" s="331" t="s">
        <v>699</v>
      </c>
      <c r="F1390" s="344" t="s">
        <v>94</v>
      </c>
      <c r="G1390" s="344">
        <v>6</v>
      </c>
      <c r="H1390" s="650">
        <v>49.57</v>
      </c>
      <c r="I1390" s="650">
        <v>297.42</v>
      </c>
      <c r="J1390" s="366">
        <v>43171</v>
      </c>
      <c r="K1390" s="598" t="s">
        <v>180</v>
      </c>
      <c r="L1390" s="361" t="s">
        <v>2496</v>
      </c>
      <c r="M1390" s="652" t="s">
        <v>66</v>
      </c>
      <c r="N1390" s="660">
        <v>43195</v>
      </c>
      <c r="O1390" s="654">
        <v>43199</v>
      </c>
      <c r="P1390" s="5"/>
      <c r="Q1390" s="271" t="s">
        <v>77</v>
      </c>
      <c r="R1390" s="5">
        <v>2018</v>
      </c>
    </row>
    <row r="1391" spans="1:23" ht="23.25" hidden="1" customHeight="1" x14ac:dyDescent="0.25">
      <c r="A1391" s="3" t="s">
        <v>0</v>
      </c>
      <c r="B1391" s="5" t="s">
        <v>2729</v>
      </c>
      <c r="C1391" s="376"/>
      <c r="D1391" s="344"/>
      <c r="E1391" s="337" t="s">
        <v>2729</v>
      </c>
      <c r="F1391" s="344" t="s">
        <v>32</v>
      </c>
      <c r="G1391" s="344">
        <v>1</v>
      </c>
      <c r="H1391" s="650">
        <v>221.5</v>
      </c>
      <c r="I1391" s="650">
        <v>221.5</v>
      </c>
      <c r="J1391" s="366">
        <v>43171</v>
      </c>
      <c r="K1391" s="598" t="s">
        <v>1290</v>
      </c>
      <c r="L1391" s="361" t="s">
        <v>0</v>
      </c>
      <c r="M1391" s="652" t="s">
        <v>66</v>
      </c>
      <c r="N1391" s="660">
        <v>43172</v>
      </c>
      <c r="O1391" s="654">
        <v>43174</v>
      </c>
      <c r="P1391" s="5"/>
      <c r="Q1391" s="271" t="s">
        <v>77</v>
      </c>
      <c r="R1391" s="5">
        <v>2018</v>
      </c>
    </row>
    <row r="1392" spans="1:23" ht="23.25" hidden="1" customHeight="1" x14ac:dyDescent="0.25">
      <c r="A1392" s="5" t="s">
        <v>0</v>
      </c>
      <c r="B1392" s="5" t="s">
        <v>2730</v>
      </c>
      <c r="C1392" s="376" t="s">
        <v>180</v>
      </c>
      <c r="D1392" s="344">
        <v>1508461</v>
      </c>
      <c r="E1392" s="331" t="s">
        <v>2731</v>
      </c>
      <c r="F1392" s="344" t="s">
        <v>32</v>
      </c>
      <c r="G1392" s="344">
        <v>1</v>
      </c>
      <c r="H1392" s="650">
        <v>327.02</v>
      </c>
      <c r="I1392" s="650">
        <v>327.02</v>
      </c>
      <c r="J1392" s="366">
        <v>43172</v>
      </c>
      <c r="K1392" s="598" t="s">
        <v>180</v>
      </c>
      <c r="L1392" s="361" t="s">
        <v>0</v>
      </c>
      <c r="M1392" s="652" t="s">
        <v>66</v>
      </c>
      <c r="N1392" s="660">
        <v>43200</v>
      </c>
      <c r="O1392" s="654">
        <v>43208</v>
      </c>
      <c r="P1392" s="5"/>
      <c r="Q1392" s="271" t="s">
        <v>77</v>
      </c>
      <c r="R1392" s="5">
        <v>2018</v>
      </c>
      <c r="S1392" s="541"/>
      <c r="T1392" s="541"/>
      <c r="U1392" s="541"/>
      <c r="V1392" s="541"/>
      <c r="W1392" s="541"/>
    </row>
    <row r="1393" spans="1:23" ht="23.25" hidden="1" customHeight="1" x14ac:dyDescent="0.25">
      <c r="A1393" s="3" t="s">
        <v>0</v>
      </c>
      <c r="B1393" s="5" t="s">
        <v>2591</v>
      </c>
      <c r="C1393" s="376" t="s">
        <v>180</v>
      </c>
      <c r="D1393" s="335">
        <v>739980</v>
      </c>
      <c r="E1393" s="331" t="s">
        <v>2592</v>
      </c>
      <c r="F1393" s="344" t="s">
        <v>32</v>
      </c>
      <c r="G1393" s="344">
        <v>1</v>
      </c>
      <c r="H1393" s="650">
        <v>805.1</v>
      </c>
      <c r="I1393" s="650">
        <v>805.1</v>
      </c>
      <c r="J1393" s="366">
        <v>43172</v>
      </c>
      <c r="K1393" s="598" t="s">
        <v>180</v>
      </c>
      <c r="L1393" s="361" t="s">
        <v>0</v>
      </c>
      <c r="M1393" s="652" t="s">
        <v>66</v>
      </c>
      <c r="N1393" s="660">
        <v>43172</v>
      </c>
      <c r="O1393" s="654">
        <v>43174</v>
      </c>
      <c r="P1393" s="5"/>
      <c r="Q1393" s="271" t="s">
        <v>77</v>
      </c>
      <c r="R1393" s="5">
        <v>2018</v>
      </c>
      <c r="S1393" s="541"/>
      <c r="T1393" s="541"/>
      <c r="U1393" s="541"/>
      <c r="V1393" s="541"/>
      <c r="W1393" s="541"/>
    </row>
    <row r="1394" spans="1:23" ht="23.25" hidden="1" customHeight="1" x14ac:dyDescent="0.25">
      <c r="A1394" s="5" t="s">
        <v>0</v>
      </c>
      <c r="B1394" s="5" t="s">
        <v>2732</v>
      </c>
      <c r="C1394" s="376" t="s">
        <v>2733</v>
      </c>
      <c r="D1394" s="344" t="s">
        <v>2734</v>
      </c>
      <c r="E1394" s="3" t="s">
        <v>2735</v>
      </c>
      <c r="F1394" s="344" t="s">
        <v>50</v>
      </c>
      <c r="G1394" s="344">
        <v>2</v>
      </c>
      <c r="H1394" s="650">
        <v>122.81</v>
      </c>
      <c r="I1394" s="650">
        <v>245.62</v>
      </c>
      <c r="J1394" s="366">
        <v>43172</v>
      </c>
      <c r="K1394" s="598" t="s">
        <v>234</v>
      </c>
      <c r="L1394" s="361" t="s">
        <v>0</v>
      </c>
      <c r="M1394" s="652" t="s">
        <v>66</v>
      </c>
      <c r="N1394" s="660">
        <v>43200</v>
      </c>
      <c r="O1394" s="654">
        <v>43208</v>
      </c>
      <c r="P1394" s="5"/>
      <c r="Q1394" s="271" t="s">
        <v>77</v>
      </c>
      <c r="R1394" s="5">
        <v>2018</v>
      </c>
    </row>
    <row r="1395" spans="1:23" ht="23.25" hidden="1" customHeight="1" x14ac:dyDescent="0.25">
      <c r="A1395" s="3" t="s">
        <v>2736</v>
      </c>
      <c r="B1395" s="5" t="s">
        <v>2737</v>
      </c>
      <c r="C1395" s="376" t="s">
        <v>2738</v>
      </c>
      <c r="D1395" s="344" t="s">
        <v>2457</v>
      </c>
      <c r="E1395" s="333" t="s">
        <v>2737</v>
      </c>
      <c r="F1395" s="344" t="s">
        <v>50</v>
      </c>
      <c r="G1395" s="344">
        <v>100</v>
      </c>
      <c r="H1395" s="650">
        <v>7.8899999999999998E-2</v>
      </c>
      <c r="I1395" s="650">
        <v>7.89</v>
      </c>
      <c r="J1395" s="366">
        <v>43172</v>
      </c>
      <c r="K1395" s="598" t="s">
        <v>139</v>
      </c>
      <c r="L1395" s="361" t="s">
        <v>2736</v>
      </c>
      <c r="M1395" s="652" t="s">
        <v>66</v>
      </c>
      <c r="N1395" s="660">
        <v>43172</v>
      </c>
      <c r="O1395" s="654">
        <v>43174</v>
      </c>
      <c r="P1395" s="5"/>
      <c r="Q1395" s="271" t="s">
        <v>77</v>
      </c>
      <c r="R1395" s="5">
        <v>2018</v>
      </c>
    </row>
    <row r="1396" spans="1:23" ht="23.25" hidden="1" customHeight="1" x14ac:dyDescent="0.25">
      <c r="A1396" s="3" t="s">
        <v>2736</v>
      </c>
      <c r="B1396" s="5" t="s">
        <v>2739</v>
      </c>
      <c r="C1396" s="376" t="s">
        <v>2738</v>
      </c>
      <c r="D1396" s="344" t="s">
        <v>2459</v>
      </c>
      <c r="E1396" s="333" t="s">
        <v>2739</v>
      </c>
      <c r="F1396" s="344" t="s">
        <v>50</v>
      </c>
      <c r="G1396" s="344">
        <v>100</v>
      </c>
      <c r="H1396" s="650">
        <v>0.05</v>
      </c>
      <c r="I1396" s="650">
        <v>5</v>
      </c>
      <c r="J1396" s="366">
        <v>43172</v>
      </c>
      <c r="K1396" s="598" t="s">
        <v>139</v>
      </c>
      <c r="L1396" s="361" t="s">
        <v>2736</v>
      </c>
      <c r="M1396" s="652" t="s">
        <v>66</v>
      </c>
      <c r="N1396" s="660">
        <v>43172</v>
      </c>
      <c r="O1396" s="654">
        <v>43174</v>
      </c>
      <c r="P1396" s="5"/>
      <c r="Q1396" s="271" t="s">
        <v>77</v>
      </c>
      <c r="R1396" s="5">
        <v>2018</v>
      </c>
    </row>
    <row r="1397" spans="1:23" s="124" customFormat="1" ht="23.25" hidden="1" customHeight="1" x14ac:dyDescent="0.25">
      <c r="A1397" s="3" t="s">
        <v>2736</v>
      </c>
      <c r="B1397" s="5" t="s">
        <v>2740</v>
      </c>
      <c r="C1397" s="376" t="s">
        <v>2738</v>
      </c>
      <c r="D1397" s="344" t="s">
        <v>2741</v>
      </c>
      <c r="E1397" s="333" t="s">
        <v>2740</v>
      </c>
      <c r="F1397" s="344" t="s">
        <v>50</v>
      </c>
      <c r="G1397" s="344">
        <v>100</v>
      </c>
      <c r="H1397" s="650">
        <v>0.16300000000000001</v>
      </c>
      <c r="I1397" s="650">
        <v>16.3</v>
      </c>
      <c r="J1397" s="366">
        <v>43172</v>
      </c>
      <c r="K1397" s="598" t="s">
        <v>139</v>
      </c>
      <c r="L1397" s="361" t="s">
        <v>2736</v>
      </c>
      <c r="M1397" s="652" t="s">
        <v>66</v>
      </c>
      <c r="N1397" s="660">
        <v>43172</v>
      </c>
      <c r="O1397" s="654">
        <v>43174</v>
      </c>
      <c r="P1397" s="5"/>
      <c r="Q1397" s="271" t="s">
        <v>77</v>
      </c>
      <c r="R1397" s="5">
        <v>2018</v>
      </c>
      <c r="S1397" s="330"/>
      <c r="T1397" s="330"/>
      <c r="U1397" s="330"/>
      <c r="V1397" s="330"/>
      <c r="W1397" s="330"/>
    </row>
    <row r="1398" spans="1:23" s="124" customFormat="1" ht="23.25" hidden="1" customHeight="1" x14ac:dyDescent="0.25">
      <c r="A1398" s="5" t="s">
        <v>103</v>
      </c>
      <c r="B1398" s="5" t="s">
        <v>2742</v>
      </c>
      <c r="C1398" s="376" t="s">
        <v>1134</v>
      </c>
      <c r="D1398" s="344" t="s">
        <v>2743</v>
      </c>
      <c r="E1398" s="337" t="s">
        <v>2744</v>
      </c>
      <c r="F1398" s="344" t="s">
        <v>32</v>
      </c>
      <c r="G1398" s="344">
        <v>1</v>
      </c>
      <c r="H1398" s="707">
        <v>1200</v>
      </c>
      <c r="I1398" s="707">
        <v>1200</v>
      </c>
      <c r="J1398" s="366">
        <v>43172</v>
      </c>
      <c r="K1398" s="598" t="s">
        <v>1134</v>
      </c>
      <c r="L1398" s="361" t="s">
        <v>103</v>
      </c>
      <c r="M1398" s="652" t="s">
        <v>66</v>
      </c>
      <c r="N1398" s="660">
        <v>43227</v>
      </c>
      <c r="O1398" s="654">
        <v>43230</v>
      </c>
      <c r="P1398" s="5"/>
      <c r="Q1398" s="271" t="s">
        <v>77</v>
      </c>
      <c r="R1398" s="5">
        <v>2018</v>
      </c>
      <c r="S1398" s="330"/>
      <c r="T1398" s="330"/>
      <c r="U1398" s="330"/>
      <c r="V1398" s="330"/>
      <c r="W1398" s="330"/>
    </row>
    <row r="1399" spans="1:23" ht="23.25" hidden="1" customHeight="1" x14ac:dyDescent="0.25">
      <c r="A1399" s="3" t="s">
        <v>0</v>
      </c>
      <c r="B1399" s="5" t="s">
        <v>2596</v>
      </c>
      <c r="C1399" s="376" t="s">
        <v>180</v>
      </c>
      <c r="D1399" s="335">
        <v>1105758</v>
      </c>
      <c r="E1399" s="331" t="s">
        <v>2597</v>
      </c>
      <c r="F1399" s="344" t="s">
        <v>32</v>
      </c>
      <c r="G1399" s="344">
        <v>1</v>
      </c>
      <c r="H1399" s="650">
        <v>1965.44</v>
      </c>
      <c r="I1399" s="650">
        <v>1965.44</v>
      </c>
      <c r="J1399" s="366">
        <v>43172</v>
      </c>
      <c r="K1399" s="598" t="s">
        <v>180</v>
      </c>
      <c r="L1399" s="361" t="s">
        <v>0</v>
      </c>
      <c r="M1399" s="652" t="s">
        <v>66</v>
      </c>
      <c r="N1399" s="660">
        <v>43172</v>
      </c>
      <c r="O1399" s="654">
        <v>43174</v>
      </c>
      <c r="P1399" s="5"/>
      <c r="Q1399" s="271" t="s">
        <v>77</v>
      </c>
      <c r="R1399" s="5">
        <v>2018</v>
      </c>
    </row>
    <row r="1400" spans="1:23" ht="23.25" hidden="1" customHeight="1" x14ac:dyDescent="0.25">
      <c r="A1400" s="4" t="s">
        <v>120</v>
      </c>
      <c r="B1400" s="334" t="s">
        <v>2712</v>
      </c>
      <c r="C1400" s="656" t="s">
        <v>2629</v>
      </c>
      <c r="D1400" s="335" t="s">
        <v>2713</v>
      </c>
      <c r="E1400" s="334" t="s">
        <v>2714</v>
      </c>
      <c r="F1400" s="344" t="s">
        <v>44</v>
      </c>
      <c r="G1400" s="332">
        <v>20</v>
      </c>
      <c r="H1400" s="650"/>
      <c r="I1400" s="650"/>
      <c r="J1400" s="419">
        <v>43665</v>
      </c>
      <c r="K1400" s="597" t="s">
        <v>76</v>
      </c>
      <c r="L1400" s="323" t="s">
        <v>154</v>
      </c>
      <c r="M1400" s="652" t="s">
        <v>2632</v>
      </c>
      <c r="N1400" s="660">
        <v>43725</v>
      </c>
      <c r="O1400" s="654">
        <v>43727</v>
      </c>
      <c r="P1400" s="430"/>
      <c r="Q1400" s="2" t="s">
        <v>67</v>
      </c>
      <c r="R1400" s="655">
        <v>2019</v>
      </c>
    </row>
    <row r="1401" spans="1:23" ht="23.25" hidden="1" customHeight="1" x14ac:dyDescent="0.25">
      <c r="A1401" s="338" t="s">
        <v>54</v>
      </c>
      <c r="B1401" s="334" t="s">
        <v>2745</v>
      </c>
      <c r="C1401" s="656" t="s">
        <v>180</v>
      </c>
      <c r="D1401" s="335">
        <v>1511343</v>
      </c>
      <c r="E1401" s="331" t="s">
        <v>1513</v>
      </c>
      <c r="F1401" s="344" t="s">
        <v>32</v>
      </c>
      <c r="G1401" s="344">
        <v>1</v>
      </c>
      <c r="H1401" s="650">
        <v>3929.22</v>
      </c>
      <c r="I1401" s="650">
        <v>3929.22</v>
      </c>
      <c r="J1401" s="366">
        <v>43173</v>
      </c>
      <c r="K1401" s="598" t="s">
        <v>178</v>
      </c>
      <c r="L1401" s="361" t="s">
        <v>54</v>
      </c>
      <c r="M1401" s="652" t="s">
        <v>66</v>
      </c>
      <c r="N1401" s="660">
        <v>43173</v>
      </c>
      <c r="O1401" s="654">
        <v>43174</v>
      </c>
      <c r="P1401" s="5"/>
      <c r="Q1401" s="271" t="s">
        <v>77</v>
      </c>
      <c r="R1401" s="5">
        <v>2018</v>
      </c>
    </row>
    <row r="1402" spans="1:23" ht="23.25" hidden="1" customHeight="1" x14ac:dyDescent="0.25">
      <c r="A1402" s="359" t="s">
        <v>54</v>
      </c>
      <c r="B1402" s="5" t="s">
        <v>2746</v>
      </c>
      <c r="C1402" s="376" t="s">
        <v>246</v>
      </c>
      <c r="D1402" s="335" t="s">
        <v>420</v>
      </c>
      <c r="E1402" s="337" t="s">
        <v>421</v>
      </c>
      <c r="F1402" s="344" t="s">
        <v>32</v>
      </c>
      <c r="G1402" s="344">
        <v>3</v>
      </c>
      <c r="H1402" s="650">
        <v>79.09</v>
      </c>
      <c r="I1402" s="650">
        <v>237.27</v>
      </c>
      <c r="J1402" s="366">
        <v>43173</v>
      </c>
      <c r="K1402" s="598" t="s">
        <v>234</v>
      </c>
      <c r="L1402" s="361" t="s">
        <v>84</v>
      </c>
      <c r="M1402" s="652" t="s">
        <v>66</v>
      </c>
      <c r="N1402" s="660">
        <v>43200</v>
      </c>
      <c r="O1402" s="654">
        <v>43208</v>
      </c>
      <c r="P1402" s="5"/>
      <c r="Q1402" s="271" t="s">
        <v>77</v>
      </c>
      <c r="R1402" s="5">
        <v>2018</v>
      </c>
    </row>
    <row r="1403" spans="1:23" ht="23.25" hidden="1" customHeight="1" x14ac:dyDescent="0.25">
      <c r="A1403" s="5" t="s">
        <v>1926</v>
      </c>
      <c r="B1403" s="5" t="s">
        <v>1968</v>
      </c>
      <c r="C1403" s="376" t="s">
        <v>1774</v>
      </c>
      <c r="D1403" s="335"/>
      <c r="E1403" s="337" t="s">
        <v>1969</v>
      </c>
      <c r="F1403" s="344" t="s">
        <v>32</v>
      </c>
      <c r="G1403" s="344">
        <v>25</v>
      </c>
      <c r="H1403" s="650">
        <v>7.72</v>
      </c>
      <c r="I1403" s="650">
        <v>193</v>
      </c>
      <c r="J1403" s="366">
        <v>43173</v>
      </c>
      <c r="K1403" s="598" t="s">
        <v>188</v>
      </c>
      <c r="L1403" s="361" t="s">
        <v>78</v>
      </c>
      <c r="M1403" s="652" t="s">
        <v>66</v>
      </c>
      <c r="N1403" s="660">
        <v>43222</v>
      </c>
      <c r="O1403" s="654">
        <v>43223</v>
      </c>
      <c r="P1403" s="5"/>
      <c r="Q1403" s="271" t="s">
        <v>77</v>
      </c>
      <c r="R1403" s="5">
        <v>2018</v>
      </c>
    </row>
    <row r="1404" spans="1:23" ht="23.25" hidden="1" customHeight="1" x14ac:dyDescent="0.25">
      <c r="A1404" s="5" t="s">
        <v>36</v>
      </c>
      <c r="B1404" s="5" t="s">
        <v>2747</v>
      </c>
      <c r="C1404" s="376" t="s">
        <v>2748</v>
      </c>
      <c r="D1404" s="344" t="s">
        <v>2749</v>
      </c>
      <c r="E1404" s="331" t="s">
        <v>2750</v>
      </c>
      <c r="F1404" s="344" t="s">
        <v>32</v>
      </c>
      <c r="G1404" s="344">
        <v>4</v>
      </c>
      <c r="H1404" s="650">
        <v>146.78</v>
      </c>
      <c r="I1404" s="650">
        <v>587.12</v>
      </c>
      <c r="J1404" s="651">
        <v>43174</v>
      </c>
      <c r="K1404" s="598" t="s">
        <v>33</v>
      </c>
      <c r="L1404" s="361" t="s">
        <v>7</v>
      </c>
      <c r="M1404" s="652" t="s">
        <v>66</v>
      </c>
      <c r="N1404" s="653">
        <v>43203</v>
      </c>
      <c r="O1404" s="684">
        <v>43208</v>
      </c>
      <c r="P1404" s="629"/>
      <c r="Q1404" s="271" t="s">
        <v>77</v>
      </c>
      <c r="R1404" s="5">
        <v>2018</v>
      </c>
    </row>
    <row r="1405" spans="1:23" ht="23.25" hidden="1" customHeight="1" x14ac:dyDescent="0.25">
      <c r="A1405" s="5" t="s">
        <v>0</v>
      </c>
      <c r="B1405" s="5" t="s">
        <v>2751</v>
      </c>
      <c r="C1405" s="376" t="s">
        <v>1895</v>
      </c>
      <c r="D1405" s="344" t="s">
        <v>2752</v>
      </c>
      <c r="E1405" s="333" t="s">
        <v>2751</v>
      </c>
      <c r="F1405" s="344" t="s">
        <v>50</v>
      </c>
      <c r="G1405" s="344">
        <v>2</v>
      </c>
      <c r="H1405" s="650">
        <v>1.76</v>
      </c>
      <c r="I1405" s="650">
        <v>3.52</v>
      </c>
      <c r="J1405" s="366">
        <v>43174</v>
      </c>
      <c r="K1405" s="598" t="s">
        <v>139</v>
      </c>
      <c r="L1405" s="361" t="s">
        <v>0</v>
      </c>
      <c r="M1405" s="652" t="s">
        <v>66</v>
      </c>
      <c r="N1405" s="660">
        <v>43195</v>
      </c>
      <c r="O1405" s="654">
        <v>43199</v>
      </c>
      <c r="P1405" s="5"/>
      <c r="Q1405" s="271" t="s">
        <v>77</v>
      </c>
      <c r="R1405" s="5">
        <v>2018</v>
      </c>
      <c r="S1405" s="605"/>
      <c r="T1405" s="605"/>
      <c r="U1405" s="605"/>
      <c r="V1405" s="605"/>
      <c r="W1405" s="605"/>
    </row>
    <row r="1406" spans="1:23" ht="23.25" hidden="1" customHeight="1" x14ac:dyDescent="0.25">
      <c r="A1406" s="5" t="s">
        <v>4</v>
      </c>
      <c r="B1406" s="5" t="s">
        <v>2753</v>
      </c>
      <c r="C1406" s="376" t="s">
        <v>1895</v>
      </c>
      <c r="D1406" s="344" t="s">
        <v>2754</v>
      </c>
      <c r="E1406" s="333" t="s">
        <v>2755</v>
      </c>
      <c r="F1406" s="344" t="s">
        <v>683</v>
      </c>
      <c r="G1406" s="344">
        <v>1</v>
      </c>
      <c r="H1406" s="650">
        <v>14.67</v>
      </c>
      <c r="I1406" s="650">
        <v>14.67</v>
      </c>
      <c r="J1406" s="366">
        <v>43174</v>
      </c>
      <c r="K1406" s="598" t="s">
        <v>139</v>
      </c>
      <c r="L1406" s="361" t="s">
        <v>2225</v>
      </c>
      <c r="M1406" s="652" t="s">
        <v>66</v>
      </c>
      <c r="N1406" s="660">
        <v>43200</v>
      </c>
      <c r="O1406" s="654">
        <v>43202</v>
      </c>
      <c r="P1406" s="5"/>
      <c r="Q1406" s="271" t="s">
        <v>77</v>
      </c>
      <c r="R1406" s="5">
        <v>2018</v>
      </c>
      <c r="S1406" s="542"/>
      <c r="T1406" s="542"/>
      <c r="U1406" s="542"/>
      <c r="V1406" s="542"/>
      <c r="W1406" s="542"/>
    </row>
    <row r="1407" spans="1:23" ht="23.25" hidden="1" customHeight="1" x14ac:dyDescent="0.25">
      <c r="A1407" s="389" t="s">
        <v>0</v>
      </c>
      <c r="B1407" s="389" t="s">
        <v>2756</v>
      </c>
      <c r="C1407" s="692" t="s">
        <v>2757</v>
      </c>
      <c r="D1407" s="344" t="s">
        <v>2758</v>
      </c>
      <c r="E1407" s="337" t="s">
        <v>2759</v>
      </c>
      <c r="F1407" s="344" t="s">
        <v>94</v>
      </c>
      <c r="G1407" s="344">
        <v>10</v>
      </c>
      <c r="H1407" s="650">
        <v>33.049999999999997</v>
      </c>
      <c r="I1407" s="650">
        <v>330.5</v>
      </c>
      <c r="J1407" s="366">
        <v>43174</v>
      </c>
      <c r="K1407" s="598" t="s">
        <v>2760</v>
      </c>
      <c r="L1407" s="361" t="s">
        <v>54</v>
      </c>
      <c r="M1407" s="652" t="s">
        <v>66</v>
      </c>
      <c r="N1407" s="660">
        <v>43201</v>
      </c>
      <c r="O1407" s="654">
        <v>43208</v>
      </c>
      <c r="P1407" s="692"/>
      <c r="Q1407" s="271" t="s">
        <v>77</v>
      </c>
      <c r="R1407" s="549">
        <v>2018</v>
      </c>
    </row>
    <row r="1408" spans="1:23" ht="23.25" hidden="1" customHeight="1" x14ac:dyDescent="0.25">
      <c r="A1408" s="5" t="s">
        <v>0</v>
      </c>
      <c r="B1408" s="5" t="s">
        <v>2761</v>
      </c>
      <c r="C1408" s="376" t="s">
        <v>947</v>
      </c>
      <c r="D1408" s="390" t="s">
        <v>2762</v>
      </c>
      <c r="E1408" s="345" t="s">
        <v>2763</v>
      </c>
      <c r="F1408" s="344" t="s">
        <v>94</v>
      </c>
      <c r="G1408" s="344">
        <v>10</v>
      </c>
      <c r="H1408" s="650">
        <v>8.32</v>
      </c>
      <c r="I1408" s="650">
        <v>83.2</v>
      </c>
      <c r="J1408" s="366">
        <v>43174</v>
      </c>
      <c r="K1408" s="598" t="s">
        <v>234</v>
      </c>
      <c r="L1408" s="361" t="s">
        <v>54</v>
      </c>
      <c r="M1408" s="652" t="s">
        <v>66</v>
      </c>
      <c r="N1408" s="660">
        <v>43200</v>
      </c>
      <c r="O1408" s="654">
        <v>43208</v>
      </c>
      <c r="P1408" s="5"/>
      <c r="Q1408" s="271" t="s">
        <v>77</v>
      </c>
      <c r="R1408" s="5">
        <v>2018</v>
      </c>
    </row>
    <row r="1409" spans="1:23" ht="23.25" hidden="1" customHeight="1" x14ac:dyDescent="0.25">
      <c r="A1409" s="5" t="s">
        <v>2764</v>
      </c>
      <c r="B1409" s="5" t="s">
        <v>2765</v>
      </c>
      <c r="C1409" s="376" t="s">
        <v>2766</v>
      </c>
      <c r="D1409" s="344"/>
      <c r="E1409" s="337" t="s">
        <v>2765</v>
      </c>
      <c r="F1409" s="344" t="s">
        <v>50</v>
      </c>
      <c r="G1409" s="344">
        <v>2</v>
      </c>
      <c r="H1409" s="650">
        <v>5.78</v>
      </c>
      <c r="I1409" s="650">
        <v>11.56</v>
      </c>
      <c r="J1409" s="651">
        <v>43174</v>
      </c>
      <c r="K1409" s="598" t="s">
        <v>33</v>
      </c>
      <c r="L1409" s="361" t="s">
        <v>7</v>
      </c>
      <c r="M1409" s="652" t="s">
        <v>66</v>
      </c>
      <c r="N1409" s="653">
        <v>43203</v>
      </c>
      <c r="O1409" s="654">
        <v>43208</v>
      </c>
      <c r="P1409" s="5"/>
      <c r="Q1409" s="271" t="s">
        <v>77</v>
      </c>
      <c r="R1409" s="5">
        <v>2018</v>
      </c>
    </row>
    <row r="1410" spans="1:23" ht="23.25" hidden="1" customHeight="1" x14ac:dyDescent="0.25">
      <c r="A1410" s="5" t="s">
        <v>36</v>
      </c>
      <c r="B1410" s="5" t="s">
        <v>2214</v>
      </c>
      <c r="C1410" s="376" t="s">
        <v>246</v>
      </c>
      <c r="D1410" s="335" t="s">
        <v>2215</v>
      </c>
      <c r="E1410" s="337" t="s">
        <v>2216</v>
      </c>
      <c r="F1410" s="344" t="s">
        <v>32</v>
      </c>
      <c r="G1410" s="344">
        <v>1</v>
      </c>
      <c r="H1410" s="650">
        <v>289.16000000000003</v>
      </c>
      <c r="I1410" s="650">
        <v>289.16000000000003</v>
      </c>
      <c r="J1410" s="366">
        <v>43175</v>
      </c>
      <c r="K1410" s="598" t="s">
        <v>234</v>
      </c>
      <c r="L1410" s="361" t="s">
        <v>36</v>
      </c>
      <c r="M1410" s="652" t="s">
        <v>66</v>
      </c>
      <c r="N1410" s="660">
        <v>43285</v>
      </c>
      <c r="O1410" s="654">
        <v>43292</v>
      </c>
      <c r="P1410" s="5"/>
      <c r="Q1410" s="271" t="s">
        <v>77</v>
      </c>
      <c r="R1410" s="5">
        <v>2018</v>
      </c>
    </row>
    <row r="1411" spans="1:23" ht="23.25" hidden="1" customHeight="1" x14ac:dyDescent="0.25">
      <c r="A1411" s="5" t="s">
        <v>36</v>
      </c>
      <c r="B1411" s="5" t="s">
        <v>2231</v>
      </c>
      <c r="C1411" s="376" t="s">
        <v>246</v>
      </c>
      <c r="D1411" s="335" t="s">
        <v>2232</v>
      </c>
      <c r="E1411" s="331" t="s">
        <v>2767</v>
      </c>
      <c r="F1411" s="344" t="s">
        <v>32</v>
      </c>
      <c r="G1411" s="344">
        <v>1</v>
      </c>
      <c r="H1411" s="650">
        <v>61.66</v>
      </c>
      <c r="I1411" s="650">
        <v>61.66</v>
      </c>
      <c r="J1411" s="366">
        <v>43175</v>
      </c>
      <c r="K1411" s="598" t="s">
        <v>234</v>
      </c>
      <c r="L1411" s="361" t="s">
        <v>36</v>
      </c>
      <c r="M1411" s="652" t="s">
        <v>66</v>
      </c>
      <c r="N1411" s="660">
        <v>43285</v>
      </c>
      <c r="O1411" s="654">
        <v>43292</v>
      </c>
      <c r="P1411" s="5"/>
      <c r="Q1411" s="271" t="s">
        <v>77</v>
      </c>
      <c r="R1411" s="549">
        <v>2018</v>
      </c>
      <c r="S1411" s="564"/>
      <c r="T1411" s="564"/>
      <c r="U1411" s="564"/>
      <c r="V1411" s="564"/>
      <c r="W1411" s="564"/>
    </row>
    <row r="1412" spans="1:23" ht="23.25" hidden="1" customHeight="1" x14ac:dyDescent="0.25">
      <c r="A1412" s="5" t="s">
        <v>0</v>
      </c>
      <c r="B1412" s="5" t="s">
        <v>2768</v>
      </c>
      <c r="C1412" s="376" t="s">
        <v>2769</v>
      </c>
      <c r="D1412" s="344" t="s">
        <v>2770</v>
      </c>
      <c r="E1412" s="333" t="s">
        <v>2771</v>
      </c>
      <c r="F1412" s="344" t="s">
        <v>75</v>
      </c>
      <c r="G1412" s="344">
        <v>1</v>
      </c>
      <c r="H1412" s="650">
        <v>45.92</v>
      </c>
      <c r="I1412" s="650">
        <v>45.92</v>
      </c>
      <c r="J1412" s="651">
        <v>43178</v>
      </c>
      <c r="K1412" s="598" t="s">
        <v>33</v>
      </c>
      <c r="L1412" s="361" t="s">
        <v>88</v>
      </c>
      <c r="M1412" s="652" t="s">
        <v>66</v>
      </c>
      <c r="N1412" s="653">
        <v>43202</v>
      </c>
      <c r="O1412" s="654">
        <v>43202</v>
      </c>
      <c r="P1412" s="5"/>
      <c r="Q1412" s="271" t="s">
        <v>77</v>
      </c>
      <c r="R1412" s="5">
        <v>2018</v>
      </c>
    </row>
    <row r="1413" spans="1:23" ht="23.25" hidden="1" customHeight="1" x14ac:dyDescent="0.25">
      <c r="A1413" s="5" t="s">
        <v>0</v>
      </c>
      <c r="B1413" s="5" t="s">
        <v>2772</v>
      </c>
      <c r="C1413" s="376" t="s">
        <v>220</v>
      </c>
      <c r="D1413" s="344">
        <v>16342</v>
      </c>
      <c r="E1413" s="331" t="s">
        <v>2773</v>
      </c>
      <c r="F1413" s="344" t="s">
        <v>94</v>
      </c>
      <c r="G1413" s="344">
        <v>2</v>
      </c>
      <c r="H1413" s="650">
        <v>598</v>
      </c>
      <c r="I1413" s="650">
        <v>1196</v>
      </c>
      <c r="J1413" s="366">
        <v>43178</v>
      </c>
      <c r="K1413" s="598" t="s">
        <v>220</v>
      </c>
      <c r="L1413" s="361" t="s">
        <v>2496</v>
      </c>
      <c r="M1413" s="652" t="s">
        <v>66</v>
      </c>
      <c r="N1413" s="660">
        <v>43200</v>
      </c>
      <c r="O1413" s="123">
        <v>43208</v>
      </c>
      <c r="P1413" s="5"/>
      <c r="Q1413" s="271" t="s">
        <v>77</v>
      </c>
      <c r="R1413" s="5">
        <v>2018</v>
      </c>
    </row>
    <row r="1414" spans="1:23" ht="23.25" hidden="1" customHeight="1" x14ac:dyDescent="0.25">
      <c r="A1414" s="5" t="s">
        <v>54</v>
      </c>
      <c r="B1414" s="5" t="s">
        <v>2774</v>
      </c>
      <c r="C1414" s="376"/>
      <c r="D1414" s="344" t="s">
        <v>2775</v>
      </c>
      <c r="E1414" s="337" t="s">
        <v>2776</v>
      </c>
      <c r="F1414" s="344" t="s">
        <v>32</v>
      </c>
      <c r="G1414" s="344">
        <v>1</v>
      </c>
      <c r="H1414" s="650">
        <v>300.35000000000002</v>
      </c>
      <c r="I1414" s="650">
        <v>300.35000000000002</v>
      </c>
      <c r="J1414" s="366">
        <v>43178</v>
      </c>
      <c r="K1414" s="598" t="s">
        <v>808</v>
      </c>
      <c r="L1414" s="361" t="s">
        <v>88</v>
      </c>
      <c r="M1414" s="652" t="s">
        <v>66</v>
      </c>
      <c r="N1414" s="660">
        <v>43201</v>
      </c>
      <c r="O1414" s="654">
        <v>43202</v>
      </c>
      <c r="P1414" s="5"/>
      <c r="Q1414" s="271" t="s">
        <v>77</v>
      </c>
      <c r="R1414" s="549">
        <v>2018</v>
      </c>
    </row>
    <row r="1415" spans="1:23" ht="23.25" hidden="1" customHeight="1" x14ac:dyDescent="0.25">
      <c r="A1415" s="5" t="s">
        <v>54</v>
      </c>
      <c r="B1415" s="5" t="s">
        <v>2777</v>
      </c>
      <c r="C1415" s="376" t="s">
        <v>2778</v>
      </c>
      <c r="D1415" s="344">
        <v>63225840</v>
      </c>
      <c r="E1415" s="331" t="s">
        <v>2779</v>
      </c>
      <c r="F1415" s="344" t="s">
        <v>75</v>
      </c>
      <c r="G1415" s="344">
        <v>50</v>
      </c>
      <c r="H1415" s="650">
        <v>2.2999999999999998</v>
      </c>
      <c r="I1415" s="650">
        <v>114.99999999999999</v>
      </c>
      <c r="J1415" s="366">
        <v>43179</v>
      </c>
      <c r="K1415" s="598" t="s">
        <v>188</v>
      </c>
      <c r="L1415" s="361" t="s">
        <v>84</v>
      </c>
      <c r="M1415" s="652" t="s">
        <v>66</v>
      </c>
      <c r="N1415" s="660">
        <v>43201</v>
      </c>
      <c r="O1415" s="654">
        <v>44267</v>
      </c>
      <c r="P1415" s="5"/>
      <c r="Q1415" s="271" t="s">
        <v>77</v>
      </c>
      <c r="R1415" s="5">
        <v>2018</v>
      </c>
    </row>
    <row r="1416" spans="1:23" ht="23.25" hidden="1" customHeight="1" x14ac:dyDescent="0.25">
      <c r="A1416" s="5" t="s">
        <v>54</v>
      </c>
      <c r="B1416" s="4" t="s">
        <v>2780</v>
      </c>
      <c r="C1416" s="376" t="s">
        <v>1854</v>
      </c>
      <c r="D1416" s="344" t="s">
        <v>2781</v>
      </c>
      <c r="E1416" s="333" t="s">
        <v>2780</v>
      </c>
      <c r="F1416" s="344" t="s">
        <v>32</v>
      </c>
      <c r="G1416" s="344">
        <v>1</v>
      </c>
      <c r="H1416" s="650">
        <v>2700</v>
      </c>
      <c r="I1416" s="650">
        <v>2700</v>
      </c>
      <c r="J1416" s="366">
        <v>43179</v>
      </c>
      <c r="K1416" s="598" t="s">
        <v>2782</v>
      </c>
      <c r="L1416" s="361" t="s">
        <v>2783</v>
      </c>
      <c r="M1416" s="652" t="s">
        <v>66</v>
      </c>
      <c r="N1416" s="660" t="s">
        <v>2784</v>
      </c>
      <c r="O1416" s="654"/>
      <c r="P1416" s="683">
        <v>43185</v>
      </c>
      <c r="Q1416" s="271" t="s">
        <v>77</v>
      </c>
      <c r="R1416" s="5">
        <v>2018</v>
      </c>
    </row>
    <row r="1417" spans="1:23" ht="23.25" hidden="1" customHeight="1" x14ac:dyDescent="0.25">
      <c r="A1417" s="5" t="s">
        <v>1489</v>
      </c>
      <c r="B1417" s="5" t="s">
        <v>2785</v>
      </c>
      <c r="C1417" s="376"/>
      <c r="D1417" s="344"/>
      <c r="E1417" s="337" t="s">
        <v>2786</v>
      </c>
      <c r="F1417" s="344" t="s">
        <v>64</v>
      </c>
      <c r="G1417" s="344">
        <v>100</v>
      </c>
      <c r="H1417" s="650"/>
      <c r="I1417" s="650">
        <v>0</v>
      </c>
      <c r="J1417" s="366">
        <v>43180</v>
      </c>
      <c r="K1417" s="598" t="s">
        <v>188</v>
      </c>
      <c r="L1417" s="361" t="s">
        <v>84</v>
      </c>
      <c r="M1417" s="652" t="s">
        <v>66</v>
      </c>
      <c r="N1417" s="660">
        <v>43200</v>
      </c>
      <c r="O1417" s="654">
        <v>43202</v>
      </c>
      <c r="P1417" s="5"/>
      <c r="Q1417" s="271" t="s">
        <v>77</v>
      </c>
      <c r="R1417" s="5">
        <v>2018</v>
      </c>
    </row>
    <row r="1418" spans="1:23" ht="23.25" hidden="1" customHeight="1" x14ac:dyDescent="0.25">
      <c r="A1418" s="5" t="s">
        <v>1529</v>
      </c>
      <c r="B1418" s="5" t="s">
        <v>1418</v>
      </c>
      <c r="C1418" s="376" t="s">
        <v>1419</v>
      </c>
      <c r="D1418" s="344" t="s">
        <v>1530</v>
      </c>
      <c r="E1418" s="333" t="s">
        <v>1531</v>
      </c>
      <c r="F1418" s="344" t="s">
        <v>94</v>
      </c>
      <c r="G1418" s="344">
        <v>2</v>
      </c>
      <c r="H1418" s="650">
        <v>24.62</v>
      </c>
      <c r="I1418" s="650">
        <v>49.24</v>
      </c>
      <c r="J1418" s="366">
        <v>43180</v>
      </c>
      <c r="K1418" s="598" t="s">
        <v>139</v>
      </c>
      <c r="L1418" s="361" t="s">
        <v>2218</v>
      </c>
      <c r="M1418" s="652" t="s">
        <v>66</v>
      </c>
      <c r="N1418" s="660">
        <v>43200</v>
      </c>
      <c r="O1418" s="654">
        <v>43202</v>
      </c>
      <c r="P1418" s="5"/>
      <c r="Q1418" s="271" t="s">
        <v>77</v>
      </c>
      <c r="R1418" s="5">
        <v>2018</v>
      </c>
    </row>
    <row r="1419" spans="1:23" ht="23.25" hidden="1" customHeight="1" x14ac:dyDescent="0.25">
      <c r="A1419" s="5" t="s">
        <v>1417</v>
      </c>
      <c r="B1419" s="5" t="s">
        <v>1418</v>
      </c>
      <c r="C1419" s="376" t="s">
        <v>1419</v>
      </c>
      <c r="D1419" s="344" t="s">
        <v>1420</v>
      </c>
      <c r="E1419" s="333" t="s">
        <v>1421</v>
      </c>
      <c r="F1419" s="344" t="s">
        <v>94</v>
      </c>
      <c r="G1419" s="344">
        <v>2</v>
      </c>
      <c r="H1419" s="650">
        <v>24.62</v>
      </c>
      <c r="I1419" s="650">
        <v>49.24</v>
      </c>
      <c r="J1419" s="366">
        <v>43180</v>
      </c>
      <c r="K1419" s="598" t="s">
        <v>139</v>
      </c>
      <c r="L1419" s="361" t="s">
        <v>2218</v>
      </c>
      <c r="M1419" s="652" t="s">
        <v>66</v>
      </c>
      <c r="N1419" s="660">
        <v>43200</v>
      </c>
      <c r="O1419" s="654">
        <v>43202</v>
      </c>
      <c r="P1419" s="5"/>
      <c r="Q1419" s="271" t="s">
        <v>77</v>
      </c>
      <c r="R1419" s="5">
        <v>2018</v>
      </c>
      <c r="S1419" s="564"/>
      <c r="T1419" s="564"/>
      <c r="U1419" s="564"/>
      <c r="V1419" s="564"/>
      <c r="W1419" s="564"/>
    </row>
    <row r="1420" spans="1:23" ht="23.25" hidden="1" customHeight="1" x14ac:dyDescent="0.25">
      <c r="A1420" s="5" t="s">
        <v>0</v>
      </c>
      <c r="B1420" s="5" t="s">
        <v>2787</v>
      </c>
      <c r="C1420" s="376" t="s">
        <v>2514</v>
      </c>
      <c r="D1420" s="344" t="s">
        <v>2788</v>
      </c>
      <c r="E1420" s="333" t="s">
        <v>2789</v>
      </c>
      <c r="F1420" s="344" t="s">
        <v>94</v>
      </c>
      <c r="G1420" s="344">
        <v>4</v>
      </c>
      <c r="H1420" s="650">
        <v>16.62</v>
      </c>
      <c r="I1420" s="650">
        <v>66.48</v>
      </c>
      <c r="J1420" s="366">
        <v>43180</v>
      </c>
      <c r="K1420" s="598" t="s">
        <v>139</v>
      </c>
      <c r="L1420" s="361" t="s">
        <v>36</v>
      </c>
      <c r="M1420" s="652" t="s">
        <v>66</v>
      </c>
      <c r="N1420" s="660">
        <v>43200</v>
      </c>
      <c r="O1420" s="654">
        <v>43202</v>
      </c>
      <c r="P1420" s="5"/>
      <c r="Q1420" s="271" t="s">
        <v>77</v>
      </c>
      <c r="R1420" s="5">
        <v>2018</v>
      </c>
    </row>
    <row r="1421" spans="1:23" ht="23.25" hidden="1" customHeight="1" x14ac:dyDescent="0.25">
      <c r="A1421" s="5" t="s">
        <v>2641</v>
      </c>
      <c r="B1421" s="5" t="s">
        <v>1986</v>
      </c>
      <c r="C1421" s="376" t="s">
        <v>2790</v>
      </c>
      <c r="D1421" s="344">
        <v>2056015</v>
      </c>
      <c r="E1421" s="331" t="s">
        <v>2791</v>
      </c>
      <c r="F1421" s="344" t="s">
        <v>1505</v>
      </c>
      <c r="G1421" s="344">
        <v>2</v>
      </c>
      <c r="H1421" s="650"/>
      <c r="I1421" s="650"/>
      <c r="J1421" s="366">
        <v>43180</v>
      </c>
      <c r="K1421" s="598" t="s">
        <v>2790</v>
      </c>
      <c r="L1421" s="361" t="s">
        <v>2792</v>
      </c>
      <c r="M1421" s="652" t="s">
        <v>66</v>
      </c>
      <c r="N1421" s="660">
        <v>43222</v>
      </c>
      <c r="O1421" s="654">
        <v>43223</v>
      </c>
      <c r="P1421" s="5"/>
      <c r="Q1421" s="271" t="s">
        <v>77</v>
      </c>
      <c r="R1421" s="5">
        <v>2018</v>
      </c>
    </row>
    <row r="1422" spans="1:23" ht="23.25" hidden="1" customHeight="1" x14ac:dyDescent="0.25">
      <c r="A1422" s="3" t="s">
        <v>54</v>
      </c>
      <c r="B1422" s="5" t="s">
        <v>2793</v>
      </c>
      <c r="C1422" s="376"/>
      <c r="D1422" s="344" t="s">
        <v>2794</v>
      </c>
      <c r="E1422" s="331" t="s">
        <v>2795</v>
      </c>
      <c r="F1422" s="344" t="s">
        <v>64</v>
      </c>
      <c r="G1422" s="344">
        <v>2</v>
      </c>
      <c r="H1422" s="650">
        <v>16.2</v>
      </c>
      <c r="I1422" s="650">
        <v>32.4</v>
      </c>
      <c r="J1422" s="366">
        <v>43181</v>
      </c>
      <c r="K1422" s="598" t="s">
        <v>275</v>
      </c>
      <c r="L1422" s="361" t="s">
        <v>54</v>
      </c>
      <c r="M1422" s="652" t="s">
        <v>66</v>
      </c>
      <c r="N1422" s="660">
        <v>43200</v>
      </c>
      <c r="O1422" s="654">
        <v>43203</v>
      </c>
      <c r="P1422" s="5"/>
      <c r="Q1422" s="271" t="s">
        <v>77</v>
      </c>
      <c r="R1422" s="5">
        <v>2018</v>
      </c>
    </row>
    <row r="1423" spans="1:23" ht="23.25" hidden="1" customHeight="1" x14ac:dyDescent="0.25">
      <c r="A1423" s="3" t="s">
        <v>54</v>
      </c>
      <c r="B1423" s="5" t="s">
        <v>2793</v>
      </c>
      <c r="C1423" s="376"/>
      <c r="D1423" s="344" t="s">
        <v>2794</v>
      </c>
      <c r="E1423" s="331" t="s">
        <v>2796</v>
      </c>
      <c r="F1423" s="344" t="s">
        <v>64</v>
      </c>
      <c r="G1423" s="344">
        <v>2</v>
      </c>
      <c r="H1423" s="650">
        <v>16.2</v>
      </c>
      <c r="I1423" s="650">
        <v>32.4</v>
      </c>
      <c r="J1423" s="366">
        <v>43181</v>
      </c>
      <c r="K1423" s="598" t="s">
        <v>275</v>
      </c>
      <c r="L1423" s="361" t="s">
        <v>54</v>
      </c>
      <c r="M1423" s="652" t="s">
        <v>66</v>
      </c>
      <c r="N1423" s="660">
        <v>43200</v>
      </c>
      <c r="O1423" s="654">
        <v>43203</v>
      </c>
      <c r="P1423" s="5"/>
      <c r="Q1423" s="271" t="s">
        <v>77</v>
      </c>
      <c r="R1423" s="5">
        <v>2018</v>
      </c>
    </row>
    <row r="1424" spans="1:23" ht="23.25" hidden="1" customHeight="1" x14ac:dyDescent="0.25">
      <c r="A1424" s="5" t="s">
        <v>9</v>
      </c>
      <c r="B1424" s="391" t="s">
        <v>2797</v>
      </c>
      <c r="C1424" s="376" t="s">
        <v>2798</v>
      </c>
      <c r="D1424" s="392" t="s">
        <v>2799</v>
      </c>
      <c r="E1424" s="333" t="s">
        <v>2797</v>
      </c>
      <c r="F1424" s="344" t="s">
        <v>50</v>
      </c>
      <c r="G1424" s="344">
        <v>10</v>
      </c>
      <c r="H1424" s="650">
        <v>3.04</v>
      </c>
      <c r="I1424" s="650">
        <v>30.4</v>
      </c>
      <c r="J1424" s="366">
        <v>43182</v>
      </c>
      <c r="K1424" s="598" t="s">
        <v>139</v>
      </c>
      <c r="L1424" s="361" t="s">
        <v>1378</v>
      </c>
      <c r="M1424" s="652" t="s">
        <v>634</v>
      </c>
      <c r="N1424" s="660">
        <v>43223</v>
      </c>
      <c r="O1424" s="654">
        <v>43223</v>
      </c>
      <c r="P1424" s="6"/>
      <c r="Q1424" s="271" t="s">
        <v>77</v>
      </c>
      <c r="R1424" s="5">
        <v>2018</v>
      </c>
      <c r="S1424" s="124"/>
      <c r="T1424" s="124"/>
      <c r="U1424" s="124"/>
      <c r="V1424" s="124"/>
      <c r="W1424" s="124"/>
    </row>
    <row r="1425" spans="1:23" ht="23.25" hidden="1" customHeight="1" x14ac:dyDescent="0.25">
      <c r="A1425" s="5" t="s">
        <v>9</v>
      </c>
      <c r="B1425" s="391" t="s">
        <v>2800</v>
      </c>
      <c r="C1425" s="376" t="s">
        <v>2798</v>
      </c>
      <c r="D1425" s="392" t="s">
        <v>2801</v>
      </c>
      <c r="E1425" s="333" t="s">
        <v>2800</v>
      </c>
      <c r="F1425" s="344" t="s">
        <v>50</v>
      </c>
      <c r="G1425" s="344">
        <v>10</v>
      </c>
      <c r="H1425" s="650">
        <v>2.62</v>
      </c>
      <c r="I1425" s="650">
        <v>26.200000000000003</v>
      </c>
      <c r="J1425" s="366">
        <v>43182</v>
      </c>
      <c r="K1425" s="598" t="s">
        <v>139</v>
      </c>
      <c r="L1425" s="361" t="s">
        <v>1378</v>
      </c>
      <c r="M1425" s="652" t="s">
        <v>634</v>
      </c>
      <c r="N1425" s="660">
        <v>43223</v>
      </c>
      <c r="O1425" s="654">
        <v>43223</v>
      </c>
      <c r="P1425" s="6"/>
      <c r="Q1425" s="271" t="s">
        <v>77</v>
      </c>
      <c r="R1425" s="5">
        <v>2018</v>
      </c>
    </row>
    <row r="1426" spans="1:23" ht="23.25" hidden="1" customHeight="1" x14ac:dyDescent="0.25">
      <c r="A1426" s="4" t="s">
        <v>120</v>
      </c>
      <c r="B1426" s="4" t="s">
        <v>2712</v>
      </c>
      <c r="C1426" s="722" t="s">
        <v>122</v>
      </c>
      <c r="D1426" s="422" t="s">
        <v>2713</v>
      </c>
      <c r="E1426" s="3" t="s">
        <v>2714</v>
      </c>
      <c r="F1426" s="332" t="s">
        <v>2464</v>
      </c>
      <c r="G1426" s="692">
        <v>20</v>
      </c>
      <c r="H1426" s="650"/>
      <c r="I1426" s="650"/>
      <c r="J1426" s="419">
        <v>43861</v>
      </c>
      <c r="K1426" s="598" t="s">
        <v>76</v>
      </c>
      <c r="L1426" s="323" t="s">
        <v>154</v>
      </c>
      <c r="M1426" s="652" t="s">
        <v>1873</v>
      </c>
      <c r="N1426" s="660">
        <v>43878</v>
      </c>
      <c r="O1426" s="654">
        <v>43882</v>
      </c>
      <c r="P1426" s="430"/>
      <c r="Q1426" s="701" t="s">
        <v>67</v>
      </c>
      <c r="R1426" s="655">
        <v>2020</v>
      </c>
    </row>
    <row r="1427" spans="1:23" ht="23.25" hidden="1" customHeight="1" x14ac:dyDescent="0.25">
      <c r="A1427" s="4" t="s">
        <v>120</v>
      </c>
      <c r="B1427" s="4" t="s">
        <v>2712</v>
      </c>
      <c r="C1427" s="722" t="s">
        <v>122</v>
      </c>
      <c r="D1427" s="422" t="s">
        <v>2713</v>
      </c>
      <c r="E1427" s="3" t="s">
        <v>2714</v>
      </c>
      <c r="F1427" s="332" t="s">
        <v>2464</v>
      </c>
      <c r="G1427" s="692">
        <v>20</v>
      </c>
      <c r="H1427" s="650"/>
      <c r="I1427" s="650"/>
      <c r="J1427" s="419">
        <v>43861</v>
      </c>
      <c r="K1427" s="598" t="s">
        <v>76</v>
      </c>
      <c r="L1427" s="323" t="s">
        <v>154</v>
      </c>
      <c r="M1427" s="652" t="s">
        <v>1873</v>
      </c>
      <c r="N1427" s="660">
        <v>43878</v>
      </c>
      <c r="O1427" s="654">
        <v>43882</v>
      </c>
      <c r="P1427" s="430"/>
      <c r="Q1427" s="701" t="s">
        <v>67</v>
      </c>
      <c r="R1427" s="655">
        <v>2020</v>
      </c>
    </row>
    <row r="1428" spans="1:23" ht="23.25" hidden="1" customHeight="1" x14ac:dyDescent="0.25">
      <c r="A1428" s="5" t="s">
        <v>54</v>
      </c>
      <c r="B1428" s="4" t="s">
        <v>2780</v>
      </c>
      <c r="C1428" s="376" t="s">
        <v>1854</v>
      </c>
      <c r="D1428" s="344" t="s">
        <v>2781</v>
      </c>
      <c r="E1428" s="333" t="s">
        <v>2802</v>
      </c>
      <c r="F1428" s="344" t="s">
        <v>32</v>
      </c>
      <c r="G1428" s="344">
        <v>1</v>
      </c>
      <c r="H1428" s="650">
        <v>2700</v>
      </c>
      <c r="I1428" s="650">
        <v>2700</v>
      </c>
      <c r="J1428" s="366">
        <v>43182</v>
      </c>
      <c r="K1428" s="598" t="s">
        <v>2782</v>
      </c>
      <c r="L1428" s="361" t="s">
        <v>2783</v>
      </c>
      <c r="M1428" s="652" t="s">
        <v>66</v>
      </c>
      <c r="N1428" s="660">
        <v>43200</v>
      </c>
      <c r="O1428" s="654">
        <v>43208</v>
      </c>
      <c r="P1428" s="683">
        <v>43196</v>
      </c>
      <c r="Q1428" s="271" t="s">
        <v>77</v>
      </c>
      <c r="R1428" s="5">
        <v>2018</v>
      </c>
    </row>
    <row r="1429" spans="1:23" ht="23.25" hidden="1" customHeight="1" x14ac:dyDescent="0.25">
      <c r="A1429" s="86" t="s">
        <v>9</v>
      </c>
      <c r="B1429" s="86" t="s">
        <v>599</v>
      </c>
      <c r="C1429" s="661" t="s">
        <v>142</v>
      </c>
      <c r="D1429" s="118" t="s">
        <v>2803</v>
      </c>
      <c r="E1429" s="124" t="s">
        <v>2804</v>
      </c>
      <c r="F1429" s="118" t="s">
        <v>94</v>
      </c>
      <c r="G1429" s="661">
        <v>10</v>
      </c>
      <c r="H1429" s="650"/>
      <c r="I1429" s="650"/>
      <c r="J1429" s="672">
        <v>44136</v>
      </c>
      <c r="K1429" s="702" t="s">
        <v>76</v>
      </c>
      <c r="L1429" s="312" t="s">
        <v>535</v>
      </c>
      <c r="M1429" s="652" t="s">
        <v>601</v>
      </c>
      <c r="N1429" s="660">
        <v>44168</v>
      </c>
      <c r="O1429" s="654">
        <v>44175</v>
      </c>
      <c r="P1429" s="703"/>
      <c r="Q1429" s="703" t="s">
        <v>67</v>
      </c>
      <c r="R1429" s="86">
        <f>YEAR(J1429)</f>
        <v>2020</v>
      </c>
    </row>
    <row r="1430" spans="1:23" ht="23.25" hidden="1" customHeight="1" x14ac:dyDescent="0.25">
      <c r="A1430" s="5" t="s">
        <v>54</v>
      </c>
      <c r="B1430" s="5" t="s">
        <v>2805</v>
      </c>
      <c r="C1430" s="376" t="s">
        <v>2579</v>
      </c>
      <c r="D1430" s="344" t="s">
        <v>2806</v>
      </c>
      <c r="E1430" s="331" t="s">
        <v>2807</v>
      </c>
      <c r="F1430" s="344" t="s">
        <v>75</v>
      </c>
      <c r="G1430" s="344">
        <v>1</v>
      </c>
      <c r="H1430" s="650">
        <v>81.19</v>
      </c>
      <c r="I1430" s="650">
        <v>81.19</v>
      </c>
      <c r="J1430" s="651">
        <v>43182</v>
      </c>
      <c r="K1430" s="598" t="s">
        <v>33</v>
      </c>
      <c r="L1430" s="361" t="s">
        <v>54</v>
      </c>
      <c r="M1430" s="652" t="s">
        <v>66</v>
      </c>
      <c r="N1430" s="653">
        <v>43203</v>
      </c>
      <c r="O1430" s="654">
        <v>43208</v>
      </c>
      <c r="P1430" s="5"/>
      <c r="Q1430" s="271" t="s">
        <v>77</v>
      </c>
      <c r="R1430" s="5">
        <v>2018</v>
      </c>
    </row>
    <row r="1431" spans="1:23" ht="23.25" hidden="1" customHeight="1" x14ac:dyDescent="0.25">
      <c r="A1431" s="3" t="s">
        <v>2495</v>
      </c>
      <c r="B1431" s="5" t="s">
        <v>2808</v>
      </c>
      <c r="C1431" s="376" t="s">
        <v>178</v>
      </c>
      <c r="D1431" s="344">
        <v>1523266</v>
      </c>
      <c r="E1431" s="3" t="s">
        <v>179</v>
      </c>
      <c r="F1431" s="344" t="s">
        <v>44</v>
      </c>
      <c r="G1431" s="344">
        <v>4</v>
      </c>
      <c r="H1431" s="650">
        <v>304.61</v>
      </c>
      <c r="I1431" s="650">
        <v>1218.44</v>
      </c>
      <c r="J1431" s="366">
        <v>43185</v>
      </c>
      <c r="K1431" s="598" t="s">
        <v>178</v>
      </c>
      <c r="L1431" s="361" t="s">
        <v>54</v>
      </c>
      <c r="M1431" s="652" t="s">
        <v>66</v>
      </c>
      <c r="N1431" s="660">
        <v>43200</v>
      </c>
      <c r="O1431" s="654">
        <v>43208</v>
      </c>
      <c r="P1431" s="3"/>
      <c r="Q1431" s="271" t="s">
        <v>77</v>
      </c>
      <c r="R1431" s="5">
        <v>2018</v>
      </c>
    </row>
    <row r="1432" spans="1:23" ht="23.25" hidden="1" customHeight="1" x14ac:dyDescent="0.25">
      <c r="A1432" s="3" t="s">
        <v>2641</v>
      </c>
      <c r="B1432" s="5" t="s">
        <v>1970</v>
      </c>
      <c r="C1432" s="376" t="s">
        <v>661</v>
      </c>
      <c r="D1432" s="344">
        <v>9100000876</v>
      </c>
      <c r="E1432" s="380" t="s">
        <v>2091</v>
      </c>
      <c r="F1432" s="344" t="s">
        <v>94</v>
      </c>
      <c r="G1432" s="344">
        <v>1</v>
      </c>
      <c r="H1432" s="650">
        <v>2116.5</v>
      </c>
      <c r="I1432" s="650">
        <v>2116.5</v>
      </c>
      <c r="J1432" s="366">
        <v>43185</v>
      </c>
      <c r="K1432" s="598" t="s">
        <v>178</v>
      </c>
      <c r="L1432" s="361" t="s">
        <v>2496</v>
      </c>
      <c r="M1432" s="652" t="s">
        <v>66</v>
      </c>
      <c r="N1432" s="660">
        <v>43195</v>
      </c>
      <c r="O1432" s="654">
        <v>43199</v>
      </c>
      <c r="P1432" s="5"/>
      <c r="Q1432" s="271" t="s">
        <v>77</v>
      </c>
      <c r="R1432" s="5">
        <v>2018</v>
      </c>
    </row>
    <row r="1433" spans="1:23" ht="23.25" hidden="1" customHeight="1" x14ac:dyDescent="0.25">
      <c r="A1433" s="86" t="s">
        <v>9</v>
      </c>
      <c r="B1433" s="86" t="s">
        <v>599</v>
      </c>
      <c r="C1433" s="661" t="s">
        <v>142</v>
      </c>
      <c r="D1433" s="118" t="s">
        <v>2809</v>
      </c>
      <c r="E1433" s="124" t="s">
        <v>2810</v>
      </c>
      <c r="F1433" s="118" t="s">
        <v>94</v>
      </c>
      <c r="G1433" s="661">
        <v>10</v>
      </c>
      <c r="H1433" s="650"/>
      <c r="I1433" s="650"/>
      <c r="J1433" s="672">
        <v>44136</v>
      </c>
      <c r="K1433" s="702" t="s">
        <v>76</v>
      </c>
      <c r="L1433" s="312" t="s">
        <v>535</v>
      </c>
      <c r="M1433" s="652" t="s">
        <v>601</v>
      </c>
      <c r="N1433" s="660">
        <v>44168</v>
      </c>
      <c r="O1433" s="654">
        <v>44175</v>
      </c>
      <c r="P1433" s="703"/>
      <c r="Q1433" s="703" t="s">
        <v>67</v>
      </c>
      <c r="R1433" s="86">
        <f>YEAR(J1433)</f>
        <v>2020</v>
      </c>
    </row>
    <row r="1434" spans="1:23" ht="23.25" hidden="1" customHeight="1" x14ac:dyDescent="0.25">
      <c r="A1434" s="4" t="s">
        <v>120</v>
      </c>
      <c r="B1434" s="334" t="s">
        <v>2811</v>
      </c>
      <c r="C1434" s="656" t="s">
        <v>2629</v>
      </c>
      <c r="D1434" s="335" t="s">
        <v>2812</v>
      </c>
      <c r="E1434" s="334" t="s">
        <v>2813</v>
      </c>
      <c r="F1434" s="344" t="s">
        <v>44</v>
      </c>
      <c r="G1434" s="332">
        <v>20</v>
      </c>
      <c r="H1434" s="650"/>
      <c r="I1434" s="650"/>
      <c r="J1434" s="419">
        <v>43665</v>
      </c>
      <c r="K1434" s="597" t="s">
        <v>76</v>
      </c>
      <c r="L1434" s="323" t="s">
        <v>154</v>
      </c>
      <c r="M1434" s="652" t="s">
        <v>2632</v>
      </c>
      <c r="N1434" s="660">
        <v>43725</v>
      </c>
      <c r="O1434" s="654">
        <v>43727</v>
      </c>
      <c r="P1434" s="430"/>
      <c r="Q1434" s="2" t="s">
        <v>67</v>
      </c>
      <c r="R1434" s="655">
        <v>2019</v>
      </c>
    </row>
    <row r="1435" spans="1:23" ht="23.25" hidden="1" customHeight="1" x14ac:dyDescent="0.25">
      <c r="A1435" s="5" t="s">
        <v>4</v>
      </c>
      <c r="B1435" s="5" t="s">
        <v>2814</v>
      </c>
      <c r="C1435" s="376" t="s">
        <v>2815</v>
      </c>
      <c r="D1435" s="344" t="s">
        <v>2816</v>
      </c>
      <c r="E1435" s="333" t="s">
        <v>2814</v>
      </c>
      <c r="F1435" s="344" t="s">
        <v>50</v>
      </c>
      <c r="G1435" s="344">
        <v>1</v>
      </c>
      <c r="H1435" s="650">
        <v>35.19</v>
      </c>
      <c r="I1435" s="650">
        <v>35.19</v>
      </c>
      <c r="J1435" s="366">
        <v>43186</v>
      </c>
      <c r="K1435" s="598" t="s">
        <v>139</v>
      </c>
      <c r="L1435" s="361" t="s">
        <v>2225</v>
      </c>
      <c r="M1435" s="652" t="s">
        <v>66</v>
      </c>
      <c r="N1435" s="660">
        <v>43200</v>
      </c>
      <c r="O1435" s="654">
        <v>43202</v>
      </c>
      <c r="P1435" s="6"/>
      <c r="Q1435" s="271" t="s">
        <v>77</v>
      </c>
      <c r="R1435" s="5">
        <v>2018</v>
      </c>
    </row>
    <row r="1436" spans="1:23" ht="23.25" hidden="1" customHeight="1" x14ac:dyDescent="0.25">
      <c r="A1436" s="5" t="s">
        <v>36</v>
      </c>
      <c r="B1436" s="5" t="s">
        <v>2817</v>
      </c>
      <c r="C1436" s="376"/>
      <c r="D1436" s="344" t="s">
        <v>2818</v>
      </c>
      <c r="E1436" s="331" t="s">
        <v>2819</v>
      </c>
      <c r="F1436" s="344" t="s">
        <v>32</v>
      </c>
      <c r="G1436" s="344">
        <v>1</v>
      </c>
      <c r="H1436" s="650">
        <v>157</v>
      </c>
      <c r="I1436" s="650">
        <v>157</v>
      </c>
      <c r="J1436" s="366">
        <v>43186</v>
      </c>
      <c r="K1436" s="598" t="s">
        <v>243</v>
      </c>
      <c r="L1436" s="361" t="s">
        <v>36</v>
      </c>
      <c r="M1436" s="652" t="s">
        <v>66</v>
      </c>
      <c r="N1436" s="660">
        <v>43200</v>
      </c>
      <c r="O1436" s="654">
        <v>43208</v>
      </c>
      <c r="P1436" s="6"/>
      <c r="Q1436" s="271" t="s">
        <v>77</v>
      </c>
      <c r="R1436" s="5">
        <v>2018</v>
      </c>
    </row>
    <row r="1437" spans="1:23" ht="23.25" hidden="1" customHeight="1" x14ac:dyDescent="0.25">
      <c r="A1437" s="5" t="s">
        <v>4</v>
      </c>
      <c r="B1437" s="5" t="s">
        <v>2820</v>
      </c>
      <c r="C1437" s="376" t="s">
        <v>2821</v>
      </c>
      <c r="D1437" s="392" t="s">
        <v>2822</v>
      </c>
      <c r="E1437" s="333" t="s">
        <v>2820</v>
      </c>
      <c r="F1437" s="344" t="s">
        <v>50</v>
      </c>
      <c r="G1437" s="344">
        <v>1</v>
      </c>
      <c r="H1437" s="650">
        <v>155.41999999999999</v>
      </c>
      <c r="I1437" s="650">
        <v>155.41999999999999</v>
      </c>
      <c r="J1437" s="366">
        <v>43186</v>
      </c>
      <c r="K1437" s="598" t="s">
        <v>139</v>
      </c>
      <c r="L1437" s="361" t="s">
        <v>2225</v>
      </c>
      <c r="M1437" s="652" t="s">
        <v>66</v>
      </c>
      <c r="N1437" s="660">
        <v>43200</v>
      </c>
      <c r="O1437" s="654">
        <v>43202</v>
      </c>
      <c r="P1437" s="6"/>
      <c r="Q1437" s="271" t="s">
        <v>77</v>
      </c>
      <c r="R1437" s="5">
        <v>2018</v>
      </c>
    </row>
    <row r="1438" spans="1:23" ht="23.25" hidden="1" customHeight="1" x14ac:dyDescent="0.25">
      <c r="A1438" s="5" t="s">
        <v>0</v>
      </c>
      <c r="B1438" s="5" t="s">
        <v>2823</v>
      </c>
      <c r="C1438" s="376" t="s">
        <v>694</v>
      </c>
      <c r="D1438" s="344">
        <v>1055560</v>
      </c>
      <c r="E1438" s="331" t="s">
        <v>2824</v>
      </c>
      <c r="F1438" s="344" t="s">
        <v>94</v>
      </c>
      <c r="G1438" s="344">
        <v>4</v>
      </c>
      <c r="H1438" s="650">
        <v>57.63</v>
      </c>
      <c r="I1438" s="650">
        <v>230.52</v>
      </c>
      <c r="J1438" s="366">
        <v>43186</v>
      </c>
      <c r="K1438" s="598" t="s">
        <v>694</v>
      </c>
      <c r="L1438" s="361" t="s">
        <v>54</v>
      </c>
      <c r="M1438" s="652" t="s">
        <v>66</v>
      </c>
      <c r="N1438" s="660">
        <v>43200</v>
      </c>
      <c r="O1438" s="654"/>
      <c r="P1438" s="6"/>
      <c r="Q1438" s="271" t="s">
        <v>77</v>
      </c>
      <c r="R1438" s="5">
        <v>2018</v>
      </c>
    </row>
    <row r="1439" spans="1:23" ht="23.25" hidden="1" customHeight="1" x14ac:dyDescent="0.25">
      <c r="A1439" s="5" t="s">
        <v>54</v>
      </c>
      <c r="B1439" s="5" t="s">
        <v>2825</v>
      </c>
      <c r="C1439" s="376" t="s">
        <v>2826</v>
      </c>
      <c r="D1439" s="344" t="s">
        <v>2827</v>
      </c>
      <c r="E1439" s="333" t="s">
        <v>2828</v>
      </c>
      <c r="F1439" s="344" t="s">
        <v>75</v>
      </c>
      <c r="G1439" s="344">
        <v>20</v>
      </c>
      <c r="H1439" s="650">
        <v>0.746</v>
      </c>
      <c r="I1439" s="650">
        <v>14.92</v>
      </c>
      <c r="J1439" s="366">
        <v>43186</v>
      </c>
      <c r="K1439" s="598" t="s">
        <v>188</v>
      </c>
      <c r="L1439" s="361" t="s">
        <v>54</v>
      </c>
      <c r="M1439" s="652" t="s">
        <v>66</v>
      </c>
      <c r="N1439" s="660">
        <v>43256</v>
      </c>
      <c r="O1439" s="654">
        <v>43258</v>
      </c>
      <c r="P1439" s="6"/>
      <c r="Q1439" s="271" t="s">
        <v>77</v>
      </c>
      <c r="R1439" s="5">
        <v>2018</v>
      </c>
    </row>
    <row r="1440" spans="1:23" ht="23.25" hidden="1" customHeight="1" x14ac:dyDescent="0.25">
      <c r="A1440" s="5" t="s">
        <v>0</v>
      </c>
      <c r="B1440" s="5" t="s">
        <v>2829</v>
      </c>
      <c r="C1440" s="376" t="s">
        <v>198</v>
      </c>
      <c r="D1440" s="344" t="s">
        <v>2830</v>
      </c>
      <c r="E1440" s="331" t="s">
        <v>2831</v>
      </c>
      <c r="F1440" s="344" t="s">
        <v>44</v>
      </c>
      <c r="G1440" s="344">
        <v>5</v>
      </c>
      <c r="H1440" s="650">
        <v>30.4</v>
      </c>
      <c r="I1440" s="650">
        <v>152</v>
      </c>
      <c r="J1440" s="366">
        <v>43186</v>
      </c>
      <c r="K1440" s="598" t="s">
        <v>214</v>
      </c>
      <c r="L1440" s="361" t="s">
        <v>54</v>
      </c>
      <c r="M1440" s="652"/>
      <c r="N1440" s="660">
        <v>43200</v>
      </c>
      <c r="O1440" s="654">
        <v>43208</v>
      </c>
      <c r="P1440" s="6"/>
      <c r="Q1440" s="271" t="s">
        <v>77</v>
      </c>
      <c r="R1440" s="5">
        <v>2018</v>
      </c>
      <c r="S1440" s="519"/>
      <c r="T1440" s="519"/>
      <c r="U1440" s="519"/>
      <c r="V1440" s="519"/>
      <c r="W1440" s="519"/>
    </row>
    <row r="1441" spans="1:23" ht="23.25" hidden="1" customHeight="1" x14ac:dyDescent="0.25">
      <c r="A1441" s="4" t="s">
        <v>120</v>
      </c>
      <c r="B1441" s="334" t="s">
        <v>2811</v>
      </c>
      <c r="C1441" s="656" t="s">
        <v>2629</v>
      </c>
      <c r="D1441" s="335" t="s">
        <v>2812</v>
      </c>
      <c r="E1441" s="334" t="s">
        <v>2813</v>
      </c>
      <c r="F1441" s="344" t="s">
        <v>44</v>
      </c>
      <c r="G1441" s="332">
        <v>20</v>
      </c>
      <c r="H1441" s="650"/>
      <c r="I1441" s="650"/>
      <c r="J1441" s="419">
        <v>43665</v>
      </c>
      <c r="K1441" s="597" t="s">
        <v>76</v>
      </c>
      <c r="L1441" s="323" t="s">
        <v>154</v>
      </c>
      <c r="M1441" s="652" t="s">
        <v>2632</v>
      </c>
      <c r="N1441" s="660">
        <v>43725</v>
      </c>
      <c r="O1441" s="654">
        <v>43727</v>
      </c>
      <c r="P1441" s="430"/>
      <c r="Q1441" s="2" t="s">
        <v>67</v>
      </c>
      <c r="R1441" s="655">
        <v>2019</v>
      </c>
    </row>
    <row r="1442" spans="1:23" ht="23.25" hidden="1" customHeight="1" x14ac:dyDescent="0.25">
      <c r="A1442" s="5" t="s">
        <v>0</v>
      </c>
      <c r="B1442" s="5" t="s">
        <v>2832</v>
      </c>
      <c r="C1442" s="376" t="s">
        <v>2833</v>
      </c>
      <c r="D1442" s="344" t="s">
        <v>2834</v>
      </c>
      <c r="E1442" s="337" t="s">
        <v>2832</v>
      </c>
      <c r="F1442" s="344" t="s">
        <v>50</v>
      </c>
      <c r="G1442" s="344">
        <v>1</v>
      </c>
      <c r="H1442" s="650">
        <v>21.94</v>
      </c>
      <c r="I1442" s="650">
        <v>21.94</v>
      </c>
      <c r="J1442" s="651">
        <v>43186</v>
      </c>
      <c r="K1442" s="598" t="s">
        <v>33</v>
      </c>
      <c r="L1442" s="361" t="s">
        <v>54</v>
      </c>
      <c r="M1442" s="652" t="s">
        <v>66</v>
      </c>
      <c r="N1442" s="653">
        <v>44295</v>
      </c>
      <c r="O1442" s="654">
        <v>43208</v>
      </c>
      <c r="P1442" s="6"/>
      <c r="Q1442" s="271" t="s">
        <v>77</v>
      </c>
      <c r="R1442" s="658">
        <f>YEAR(J1442)</f>
        <v>2018</v>
      </c>
    </row>
    <row r="1443" spans="1:23" s="124" customFormat="1" ht="23.25" hidden="1" customHeight="1" x14ac:dyDescent="0.25">
      <c r="A1443" s="5" t="s">
        <v>54</v>
      </c>
      <c r="B1443" s="5" t="s">
        <v>2835</v>
      </c>
      <c r="C1443" s="376" t="s">
        <v>29</v>
      </c>
      <c r="D1443" s="344" t="s">
        <v>2836</v>
      </c>
      <c r="E1443" s="337" t="s">
        <v>2837</v>
      </c>
      <c r="F1443" s="344" t="s">
        <v>32</v>
      </c>
      <c r="G1443" s="344">
        <v>1</v>
      </c>
      <c r="H1443" s="650">
        <v>93.77</v>
      </c>
      <c r="I1443" s="650">
        <v>93.77</v>
      </c>
      <c r="J1443" s="651">
        <v>43187</v>
      </c>
      <c r="K1443" s="598" t="s">
        <v>33</v>
      </c>
      <c r="L1443" s="361" t="s">
        <v>54</v>
      </c>
      <c r="M1443" s="652" t="s">
        <v>66</v>
      </c>
      <c r="N1443" s="653">
        <v>43257</v>
      </c>
      <c r="O1443" s="654">
        <v>43266</v>
      </c>
      <c r="P1443" s="6"/>
      <c r="Q1443" s="271" t="s">
        <v>77</v>
      </c>
      <c r="R1443" s="5">
        <v>2018</v>
      </c>
      <c r="S1443" s="330"/>
      <c r="T1443" s="330"/>
      <c r="U1443" s="330"/>
      <c r="V1443" s="330"/>
      <c r="W1443" s="330"/>
    </row>
    <row r="1444" spans="1:23" ht="23.25" hidden="1" customHeight="1" x14ac:dyDescent="0.25">
      <c r="A1444" s="86" t="s">
        <v>9</v>
      </c>
      <c r="B1444" s="86" t="s">
        <v>599</v>
      </c>
      <c r="C1444" s="661" t="s">
        <v>142</v>
      </c>
      <c r="D1444" s="118" t="s">
        <v>2838</v>
      </c>
      <c r="E1444" s="124" t="s">
        <v>2839</v>
      </c>
      <c r="F1444" s="118" t="s">
        <v>94</v>
      </c>
      <c r="G1444" s="661">
        <v>10</v>
      </c>
      <c r="H1444" s="650"/>
      <c r="I1444" s="650"/>
      <c r="J1444" s="672">
        <v>44136</v>
      </c>
      <c r="K1444" s="702" t="s">
        <v>76</v>
      </c>
      <c r="L1444" s="312" t="s">
        <v>535</v>
      </c>
      <c r="M1444" s="652" t="s">
        <v>601</v>
      </c>
      <c r="N1444" s="660">
        <v>44168</v>
      </c>
      <c r="O1444" s="654">
        <v>44175</v>
      </c>
      <c r="P1444" s="703"/>
      <c r="Q1444" s="703" t="s">
        <v>67</v>
      </c>
      <c r="R1444" s="86">
        <f>YEAR(J1444)</f>
        <v>2020</v>
      </c>
    </row>
    <row r="1445" spans="1:23" ht="23.25" hidden="1" customHeight="1" x14ac:dyDescent="0.25">
      <c r="A1445" s="86" t="s">
        <v>9</v>
      </c>
      <c r="B1445" s="86" t="s">
        <v>599</v>
      </c>
      <c r="C1445" s="661" t="s">
        <v>142</v>
      </c>
      <c r="D1445" s="118" t="s">
        <v>2840</v>
      </c>
      <c r="E1445" s="124" t="s">
        <v>2841</v>
      </c>
      <c r="F1445" s="118" t="s">
        <v>94</v>
      </c>
      <c r="G1445" s="661">
        <v>10</v>
      </c>
      <c r="H1445" s="650"/>
      <c r="I1445" s="650"/>
      <c r="J1445" s="672">
        <v>44136</v>
      </c>
      <c r="K1445" s="702" t="s">
        <v>76</v>
      </c>
      <c r="L1445" s="312" t="s">
        <v>535</v>
      </c>
      <c r="M1445" s="652" t="s">
        <v>601</v>
      </c>
      <c r="N1445" s="653">
        <v>44168</v>
      </c>
      <c r="O1445" s="654">
        <v>44175</v>
      </c>
      <c r="P1445" s="703"/>
      <c r="Q1445" s="703" t="s">
        <v>67</v>
      </c>
      <c r="R1445" s="86">
        <f>YEAR(J1445)</f>
        <v>2020</v>
      </c>
    </row>
    <row r="1446" spans="1:23" ht="23.25" hidden="1" customHeight="1" x14ac:dyDescent="0.25">
      <c r="A1446" s="5" t="s">
        <v>54</v>
      </c>
      <c r="B1446" s="5" t="s">
        <v>2842</v>
      </c>
      <c r="C1446" s="376" t="s">
        <v>2843</v>
      </c>
      <c r="D1446" s="344" t="s">
        <v>2844</v>
      </c>
      <c r="E1446" s="331" t="s">
        <v>2845</v>
      </c>
      <c r="F1446" s="344" t="s">
        <v>75</v>
      </c>
      <c r="G1446" s="344">
        <v>1</v>
      </c>
      <c r="H1446" s="650">
        <v>48.1</v>
      </c>
      <c r="I1446" s="650">
        <v>48.1</v>
      </c>
      <c r="J1446" s="366">
        <v>43187</v>
      </c>
      <c r="K1446" s="598" t="s">
        <v>269</v>
      </c>
      <c r="L1446" s="361" t="s">
        <v>54</v>
      </c>
      <c r="M1446" s="652" t="s">
        <v>66</v>
      </c>
      <c r="N1446" s="660"/>
      <c r="O1446" s="654"/>
      <c r="P1446" s="6"/>
      <c r="Q1446" s="271" t="s">
        <v>77</v>
      </c>
      <c r="R1446" s="5">
        <v>2018</v>
      </c>
    </row>
    <row r="1447" spans="1:23" ht="23.25" hidden="1" customHeight="1" x14ac:dyDescent="0.25">
      <c r="A1447" s="5" t="s">
        <v>1489</v>
      </c>
      <c r="B1447" s="5" t="s">
        <v>2846</v>
      </c>
      <c r="C1447" s="376" t="s">
        <v>1134</v>
      </c>
      <c r="D1447" s="344" t="s">
        <v>2847</v>
      </c>
      <c r="E1447" s="337" t="s">
        <v>2848</v>
      </c>
      <c r="F1447" s="344" t="s">
        <v>32</v>
      </c>
      <c r="G1447" s="344">
        <v>1</v>
      </c>
      <c r="H1447" s="650">
        <v>1177.6199999999999</v>
      </c>
      <c r="I1447" s="650">
        <v>1177.6199999999999</v>
      </c>
      <c r="J1447" s="366">
        <v>43187</v>
      </c>
      <c r="K1447" s="598" t="s">
        <v>808</v>
      </c>
      <c r="L1447" s="361" t="s">
        <v>2849</v>
      </c>
      <c r="M1447" s="652" t="s">
        <v>66</v>
      </c>
      <c r="N1447" s="660">
        <v>43312</v>
      </c>
      <c r="O1447" s="654">
        <v>43314</v>
      </c>
      <c r="P1447" s="6"/>
      <c r="Q1447" s="271" t="s">
        <v>77</v>
      </c>
      <c r="R1447" s="549">
        <v>2018</v>
      </c>
    </row>
    <row r="1448" spans="1:23" ht="23.25" hidden="1" customHeight="1" x14ac:dyDescent="0.25">
      <c r="A1448" s="5" t="s">
        <v>7</v>
      </c>
      <c r="B1448" s="5" t="s">
        <v>2850</v>
      </c>
      <c r="C1448" s="376" t="s">
        <v>2029</v>
      </c>
      <c r="D1448" s="394" t="s">
        <v>2851</v>
      </c>
      <c r="E1448" s="333" t="s">
        <v>2850</v>
      </c>
      <c r="F1448" s="344" t="s">
        <v>50</v>
      </c>
      <c r="G1448" s="344">
        <v>1</v>
      </c>
      <c r="H1448" s="650">
        <v>25.6</v>
      </c>
      <c r="I1448" s="650">
        <v>25.6</v>
      </c>
      <c r="J1448" s="366">
        <v>43188</v>
      </c>
      <c r="K1448" s="598" t="s">
        <v>139</v>
      </c>
      <c r="L1448" s="361" t="s">
        <v>7</v>
      </c>
      <c r="M1448" s="652" t="s">
        <v>66</v>
      </c>
      <c r="N1448" s="660">
        <v>43200</v>
      </c>
      <c r="O1448" s="654">
        <v>43202</v>
      </c>
      <c r="P1448" s="6"/>
      <c r="Q1448" s="271" t="s">
        <v>77</v>
      </c>
      <c r="R1448" s="5">
        <v>2018</v>
      </c>
    </row>
    <row r="1449" spans="1:23" ht="23.25" hidden="1" customHeight="1" x14ac:dyDescent="0.25">
      <c r="A1449" s="5" t="s">
        <v>154</v>
      </c>
      <c r="B1449" s="5" t="s">
        <v>2852</v>
      </c>
      <c r="C1449" s="376" t="s">
        <v>1040</v>
      </c>
      <c r="D1449" s="344"/>
      <c r="E1449" s="337" t="s">
        <v>2853</v>
      </c>
      <c r="F1449" s="344" t="s">
        <v>32</v>
      </c>
      <c r="G1449" s="344">
        <v>40</v>
      </c>
      <c r="H1449" s="707">
        <v>43.07</v>
      </c>
      <c r="I1449" s="707">
        <v>1722.8</v>
      </c>
      <c r="J1449" s="366">
        <v>43188</v>
      </c>
      <c r="K1449" s="598" t="s">
        <v>1040</v>
      </c>
      <c r="L1449" s="361" t="s">
        <v>78</v>
      </c>
      <c r="M1449" s="652" t="s">
        <v>66</v>
      </c>
      <c r="N1449" s="660">
        <v>43222</v>
      </c>
      <c r="O1449" s="654">
        <v>43228</v>
      </c>
      <c r="P1449" s="6"/>
      <c r="Q1449" s="271" t="s">
        <v>77</v>
      </c>
      <c r="R1449" s="5">
        <v>2018</v>
      </c>
    </row>
    <row r="1450" spans="1:23" ht="23.25" hidden="1" customHeight="1" x14ac:dyDescent="0.25">
      <c r="A1450" s="5" t="s">
        <v>54</v>
      </c>
      <c r="B1450" s="5" t="s">
        <v>2854</v>
      </c>
      <c r="C1450" s="376" t="s">
        <v>2579</v>
      </c>
      <c r="D1450" s="344" t="s">
        <v>2855</v>
      </c>
      <c r="E1450" s="337" t="s">
        <v>2856</v>
      </c>
      <c r="F1450" s="344" t="s">
        <v>1505</v>
      </c>
      <c r="G1450" s="344">
        <v>4</v>
      </c>
      <c r="H1450" s="650">
        <v>36.35</v>
      </c>
      <c r="I1450" s="650">
        <v>145.4</v>
      </c>
      <c r="J1450" s="651">
        <v>43188</v>
      </c>
      <c r="K1450" s="598" t="s">
        <v>33</v>
      </c>
      <c r="L1450" s="361" t="s">
        <v>54</v>
      </c>
      <c r="M1450" s="652" t="s">
        <v>66</v>
      </c>
      <c r="N1450" s="653">
        <v>43203</v>
      </c>
      <c r="O1450" s="654">
        <v>43208</v>
      </c>
      <c r="P1450" s="6"/>
      <c r="Q1450" s="271" t="s">
        <v>77</v>
      </c>
      <c r="R1450" s="549">
        <v>2018</v>
      </c>
    </row>
    <row r="1451" spans="1:23" ht="23.25" hidden="1" customHeight="1" x14ac:dyDescent="0.25">
      <c r="A1451" s="5" t="s">
        <v>154</v>
      </c>
      <c r="B1451" s="5" t="s">
        <v>2857</v>
      </c>
      <c r="C1451" s="376" t="s">
        <v>1040</v>
      </c>
      <c r="D1451" s="344"/>
      <c r="E1451" s="337" t="s">
        <v>2858</v>
      </c>
      <c r="F1451" s="344" t="s">
        <v>32</v>
      </c>
      <c r="G1451" s="344">
        <v>80</v>
      </c>
      <c r="H1451" s="707">
        <v>8.4499999999999993</v>
      </c>
      <c r="I1451" s="707">
        <v>676</v>
      </c>
      <c r="J1451" s="366">
        <v>43188</v>
      </c>
      <c r="K1451" s="598" t="s">
        <v>1040</v>
      </c>
      <c r="L1451" s="361" t="s">
        <v>307</v>
      </c>
      <c r="M1451" s="652" t="s">
        <v>66</v>
      </c>
      <c r="N1451" s="660">
        <v>43200</v>
      </c>
      <c r="O1451" s="654">
        <v>43208</v>
      </c>
      <c r="P1451" s="6"/>
      <c r="Q1451" s="271" t="s">
        <v>77</v>
      </c>
      <c r="R1451" s="5">
        <v>2018</v>
      </c>
    </row>
    <row r="1452" spans="1:23" ht="23.25" hidden="1" customHeight="1" x14ac:dyDescent="0.25">
      <c r="A1452" s="5" t="s">
        <v>154</v>
      </c>
      <c r="B1452" s="5" t="s">
        <v>2859</v>
      </c>
      <c r="C1452" s="376" t="s">
        <v>1040</v>
      </c>
      <c r="D1452" s="344"/>
      <c r="E1452" s="337" t="s">
        <v>2860</v>
      </c>
      <c r="F1452" s="344" t="s">
        <v>32</v>
      </c>
      <c r="G1452" s="344">
        <v>40</v>
      </c>
      <c r="H1452" s="707">
        <v>12.52</v>
      </c>
      <c r="I1452" s="707">
        <v>500.79999999999995</v>
      </c>
      <c r="J1452" s="366">
        <v>43188</v>
      </c>
      <c r="K1452" s="598" t="s">
        <v>1040</v>
      </c>
      <c r="L1452" s="361" t="s">
        <v>307</v>
      </c>
      <c r="M1452" s="652" t="s">
        <v>66</v>
      </c>
      <c r="N1452" s="660">
        <v>43200</v>
      </c>
      <c r="O1452" s="654">
        <v>43208</v>
      </c>
      <c r="P1452" s="6"/>
      <c r="Q1452" s="271" t="s">
        <v>77</v>
      </c>
      <c r="R1452" s="5">
        <v>2018</v>
      </c>
    </row>
    <row r="1453" spans="1:23" ht="23.25" hidden="1" customHeight="1" x14ac:dyDescent="0.25">
      <c r="A1453" s="5" t="s">
        <v>154</v>
      </c>
      <c r="B1453" s="5" t="s">
        <v>2861</v>
      </c>
      <c r="C1453" s="376" t="s">
        <v>2029</v>
      </c>
      <c r="D1453" s="344" t="s">
        <v>2862</v>
      </c>
      <c r="E1453" s="333" t="s">
        <v>2863</v>
      </c>
      <c r="F1453" s="344" t="s">
        <v>50</v>
      </c>
      <c r="G1453" s="344">
        <v>1</v>
      </c>
      <c r="H1453" s="650">
        <v>6.73</v>
      </c>
      <c r="I1453" s="650">
        <v>6.73</v>
      </c>
      <c r="J1453" s="366">
        <v>43188</v>
      </c>
      <c r="K1453" s="598" t="s">
        <v>139</v>
      </c>
      <c r="L1453" s="361"/>
      <c r="M1453" s="652" t="s">
        <v>66</v>
      </c>
      <c r="N1453" s="660">
        <v>43200</v>
      </c>
      <c r="O1453" s="654">
        <v>43202</v>
      </c>
      <c r="P1453" s="6"/>
      <c r="Q1453" s="271" t="s">
        <v>77</v>
      </c>
      <c r="R1453" s="5">
        <v>2018</v>
      </c>
    </row>
    <row r="1454" spans="1:23" ht="23.25" hidden="1" customHeight="1" x14ac:dyDescent="0.25">
      <c r="A1454" s="5" t="s">
        <v>307</v>
      </c>
      <c r="B1454" s="5" t="s">
        <v>2864</v>
      </c>
      <c r="C1454" s="376" t="s">
        <v>2864</v>
      </c>
      <c r="D1454" s="344" t="s">
        <v>2865</v>
      </c>
      <c r="E1454" s="337" t="s">
        <v>507</v>
      </c>
      <c r="F1454" s="344" t="s">
        <v>32</v>
      </c>
      <c r="G1454" s="344">
        <v>1</v>
      </c>
      <c r="H1454" s="650">
        <v>4000</v>
      </c>
      <c r="I1454" s="650">
        <v>4000</v>
      </c>
      <c r="J1454" s="366">
        <v>43194</v>
      </c>
      <c r="K1454" s="598" t="s">
        <v>2866</v>
      </c>
      <c r="L1454" s="361" t="s">
        <v>307</v>
      </c>
      <c r="M1454" s="652" t="s">
        <v>66</v>
      </c>
      <c r="N1454" s="660">
        <v>43195</v>
      </c>
      <c r="O1454" s="654">
        <v>43199</v>
      </c>
      <c r="P1454" s="6"/>
      <c r="Q1454" s="271" t="s">
        <v>77</v>
      </c>
      <c r="R1454" s="5">
        <v>2018</v>
      </c>
    </row>
    <row r="1455" spans="1:23" ht="23.25" hidden="1" customHeight="1" x14ac:dyDescent="0.25">
      <c r="A1455" s="86" t="s">
        <v>9</v>
      </c>
      <c r="B1455" s="86" t="s">
        <v>599</v>
      </c>
      <c r="C1455" s="661" t="s">
        <v>142</v>
      </c>
      <c r="D1455" s="118" t="s">
        <v>2867</v>
      </c>
      <c r="E1455" s="124" t="s">
        <v>2868</v>
      </c>
      <c r="F1455" s="118" t="s">
        <v>94</v>
      </c>
      <c r="G1455" s="661">
        <v>20</v>
      </c>
      <c r="H1455" s="650"/>
      <c r="I1455" s="650"/>
      <c r="J1455" s="672">
        <v>44136</v>
      </c>
      <c r="K1455" s="702" t="s">
        <v>76</v>
      </c>
      <c r="L1455" s="312" t="s">
        <v>535</v>
      </c>
      <c r="M1455" s="652" t="s">
        <v>601</v>
      </c>
      <c r="N1455" s="660">
        <v>44168</v>
      </c>
      <c r="O1455" s="654">
        <v>44175</v>
      </c>
      <c r="P1455" s="703"/>
      <c r="Q1455" s="703" t="s">
        <v>67</v>
      </c>
      <c r="R1455" s="86">
        <f>YEAR(J1455)</f>
        <v>2020</v>
      </c>
    </row>
    <row r="1456" spans="1:23" ht="23.25" hidden="1" customHeight="1" x14ac:dyDescent="0.25">
      <c r="A1456" s="395" t="s">
        <v>54</v>
      </c>
      <c r="B1456" s="396" t="s">
        <v>2869</v>
      </c>
      <c r="C1456" s="376" t="s">
        <v>798</v>
      </c>
      <c r="D1456" s="332" t="s">
        <v>2870</v>
      </c>
      <c r="E1456" s="337" t="s">
        <v>2871</v>
      </c>
      <c r="F1456" s="344" t="s">
        <v>50</v>
      </c>
      <c r="G1456" s="344">
        <v>2</v>
      </c>
      <c r="H1456" s="650">
        <v>102.86</v>
      </c>
      <c r="I1456" s="650">
        <v>205.72</v>
      </c>
      <c r="J1456" s="651">
        <v>43194</v>
      </c>
      <c r="K1456" s="598" t="s">
        <v>33</v>
      </c>
      <c r="L1456" s="571" t="s">
        <v>54</v>
      </c>
      <c r="M1456" s="652" t="s">
        <v>66</v>
      </c>
      <c r="N1456" s="653">
        <v>43203</v>
      </c>
      <c r="O1456" s="654">
        <v>43208</v>
      </c>
      <c r="P1456" s="6"/>
      <c r="Q1456" s="271" t="s">
        <v>77</v>
      </c>
      <c r="R1456" s="658">
        <f>YEAR(J1456)</f>
        <v>2018</v>
      </c>
    </row>
    <row r="1457" spans="1:23" ht="23.25" hidden="1" customHeight="1" x14ac:dyDescent="0.25">
      <c r="A1457" s="3" t="s">
        <v>307</v>
      </c>
      <c r="B1457" s="5" t="s">
        <v>2872</v>
      </c>
      <c r="C1457" s="376" t="s">
        <v>2872</v>
      </c>
      <c r="D1457" s="335" t="s">
        <v>309</v>
      </c>
      <c r="E1457" s="333" t="s">
        <v>310</v>
      </c>
      <c r="F1457" s="344" t="s">
        <v>32</v>
      </c>
      <c r="G1457" s="344">
        <v>6</v>
      </c>
      <c r="H1457" s="650">
        <v>16.2</v>
      </c>
      <c r="I1457" s="650">
        <v>97.199999999999989</v>
      </c>
      <c r="J1457" s="366">
        <v>43194</v>
      </c>
      <c r="K1457" s="598" t="s">
        <v>243</v>
      </c>
      <c r="L1457" s="361" t="s">
        <v>307</v>
      </c>
      <c r="M1457" s="652" t="s">
        <v>66</v>
      </c>
      <c r="N1457" s="660">
        <v>43195</v>
      </c>
      <c r="O1457" s="654">
        <v>43199</v>
      </c>
      <c r="P1457" s="6"/>
      <c r="Q1457" s="271" t="s">
        <v>77</v>
      </c>
      <c r="R1457" s="5">
        <v>2018</v>
      </c>
    </row>
    <row r="1458" spans="1:23" ht="23.25" hidden="1" customHeight="1" x14ac:dyDescent="0.25">
      <c r="A1458" s="3" t="s">
        <v>307</v>
      </c>
      <c r="B1458" s="5" t="s">
        <v>2872</v>
      </c>
      <c r="C1458" s="376" t="s">
        <v>2872</v>
      </c>
      <c r="D1458" s="344">
        <v>1510004</v>
      </c>
      <c r="E1458" s="331" t="s">
        <v>2873</v>
      </c>
      <c r="F1458" s="344" t="s">
        <v>32</v>
      </c>
      <c r="G1458" s="344">
        <v>2</v>
      </c>
      <c r="H1458" s="650">
        <v>376.82</v>
      </c>
      <c r="I1458" s="650">
        <v>753.64</v>
      </c>
      <c r="J1458" s="366">
        <v>43194</v>
      </c>
      <c r="K1458" s="598" t="s">
        <v>178</v>
      </c>
      <c r="L1458" s="361" t="s">
        <v>307</v>
      </c>
      <c r="M1458" s="652" t="s">
        <v>66</v>
      </c>
      <c r="N1458" s="660">
        <v>43195</v>
      </c>
      <c r="O1458" s="654">
        <v>43199</v>
      </c>
      <c r="P1458" s="6"/>
      <c r="Q1458" s="271" t="s">
        <v>77</v>
      </c>
      <c r="R1458" s="5">
        <v>2018</v>
      </c>
    </row>
    <row r="1459" spans="1:23" ht="23.25" hidden="1" customHeight="1" x14ac:dyDescent="0.25">
      <c r="A1459" s="3" t="s">
        <v>307</v>
      </c>
      <c r="B1459" s="5" t="s">
        <v>2872</v>
      </c>
      <c r="C1459" s="376" t="s">
        <v>2872</v>
      </c>
      <c r="D1459" s="397">
        <v>120004404004</v>
      </c>
      <c r="E1459" s="331" t="s">
        <v>2874</v>
      </c>
      <c r="F1459" s="344" t="s">
        <v>32</v>
      </c>
      <c r="G1459" s="344">
        <v>6</v>
      </c>
      <c r="H1459" s="650">
        <v>276.60000000000002</v>
      </c>
      <c r="I1459" s="650">
        <v>1659.6000000000001</v>
      </c>
      <c r="J1459" s="366">
        <v>43194</v>
      </c>
      <c r="K1459" s="598" t="s">
        <v>214</v>
      </c>
      <c r="L1459" s="361" t="s">
        <v>307</v>
      </c>
      <c r="M1459" s="652" t="s">
        <v>66</v>
      </c>
      <c r="N1459" s="660">
        <v>43195</v>
      </c>
      <c r="O1459" s="654">
        <v>43199</v>
      </c>
      <c r="P1459" s="6"/>
      <c r="Q1459" s="271" t="s">
        <v>77</v>
      </c>
      <c r="R1459" s="5">
        <v>2018</v>
      </c>
    </row>
    <row r="1460" spans="1:23" ht="23.25" hidden="1" customHeight="1" x14ac:dyDescent="0.25">
      <c r="A1460" s="338" t="s">
        <v>54</v>
      </c>
      <c r="B1460" s="5" t="s">
        <v>568</v>
      </c>
      <c r="C1460" s="376"/>
      <c r="D1460" s="335" t="s">
        <v>569</v>
      </c>
      <c r="E1460" s="337" t="s">
        <v>2875</v>
      </c>
      <c r="F1460" s="344" t="s">
        <v>32</v>
      </c>
      <c r="G1460" s="344">
        <v>20</v>
      </c>
      <c r="H1460" s="650">
        <v>26.3</v>
      </c>
      <c r="I1460" s="650">
        <v>526</v>
      </c>
      <c r="J1460" s="366">
        <v>43194</v>
      </c>
      <c r="K1460" s="598" t="s">
        <v>571</v>
      </c>
      <c r="L1460" s="361" t="s">
        <v>54</v>
      </c>
      <c r="M1460" s="652" t="s">
        <v>66</v>
      </c>
      <c r="N1460" s="660">
        <v>43195</v>
      </c>
      <c r="O1460" s="654">
        <v>43199</v>
      </c>
      <c r="P1460" s="6"/>
      <c r="Q1460" s="271" t="s">
        <v>77</v>
      </c>
      <c r="R1460" s="549">
        <v>2018</v>
      </c>
    </row>
    <row r="1461" spans="1:23" ht="23.25" hidden="1" customHeight="1" x14ac:dyDescent="0.25">
      <c r="A1461" s="5" t="s">
        <v>0</v>
      </c>
      <c r="B1461" s="5" t="s">
        <v>2876</v>
      </c>
      <c r="C1461" s="376" t="s">
        <v>2877</v>
      </c>
      <c r="D1461" s="344"/>
      <c r="E1461" s="337" t="s">
        <v>1586</v>
      </c>
      <c r="F1461" s="344" t="s">
        <v>32</v>
      </c>
      <c r="G1461" s="344">
        <v>1</v>
      </c>
      <c r="H1461" s="650">
        <v>4213.68</v>
      </c>
      <c r="I1461" s="650">
        <v>4213.68</v>
      </c>
      <c r="J1461" s="366">
        <v>43194</v>
      </c>
      <c r="K1461" s="598" t="s">
        <v>214</v>
      </c>
      <c r="L1461" s="361" t="s">
        <v>54</v>
      </c>
      <c r="M1461" s="652" t="s">
        <v>66</v>
      </c>
      <c r="N1461" s="660">
        <v>43195</v>
      </c>
      <c r="O1461" s="654">
        <v>43199</v>
      </c>
      <c r="P1461" s="6"/>
      <c r="Q1461" s="271" t="s">
        <v>77</v>
      </c>
      <c r="R1461" s="5">
        <v>2018</v>
      </c>
    </row>
    <row r="1462" spans="1:23" ht="23.25" hidden="1" customHeight="1" x14ac:dyDescent="0.25">
      <c r="A1462" s="359" t="s">
        <v>307</v>
      </c>
      <c r="B1462" s="5" t="s">
        <v>2297</v>
      </c>
      <c r="C1462" s="376" t="s">
        <v>2297</v>
      </c>
      <c r="D1462" s="335" t="s">
        <v>716</v>
      </c>
      <c r="E1462" s="333" t="s">
        <v>716</v>
      </c>
      <c r="F1462" s="344" t="s">
        <v>32</v>
      </c>
      <c r="G1462" s="344">
        <v>30</v>
      </c>
      <c r="H1462" s="650">
        <v>2.75</v>
      </c>
      <c r="I1462" s="650">
        <v>82.5</v>
      </c>
      <c r="J1462" s="366">
        <v>43194</v>
      </c>
      <c r="K1462" s="598" t="s">
        <v>2878</v>
      </c>
      <c r="L1462" s="361" t="s">
        <v>307</v>
      </c>
      <c r="M1462" s="652" t="s">
        <v>66</v>
      </c>
      <c r="N1462" s="660">
        <v>43195</v>
      </c>
      <c r="O1462" s="654">
        <v>43199</v>
      </c>
      <c r="P1462" s="6"/>
      <c r="Q1462" s="271" t="s">
        <v>77</v>
      </c>
      <c r="R1462" s="5">
        <v>2018</v>
      </c>
    </row>
    <row r="1463" spans="1:23" ht="23.25" hidden="1" customHeight="1" x14ac:dyDescent="0.25">
      <c r="A1463" s="359" t="s">
        <v>307</v>
      </c>
      <c r="B1463" s="5" t="s">
        <v>2297</v>
      </c>
      <c r="C1463" s="376" t="s">
        <v>2297</v>
      </c>
      <c r="D1463" s="335" t="s">
        <v>2298</v>
      </c>
      <c r="E1463" s="331" t="s">
        <v>503</v>
      </c>
      <c r="F1463" s="344" t="s">
        <v>32</v>
      </c>
      <c r="G1463" s="344">
        <v>32</v>
      </c>
      <c r="H1463" s="650">
        <v>1</v>
      </c>
      <c r="I1463" s="650">
        <v>32</v>
      </c>
      <c r="J1463" s="366">
        <v>43194</v>
      </c>
      <c r="K1463" s="598" t="s">
        <v>2878</v>
      </c>
      <c r="L1463" s="361" t="s">
        <v>307</v>
      </c>
      <c r="M1463" s="652" t="s">
        <v>66</v>
      </c>
      <c r="N1463" s="660">
        <v>43195</v>
      </c>
      <c r="O1463" s="654">
        <v>43199</v>
      </c>
      <c r="P1463" s="6"/>
      <c r="Q1463" s="271" t="s">
        <v>77</v>
      </c>
      <c r="R1463" s="5">
        <v>2018</v>
      </c>
    </row>
    <row r="1464" spans="1:23" ht="23.25" hidden="1" customHeight="1" x14ac:dyDescent="0.25">
      <c r="A1464" s="359" t="s">
        <v>84</v>
      </c>
      <c r="B1464" s="334" t="s">
        <v>1803</v>
      </c>
      <c r="C1464" s="656" t="s">
        <v>1804</v>
      </c>
      <c r="D1464" s="335">
        <v>110700051</v>
      </c>
      <c r="E1464" s="345" t="s">
        <v>2879</v>
      </c>
      <c r="F1464" s="344" t="s">
        <v>32</v>
      </c>
      <c r="G1464" s="344">
        <v>6</v>
      </c>
      <c r="H1464" s="650">
        <v>104.89</v>
      </c>
      <c r="I1464" s="650">
        <v>629.34</v>
      </c>
      <c r="J1464" s="366">
        <v>43194</v>
      </c>
      <c r="K1464" s="677" t="s">
        <v>1804</v>
      </c>
      <c r="L1464" s="361" t="s">
        <v>84</v>
      </c>
      <c r="M1464" s="652" t="s">
        <v>66</v>
      </c>
      <c r="N1464" s="660">
        <v>43200</v>
      </c>
      <c r="O1464" s="654">
        <v>43202</v>
      </c>
      <c r="P1464" s="6"/>
      <c r="Q1464" s="271" t="s">
        <v>77</v>
      </c>
      <c r="R1464" s="5">
        <v>2018</v>
      </c>
    </row>
    <row r="1465" spans="1:23" ht="23.25" hidden="1" customHeight="1" x14ac:dyDescent="0.25">
      <c r="A1465" s="86" t="s">
        <v>9</v>
      </c>
      <c r="B1465" s="86" t="s">
        <v>599</v>
      </c>
      <c r="C1465" s="661" t="s">
        <v>142</v>
      </c>
      <c r="D1465" s="118" t="s">
        <v>2880</v>
      </c>
      <c r="E1465" s="124" t="s">
        <v>2881</v>
      </c>
      <c r="F1465" s="118" t="s">
        <v>94</v>
      </c>
      <c r="G1465" s="661">
        <v>20</v>
      </c>
      <c r="H1465" s="650"/>
      <c r="I1465" s="650"/>
      <c r="J1465" s="672">
        <v>44136</v>
      </c>
      <c r="K1465" s="702" t="s">
        <v>76</v>
      </c>
      <c r="L1465" s="312" t="s">
        <v>535</v>
      </c>
      <c r="M1465" s="652" t="s">
        <v>601</v>
      </c>
      <c r="N1465" s="660">
        <v>44168</v>
      </c>
      <c r="O1465" s="654">
        <v>44175</v>
      </c>
      <c r="P1465" s="703"/>
      <c r="Q1465" s="703" t="s">
        <v>67</v>
      </c>
      <c r="R1465" s="86">
        <f>YEAR(J1465)</f>
        <v>2020</v>
      </c>
    </row>
    <row r="1466" spans="1:23" ht="23.25" hidden="1" customHeight="1" x14ac:dyDescent="0.25">
      <c r="A1466" s="5" t="s">
        <v>307</v>
      </c>
      <c r="B1466" s="5" t="s">
        <v>1861</v>
      </c>
      <c r="C1466" s="376" t="s">
        <v>1861</v>
      </c>
      <c r="D1466" s="332" t="s">
        <v>933</v>
      </c>
      <c r="E1466" s="5" t="s">
        <v>1143</v>
      </c>
      <c r="F1466" s="344" t="s">
        <v>32</v>
      </c>
      <c r="G1466" s="344">
        <v>10</v>
      </c>
      <c r="H1466" s="650">
        <v>57.13</v>
      </c>
      <c r="I1466" s="650">
        <v>571.30000000000007</v>
      </c>
      <c r="J1466" s="366">
        <v>43194</v>
      </c>
      <c r="K1466" s="598" t="s">
        <v>214</v>
      </c>
      <c r="L1466" s="361" t="s">
        <v>307</v>
      </c>
      <c r="M1466" s="652" t="s">
        <v>66</v>
      </c>
      <c r="N1466" s="660">
        <v>43195</v>
      </c>
      <c r="O1466" s="654">
        <v>43199</v>
      </c>
      <c r="P1466" s="6"/>
      <c r="Q1466" s="271" t="s">
        <v>77</v>
      </c>
      <c r="R1466" s="5">
        <v>2018</v>
      </c>
    </row>
    <row r="1467" spans="1:23" ht="23.25" hidden="1" customHeight="1" x14ac:dyDescent="0.25">
      <c r="A1467" s="5" t="s">
        <v>307</v>
      </c>
      <c r="B1467" s="5" t="s">
        <v>1861</v>
      </c>
      <c r="C1467" s="376" t="s">
        <v>1861</v>
      </c>
      <c r="D1467" s="332" t="s">
        <v>936</v>
      </c>
      <c r="E1467" s="5" t="s">
        <v>1143</v>
      </c>
      <c r="F1467" s="344" t="s">
        <v>32</v>
      </c>
      <c r="G1467" s="344">
        <v>5</v>
      </c>
      <c r="H1467" s="650">
        <v>55.21</v>
      </c>
      <c r="I1467" s="650">
        <v>276.05</v>
      </c>
      <c r="J1467" s="366">
        <v>43194</v>
      </c>
      <c r="K1467" s="598" t="s">
        <v>214</v>
      </c>
      <c r="L1467" s="361" t="s">
        <v>307</v>
      </c>
      <c r="M1467" s="652" t="s">
        <v>66</v>
      </c>
      <c r="N1467" s="660">
        <v>43195</v>
      </c>
      <c r="O1467" s="654">
        <v>43199</v>
      </c>
      <c r="P1467" s="6"/>
      <c r="Q1467" s="271" t="s">
        <v>77</v>
      </c>
      <c r="R1467" s="5">
        <v>2018</v>
      </c>
    </row>
    <row r="1468" spans="1:23" ht="23.25" hidden="1" customHeight="1" x14ac:dyDescent="0.25">
      <c r="A1468" s="338" t="s">
        <v>0</v>
      </c>
      <c r="B1468" s="5" t="s">
        <v>2882</v>
      </c>
      <c r="C1468" s="376" t="s">
        <v>2882</v>
      </c>
      <c r="D1468" s="335" t="s">
        <v>2883</v>
      </c>
      <c r="E1468" s="333" t="s">
        <v>2884</v>
      </c>
      <c r="F1468" s="344" t="s">
        <v>1334</v>
      </c>
      <c r="G1468" s="344">
        <v>1</v>
      </c>
      <c r="H1468" s="650">
        <v>368.21</v>
      </c>
      <c r="I1468" s="650">
        <v>368.21</v>
      </c>
      <c r="J1468" s="366">
        <v>43194</v>
      </c>
      <c r="K1468" s="598" t="s">
        <v>2885</v>
      </c>
      <c r="L1468" s="361" t="s">
        <v>103</v>
      </c>
      <c r="M1468" s="652" t="s">
        <v>66</v>
      </c>
      <c r="N1468" s="660">
        <v>43195</v>
      </c>
      <c r="O1468" s="654">
        <v>43199</v>
      </c>
      <c r="P1468" s="6"/>
      <c r="Q1468" s="271" t="s">
        <v>77</v>
      </c>
      <c r="R1468" s="5">
        <v>2018</v>
      </c>
    </row>
    <row r="1469" spans="1:23" ht="23.25" hidden="1" customHeight="1" x14ac:dyDescent="0.25">
      <c r="A1469" s="5" t="s">
        <v>307</v>
      </c>
      <c r="B1469" s="5" t="s">
        <v>1862</v>
      </c>
      <c r="C1469" s="376" t="s">
        <v>1862</v>
      </c>
      <c r="D1469" s="332" t="s">
        <v>2886</v>
      </c>
      <c r="E1469" s="333" t="s">
        <v>2887</v>
      </c>
      <c r="F1469" s="344" t="s">
        <v>32</v>
      </c>
      <c r="G1469" s="344">
        <v>1</v>
      </c>
      <c r="H1469" s="650">
        <v>8.93</v>
      </c>
      <c r="I1469" s="650">
        <v>8.93</v>
      </c>
      <c r="J1469" s="366">
        <v>43194</v>
      </c>
      <c r="K1469" s="598" t="s">
        <v>214</v>
      </c>
      <c r="L1469" s="361" t="s">
        <v>307</v>
      </c>
      <c r="M1469" s="652" t="s">
        <v>66</v>
      </c>
      <c r="N1469" s="660">
        <v>43195</v>
      </c>
      <c r="O1469" s="654">
        <v>43199</v>
      </c>
      <c r="P1469" s="6"/>
      <c r="Q1469" s="271" t="s">
        <v>77</v>
      </c>
      <c r="R1469" s="5">
        <v>2018</v>
      </c>
    </row>
    <row r="1470" spans="1:23" ht="23.25" hidden="1" customHeight="1" x14ac:dyDescent="0.25">
      <c r="A1470" s="5" t="s">
        <v>307</v>
      </c>
      <c r="B1470" s="5" t="s">
        <v>1862</v>
      </c>
      <c r="C1470" s="376" t="s">
        <v>1862</v>
      </c>
      <c r="D1470" s="332" t="s">
        <v>2311</v>
      </c>
      <c r="E1470" s="333" t="s">
        <v>2691</v>
      </c>
      <c r="F1470" s="344" t="s">
        <v>32</v>
      </c>
      <c r="G1470" s="344">
        <v>3</v>
      </c>
      <c r="H1470" s="650">
        <v>74.709999999999994</v>
      </c>
      <c r="I1470" s="650">
        <v>224.13</v>
      </c>
      <c r="J1470" s="366">
        <v>43194</v>
      </c>
      <c r="K1470" s="598" t="s">
        <v>214</v>
      </c>
      <c r="L1470" s="361" t="s">
        <v>307</v>
      </c>
      <c r="M1470" s="652" t="s">
        <v>66</v>
      </c>
      <c r="N1470" s="660">
        <v>43195</v>
      </c>
      <c r="O1470" s="654">
        <v>43199</v>
      </c>
      <c r="P1470" s="6"/>
      <c r="Q1470" s="271" t="s">
        <v>77</v>
      </c>
      <c r="R1470" s="5">
        <v>2018</v>
      </c>
    </row>
    <row r="1471" spans="1:23" ht="23.25" hidden="1" customHeight="1" x14ac:dyDescent="0.25">
      <c r="A1471" s="5" t="s">
        <v>307</v>
      </c>
      <c r="B1471" s="5" t="s">
        <v>1862</v>
      </c>
      <c r="C1471" s="376" t="s">
        <v>1862</v>
      </c>
      <c r="D1471" s="332" t="s">
        <v>2693</v>
      </c>
      <c r="E1471" s="333" t="s">
        <v>2694</v>
      </c>
      <c r="F1471" s="344" t="s">
        <v>32</v>
      </c>
      <c r="G1471" s="344">
        <v>1</v>
      </c>
      <c r="H1471" s="650">
        <v>56.87</v>
      </c>
      <c r="I1471" s="650">
        <v>56.87</v>
      </c>
      <c r="J1471" s="366">
        <v>43194</v>
      </c>
      <c r="K1471" s="598" t="s">
        <v>214</v>
      </c>
      <c r="L1471" s="361" t="s">
        <v>307</v>
      </c>
      <c r="M1471" s="652" t="s">
        <v>66</v>
      </c>
      <c r="N1471" s="660">
        <v>43195</v>
      </c>
      <c r="O1471" s="654">
        <v>43199</v>
      </c>
      <c r="P1471" s="6"/>
      <c r="Q1471" s="271" t="s">
        <v>77</v>
      </c>
      <c r="R1471" s="5">
        <v>2018</v>
      </c>
    </row>
    <row r="1472" spans="1:23" ht="23.25" hidden="1" customHeight="1" x14ac:dyDescent="0.25">
      <c r="A1472" s="5" t="s">
        <v>1489</v>
      </c>
      <c r="B1472" s="5" t="s">
        <v>2888</v>
      </c>
      <c r="C1472" s="376" t="s">
        <v>198</v>
      </c>
      <c r="D1472" s="344" t="s">
        <v>2889</v>
      </c>
      <c r="E1472" s="3" t="s">
        <v>2888</v>
      </c>
      <c r="F1472" s="344" t="s">
        <v>44</v>
      </c>
      <c r="G1472" s="344">
        <v>5</v>
      </c>
      <c r="H1472" s="650">
        <v>40</v>
      </c>
      <c r="I1472" s="650">
        <v>200</v>
      </c>
      <c r="J1472" s="366">
        <v>43194</v>
      </c>
      <c r="K1472" s="598" t="s">
        <v>214</v>
      </c>
      <c r="L1472" s="361" t="s">
        <v>84</v>
      </c>
      <c r="M1472" s="652" t="s">
        <v>634</v>
      </c>
      <c r="N1472" s="660">
        <v>43200</v>
      </c>
      <c r="O1472" s="654">
        <v>43202</v>
      </c>
      <c r="P1472" s="6"/>
      <c r="Q1472" s="271" t="s">
        <v>77</v>
      </c>
      <c r="R1472" s="5">
        <v>2018</v>
      </c>
      <c r="S1472" s="124"/>
      <c r="T1472" s="124"/>
      <c r="U1472" s="124"/>
      <c r="V1472" s="124"/>
      <c r="W1472" s="124"/>
    </row>
    <row r="1473" spans="1:23" ht="23.25" hidden="1" customHeight="1" x14ac:dyDescent="0.25">
      <c r="A1473" s="5" t="s">
        <v>307</v>
      </c>
      <c r="B1473" s="5" t="s">
        <v>1624</v>
      </c>
      <c r="C1473" s="376" t="s">
        <v>1624</v>
      </c>
      <c r="D1473" s="332">
        <v>243152</v>
      </c>
      <c r="E1473" s="331" t="s">
        <v>2695</v>
      </c>
      <c r="F1473" s="344" t="s">
        <v>32</v>
      </c>
      <c r="G1473" s="344">
        <v>2</v>
      </c>
      <c r="H1473" s="650">
        <v>306.75</v>
      </c>
      <c r="I1473" s="650">
        <v>613.5</v>
      </c>
      <c r="J1473" s="366">
        <v>43194</v>
      </c>
      <c r="K1473" s="598" t="s">
        <v>214</v>
      </c>
      <c r="L1473" s="361" t="s">
        <v>307</v>
      </c>
      <c r="M1473" s="652" t="s">
        <v>66</v>
      </c>
      <c r="N1473" s="660">
        <v>43195</v>
      </c>
      <c r="O1473" s="654">
        <v>43199</v>
      </c>
      <c r="P1473" s="6"/>
      <c r="Q1473" s="271" t="s">
        <v>77</v>
      </c>
      <c r="R1473" s="5">
        <v>2018</v>
      </c>
    </row>
    <row r="1474" spans="1:23" ht="23.25" hidden="1" customHeight="1" x14ac:dyDescent="0.25">
      <c r="A1474" s="5" t="s">
        <v>307</v>
      </c>
      <c r="B1474" s="5" t="s">
        <v>1624</v>
      </c>
      <c r="C1474" s="376" t="s">
        <v>1624</v>
      </c>
      <c r="D1474" s="332">
        <v>243153</v>
      </c>
      <c r="E1474" s="331" t="s">
        <v>2696</v>
      </c>
      <c r="F1474" s="344" t="s">
        <v>32</v>
      </c>
      <c r="G1474" s="344">
        <v>1</v>
      </c>
      <c r="H1474" s="650">
        <v>136.5</v>
      </c>
      <c r="I1474" s="650">
        <v>136.5</v>
      </c>
      <c r="J1474" s="366">
        <v>43194</v>
      </c>
      <c r="K1474" s="598" t="s">
        <v>214</v>
      </c>
      <c r="L1474" s="361" t="s">
        <v>307</v>
      </c>
      <c r="M1474" s="652" t="s">
        <v>66</v>
      </c>
      <c r="N1474" s="660">
        <v>43195</v>
      </c>
      <c r="O1474" s="654">
        <v>43199</v>
      </c>
      <c r="P1474" s="6"/>
      <c r="Q1474" s="271" t="s">
        <v>77</v>
      </c>
      <c r="R1474" s="5">
        <v>2018</v>
      </c>
    </row>
    <row r="1475" spans="1:23" ht="23.25" hidden="1" customHeight="1" x14ac:dyDescent="0.25">
      <c r="A1475" s="5" t="s">
        <v>307</v>
      </c>
      <c r="B1475" s="5" t="s">
        <v>1624</v>
      </c>
      <c r="C1475" s="376" t="s">
        <v>1624</v>
      </c>
      <c r="D1475" s="332">
        <v>243155</v>
      </c>
      <c r="E1475" s="331" t="s">
        <v>2697</v>
      </c>
      <c r="F1475" s="344" t="s">
        <v>32</v>
      </c>
      <c r="G1475" s="344">
        <v>1</v>
      </c>
      <c r="H1475" s="650">
        <v>24</v>
      </c>
      <c r="I1475" s="650">
        <v>24</v>
      </c>
      <c r="J1475" s="366">
        <v>43194</v>
      </c>
      <c r="K1475" s="598" t="s">
        <v>214</v>
      </c>
      <c r="L1475" s="361" t="s">
        <v>307</v>
      </c>
      <c r="M1475" s="652" t="s">
        <v>66</v>
      </c>
      <c r="N1475" s="660">
        <v>43195</v>
      </c>
      <c r="O1475" s="654">
        <v>43199</v>
      </c>
      <c r="P1475" s="6"/>
      <c r="Q1475" s="271" t="s">
        <v>77</v>
      </c>
      <c r="R1475" s="5">
        <v>2018</v>
      </c>
      <c r="S1475" s="124"/>
      <c r="T1475" s="124"/>
      <c r="U1475" s="124"/>
      <c r="V1475" s="124"/>
      <c r="W1475" s="124"/>
    </row>
    <row r="1476" spans="1:23" ht="23.25" hidden="1" customHeight="1" x14ac:dyDescent="0.25">
      <c r="A1476" s="5" t="s">
        <v>307</v>
      </c>
      <c r="B1476" s="5" t="s">
        <v>1624</v>
      </c>
      <c r="C1476" s="376" t="s">
        <v>1624</v>
      </c>
      <c r="D1476" s="332" t="s">
        <v>2890</v>
      </c>
      <c r="E1476" s="331" t="s">
        <v>757</v>
      </c>
      <c r="F1476" s="344" t="s">
        <v>32</v>
      </c>
      <c r="G1476" s="344">
        <v>4</v>
      </c>
      <c r="H1476" s="650">
        <v>478.5</v>
      </c>
      <c r="I1476" s="650">
        <v>1914</v>
      </c>
      <c r="J1476" s="366">
        <v>43194</v>
      </c>
      <c r="K1476" s="598" t="s">
        <v>214</v>
      </c>
      <c r="L1476" s="361" t="s">
        <v>307</v>
      </c>
      <c r="M1476" s="652" t="s">
        <v>66</v>
      </c>
      <c r="N1476" s="660">
        <v>43195</v>
      </c>
      <c r="O1476" s="654">
        <v>43199</v>
      </c>
      <c r="P1476" s="6"/>
      <c r="Q1476" s="271" t="s">
        <v>77</v>
      </c>
      <c r="R1476" s="5">
        <v>2018</v>
      </c>
    </row>
    <row r="1477" spans="1:23" ht="23.25" hidden="1" customHeight="1" x14ac:dyDescent="0.25">
      <c r="A1477" s="5" t="s">
        <v>307</v>
      </c>
      <c r="B1477" s="5" t="s">
        <v>1866</v>
      </c>
      <c r="C1477" s="376" t="s">
        <v>1866</v>
      </c>
      <c r="D1477" s="332">
        <v>192594</v>
      </c>
      <c r="E1477" s="331" t="s">
        <v>2891</v>
      </c>
      <c r="F1477" s="344" t="s">
        <v>32</v>
      </c>
      <c r="G1477" s="344">
        <v>2</v>
      </c>
      <c r="H1477" s="650">
        <v>15.2</v>
      </c>
      <c r="I1477" s="650">
        <v>30.4</v>
      </c>
      <c r="J1477" s="366">
        <v>43194</v>
      </c>
      <c r="K1477" s="598" t="s">
        <v>214</v>
      </c>
      <c r="L1477" s="361" t="s">
        <v>307</v>
      </c>
      <c r="M1477" s="652" t="s">
        <v>66</v>
      </c>
      <c r="N1477" s="660">
        <v>43195</v>
      </c>
      <c r="O1477" s="654">
        <v>43199</v>
      </c>
      <c r="P1477" s="6"/>
      <c r="Q1477" s="271" t="s">
        <v>77</v>
      </c>
      <c r="R1477" s="5">
        <v>2018</v>
      </c>
    </row>
    <row r="1478" spans="1:23" ht="23.25" hidden="1" customHeight="1" x14ac:dyDescent="0.25">
      <c r="A1478" s="5" t="s">
        <v>307</v>
      </c>
      <c r="B1478" s="5" t="s">
        <v>1866</v>
      </c>
      <c r="C1478" s="376" t="s">
        <v>1866</v>
      </c>
      <c r="D1478" s="332" t="s">
        <v>2892</v>
      </c>
      <c r="E1478" s="333" t="s">
        <v>1367</v>
      </c>
      <c r="F1478" s="344" t="s">
        <v>32</v>
      </c>
      <c r="G1478" s="344">
        <v>1</v>
      </c>
      <c r="H1478" s="650">
        <v>339</v>
      </c>
      <c r="I1478" s="650">
        <v>339</v>
      </c>
      <c r="J1478" s="366">
        <v>43194</v>
      </c>
      <c r="K1478" s="598" t="s">
        <v>214</v>
      </c>
      <c r="L1478" s="361" t="s">
        <v>307</v>
      </c>
      <c r="M1478" s="652" t="s">
        <v>66</v>
      </c>
      <c r="N1478" s="660">
        <v>43195</v>
      </c>
      <c r="O1478" s="654">
        <v>43199</v>
      </c>
      <c r="P1478" s="6"/>
      <c r="Q1478" s="271" t="s">
        <v>77</v>
      </c>
      <c r="R1478" s="5">
        <v>2018</v>
      </c>
    </row>
    <row r="1479" spans="1:23" ht="23.25" hidden="1" customHeight="1" x14ac:dyDescent="0.25">
      <c r="A1479" s="3" t="s">
        <v>307</v>
      </c>
      <c r="B1479" s="5" t="s">
        <v>2893</v>
      </c>
      <c r="C1479" s="376" t="s">
        <v>2893</v>
      </c>
      <c r="D1479" s="335" t="s">
        <v>319</v>
      </c>
      <c r="E1479" s="331" t="s">
        <v>320</v>
      </c>
      <c r="F1479" s="344" t="s">
        <v>32</v>
      </c>
      <c r="G1479" s="344">
        <v>16</v>
      </c>
      <c r="H1479" s="650">
        <v>3.07</v>
      </c>
      <c r="I1479" s="650">
        <v>49.12</v>
      </c>
      <c r="J1479" s="366">
        <v>43194</v>
      </c>
      <c r="K1479" s="598" t="s">
        <v>243</v>
      </c>
      <c r="L1479" s="361" t="s">
        <v>307</v>
      </c>
      <c r="M1479" s="652" t="s">
        <v>66</v>
      </c>
      <c r="N1479" s="660">
        <v>43195</v>
      </c>
      <c r="O1479" s="654">
        <v>44267</v>
      </c>
      <c r="P1479" s="6"/>
      <c r="Q1479" s="271" t="s">
        <v>77</v>
      </c>
      <c r="R1479" s="5">
        <v>2018</v>
      </c>
    </row>
    <row r="1480" spans="1:23" ht="23.25" hidden="1" customHeight="1" x14ac:dyDescent="0.25">
      <c r="A1480" s="3" t="s">
        <v>307</v>
      </c>
      <c r="B1480" s="5" t="s">
        <v>2893</v>
      </c>
      <c r="C1480" s="376" t="s">
        <v>2893</v>
      </c>
      <c r="D1480" s="344" t="s">
        <v>334</v>
      </c>
      <c r="E1480" s="333" t="s">
        <v>334</v>
      </c>
      <c r="F1480" s="344" t="s">
        <v>32</v>
      </c>
      <c r="G1480" s="344">
        <v>8</v>
      </c>
      <c r="H1480" s="650">
        <v>12.71</v>
      </c>
      <c r="I1480" s="650">
        <v>101.68</v>
      </c>
      <c r="J1480" s="366">
        <v>43194</v>
      </c>
      <c r="K1480" s="598" t="s">
        <v>243</v>
      </c>
      <c r="L1480" s="361" t="s">
        <v>307</v>
      </c>
      <c r="M1480" s="652" t="s">
        <v>66</v>
      </c>
      <c r="N1480" s="660">
        <v>43195</v>
      </c>
      <c r="O1480" s="684">
        <v>44267</v>
      </c>
      <c r="P1480" s="685"/>
      <c r="Q1480" s="271" t="s">
        <v>77</v>
      </c>
      <c r="R1480" s="5">
        <v>2018</v>
      </c>
    </row>
    <row r="1481" spans="1:23" ht="23.25" hidden="1" customHeight="1" x14ac:dyDescent="0.25">
      <c r="A1481" s="86" t="s">
        <v>9</v>
      </c>
      <c r="B1481" s="86" t="s">
        <v>599</v>
      </c>
      <c r="C1481" s="661" t="s">
        <v>142</v>
      </c>
      <c r="D1481" s="118" t="s">
        <v>2894</v>
      </c>
      <c r="E1481" s="124" t="s">
        <v>2895</v>
      </c>
      <c r="F1481" s="118" t="s">
        <v>94</v>
      </c>
      <c r="G1481" s="661">
        <v>10</v>
      </c>
      <c r="H1481" s="650"/>
      <c r="I1481" s="650"/>
      <c r="J1481" s="672">
        <v>44136</v>
      </c>
      <c r="K1481" s="702" t="s">
        <v>76</v>
      </c>
      <c r="L1481" s="312" t="s">
        <v>535</v>
      </c>
      <c r="M1481" s="652" t="s">
        <v>601</v>
      </c>
      <c r="N1481" s="653">
        <v>44168</v>
      </c>
      <c r="O1481" s="654">
        <v>44175</v>
      </c>
      <c r="P1481" s="703"/>
      <c r="Q1481" s="703" t="s">
        <v>67</v>
      </c>
      <c r="R1481" s="86">
        <f>YEAR(J1481)</f>
        <v>2020</v>
      </c>
    </row>
    <row r="1482" spans="1:23" ht="23.25" hidden="1" customHeight="1" x14ac:dyDescent="0.25">
      <c r="A1482" s="5" t="s">
        <v>2641</v>
      </c>
      <c r="B1482" s="5" t="s">
        <v>2642</v>
      </c>
      <c r="C1482" s="376"/>
      <c r="D1482" s="344">
        <v>574334</v>
      </c>
      <c r="E1482" s="331" t="s">
        <v>2896</v>
      </c>
      <c r="F1482" s="344" t="s">
        <v>32</v>
      </c>
      <c r="G1482" s="344">
        <v>4</v>
      </c>
      <c r="H1482" s="650">
        <v>26.49</v>
      </c>
      <c r="I1482" s="650">
        <v>105.96</v>
      </c>
      <c r="J1482" s="651">
        <v>43196</v>
      </c>
      <c r="K1482" s="598" t="s">
        <v>33</v>
      </c>
      <c r="L1482" s="361"/>
      <c r="M1482" s="652"/>
      <c r="N1482" s="653">
        <v>43202</v>
      </c>
      <c r="O1482" s="654">
        <v>43208</v>
      </c>
      <c r="P1482" s="6"/>
      <c r="Q1482" s="271" t="s">
        <v>77</v>
      </c>
      <c r="R1482" s="5">
        <v>2018</v>
      </c>
    </row>
    <row r="1483" spans="1:23" ht="23.25" hidden="1" customHeight="1" x14ac:dyDescent="0.25">
      <c r="A1483" s="5" t="s">
        <v>2641</v>
      </c>
      <c r="B1483" s="5" t="s">
        <v>2642</v>
      </c>
      <c r="C1483" s="376"/>
      <c r="D1483" s="344" t="s">
        <v>2897</v>
      </c>
      <c r="E1483" s="337" t="s">
        <v>2898</v>
      </c>
      <c r="F1483" s="344" t="s">
        <v>32</v>
      </c>
      <c r="G1483" s="344">
        <v>4</v>
      </c>
      <c r="H1483" s="650">
        <v>65.290000000000006</v>
      </c>
      <c r="I1483" s="650">
        <v>261.16000000000003</v>
      </c>
      <c r="J1483" s="651">
        <v>43196</v>
      </c>
      <c r="K1483" s="598" t="s">
        <v>33</v>
      </c>
      <c r="L1483" s="361" t="s">
        <v>2218</v>
      </c>
      <c r="M1483" s="652"/>
      <c r="N1483" s="653">
        <v>43202</v>
      </c>
      <c r="O1483" s="654">
        <v>43208</v>
      </c>
      <c r="P1483" s="6"/>
      <c r="Q1483" s="271" t="s">
        <v>77</v>
      </c>
      <c r="R1483" s="549">
        <v>2018</v>
      </c>
    </row>
    <row r="1484" spans="1:23" ht="23.25" hidden="1" customHeight="1" x14ac:dyDescent="0.25">
      <c r="A1484" s="5" t="s">
        <v>0</v>
      </c>
      <c r="B1484" s="5" t="s">
        <v>2899</v>
      </c>
      <c r="C1484" s="376"/>
      <c r="D1484" s="335" t="s">
        <v>2900</v>
      </c>
      <c r="E1484" s="337" t="s">
        <v>2901</v>
      </c>
      <c r="F1484" s="344" t="s">
        <v>50</v>
      </c>
      <c r="G1484" s="344" t="s">
        <v>2902</v>
      </c>
      <c r="H1484" s="650"/>
      <c r="I1484" s="650">
        <v>24</v>
      </c>
      <c r="J1484" s="366">
        <v>43196</v>
      </c>
      <c r="K1484" s="598" t="s">
        <v>188</v>
      </c>
      <c r="L1484" s="361" t="s">
        <v>54</v>
      </c>
      <c r="M1484" s="652" t="s">
        <v>66</v>
      </c>
      <c r="N1484" s="660">
        <v>43200</v>
      </c>
      <c r="O1484" s="654">
        <v>43202</v>
      </c>
      <c r="P1484" s="6"/>
      <c r="Q1484" s="271" t="s">
        <v>77</v>
      </c>
      <c r="R1484" s="549">
        <v>2018</v>
      </c>
    </row>
    <row r="1485" spans="1:23" ht="23.25" hidden="1" customHeight="1" x14ac:dyDescent="0.25">
      <c r="A1485" s="5" t="s">
        <v>1099</v>
      </c>
      <c r="B1485" s="5" t="s">
        <v>2903</v>
      </c>
      <c r="C1485" s="376" t="s">
        <v>2904</v>
      </c>
      <c r="D1485" s="344" t="s">
        <v>2905</v>
      </c>
      <c r="E1485" s="333" t="s">
        <v>2906</v>
      </c>
      <c r="F1485" s="344" t="s">
        <v>1334</v>
      </c>
      <c r="G1485" s="344">
        <v>1</v>
      </c>
      <c r="H1485" s="650">
        <v>18.739999999999998</v>
      </c>
      <c r="I1485" s="650">
        <v>18.739999999999998</v>
      </c>
      <c r="J1485" s="366">
        <v>43196</v>
      </c>
      <c r="K1485" s="598" t="s">
        <v>139</v>
      </c>
      <c r="L1485" s="361" t="s">
        <v>84</v>
      </c>
      <c r="M1485" s="652"/>
      <c r="N1485" s="660">
        <v>43202</v>
      </c>
      <c r="O1485" s="654">
        <v>44267</v>
      </c>
      <c r="P1485" s="6"/>
      <c r="Q1485" s="271" t="s">
        <v>77</v>
      </c>
      <c r="R1485" s="5">
        <v>2018</v>
      </c>
      <c r="S1485" s="124"/>
      <c r="T1485" s="124"/>
      <c r="U1485" s="124"/>
      <c r="V1485" s="124"/>
      <c r="W1485" s="124"/>
    </row>
    <row r="1486" spans="1:23" ht="23.25" hidden="1" customHeight="1" x14ac:dyDescent="0.25">
      <c r="A1486" s="5" t="s">
        <v>7</v>
      </c>
      <c r="B1486" s="5" t="s">
        <v>2907</v>
      </c>
      <c r="C1486" s="376" t="s">
        <v>976</v>
      </c>
      <c r="D1486" s="332" t="s">
        <v>2908</v>
      </c>
      <c r="E1486" s="331" t="s">
        <v>2907</v>
      </c>
      <c r="F1486" s="344" t="s">
        <v>50</v>
      </c>
      <c r="G1486" s="344">
        <v>1</v>
      </c>
      <c r="H1486" s="650">
        <v>31.86</v>
      </c>
      <c r="I1486" s="650">
        <v>31.86</v>
      </c>
      <c r="J1486" s="366">
        <v>43200</v>
      </c>
      <c r="K1486" s="598" t="s">
        <v>188</v>
      </c>
      <c r="L1486" s="361" t="s">
        <v>7</v>
      </c>
      <c r="M1486" s="652" t="s">
        <v>634</v>
      </c>
      <c r="N1486" s="660">
        <v>43222</v>
      </c>
      <c r="O1486" s="654">
        <v>43223</v>
      </c>
      <c r="P1486" s="6"/>
      <c r="Q1486" s="271" t="s">
        <v>77</v>
      </c>
      <c r="R1486" s="549">
        <v>2018</v>
      </c>
      <c r="S1486" s="124"/>
      <c r="T1486" s="124"/>
      <c r="U1486" s="124"/>
      <c r="V1486" s="124"/>
      <c r="W1486" s="124"/>
    </row>
    <row r="1487" spans="1:23" ht="23.25" hidden="1" customHeight="1" x14ac:dyDescent="0.25">
      <c r="A1487" s="5" t="s">
        <v>36</v>
      </c>
      <c r="B1487" s="5" t="s">
        <v>2909</v>
      </c>
      <c r="C1487" s="376"/>
      <c r="D1487" s="344" t="s">
        <v>2910</v>
      </c>
      <c r="E1487" s="331" t="s">
        <v>2911</v>
      </c>
      <c r="F1487" s="344" t="s">
        <v>32</v>
      </c>
      <c r="G1487" s="344">
        <v>4</v>
      </c>
      <c r="H1487" s="650">
        <v>73.8</v>
      </c>
      <c r="I1487" s="650">
        <v>295.2</v>
      </c>
      <c r="J1487" s="366">
        <v>43203</v>
      </c>
      <c r="K1487" s="598" t="s">
        <v>1067</v>
      </c>
      <c r="L1487" s="361" t="s">
        <v>36</v>
      </c>
      <c r="M1487" s="652" t="s">
        <v>634</v>
      </c>
      <c r="N1487" s="660">
        <v>43222</v>
      </c>
      <c r="O1487" s="654">
        <v>43223</v>
      </c>
      <c r="P1487" s="6"/>
      <c r="Q1487" s="271" t="s">
        <v>77</v>
      </c>
      <c r="R1487" s="5">
        <v>2018</v>
      </c>
    </row>
    <row r="1488" spans="1:23" ht="23.25" hidden="1" customHeight="1" x14ac:dyDescent="0.25">
      <c r="A1488" s="348" t="s">
        <v>965</v>
      </c>
      <c r="B1488" s="348" t="s">
        <v>2912</v>
      </c>
      <c r="C1488" s="728" t="s">
        <v>2514</v>
      </c>
      <c r="D1488" s="393" t="s">
        <v>2913</v>
      </c>
      <c r="E1488" s="333" t="s">
        <v>2914</v>
      </c>
      <c r="F1488" s="393" t="s">
        <v>94</v>
      </c>
      <c r="G1488" s="393">
        <v>1</v>
      </c>
      <c r="H1488" s="650">
        <v>28.12</v>
      </c>
      <c r="I1488" s="650">
        <v>28.12</v>
      </c>
      <c r="J1488" s="686">
        <v>43203</v>
      </c>
      <c r="K1488" s="687" t="s">
        <v>139</v>
      </c>
      <c r="L1488" s="569" t="s">
        <v>78</v>
      </c>
      <c r="M1488" s="652" t="s">
        <v>634</v>
      </c>
      <c r="N1488" s="660">
        <v>43223</v>
      </c>
      <c r="O1488" s="654">
        <v>43223</v>
      </c>
      <c r="P1488" s="6"/>
      <c r="Q1488" s="271" t="s">
        <v>77</v>
      </c>
      <c r="R1488" s="5">
        <v>2018</v>
      </c>
    </row>
    <row r="1489" spans="1:23" ht="23.25" hidden="1" customHeight="1" x14ac:dyDescent="0.25">
      <c r="A1489" s="5" t="s">
        <v>2915</v>
      </c>
      <c r="B1489" s="384" t="s">
        <v>2916</v>
      </c>
      <c r="C1489" s="376" t="s">
        <v>2917</v>
      </c>
      <c r="D1489" s="344" t="s">
        <v>2918</v>
      </c>
      <c r="E1489" s="331" t="s">
        <v>2919</v>
      </c>
      <c r="F1489" s="344" t="s">
        <v>44</v>
      </c>
      <c r="G1489" s="344">
        <v>1</v>
      </c>
      <c r="H1489" s="650">
        <v>259.04000000000002</v>
      </c>
      <c r="I1489" s="650">
        <v>259.04000000000002</v>
      </c>
      <c r="J1489" s="651">
        <v>43206</v>
      </c>
      <c r="K1489" s="598" t="s">
        <v>33</v>
      </c>
      <c r="L1489" s="361" t="s">
        <v>54</v>
      </c>
      <c r="M1489" s="652" t="s">
        <v>66</v>
      </c>
      <c r="N1489" s="653">
        <v>43223</v>
      </c>
      <c r="O1489" s="654">
        <v>43230</v>
      </c>
      <c r="P1489" s="6"/>
      <c r="Q1489" s="271" t="s">
        <v>77</v>
      </c>
      <c r="R1489" s="5">
        <v>2018</v>
      </c>
    </row>
    <row r="1490" spans="1:23" ht="23.25" hidden="1" customHeight="1" x14ac:dyDescent="0.25">
      <c r="A1490" s="5" t="s">
        <v>4</v>
      </c>
      <c r="B1490" s="5" t="s">
        <v>2920</v>
      </c>
      <c r="C1490" s="376" t="s">
        <v>2921</v>
      </c>
      <c r="D1490" s="344"/>
      <c r="E1490" s="337" t="s">
        <v>2920</v>
      </c>
      <c r="F1490" s="344" t="s">
        <v>50</v>
      </c>
      <c r="G1490" s="344">
        <v>1</v>
      </c>
      <c r="H1490" s="650">
        <v>75.25</v>
      </c>
      <c r="I1490" s="650">
        <v>75.25</v>
      </c>
      <c r="J1490" s="366">
        <v>43206</v>
      </c>
      <c r="K1490" s="598" t="s">
        <v>2922</v>
      </c>
      <c r="L1490" s="361" t="s">
        <v>4</v>
      </c>
      <c r="M1490" s="652" t="s">
        <v>634</v>
      </c>
      <c r="N1490" s="660">
        <v>43222</v>
      </c>
      <c r="O1490" s="654">
        <v>43230</v>
      </c>
      <c r="P1490" s="6"/>
      <c r="Q1490" s="271" t="s">
        <v>77</v>
      </c>
      <c r="R1490" s="5">
        <v>2018</v>
      </c>
    </row>
    <row r="1491" spans="1:23" ht="23.25" hidden="1" customHeight="1" x14ac:dyDescent="0.25">
      <c r="A1491" s="339" t="s">
        <v>90</v>
      </c>
      <c r="B1491" s="339" t="s">
        <v>2923</v>
      </c>
      <c r="C1491" s="736" t="s">
        <v>794</v>
      </c>
      <c r="D1491" s="335" t="s">
        <v>1414</v>
      </c>
      <c r="E1491" s="398" t="s">
        <v>2924</v>
      </c>
      <c r="F1491" s="340" t="s">
        <v>94</v>
      </c>
      <c r="G1491" s="340">
        <v>4</v>
      </c>
      <c r="H1491" s="650">
        <v>86.22</v>
      </c>
      <c r="I1491" s="650">
        <v>344.88</v>
      </c>
      <c r="J1491" s="737">
        <v>43206</v>
      </c>
      <c r="K1491" s="738" t="s">
        <v>1416</v>
      </c>
      <c r="L1491" s="361" t="s">
        <v>90</v>
      </c>
      <c r="M1491" s="652" t="s">
        <v>634</v>
      </c>
      <c r="N1491" s="660">
        <v>43222</v>
      </c>
      <c r="O1491" s="654">
        <v>43223</v>
      </c>
      <c r="P1491" s="743"/>
      <c r="Q1491" s="271" t="s">
        <v>77</v>
      </c>
      <c r="R1491" s="339">
        <v>2018</v>
      </c>
    </row>
    <row r="1492" spans="1:23" ht="23.25" hidden="1" customHeight="1" x14ac:dyDescent="0.25">
      <c r="A1492" s="5"/>
      <c r="B1492" s="5" t="s">
        <v>2925</v>
      </c>
      <c r="C1492" s="376"/>
      <c r="D1492" s="344"/>
      <c r="E1492" s="337" t="s">
        <v>2925</v>
      </c>
      <c r="F1492" s="344" t="s">
        <v>32</v>
      </c>
      <c r="G1492" s="344">
        <v>10</v>
      </c>
      <c r="H1492" s="650">
        <v>3.52</v>
      </c>
      <c r="I1492" s="650">
        <v>35.200000000000003</v>
      </c>
      <c r="J1492" s="366">
        <v>43206</v>
      </c>
      <c r="K1492" s="598" t="s">
        <v>188</v>
      </c>
      <c r="L1492" s="361" t="s">
        <v>2926</v>
      </c>
      <c r="M1492" s="652"/>
      <c r="N1492" s="660">
        <v>43207</v>
      </c>
      <c r="O1492" s="654">
        <v>43208</v>
      </c>
      <c r="P1492" s="6"/>
      <c r="Q1492" s="271" t="s">
        <v>77</v>
      </c>
      <c r="R1492" s="5">
        <v>2018</v>
      </c>
    </row>
    <row r="1493" spans="1:23" ht="23.25" hidden="1" customHeight="1" x14ac:dyDescent="0.25">
      <c r="A1493" s="5" t="s">
        <v>4</v>
      </c>
      <c r="B1493" s="5" t="s">
        <v>2927</v>
      </c>
      <c r="C1493" s="376"/>
      <c r="D1493" s="344"/>
      <c r="E1493" s="337" t="s">
        <v>2927</v>
      </c>
      <c r="F1493" s="344" t="s">
        <v>50</v>
      </c>
      <c r="G1493" s="344">
        <v>1</v>
      </c>
      <c r="H1493" s="650">
        <v>2.92</v>
      </c>
      <c r="I1493" s="650">
        <v>2.92</v>
      </c>
      <c r="J1493" s="366">
        <v>43206</v>
      </c>
      <c r="K1493" s="598" t="s">
        <v>2922</v>
      </c>
      <c r="L1493" s="361" t="s">
        <v>4</v>
      </c>
      <c r="M1493" s="652" t="s">
        <v>634</v>
      </c>
      <c r="N1493" s="660">
        <v>43222</v>
      </c>
      <c r="O1493" s="654">
        <v>43230</v>
      </c>
      <c r="P1493" s="6"/>
      <c r="Q1493" s="271" t="s">
        <v>77</v>
      </c>
      <c r="R1493" s="5">
        <v>2018</v>
      </c>
    </row>
    <row r="1494" spans="1:23" ht="23.25" hidden="1" customHeight="1" x14ac:dyDescent="0.25">
      <c r="A1494" s="5" t="s">
        <v>4</v>
      </c>
      <c r="B1494" s="5" t="s">
        <v>2928</v>
      </c>
      <c r="C1494" s="376" t="s">
        <v>2921</v>
      </c>
      <c r="D1494" s="344" t="s">
        <v>2929</v>
      </c>
      <c r="E1494" s="337" t="s">
        <v>2928</v>
      </c>
      <c r="F1494" s="344" t="s">
        <v>50</v>
      </c>
      <c r="G1494" s="344">
        <v>2</v>
      </c>
      <c r="H1494" s="650">
        <v>11.79</v>
      </c>
      <c r="I1494" s="650">
        <v>23.58</v>
      </c>
      <c r="J1494" s="366">
        <v>43206</v>
      </c>
      <c r="K1494" s="598" t="s">
        <v>2922</v>
      </c>
      <c r="L1494" s="361" t="s">
        <v>4</v>
      </c>
      <c r="M1494" s="652" t="s">
        <v>634</v>
      </c>
      <c r="N1494" s="660">
        <v>43222</v>
      </c>
      <c r="O1494" s="654">
        <v>43230</v>
      </c>
      <c r="P1494" s="6"/>
      <c r="Q1494" s="271" t="s">
        <v>77</v>
      </c>
      <c r="R1494" s="549">
        <v>2018</v>
      </c>
    </row>
    <row r="1495" spans="1:23" ht="23.25" hidden="1" customHeight="1" x14ac:dyDescent="0.25">
      <c r="A1495" s="5" t="s">
        <v>4</v>
      </c>
      <c r="B1495" s="5" t="s">
        <v>2930</v>
      </c>
      <c r="C1495" s="376" t="s">
        <v>2921</v>
      </c>
      <c r="D1495" s="344" t="s">
        <v>2931</v>
      </c>
      <c r="E1495" s="337" t="s">
        <v>2930</v>
      </c>
      <c r="F1495" s="344" t="s">
        <v>50</v>
      </c>
      <c r="G1495" s="344">
        <v>1</v>
      </c>
      <c r="H1495" s="650">
        <v>11.57</v>
      </c>
      <c r="I1495" s="650">
        <v>11.57</v>
      </c>
      <c r="J1495" s="366">
        <v>43206</v>
      </c>
      <c r="K1495" s="598" t="s">
        <v>2922</v>
      </c>
      <c r="L1495" s="361" t="s">
        <v>4</v>
      </c>
      <c r="M1495" s="652" t="s">
        <v>634</v>
      </c>
      <c r="N1495" s="660">
        <v>43222</v>
      </c>
      <c r="O1495" s="654">
        <v>43230</v>
      </c>
      <c r="P1495" s="6"/>
      <c r="Q1495" s="271" t="s">
        <v>77</v>
      </c>
      <c r="R1495" s="549">
        <v>2018</v>
      </c>
    </row>
    <row r="1496" spans="1:23" ht="23.25" hidden="1" customHeight="1" x14ac:dyDescent="0.25">
      <c r="A1496" s="5" t="s">
        <v>4</v>
      </c>
      <c r="B1496" s="384" t="s">
        <v>2932</v>
      </c>
      <c r="C1496" s="376" t="s">
        <v>2921</v>
      </c>
      <c r="D1496" s="344" t="s">
        <v>2933</v>
      </c>
      <c r="E1496" s="3" t="s">
        <v>2932</v>
      </c>
      <c r="F1496" s="344" t="s">
        <v>50</v>
      </c>
      <c r="G1496" s="344">
        <v>1</v>
      </c>
      <c r="H1496" s="650">
        <v>39.229999999999997</v>
      </c>
      <c r="I1496" s="650">
        <v>39.229999999999997</v>
      </c>
      <c r="J1496" s="366">
        <v>43206</v>
      </c>
      <c r="K1496" s="598" t="s">
        <v>2922</v>
      </c>
      <c r="L1496" s="361" t="s">
        <v>4</v>
      </c>
      <c r="M1496" s="652" t="s">
        <v>634</v>
      </c>
      <c r="N1496" s="660">
        <v>43222</v>
      </c>
      <c r="O1496" s="654">
        <v>43230</v>
      </c>
      <c r="P1496" s="6"/>
      <c r="Q1496" s="271" t="s">
        <v>77</v>
      </c>
      <c r="R1496" s="549">
        <v>2018</v>
      </c>
    </row>
    <row r="1497" spans="1:23" ht="23.25" hidden="1" customHeight="1" x14ac:dyDescent="0.25">
      <c r="A1497" s="86" t="s">
        <v>9</v>
      </c>
      <c r="B1497" s="86" t="s">
        <v>599</v>
      </c>
      <c r="C1497" s="661" t="s">
        <v>142</v>
      </c>
      <c r="D1497" s="118" t="s">
        <v>2934</v>
      </c>
      <c r="E1497" s="124" t="s">
        <v>2935</v>
      </c>
      <c r="F1497" s="118" t="s">
        <v>94</v>
      </c>
      <c r="G1497" s="661">
        <v>10</v>
      </c>
      <c r="H1497" s="650"/>
      <c r="I1497" s="650"/>
      <c r="J1497" s="672">
        <v>44136</v>
      </c>
      <c r="K1497" s="702" t="s">
        <v>76</v>
      </c>
      <c r="L1497" s="312" t="s">
        <v>535</v>
      </c>
      <c r="M1497" s="652" t="s">
        <v>601</v>
      </c>
      <c r="N1497" s="660">
        <v>44168</v>
      </c>
      <c r="O1497" s="654">
        <v>44175</v>
      </c>
      <c r="P1497" s="703"/>
      <c r="Q1497" s="703" t="s">
        <v>67</v>
      </c>
      <c r="R1497" s="86">
        <f>YEAR(J1497)</f>
        <v>2020</v>
      </c>
    </row>
    <row r="1498" spans="1:23" ht="23.25" hidden="1" customHeight="1" x14ac:dyDescent="0.25">
      <c r="A1498" s="5" t="s">
        <v>4</v>
      </c>
      <c r="B1498" s="5" t="s">
        <v>2936</v>
      </c>
      <c r="C1498" s="376" t="s">
        <v>2815</v>
      </c>
      <c r="D1498" s="344" t="s">
        <v>2937</v>
      </c>
      <c r="E1498" s="333" t="s">
        <v>2936</v>
      </c>
      <c r="F1498" s="344" t="s">
        <v>1505</v>
      </c>
      <c r="G1498" s="344">
        <v>1</v>
      </c>
      <c r="H1498" s="650">
        <v>66.75</v>
      </c>
      <c r="I1498" s="650">
        <v>66.75</v>
      </c>
      <c r="J1498" s="366">
        <v>43207</v>
      </c>
      <c r="K1498" s="598" t="s">
        <v>139</v>
      </c>
      <c r="L1498" s="361" t="s">
        <v>4</v>
      </c>
      <c r="M1498" s="652" t="s">
        <v>634</v>
      </c>
      <c r="N1498" s="660">
        <v>43223</v>
      </c>
      <c r="O1498" s="654">
        <v>43223</v>
      </c>
      <c r="P1498" s="6"/>
      <c r="Q1498" s="271" t="s">
        <v>77</v>
      </c>
      <c r="R1498" s="5">
        <v>2018</v>
      </c>
    </row>
    <row r="1499" spans="1:23" ht="23.25" hidden="1" customHeight="1" x14ac:dyDescent="0.25">
      <c r="A1499" s="5" t="s">
        <v>4</v>
      </c>
      <c r="B1499" s="5" t="s">
        <v>2938</v>
      </c>
      <c r="C1499" s="376"/>
      <c r="D1499" s="344" t="s">
        <v>1744</v>
      </c>
      <c r="E1499" s="333" t="s">
        <v>2938</v>
      </c>
      <c r="F1499" s="344" t="s">
        <v>1505</v>
      </c>
      <c r="G1499" s="344">
        <v>1</v>
      </c>
      <c r="H1499" s="650">
        <v>22.09</v>
      </c>
      <c r="I1499" s="650">
        <v>22.09</v>
      </c>
      <c r="J1499" s="366">
        <v>43207</v>
      </c>
      <c r="K1499" s="598" t="s">
        <v>139</v>
      </c>
      <c r="L1499" s="361" t="s">
        <v>4</v>
      </c>
      <c r="M1499" s="652" t="s">
        <v>634</v>
      </c>
      <c r="N1499" s="660">
        <v>43223</v>
      </c>
      <c r="O1499" s="654">
        <v>43223</v>
      </c>
      <c r="P1499" s="6"/>
      <c r="Q1499" s="271" t="s">
        <v>77</v>
      </c>
      <c r="R1499" s="5">
        <v>2018</v>
      </c>
    </row>
    <row r="1500" spans="1:23" ht="23.25" hidden="1" customHeight="1" x14ac:dyDescent="0.25">
      <c r="A1500" s="5" t="s">
        <v>0</v>
      </c>
      <c r="B1500" s="5" t="s">
        <v>2939</v>
      </c>
      <c r="C1500" s="376" t="s">
        <v>646</v>
      </c>
      <c r="D1500" s="344" t="s">
        <v>2940</v>
      </c>
      <c r="E1500" s="3" t="s">
        <v>2939</v>
      </c>
      <c r="F1500" s="344" t="s">
        <v>50</v>
      </c>
      <c r="G1500" s="344">
        <v>5</v>
      </c>
      <c r="H1500" s="650">
        <v>67.2</v>
      </c>
      <c r="I1500" s="650">
        <v>336</v>
      </c>
      <c r="J1500" s="366">
        <v>43207</v>
      </c>
      <c r="K1500" s="598" t="s">
        <v>214</v>
      </c>
      <c r="L1500" s="361"/>
      <c r="M1500" s="652" t="s">
        <v>634</v>
      </c>
      <c r="N1500" s="660">
        <v>43222</v>
      </c>
      <c r="O1500" s="654">
        <v>43223</v>
      </c>
      <c r="P1500" s="6"/>
      <c r="Q1500" s="271" t="s">
        <v>77</v>
      </c>
      <c r="R1500" s="5">
        <v>2018</v>
      </c>
    </row>
    <row r="1501" spans="1:23" ht="23.25" hidden="1" customHeight="1" x14ac:dyDescent="0.25">
      <c r="A1501" s="86" t="s">
        <v>9</v>
      </c>
      <c r="B1501" s="86" t="s">
        <v>599</v>
      </c>
      <c r="C1501" s="661" t="s">
        <v>142</v>
      </c>
      <c r="D1501" s="118" t="s">
        <v>2941</v>
      </c>
      <c r="E1501" s="124" t="s">
        <v>2942</v>
      </c>
      <c r="F1501" s="118" t="s">
        <v>94</v>
      </c>
      <c r="G1501" s="661">
        <v>10</v>
      </c>
      <c r="H1501" s="650"/>
      <c r="I1501" s="650"/>
      <c r="J1501" s="672">
        <v>44136</v>
      </c>
      <c r="K1501" s="702" t="s">
        <v>76</v>
      </c>
      <c r="L1501" s="312" t="s">
        <v>535</v>
      </c>
      <c r="M1501" s="652" t="s">
        <v>601</v>
      </c>
      <c r="N1501" s="660">
        <v>44168</v>
      </c>
      <c r="O1501" s="654">
        <v>44175</v>
      </c>
      <c r="P1501" s="703"/>
      <c r="Q1501" s="703" t="s">
        <v>67</v>
      </c>
      <c r="R1501" s="86">
        <f>YEAR(J1501)</f>
        <v>2020</v>
      </c>
      <c r="S1501" s="124"/>
      <c r="T1501" s="124"/>
      <c r="U1501" s="124"/>
      <c r="V1501" s="124"/>
      <c r="W1501" s="124"/>
    </row>
    <row r="1502" spans="1:23" ht="23.25" hidden="1" customHeight="1" x14ac:dyDescent="0.25">
      <c r="A1502" s="5" t="s">
        <v>0</v>
      </c>
      <c r="B1502" s="5" t="s">
        <v>2662</v>
      </c>
      <c r="C1502" s="376" t="s">
        <v>1759</v>
      </c>
      <c r="D1502" s="335" t="s">
        <v>2663</v>
      </c>
      <c r="E1502" s="337" t="s">
        <v>2662</v>
      </c>
      <c r="F1502" s="344" t="s">
        <v>50</v>
      </c>
      <c r="G1502" s="344">
        <v>3</v>
      </c>
      <c r="H1502" s="650">
        <v>195.3</v>
      </c>
      <c r="I1502" s="650">
        <v>585.90000000000009</v>
      </c>
      <c r="J1502" s="651">
        <v>43208</v>
      </c>
      <c r="K1502" s="598" t="s">
        <v>33</v>
      </c>
      <c r="L1502" s="361" t="s">
        <v>54</v>
      </c>
      <c r="M1502" s="652" t="s">
        <v>634</v>
      </c>
      <c r="N1502" s="653">
        <v>43223</v>
      </c>
      <c r="O1502" s="654">
        <v>43230</v>
      </c>
      <c r="P1502" s="6"/>
      <c r="Q1502" s="271" t="s">
        <v>77</v>
      </c>
      <c r="R1502" s="658">
        <f>YEAR(J1502)</f>
        <v>2018</v>
      </c>
    </row>
    <row r="1503" spans="1:23" ht="23.25" hidden="1" customHeight="1" x14ac:dyDescent="0.25">
      <c r="A1503" s="348" t="s">
        <v>0</v>
      </c>
      <c r="B1503" s="348" t="s">
        <v>2943</v>
      </c>
      <c r="C1503" s="728"/>
      <c r="D1503" s="393"/>
      <c r="E1503" s="337" t="s">
        <v>2943</v>
      </c>
      <c r="F1503" s="393" t="s">
        <v>50</v>
      </c>
      <c r="G1503" s="393">
        <v>2</v>
      </c>
      <c r="H1503" s="650">
        <v>6.83</v>
      </c>
      <c r="I1503" s="650">
        <v>13.66</v>
      </c>
      <c r="J1503" s="686">
        <v>43208</v>
      </c>
      <c r="K1503" s="687" t="s">
        <v>275</v>
      </c>
      <c r="L1503" s="569" t="s">
        <v>0</v>
      </c>
      <c r="M1503" s="652" t="s">
        <v>634</v>
      </c>
      <c r="N1503" s="660">
        <v>43222</v>
      </c>
      <c r="O1503" s="654">
        <v>43223</v>
      </c>
      <c r="P1503" s="6"/>
      <c r="Q1503" s="271" t="s">
        <v>77</v>
      </c>
      <c r="R1503" s="5">
        <v>2018</v>
      </c>
    </row>
    <row r="1504" spans="1:23" ht="23.25" hidden="1" customHeight="1" x14ac:dyDescent="0.25">
      <c r="A1504" s="348" t="s">
        <v>0</v>
      </c>
      <c r="B1504" s="348" t="s">
        <v>2944</v>
      </c>
      <c r="C1504" s="728"/>
      <c r="D1504" s="393"/>
      <c r="E1504" s="337" t="s">
        <v>2944</v>
      </c>
      <c r="F1504" s="393" t="s">
        <v>50</v>
      </c>
      <c r="G1504" s="393">
        <v>2</v>
      </c>
      <c r="H1504" s="650">
        <v>3</v>
      </c>
      <c r="I1504" s="650">
        <v>6</v>
      </c>
      <c r="J1504" s="686">
        <v>43208</v>
      </c>
      <c r="K1504" s="687" t="s">
        <v>275</v>
      </c>
      <c r="L1504" s="569" t="s">
        <v>0</v>
      </c>
      <c r="M1504" s="652" t="s">
        <v>634</v>
      </c>
      <c r="N1504" s="660">
        <v>43222</v>
      </c>
      <c r="O1504" s="654">
        <v>43223</v>
      </c>
      <c r="P1504" s="6"/>
      <c r="Q1504" s="271" t="s">
        <v>77</v>
      </c>
      <c r="R1504" s="5">
        <v>2018</v>
      </c>
      <c r="S1504" s="124"/>
      <c r="T1504" s="124"/>
      <c r="U1504" s="124"/>
      <c r="V1504" s="124"/>
      <c r="W1504" s="124"/>
    </row>
    <row r="1505" spans="1:23" ht="23.25" hidden="1" customHeight="1" x14ac:dyDescent="0.25">
      <c r="A1505" s="86" t="s">
        <v>9</v>
      </c>
      <c r="B1505" s="86" t="s">
        <v>599</v>
      </c>
      <c r="C1505" s="661" t="s">
        <v>142</v>
      </c>
      <c r="D1505" s="118" t="s">
        <v>2945</v>
      </c>
      <c r="E1505" s="124" t="s">
        <v>2946</v>
      </c>
      <c r="F1505" s="118" t="s">
        <v>94</v>
      </c>
      <c r="G1505" s="661">
        <v>20</v>
      </c>
      <c r="H1505" s="650"/>
      <c r="I1505" s="650"/>
      <c r="J1505" s="672">
        <v>44136</v>
      </c>
      <c r="K1505" s="702" t="s">
        <v>76</v>
      </c>
      <c r="L1505" s="312" t="s">
        <v>535</v>
      </c>
      <c r="M1505" s="652" t="s">
        <v>601</v>
      </c>
      <c r="N1505" s="660">
        <v>44168</v>
      </c>
      <c r="O1505" s="654">
        <v>44175</v>
      </c>
      <c r="P1505" s="703"/>
      <c r="Q1505" s="703" t="s">
        <v>67</v>
      </c>
      <c r="R1505" s="86">
        <f>YEAR(J1505)</f>
        <v>2020</v>
      </c>
    </row>
    <row r="1506" spans="1:23" ht="23.25" hidden="1" customHeight="1" x14ac:dyDescent="0.25">
      <c r="A1506" s="86" t="s">
        <v>9</v>
      </c>
      <c r="B1506" s="86" t="s">
        <v>599</v>
      </c>
      <c r="C1506" s="661" t="s">
        <v>142</v>
      </c>
      <c r="D1506" s="118" t="s">
        <v>2947</v>
      </c>
      <c r="E1506" s="124" t="s">
        <v>2948</v>
      </c>
      <c r="F1506" s="118" t="s">
        <v>94</v>
      </c>
      <c r="G1506" s="661">
        <v>10</v>
      </c>
      <c r="H1506" s="650"/>
      <c r="I1506" s="650"/>
      <c r="J1506" s="672">
        <v>44136</v>
      </c>
      <c r="K1506" s="702" t="s">
        <v>76</v>
      </c>
      <c r="L1506" s="312" t="s">
        <v>535</v>
      </c>
      <c r="M1506" s="652" t="s">
        <v>601</v>
      </c>
      <c r="N1506" s="660">
        <v>44168</v>
      </c>
      <c r="O1506" s="654">
        <v>44175</v>
      </c>
      <c r="P1506" s="703"/>
      <c r="Q1506" s="703" t="s">
        <v>67</v>
      </c>
      <c r="R1506" s="86">
        <f>YEAR(J1506)</f>
        <v>2020</v>
      </c>
    </row>
    <row r="1507" spans="1:23" ht="23.25" hidden="1" customHeight="1" x14ac:dyDescent="0.25">
      <c r="A1507" s="86" t="s">
        <v>9</v>
      </c>
      <c r="B1507" s="86" t="s">
        <v>599</v>
      </c>
      <c r="C1507" s="661" t="s">
        <v>142</v>
      </c>
      <c r="D1507" s="118" t="s">
        <v>2949</v>
      </c>
      <c r="E1507" s="124" t="s">
        <v>2950</v>
      </c>
      <c r="F1507" s="118" t="s">
        <v>94</v>
      </c>
      <c r="G1507" s="661">
        <v>10</v>
      </c>
      <c r="H1507" s="650"/>
      <c r="I1507" s="650"/>
      <c r="J1507" s="672">
        <v>44136</v>
      </c>
      <c r="K1507" s="702" t="s">
        <v>76</v>
      </c>
      <c r="L1507" s="312" t="s">
        <v>535</v>
      </c>
      <c r="M1507" s="652" t="s">
        <v>601</v>
      </c>
      <c r="N1507" s="660">
        <v>44168</v>
      </c>
      <c r="O1507" s="654">
        <v>44175</v>
      </c>
      <c r="P1507" s="703"/>
      <c r="Q1507" s="703" t="s">
        <v>67</v>
      </c>
      <c r="R1507" s="86">
        <f>YEAR(J1507)</f>
        <v>2020</v>
      </c>
    </row>
    <row r="1508" spans="1:23" ht="23.25" hidden="1" customHeight="1" x14ac:dyDescent="0.25">
      <c r="A1508" s="5" t="s">
        <v>307</v>
      </c>
      <c r="B1508" s="5" t="s">
        <v>2951</v>
      </c>
      <c r="C1508" s="376" t="s">
        <v>1799</v>
      </c>
      <c r="D1508" s="332">
        <v>218560</v>
      </c>
      <c r="E1508" s="331" t="s">
        <v>2952</v>
      </c>
      <c r="F1508" s="344" t="s">
        <v>44</v>
      </c>
      <c r="G1508" s="344">
        <v>5</v>
      </c>
      <c r="H1508" s="650">
        <v>107.2</v>
      </c>
      <c r="I1508" s="650">
        <v>536</v>
      </c>
      <c r="J1508" s="366">
        <v>43208</v>
      </c>
      <c r="K1508" s="598" t="s">
        <v>214</v>
      </c>
      <c r="L1508" s="361" t="s">
        <v>2953</v>
      </c>
      <c r="M1508" s="652" t="s">
        <v>634</v>
      </c>
      <c r="N1508" s="660">
        <v>43222</v>
      </c>
      <c r="O1508" s="654">
        <v>43223</v>
      </c>
      <c r="P1508" s="6"/>
      <c r="Q1508" s="271" t="s">
        <v>77</v>
      </c>
      <c r="R1508" s="5">
        <v>2018</v>
      </c>
      <c r="S1508" s="124"/>
      <c r="T1508" s="124"/>
      <c r="U1508" s="124"/>
      <c r="V1508" s="124"/>
      <c r="W1508" s="124"/>
    </row>
    <row r="1509" spans="1:23" ht="23.25" hidden="1" customHeight="1" x14ac:dyDescent="0.25">
      <c r="A1509" s="5" t="s">
        <v>0</v>
      </c>
      <c r="B1509" s="5" t="s">
        <v>2954</v>
      </c>
      <c r="C1509" s="376"/>
      <c r="D1509" s="344"/>
      <c r="E1509" s="337" t="s">
        <v>2955</v>
      </c>
      <c r="F1509" s="344" t="s">
        <v>32</v>
      </c>
      <c r="G1509" s="344">
        <v>1</v>
      </c>
      <c r="H1509" s="650">
        <v>225.34</v>
      </c>
      <c r="I1509" s="650">
        <v>225.34</v>
      </c>
      <c r="J1509" s="366">
        <v>43208</v>
      </c>
      <c r="K1509" s="598" t="s">
        <v>269</v>
      </c>
      <c r="L1509" s="361" t="s">
        <v>0</v>
      </c>
      <c r="M1509" s="652" t="s">
        <v>634</v>
      </c>
      <c r="N1509" s="660">
        <v>43207</v>
      </c>
      <c r="O1509" s="654">
        <v>43208</v>
      </c>
      <c r="P1509" s="6"/>
      <c r="Q1509" s="271" t="s">
        <v>77</v>
      </c>
      <c r="R1509" s="5">
        <v>2018</v>
      </c>
      <c r="S1509" s="124"/>
      <c r="T1509" s="124"/>
      <c r="U1509" s="124"/>
      <c r="V1509" s="124"/>
      <c r="W1509" s="124"/>
    </row>
    <row r="1510" spans="1:23" ht="23.25" hidden="1" customHeight="1" x14ac:dyDescent="0.25">
      <c r="A1510" s="5" t="s">
        <v>0</v>
      </c>
      <c r="B1510" s="5" t="s">
        <v>2956</v>
      </c>
      <c r="C1510" s="376" t="s">
        <v>694</v>
      </c>
      <c r="D1510" s="344">
        <v>250252</v>
      </c>
      <c r="E1510" s="331" t="s">
        <v>2957</v>
      </c>
      <c r="F1510" s="344" t="s">
        <v>94</v>
      </c>
      <c r="G1510" s="344">
        <v>12</v>
      </c>
      <c r="H1510" s="650">
        <v>4.18</v>
      </c>
      <c r="I1510" s="650">
        <v>50.16</v>
      </c>
      <c r="J1510" s="366">
        <v>43209</v>
      </c>
      <c r="K1510" s="598" t="s">
        <v>694</v>
      </c>
      <c r="L1510" s="361" t="s">
        <v>54</v>
      </c>
      <c r="M1510" s="652" t="s">
        <v>634</v>
      </c>
      <c r="N1510" s="660">
        <v>43222</v>
      </c>
      <c r="O1510" s="654">
        <v>43223</v>
      </c>
      <c r="P1510" s="6"/>
      <c r="Q1510" s="271" t="s">
        <v>77</v>
      </c>
      <c r="R1510" s="5">
        <v>2018</v>
      </c>
    </row>
    <row r="1511" spans="1:23" ht="23.25" hidden="1" customHeight="1" x14ac:dyDescent="0.25">
      <c r="A1511" s="5" t="s">
        <v>0</v>
      </c>
      <c r="B1511" s="5" t="s">
        <v>2956</v>
      </c>
      <c r="C1511" s="376" t="s">
        <v>694</v>
      </c>
      <c r="D1511" s="344">
        <v>250283</v>
      </c>
      <c r="E1511" s="331" t="s">
        <v>2958</v>
      </c>
      <c r="F1511" s="344" t="s">
        <v>94</v>
      </c>
      <c r="G1511" s="344">
        <v>10</v>
      </c>
      <c r="H1511" s="650">
        <v>4.18</v>
      </c>
      <c r="I1511" s="650">
        <v>41.8</v>
      </c>
      <c r="J1511" s="366">
        <v>43209</v>
      </c>
      <c r="K1511" s="598" t="s">
        <v>694</v>
      </c>
      <c r="L1511" s="361" t="s">
        <v>54</v>
      </c>
      <c r="M1511" s="652" t="s">
        <v>634</v>
      </c>
      <c r="N1511" s="660">
        <v>43222</v>
      </c>
      <c r="O1511" s="654">
        <v>43223</v>
      </c>
      <c r="P1511" s="6"/>
      <c r="Q1511" s="271" t="s">
        <v>77</v>
      </c>
      <c r="R1511" s="5">
        <v>2018</v>
      </c>
      <c r="S1511" s="564"/>
      <c r="T1511" s="564"/>
      <c r="U1511" s="564"/>
      <c r="V1511" s="564"/>
      <c r="W1511" s="564"/>
    </row>
    <row r="1512" spans="1:23" ht="23.25" hidden="1" customHeight="1" x14ac:dyDescent="0.25">
      <c r="A1512" s="5" t="s">
        <v>2959</v>
      </c>
      <c r="B1512" s="5" t="s">
        <v>2956</v>
      </c>
      <c r="C1512" s="376" t="s">
        <v>694</v>
      </c>
      <c r="D1512" s="344">
        <v>7114303</v>
      </c>
      <c r="E1512" s="331" t="s">
        <v>2960</v>
      </c>
      <c r="F1512" s="344" t="s">
        <v>94</v>
      </c>
      <c r="G1512" s="344">
        <v>2</v>
      </c>
      <c r="H1512" s="650">
        <v>290</v>
      </c>
      <c r="I1512" s="650">
        <v>580</v>
      </c>
      <c r="J1512" s="366">
        <v>43209</v>
      </c>
      <c r="K1512" s="598" t="s">
        <v>694</v>
      </c>
      <c r="L1512" s="361" t="s">
        <v>54</v>
      </c>
      <c r="M1512" s="652" t="s">
        <v>634</v>
      </c>
      <c r="N1512" s="660">
        <v>43222</v>
      </c>
      <c r="O1512" s="654">
        <v>43223</v>
      </c>
      <c r="P1512" s="6"/>
      <c r="Q1512" s="271" t="s">
        <v>77</v>
      </c>
      <c r="R1512" s="5">
        <v>2018</v>
      </c>
    </row>
    <row r="1513" spans="1:23" ht="23.25" hidden="1" customHeight="1" x14ac:dyDescent="0.25">
      <c r="A1513" s="5" t="s">
        <v>2959</v>
      </c>
      <c r="B1513" s="5" t="s">
        <v>2956</v>
      </c>
      <c r="C1513" s="376" t="s">
        <v>694</v>
      </c>
      <c r="D1513" s="344">
        <v>7114541</v>
      </c>
      <c r="E1513" s="331" t="s">
        <v>2961</v>
      </c>
      <c r="F1513" s="344" t="s">
        <v>94</v>
      </c>
      <c r="G1513" s="344">
        <v>10</v>
      </c>
      <c r="H1513" s="650">
        <v>38.450000000000003</v>
      </c>
      <c r="I1513" s="650">
        <v>384.5</v>
      </c>
      <c r="J1513" s="366">
        <v>43209</v>
      </c>
      <c r="K1513" s="598" t="s">
        <v>694</v>
      </c>
      <c r="L1513" s="361" t="s">
        <v>54</v>
      </c>
      <c r="M1513" s="652" t="s">
        <v>634</v>
      </c>
      <c r="N1513" s="660">
        <v>43222</v>
      </c>
      <c r="O1513" s="654">
        <v>43223</v>
      </c>
      <c r="P1513" s="6"/>
      <c r="Q1513" s="271" t="s">
        <v>77</v>
      </c>
      <c r="R1513" s="5">
        <v>2018</v>
      </c>
    </row>
    <row r="1514" spans="1:23" ht="23.25" hidden="1" customHeight="1" x14ac:dyDescent="0.25">
      <c r="A1514" s="389" t="s">
        <v>307</v>
      </c>
      <c r="B1514" s="5" t="s">
        <v>2032</v>
      </c>
      <c r="C1514" s="376" t="s">
        <v>2029</v>
      </c>
      <c r="D1514" s="344" t="s">
        <v>2033</v>
      </c>
      <c r="E1514" s="333" t="s">
        <v>2034</v>
      </c>
      <c r="F1514" s="344" t="s">
        <v>1505</v>
      </c>
      <c r="G1514" s="344">
        <v>10</v>
      </c>
      <c r="H1514" s="650">
        <v>6.55</v>
      </c>
      <c r="I1514" s="650">
        <v>65.5</v>
      </c>
      <c r="J1514" s="366">
        <v>43210</v>
      </c>
      <c r="K1514" s="598" t="s">
        <v>139</v>
      </c>
      <c r="L1514" s="361" t="s">
        <v>78</v>
      </c>
      <c r="M1514" s="652" t="s">
        <v>634</v>
      </c>
      <c r="N1514" s="660">
        <v>43223</v>
      </c>
      <c r="O1514" s="654">
        <v>43223</v>
      </c>
      <c r="P1514" s="6"/>
      <c r="Q1514" s="271" t="s">
        <v>77</v>
      </c>
      <c r="R1514" s="5">
        <v>2018</v>
      </c>
      <c r="S1514" s="564"/>
      <c r="T1514" s="564"/>
      <c r="U1514" s="564"/>
      <c r="V1514" s="564"/>
      <c r="W1514" s="564"/>
    </row>
    <row r="1515" spans="1:23" ht="23.25" hidden="1" customHeight="1" x14ac:dyDescent="0.25">
      <c r="A1515" s="348" t="s">
        <v>7</v>
      </c>
      <c r="B1515" s="348" t="s">
        <v>2962</v>
      </c>
      <c r="C1515" s="728"/>
      <c r="D1515" s="393" t="s">
        <v>2963</v>
      </c>
      <c r="E1515" s="337" t="s">
        <v>2964</v>
      </c>
      <c r="F1515" s="393" t="s">
        <v>50</v>
      </c>
      <c r="G1515" s="393">
        <v>1</v>
      </c>
      <c r="H1515" s="650">
        <v>95.55</v>
      </c>
      <c r="I1515" s="650">
        <v>95.55</v>
      </c>
      <c r="J1515" s="686">
        <v>43210</v>
      </c>
      <c r="K1515" s="687" t="s">
        <v>275</v>
      </c>
      <c r="L1515" s="569" t="s">
        <v>7</v>
      </c>
      <c r="M1515" s="652" t="s">
        <v>634</v>
      </c>
      <c r="N1515" s="660">
        <v>43222</v>
      </c>
      <c r="O1515" s="654">
        <v>43223</v>
      </c>
      <c r="P1515" s="744"/>
      <c r="Q1515" s="271" t="s">
        <v>77</v>
      </c>
      <c r="R1515" s="549">
        <v>2018</v>
      </c>
      <c r="S1515" s="124"/>
      <c r="T1515" s="124"/>
      <c r="U1515" s="124"/>
      <c r="V1515" s="124"/>
      <c r="W1515" s="124"/>
    </row>
    <row r="1516" spans="1:23" ht="23.25" hidden="1" customHeight="1" x14ac:dyDescent="0.25">
      <c r="A1516" s="3" t="s">
        <v>54</v>
      </c>
      <c r="B1516" s="5" t="s">
        <v>464</v>
      </c>
      <c r="C1516" s="376" t="s">
        <v>180</v>
      </c>
      <c r="D1516" s="344">
        <v>910001298</v>
      </c>
      <c r="E1516" s="331" t="s">
        <v>465</v>
      </c>
      <c r="F1516" s="332" t="s">
        <v>32</v>
      </c>
      <c r="G1516" s="332">
        <v>1</v>
      </c>
      <c r="H1516" s="650">
        <v>2636.91</v>
      </c>
      <c r="I1516" s="650">
        <v>2636.91</v>
      </c>
      <c r="J1516" s="366">
        <v>43214</v>
      </c>
      <c r="K1516" s="598" t="s">
        <v>180</v>
      </c>
      <c r="L1516" s="361" t="s">
        <v>78</v>
      </c>
      <c r="M1516" s="652" t="s">
        <v>634</v>
      </c>
      <c r="N1516" s="660">
        <v>43223</v>
      </c>
      <c r="O1516" s="654">
        <v>43228</v>
      </c>
      <c r="P1516" s="6"/>
      <c r="Q1516" s="271" t="s">
        <v>77</v>
      </c>
      <c r="R1516" s="5">
        <v>2018</v>
      </c>
    </row>
    <row r="1517" spans="1:23" ht="23.25" hidden="1" customHeight="1" x14ac:dyDescent="0.25">
      <c r="A1517" s="3" t="s">
        <v>54</v>
      </c>
      <c r="B1517" s="5" t="s">
        <v>1970</v>
      </c>
      <c r="C1517" s="376" t="s">
        <v>180</v>
      </c>
      <c r="D1517" s="344">
        <v>9100000876</v>
      </c>
      <c r="E1517" s="331" t="s">
        <v>1236</v>
      </c>
      <c r="F1517" s="332" t="s">
        <v>32</v>
      </c>
      <c r="G1517" s="332">
        <v>1</v>
      </c>
      <c r="H1517" s="650">
        <v>2084.96</v>
      </c>
      <c r="I1517" s="650">
        <v>2084.96</v>
      </c>
      <c r="J1517" s="366">
        <v>43214</v>
      </c>
      <c r="K1517" s="598" t="s">
        <v>180</v>
      </c>
      <c r="L1517" s="361" t="s">
        <v>2953</v>
      </c>
      <c r="M1517" s="652" t="s">
        <v>634</v>
      </c>
      <c r="N1517" s="660">
        <v>43222</v>
      </c>
      <c r="O1517" s="654">
        <v>43228</v>
      </c>
      <c r="P1517" s="6"/>
      <c r="Q1517" s="271" t="s">
        <v>77</v>
      </c>
      <c r="R1517" s="5">
        <v>2018</v>
      </c>
    </row>
    <row r="1518" spans="1:23" ht="23.25" hidden="1" customHeight="1" x14ac:dyDescent="0.25">
      <c r="A1518" s="86" t="s">
        <v>9</v>
      </c>
      <c r="B1518" s="86" t="s">
        <v>599</v>
      </c>
      <c r="C1518" s="661" t="s">
        <v>142</v>
      </c>
      <c r="D1518" s="118" t="s">
        <v>2965</v>
      </c>
      <c r="E1518" s="124" t="s">
        <v>2966</v>
      </c>
      <c r="F1518" s="118" t="s">
        <v>94</v>
      </c>
      <c r="G1518" s="661">
        <v>10</v>
      </c>
      <c r="H1518" s="650"/>
      <c r="I1518" s="650"/>
      <c r="J1518" s="672">
        <v>44136</v>
      </c>
      <c r="K1518" s="702" t="s">
        <v>76</v>
      </c>
      <c r="L1518" s="312" t="s">
        <v>535</v>
      </c>
      <c r="M1518" s="652" t="s">
        <v>601</v>
      </c>
      <c r="N1518" s="660">
        <v>44168</v>
      </c>
      <c r="O1518" s="654">
        <v>44175</v>
      </c>
      <c r="P1518" s="703"/>
      <c r="Q1518" s="703" t="s">
        <v>67</v>
      </c>
      <c r="R1518" s="86">
        <f>YEAR(J1518)</f>
        <v>2020</v>
      </c>
    </row>
    <row r="1519" spans="1:23" ht="23.25" hidden="1" customHeight="1" x14ac:dyDescent="0.25">
      <c r="A1519" s="4" t="s">
        <v>120</v>
      </c>
      <c r="B1519" s="4" t="s">
        <v>2967</v>
      </c>
      <c r="C1519" s="722" t="s">
        <v>122</v>
      </c>
      <c r="D1519" s="422" t="s">
        <v>2968</v>
      </c>
      <c r="E1519" s="3" t="s">
        <v>2967</v>
      </c>
      <c r="F1519" s="332" t="s">
        <v>2464</v>
      </c>
      <c r="G1519" s="692">
        <v>10</v>
      </c>
      <c r="H1519" s="650"/>
      <c r="I1519" s="650"/>
      <c r="J1519" s="419">
        <v>43861</v>
      </c>
      <c r="K1519" s="598" t="s">
        <v>76</v>
      </c>
      <c r="L1519" s="323" t="s">
        <v>154</v>
      </c>
      <c r="M1519" s="652" t="s">
        <v>1873</v>
      </c>
      <c r="N1519" s="660">
        <v>43878</v>
      </c>
      <c r="O1519" s="654">
        <v>43882</v>
      </c>
      <c r="P1519" s="396"/>
      <c r="Q1519" s="701" t="s">
        <v>67</v>
      </c>
      <c r="R1519" s="655">
        <v>2020</v>
      </c>
    </row>
    <row r="1520" spans="1:23" ht="23.25" hidden="1" customHeight="1" x14ac:dyDescent="0.25">
      <c r="A1520" s="4" t="s">
        <v>120</v>
      </c>
      <c r="B1520" s="4" t="s">
        <v>2967</v>
      </c>
      <c r="C1520" s="722" t="s">
        <v>122</v>
      </c>
      <c r="D1520" s="422" t="s">
        <v>2968</v>
      </c>
      <c r="E1520" s="3" t="s">
        <v>2967</v>
      </c>
      <c r="F1520" s="332" t="s">
        <v>2464</v>
      </c>
      <c r="G1520" s="692">
        <v>10</v>
      </c>
      <c r="H1520" s="650"/>
      <c r="I1520" s="650"/>
      <c r="J1520" s="419">
        <v>43861</v>
      </c>
      <c r="K1520" s="598" t="s">
        <v>76</v>
      </c>
      <c r="L1520" s="323" t="s">
        <v>154</v>
      </c>
      <c r="M1520" s="652" t="s">
        <v>1873</v>
      </c>
      <c r="N1520" s="660">
        <v>43878</v>
      </c>
      <c r="O1520" s="654">
        <v>43882</v>
      </c>
      <c r="P1520" s="396"/>
      <c r="Q1520" s="701" t="s">
        <v>67</v>
      </c>
      <c r="R1520" s="655">
        <v>2020</v>
      </c>
    </row>
    <row r="1521" spans="1:23" ht="23.25" hidden="1" customHeight="1" x14ac:dyDescent="0.25">
      <c r="A1521" s="5" t="s">
        <v>307</v>
      </c>
      <c r="B1521" s="5" t="s">
        <v>2969</v>
      </c>
      <c r="C1521" s="376" t="s">
        <v>2970</v>
      </c>
      <c r="D1521" s="344" t="s">
        <v>2971</v>
      </c>
      <c r="E1521" s="333" t="s">
        <v>2972</v>
      </c>
      <c r="F1521" s="344" t="s">
        <v>44</v>
      </c>
      <c r="G1521" s="344">
        <v>5</v>
      </c>
      <c r="H1521" s="650">
        <v>11.38</v>
      </c>
      <c r="I1521" s="650">
        <v>56.900000000000006</v>
      </c>
      <c r="J1521" s="366">
        <v>43214</v>
      </c>
      <c r="K1521" s="598" t="s">
        <v>139</v>
      </c>
      <c r="L1521" s="361" t="s">
        <v>78</v>
      </c>
      <c r="M1521" s="652" t="s">
        <v>66</v>
      </c>
      <c r="N1521" s="660">
        <v>43223</v>
      </c>
      <c r="O1521" s="654">
        <v>43223</v>
      </c>
      <c r="P1521" s="6"/>
      <c r="Q1521" s="271" t="s">
        <v>77</v>
      </c>
      <c r="R1521" s="5">
        <v>2018</v>
      </c>
    </row>
    <row r="1522" spans="1:23" ht="23.25" hidden="1" customHeight="1" x14ac:dyDescent="0.25">
      <c r="A1522" s="5" t="s">
        <v>307</v>
      </c>
      <c r="B1522" s="5" t="s">
        <v>2973</v>
      </c>
      <c r="C1522" s="376" t="s">
        <v>2970</v>
      </c>
      <c r="D1522" s="344" t="s">
        <v>2974</v>
      </c>
      <c r="E1522" s="333" t="s">
        <v>2975</v>
      </c>
      <c r="F1522" s="344" t="s">
        <v>44</v>
      </c>
      <c r="G1522" s="344">
        <v>5</v>
      </c>
      <c r="H1522" s="650">
        <v>18.260000000000002</v>
      </c>
      <c r="I1522" s="650">
        <v>91.300000000000011</v>
      </c>
      <c r="J1522" s="366">
        <v>43214</v>
      </c>
      <c r="K1522" s="598" t="s">
        <v>139</v>
      </c>
      <c r="L1522" s="361" t="s">
        <v>78</v>
      </c>
      <c r="M1522" s="652" t="s">
        <v>66</v>
      </c>
      <c r="N1522" s="660">
        <v>43223</v>
      </c>
      <c r="O1522" s="654">
        <v>43223</v>
      </c>
      <c r="P1522" s="6"/>
      <c r="Q1522" s="271" t="s">
        <v>77</v>
      </c>
      <c r="R1522" s="5">
        <v>2018</v>
      </c>
    </row>
    <row r="1523" spans="1:23" ht="23.25" hidden="1" customHeight="1" x14ac:dyDescent="0.25">
      <c r="A1523" s="348" t="s">
        <v>307</v>
      </c>
      <c r="B1523" s="348" t="s">
        <v>2976</v>
      </c>
      <c r="C1523" s="745" t="s">
        <v>2970</v>
      </c>
      <c r="D1523" s="393" t="s">
        <v>2977</v>
      </c>
      <c r="E1523" s="333" t="s">
        <v>2978</v>
      </c>
      <c r="F1523" s="344" t="s">
        <v>44</v>
      </c>
      <c r="G1523" s="393">
        <v>5</v>
      </c>
      <c r="H1523" s="650">
        <v>9.39</v>
      </c>
      <c r="I1523" s="650" t="e">
        <v>#REF!</v>
      </c>
      <c r="J1523" s="686">
        <v>43214</v>
      </c>
      <c r="K1523" s="687" t="s">
        <v>139</v>
      </c>
      <c r="L1523" s="569" t="s">
        <v>78</v>
      </c>
      <c r="M1523" s="652" t="s">
        <v>66</v>
      </c>
      <c r="N1523" s="660">
        <v>43223</v>
      </c>
      <c r="O1523" s="654">
        <v>43223</v>
      </c>
      <c r="P1523" s="6"/>
      <c r="Q1523" s="271" t="s">
        <v>77</v>
      </c>
      <c r="R1523" s="5">
        <v>2018</v>
      </c>
    </row>
    <row r="1524" spans="1:23" ht="23.25" hidden="1" customHeight="1" x14ac:dyDescent="0.25">
      <c r="A1524" s="348" t="s">
        <v>307</v>
      </c>
      <c r="B1524" s="348" t="s">
        <v>2979</v>
      </c>
      <c r="C1524" s="728" t="s">
        <v>2970</v>
      </c>
      <c r="D1524" s="393" t="s">
        <v>2980</v>
      </c>
      <c r="E1524" s="333" t="s">
        <v>2981</v>
      </c>
      <c r="F1524" s="344" t="s">
        <v>44</v>
      </c>
      <c r="G1524" s="393">
        <v>5</v>
      </c>
      <c r="H1524" s="650">
        <v>15.38</v>
      </c>
      <c r="I1524" s="650" t="e">
        <v>#REF!</v>
      </c>
      <c r="J1524" s="686">
        <v>43214</v>
      </c>
      <c r="K1524" s="687" t="s">
        <v>139</v>
      </c>
      <c r="L1524" s="569" t="s">
        <v>78</v>
      </c>
      <c r="M1524" s="652" t="s">
        <v>66</v>
      </c>
      <c r="N1524" s="660">
        <v>43223</v>
      </c>
      <c r="O1524" s="654">
        <v>43223</v>
      </c>
      <c r="P1524" s="6"/>
      <c r="Q1524" s="271" t="s">
        <v>77</v>
      </c>
      <c r="R1524" s="5">
        <v>2018</v>
      </c>
    </row>
    <row r="1525" spans="1:23" ht="23.25" hidden="1" customHeight="1" x14ac:dyDescent="0.25">
      <c r="A1525" s="5" t="s">
        <v>54</v>
      </c>
      <c r="B1525" s="5" t="s">
        <v>2982</v>
      </c>
      <c r="C1525" s="376"/>
      <c r="D1525" s="344" t="s">
        <v>2983</v>
      </c>
      <c r="E1525" s="337" t="s">
        <v>2984</v>
      </c>
      <c r="F1525" s="344" t="s">
        <v>32</v>
      </c>
      <c r="G1525" s="344">
        <v>1</v>
      </c>
      <c r="H1525" s="650">
        <v>235.59</v>
      </c>
      <c r="I1525" s="650">
        <v>235.59</v>
      </c>
      <c r="J1525" s="366">
        <v>43214</v>
      </c>
      <c r="K1525" s="598" t="s">
        <v>808</v>
      </c>
      <c r="L1525" s="361" t="s">
        <v>54</v>
      </c>
      <c r="M1525" s="652" t="s">
        <v>634</v>
      </c>
      <c r="N1525" s="660">
        <v>43223</v>
      </c>
      <c r="O1525" s="654">
        <v>43230</v>
      </c>
      <c r="P1525" s="6"/>
      <c r="Q1525" s="271" t="s">
        <v>77</v>
      </c>
      <c r="R1525" s="549">
        <v>2018</v>
      </c>
    </row>
    <row r="1526" spans="1:23" ht="23.25" hidden="1" customHeight="1" x14ac:dyDescent="0.25">
      <c r="A1526" s="5" t="s">
        <v>7</v>
      </c>
      <c r="B1526" s="5" t="s">
        <v>2985</v>
      </c>
      <c r="C1526" s="376"/>
      <c r="D1526" s="344" t="s">
        <v>2986</v>
      </c>
      <c r="E1526" s="337" t="s">
        <v>2987</v>
      </c>
      <c r="F1526" s="344" t="s">
        <v>32</v>
      </c>
      <c r="G1526" s="344">
        <v>1</v>
      </c>
      <c r="H1526" s="650">
        <v>80</v>
      </c>
      <c r="I1526" s="650">
        <v>80</v>
      </c>
      <c r="J1526" s="366">
        <v>43214</v>
      </c>
      <c r="K1526" s="598" t="s">
        <v>332</v>
      </c>
      <c r="L1526" s="361" t="s">
        <v>88</v>
      </c>
      <c r="M1526" s="652" t="s">
        <v>634</v>
      </c>
      <c r="N1526" s="660">
        <v>43223</v>
      </c>
      <c r="O1526" s="654">
        <v>43230</v>
      </c>
      <c r="P1526" s="6"/>
      <c r="Q1526" s="271" t="s">
        <v>77</v>
      </c>
      <c r="R1526" s="549">
        <v>2018</v>
      </c>
    </row>
    <row r="1527" spans="1:23" ht="23.25" hidden="1" customHeight="1" x14ac:dyDescent="0.25">
      <c r="A1527" s="3" t="s">
        <v>0</v>
      </c>
      <c r="B1527" s="391" t="s">
        <v>2988</v>
      </c>
      <c r="C1527" s="376" t="s">
        <v>2989</v>
      </c>
      <c r="D1527" s="335" t="s">
        <v>2990</v>
      </c>
      <c r="E1527" s="374" t="s">
        <v>2991</v>
      </c>
      <c r="F1527" s="344" t="s">
        <v>94</v>
      </c>
      <c r="G1527" s="344" t="s">
        <v>2992</v>
      </c>
      <c r="H1527" s="650">
        <v>11.43</v>
      </c>
      <c r="I1527" s="650">
        <v>11.43</v>
      </c>
      <c r="J1527" s="366">
        <v>43214</v>
      </c>
      <c r="K1527" s="598" t="s">
        <v>139</v>
      </c>
      <c r="L1527" s="361" t="s">
        <v>0</v>
      </c>
      <c r="M1527" s="652" t="s">
        <v>634</v>
      </c>
      <c r="N1527" s="660">
        <v>43223</v>
      </c>
      <c r="O1527" s="654">
        <v>43223</v>
      </c>
      <c r="P1527" s="3"/>
      <c r="Q1527" s="271" t="s">
        <v>77</v>
      </c>
      <c r="R1527" s="5">
        <v>2018</v>
      </c>
    </row>
    <row r="1528" spans="1:23" ht="23.25" hidden="1" customHeight="1" x14ac:dyDescent="0.25">
      <c r="A1528" s="3" t="s">
        <v>0</v>
      </c>
      <c r="B1528" s="391" t="s">
        <v>2988</v>
      </c>
      <c r="C1528" s="376" t="s">
        <v>386</v>
      </c>
      <c r="D1528" s="335" t="s">
        <v>2993</v>
      </c>
      <c r="E1528" s="333" t="s">
        <v>2994</v>
      </c>
      <c r="F1528" s="344" t="s">
        <v>94</v>
      </c>
      <c r="G1528" s="344">
        <v>10</v>
      </c>
      <c r="H1528" s="650">
        <v>5.22</v>
      </c>
      <c r="I1528" s="650">
        <v>52.199999999999996</v>
      </c>
      <c r="J1528" s="366">
        <v>43214</v>
      </c>
      <c r="K1528" s="598" t="s">
        <v>139</v>
      </c>
      <c r="L1528" s="361" t="s">
        <v>0</v>
      </c>
      <c r="M1528" s="652" t="s">
        <v>634</v>
      </c>
      <c r="N1528" s="660">
        <v>43223</v>
      </c>
      <c r="O1528" s="654">
        <v>43223</v>
      </c>
      <c r="P1528" s="3"/>
      <c r="Q1528" s="271" t="s">
        <v>77</v>
      </c>
      <c r="R1528" s="5">
        <v>2018</v>
      </c>
    </row>
    <row r="1529" spans="1:23" ht="23.25" hidden="1" customHeight="1" x14ac:dyDescent="0.25">
      <c r="A1529" s="3" t="s">
        <v>7</v>
      </c>
      <c r="B1529" s="399" t="s">
        <v>2995</v>
      </c>
      <c r="C1529" s="376" t="s">
        <v>2996</v>
      </c>
      <c r="D1529" s="344" t="s">
        <v>2997</v>
      </c>
      <c r="E1529" s="337" t="s">
        <v>2998</v>
      </c>
      <c r="F1529" s="332" t="s">
        <v>94</v>
      </c>
      <c r="G1529" s="332">
        <v>4</v>
      </c>
      <c r="H1529" s="650">
        <v>158</v>
      </c>
      <c r="I1529" s="650">
        <v>632</v>
      </c>
      <c r="J1529" s="366">
        <v>43215</v>
      </c>
      <c r="K1529" s="598" t="s">
        <v>571</v>
      </c>
      <c r="L1529" s="361" t="s">
        <v>7</v>
      </c>
      <c r="M1529" s="652" t="s">
        <v>634</v>
      </c>
      <c r="N1529" s="660">
        <v>43223</v>
      </c>
      <c r="O1529" s="654">
        <v>43230</v>
      </c>
      <c r="P1529" s="6"/>
      <c r="Q1529" s="271" t="s">
        <v>77</v>
      </c>
      <c r="R1529" s="549">
        <v>2018</v>
      </c>
    </row>
    <row r="1530" spans="1:23" ht="23.25" hidden="1" customHeight="1" x14ac:dyDescent="0.25">
      <c r="A1530" s="5" t="s">
        <v>54</v>
      </c>
      <c r="B1530" s="5" t="s">
        <v>2999</v>
      </c>
      <c r="C1530" s="376"/>
      <c r="D1530" s="344" t="s">
        <v>3000</v>
      </c>
      <c r="E1530" s="337" t="s">
        <v>3001</v>
      </c>
      <c r="F1530" s="344" t="s">
        <v>64</v>
      </c>
      <c r="G1530" s="344">
        <v>1</v>
      </c>
      <c r="H1530" s="650">
        <v>761.45</v>
      </c>
      <c r="I1530" s="650">
        <v>761.45</v>
      </c>
      <c r="J1530" s="366">
        <v>43216</v>
      </c>
      <c r="K1530" s="598" t="s">
        <v>808</v>
      </c>
      <c r="L1530" s="361" t="s">
        <v>54</v>
      </c>
      <c r="M1530" s="652" t="s">
        <v>634</v>
      </c>
      <c r="N1530" s="660">
        <v>43223</v>
      </c>
      <c r="O1530" s="654">
        <v>43230</v>
      </c>
      <c r="P1530" s="6"/>
      <c r="Q1530" s="271" t="s">
        <v>77</v>
      </c>
      <c r="R1530" s="549">
        <v>2018</v>
      </c>
    </row>
    <row r="1531" spans="1:23" ht="23.25" hidden="1" customHeight="1" x14ac:dyDescent="0.25">
      <c r="A1531" s="4" t="s">
        <v>120</v>
      </c>
      <c r="B1531" s="4" t="s">
        <v>3002</v>
      </c>
      <c r="C1531" s="722" t="s">
        <v>122</v>
      </c>
      <c r="D1531" s="422" t="s">
        <v>2968</v>
      </c>
      <c r="E1531" s="3" t="s">
        <v>3002</v>
      </c>
      <c r="F1531" s="332" t="s">
        <v>2464</v>
      </c>
      <c r="G1531" s="692">
        <v>10</v>
      </c>
      <c r="H1531" s="650"/>
      <c r="I1531" s="650"/>
      <c r="J1531" s="419">
        <v>43861</v>
      </c>
      <c r="K1531" s="598" t="s">
        <v>76</v>
      </c>
      <c r="L1531" s="323" t="s">
        <v>154</v>
      </c>
      <c r="M1531" s="652" t="s">
        <v>1873</v>
      </c>
      <c r="N1531" s="660">
        <v>43878</v>
      </c>
      <c r="O1531" s="654">
        <v>43882</v>
      </c>
      <c r="P1531" s="396"/>
      <c r="Q1531" s="701" t="s">
        <v>67</v>
      </c>
      <c r="R1531" s="655">
        <v>2020</v>
      </c>
    </row>
    <row r="1532" spans="1:23" ht="23.25" hidden="1" customHeight="1" x14ac:dyDescent="0.25">
      <c r="A1532" s="4" t="s">
        <v>120</v>
      </c>
      <c r="B1532" s="4" t="s">
        <v>3002</v>
      </c>
      <c r="C1532" s="722" t="s">
        <v>122</v>
      </c>
      <c r="D1532" s="422" t="s">
        <v>2968</v>
      </c>
      <c r="E1532" s="3" t="s">
        <v>3002</v>
      </c>
      <c r="F1532" s="332" t="s">
        <v>2464</v>
      </c>
      <c r="G1532" s="692">
        <v>10</v>
      </c>
      <c r="H1532" s="650"/>
      <c r="I1532" s="650"/>
      <c r="J1532" s="419">
        <v>43861</v>
      </c>
      <c r="K1532" s="598" t="s">
        <v>76</v>
      </c>
      <c r="L1532" s="323" t="s">
        <v>154</v>
      </c>
      <c r="M1532" s="652" t="s">
        <v>1873</v>
      </c>
      <c r="N1532" s="660">
        <v>43878</v>
      </c>
      <c r="O1532" s="654">
        <v>43882</v>
      </c>
      <c r="P1532" s="396"/>
      <c r="Q1532" s="701" t="s">
        <v>67</v>
      </c>
      <c r="R1532" s="655">
        <v>2020</v>
      </c>
    </row>
    <row r="1533" spans="1:23" ht="23.25" hidden="1" customHeight="1" x14ac:dyDescent="0.25">
      <c r="A1533" s="338" t="s">
        <v>0</v>
      </c>
      <c r="B1533" s="86" t="s">
        <v>3003</v>
      </c>
      <c r="C1533" s="661" t="s">
        <v>142</v>
      </c>
      <c r="D1533" s="118" t="s">
        <v>3004</v>
      </c>
      <c r="E1533" s="475" t="s">
        <v>3005</v>
      </c>
      <c r="F1533" s="118" t="s">
        <v>94</v>
      </c>
      <c r="G1533" s="661">
        <v>10</v>
      </c>
      <c r="H1533" s="650">
        <v>0.88</v>
      </c>
      <c r="I1533" s="650">
        <f>H1533*G1533</f>
        <v>8.8000000000000007</v>
      </c>
      <c r="J1533" s="168">
        <v>44209</v>
      </c>
      <c r="K1533" s="671" t="s">
        <v>76</v>
      </c>
      <c r="L1533" s="312" t="s">
        <v>0</v>
      </c>
      <c r="M1533" s="652" t="s">
        <v>2351</v>
      </c>
      <c r="N1533" s="653">
        <v>44300</v>
      </c>
      <c r="O1533" s="654">
        <v>44302</v>
      </c>
      <c r="P1533" s="86"/>
      <c r="Q1533" s="271" t="s">
        <v>67</v>
      </c>
      <c r="R1533" s="455">
        <f>YEAR(J1533)</f>
        <v>2021</v>
      </c>
    </row>
    <row r="1534" spans="1:23" ht="23.25" hidden="1" customHeight="1" x14ac:dyDescent="0.25">
      <c r="A1534" s="338" t="s">
        <v>0</v>
      </c>
      <c r="B1534" s="86" t="s">
        <v>3003</v>
      </c>
      <c r="C1534" s="661" t="s">
        <v>142</v>
      </c>
      <c r="D1534" s="118" t="s">
        <v>3006</v>
      </c>
      <c r="E1534" s="475" t="s">
        <v>3005</v>
      </c>
      <c r="F1534" s="118" t="s">
        <v>94</v>
      </c>
      <c r="G1534" s="661">
        <v>10</v>
      </c>
      <c r="H1534" s="650">
        <v>1.26</v>
      </c>
      <c r="I1534" s="650">
        <f>H1534*G1534</f>
        <v>12.6</v>
      </c>
      <c r="J1534" s="168">
        <v>44209</v>
      </c>
      <c r="K1534" s="671" t="s">
        <v>76</v>
      </c>
      <c r="L1534" s="312" t="s">
        <v>0</v>
      </c>
      <c r="M1534" s="652" t="s">
        <v>2351</v>
      </c>
      <c r="N1534" s="653">
        <v>44300</v>
      </c>
      <c r="O1534" s="654">
        <v>44302</v>
      </c>
      <c r="P1534" s="86"/>
      <c r="Q1534" s="271" t="s">
        <v>67</v>
      </c>
      <c r="R1534" s="455">
        <f>YEAR(J1534)</f>
        <v>2021</v>
      </c>
      <c r="S1534" s="124"/>
      <c r="T1534" s="124"/>
      <c r="U1534" s="124"/>
      <c r="V1534" s="124"/>
      <c r="W1534" s="124"/>
    </row>
    <row r="1535" spans="1:23" ht="23.25" hidden="1" customHeight="1" x14ac:dyDescent="0.25">
      <c r="A1535" s="338" t="s">
        <v>0</v>
      </c>
      <c r="B1535" s="86" t="s">
        <v>3003</v>
      </c>
      <c r="C1535" s="661" t="s">
        <v>142</v>
      </c>
      <c r="D1535" s="118" t="s">
        <v>3007</v>
      </c>
      <c r="E1535" s="475" t="s">
        <v>3005</v>
      </c>
      <c r="F1535" s="118" t="s">
        <v>94</v>
      </c>
      <c r="G1535" s="661">
        <v>10</v>
      </c>
      <c r="H1535" s="650">
        <v>1.85</v>
      </c>
      <c r="I1535" s="650">
        <f>H1535*G1535</f>
        <v>18.5</v>
      </c>
      <c r="J1535" s="168">
        <v>44209</v>
      </c>
      <c r="K1535" s="671" t="s">
        <v>76</v>
      </c>
      <c r="L1535" s="312" t="s">
        <v>0</v>
      </c>
      <c r="M1535" s="652" t="s">
        <v>2351</v>
      </c>
      <c r="N1535" s="653">
        <v>44300</v>
      </c>
      <c r="O1535" s="654">
        <v>44302</v>
      </c>
      <c r="P1535" s="86"/>
      <c r="Q1535" s="271" t="s">
        <v>100</v>
      </c>
      <c r="R1535" s="455">
        <f>YEAR(J1535)</f>
        <v>2021</v>
      </c>
    </row>
    <row r="1536" spans="1:23" ht="23.25" hidden="1" customHeight="1" x14ac:dyDescent="0.25">
      <c r="A1536" s="338" t="s">
        <v>0</v>
      </c>
      <c r="B1536" s="86" t="s">
        <v>3003</v>
      </c>
      <c r="C1536" s="661" t="s">
        <v>142</v>
      </c>
      <c r="D1536" s="118" t="s">
        <v>3008</v>
      </c>
      <c r="E1536" s="475" t="s">
        <v>3005</v>
      </c>
      <c r="F1536" s="118" t="s">
        <v>94</v>
      </c>
      <c r="G1536" s="661">
        <v>10</v>
      </c>
      <c r="H1536" s="650">
        <v>3.62</v>
      </c>
      <c r="I1536" s="650">
        <f>H1536*G1536</f>
        <v>36.200000000000003</v>
      </c>
      <c r="J1536" s="168">
        <v>44209</v>
      </c>
      <c r="K1536" s="671" t="s">
        <v>76</v>
      </c>
      <c r="L1536" s="312" t="s">
        <v>0</v>
      </c>
      <c r="M1536" s="652" t="s">
        <v>2351</v>
      </c>
      <c r="N1536" s="653">
        <v>44300</v>
      </c>
      <c r="O1536" s="654">
        <v>44302</v>
      </c>
      <c r="P1536" s="86"/>
      <c r="Q1536" s="271" t="s">
        <v>100</v>
      </c>
      <c r="R1536" s="455">
        <f>YEAR(J1536)</f>
        <v>2021</v>
      </c>
    </row>
    <row r="1537" spans="1:23" ht="23.25" hidden="1" customHeight="1" x14ac:dyDescent="0.25">
      <c r="A1537" s="4" t="s">
        <v>120</v>
      </c>
      <c r="B1537" s="4" t="s">
        <v>3009</v>
      </c>
      <c r="C1537" s="722" t="s">
        <v>122</v>
      </c>
      <c r="D1537" s="422" t="s">
        <v>3010</v>
      </c>
      <c r="E1537" s="3" t="s">
        <v>3009</v>
      </c>
      <c r="F1537" s="332" t="s">
        <v>2464</v>
      </c>
      <c r="G1537" s="692">
        <v>20</v>
      </c>
      <c r="H1537" s="650"/>
      <c r="I1537" s="650"/>
      <c r="J1537" s="419">
        <v>43861</v>
      </c>
      <c r="K1537" s="598" t="s">
        <v>76</v>
      </c>
      <c r="L1537" s="323" t="s">
        <v>154</v>
      </c>
      <c r="M1537" s="652" t="s">
        <v>1873</v>
      </c>
      <c r="N1537" s="660">
        <v>43878</v>
      </c>
      <c r="O1537" s="654">
        <v>43882</v>
      </c>
      <c r="P1537" s="396"/>
      <c r="Q1537" s="701" t="s">
        <v>67</v>
      </c>
      <c r="R1537" s="655">
        <v>2020</v>
      </c>
    </row>
    <row r="1538" spans="1:23" ht="23.25" hidden="1" customHeight="1" x14ac:dyDescent="0.25">
      <c r="A1538" s="4" t="s">
        <v>120</v>
      </c>
      <c r="B1538" s="4" t="s">
        <v>3009</v>
      </c>
      <c r="C1538" s="722" t="s">
        <v>122</v>
      </c>
      <c r="D1538" s="422" t="s">
        <v>3010</v>
      </c>
      <c r="E1538" s="3" t="s">
        <v>3009</v>
      </c>
      <c r="F1538" s="332" t="s">
        <v>2464</v>
      </c>
      <c r="G1538" s="692">
        <v>20</v>
      </c>
      <c r="H1538" s="650"/>
      <c r="I1538" s="650"/>
      <c r="J1538" s="419">
        <v>43861</v>
      </c>
      <c r="K1538" s="598" t="s">
        <v>76</v>
      </c>
      <c r="L1538" s="323" t="s">
        <v>154</v>
      </c>
      <c r="M1538" s="652" t="s">
        <v>1873</v>
      </c>
      <c r="N1538" s="660">
        <v>43878</v>
      </c>
      <c r="O1538" s="654">
        <v>43882</v>
      </c>
      <c r="P1538" s="396"/>
      <c r="Q1538" s="701" t="s">
        <v>67</v>
      </c>
      <c r="R1538" s="655">
        <v>2020</v>
      </c>
    </row>
    <row r="1539" spans="1:23" ht="23.25" hidden="1" customHeight="1" x14ac:dyDescent="0.25">
      <c r="A1539" s="86" t="s">
        <v>9</v>
      </c>
      <c r="B1539" s="86" t="s">
        <v>599</v>
      </c>
      <c r="C1539" s="661" t="s">
        <v>142</v>
      </c>
      <c r="D1539" s="118" t="s">
        <v>3010</v>
      </c>
      <c r="E1539" s="124" t="s">
        <v>3011</v>
      </c>
      <c r="F1539" s="118" t="s">
        <v>94</v>
      </c>
      <c r="G1539" s="661">
        <v>20</v>
      </c>
      <c r="H1539" s="650"/>
      <c r="I1539" s="650"/>
      <c r="J1539" s="672">
        <v>44136</v>
      </c>
      <c r="K1539" s="702" t="s">
        <v>76</v>
      </c>
      <c r="L1539" s="312" t="s">
        <v>535</v>
      </c>
      <c r="M1539" s="652" t="s">
        <v>601</v>
      </c>
      <c r="N1539" s="660">
        <v>44168</v>
      </c>
      <c r="O1539" s="654">
        <v>44175</v>
      </c>
      <c r="P1539" s="703"/>
      <c r="Q1539" s="703" t="s">
        <v>67</v>
      </c>
      <c r="R1539" s="86">
        <f>YEAR(J1539)</f>
        <v>2020</v>
      </c>
    </row>
    <row r="1540" spans="1:23" ht="23.25" hidden="1" customHeight="1" x14ac:dyDescent="0.25">
      <c r="A1540" s="4" t="s">
        <v>120</v>
      </c>
      <c r="B1540" s="4" t="s">
        <v>3012</v>
      </c>
      <c r="C1540" s="691" t="s">
        <v>122</v>
      </c>
      <c r="D1540" s="422" t="s">
        <v>3013</v>
      </c>
      <c r="E1540" s="3" t="s">
        <v>3012</v>
      </c>
      <c r="F1540" s="344" t="s">
        <v>44</v>
      </c>
      <c r="G1540" s="692">
        <v>20</v>
      </c>
      <c r="H1540" s="650"/>
      <c r="I1540" s="650"/>
      <c r="J1540" s="419">
        <v>43872</v>
      </c>
      <c r="K1540" s="598" t="s">
        <v>76</v>
      </c>
      <c r="L1540" s="323" t="s">
        <v>154</v>
      </c>
      <c r="M1540" s="652" t="s">
        <v>3014</v>
      </c>
      <c r="N1540" s="660">
        <v>43894</v>
      </c>
      <c r="O1540" s="654">
        <v>43899</v>
      </c>
      <c r="P1540" s="658"/>
      <c r="Q1540" s="746" t="s">
        <v>100</v>
      </c>
      <c r="R1540" s="396">
        <v>2020</v>
      </c>
    </row>
    <row r="1541" spans="1:23" ht="23.25" hidden="1" customHeight="1" x14ac:dyDescent="0.25">
      <c r="A1541" s="4" t="s">
        <v>120</v>
      </c>
      <c r="B1541" s="4" t="s">
        <v>3012</v>
      </c>
      <c r="C1541" s="691" t="s">
        <v>122</v>
      </c>
      <c r="D1541" s="422" t="s">
        <v>3013</v>
      </c>
      <c r="E1541" s="3" t="s">
        <v>3012</v>
      </c>
      <c r="F1541" s="344" t="s">
        <v>44</v>
      </c>
      <c r="G1541" s="692">
        <v>20</v>
      </c>
      <c r="H1541" s="650"/>
      <c r="I1541" s="650"/>
      <c r="J1541" s="419">
        <v>43872</v>
      </c>
      <c r="K1541" s="598" t="s">
        <v>76</v>
      </c>
      <c r="L1541" s="323" t="s">
        <v>154</v>
      </c>
      <c r="M1541" s="652" t="s">
        <v>3014</v>
      </c>
      <c r="N1541" s="660">
        <v>43894</v>
      </c>
      <c r="O1541" s="654">
        <v>43899</v>
      </c>
      <c r="P1541" s="658"/>
      <c r="Q1541" s="746" t="s">
        <v>100</v>
      </c>
      <c r="R1541" s="396">
        <v>2020</v>
      </c>
    </row>
    <row r="1542" spans="1:23" ht="23.25" hidden="1" customHeight="1" x14ac:dyDescent="0.25">
      <c r="A1542" s="86" t="s">
        <v>9</v>
      </c>
      <c r="B1542" s="86" t="s">
        <v>599</v>
      </c>
      <c r="C1542" s="661" t="s">
        <v>142</v>
      </c>
      <c r="D1542" s="118" t="s">
        <v>3015</v>
      </c>
      <c r="E1542" s="124" t="s">
        <v>3016</v>
      </c>
      <c r="F1542" s="118" t="s">
        <v>94</v>
      </c>
      <c r="G1542" s="661">
        <v>10</v>
      </c>
      <c r="H1542" s="650"/>
      <c r="I1542" s="650"/>
      <c r="J1542" s="672">
        <v>44136</v>
      </c>
      <c r="K1542" s="702" t="s">
        <v>76</v>
      </c>
      <c r="L1542" s="312" t="s">
        <v>535</v>
      </c>
      <c r="M1542" s="652" t="s">
        <v>601</v>
      </c>
      <c r="N1542" s="660">
        <v>44168</v>
      </c>
      <c r="O1542" s="654">
        <v>44175</v>
      </c>
      <c r="P1542" s="703"/>
      <c r="Q1542" s="703" t="s">
        <v>67</v>
      </c>
      <c r="R1542" s="86">
        <f>YEAR(J1542)</f>
        <v>2020</v>
      </c>
    </row>
    <row r="1543" spans="1:23" ht="23.25" hidden="1" customHeight="1" x14ac:dyDescent="0.25">
      <c r="A1543" s="86" t="s">
        <v>9</v>
      </c>
      <c r="B1543" s="86" t="s">
        <v>599</v>
      </c>
      <c r="C1543" s="661" t="s">
        <v>142</v>
      </c>
      <c r="D1543" s="118" t="s">
        <v>3017</v>
      </c>
      <c r="E1543" s="124" t="s">
        <v>3018</v>
      </c>
      <c r="F1543" s="118" t="s">
        <v>94</v>
      </c>
      <c r="G1543" s="661">
        <v>10</v>
      </c>
      <c r="H1543" s="650"/>
      <c r="I1543" s="650"/>
      <c r="J1543" s="672">
        <v>44136</v>
      </c>
      <c r="K1543" s="702" t="s">
        <v>76</v>
      </c>
      <c r="L1543" s="312" t="s">
        <v>535</v>
      </c>
      <c r="M1543" s="652" t="s">
        <v>601</v>
      </c>
      <c r="N1543" s="660">
        <v>44168</v>
      </c>
      <c r="O1543" s="654">
        <v>44175</v>
      </c>
      <c r="P1543" s="703"/>
      <c r="Q1543" s="703" t="s">
        <v>67</v>
      </c>
      <c r="R1543" s="86">
        <f>YEAR(J1543)</f>
        <v>2020</v>
      </c>
    </row>
    <row r="1544" spans="1:23" ht="23.25" hidden="1" customHeight="1" x14ac:dyDescent="0.25">
      <c r="A1544" s="86" t="s">
        <v>9</v>
      </c>
      <c r="B1544" s="86" t="s">
        <v>599</v>
      </c>
      <c r="C1544" s="661" t="s">
        <v>142</v>
      </c>
      <c r="D1544" s="118" t="s">
        <v>3019</v>
      </c>
      <c r="E1544" s="124" t="s">
        <v>3020</v>
      </c>
      <c r="F1544" s="118" t="s">
        <v>94</v>
      </c>
      <c r="G1544" s="661">
        <v>10</v>
      </c>
      <c r="H1544" s="650"/>
      <c r="I1544" s="650"/>
      <c r="J1544" s="672">
        <v>44136</v>
      </c>
      <c r="K1544" s="702" t="s">
        <v>76</v>
      </c>
      <c r="L1544" s="312" t="s">
        <v>535</v>
      </c>
      <c r="M1544" s="652" t="s">
        <v>601</v>
      </c>
      <c r="N1544" s="660">
        <v>44168</v>
      </c>
      <c r="O1544" s="654">
        <v>44175</v>
      </c>
      <c r="P1544" s="703"/>
      <c r="Q1544" s="703" t="s">
        <v>67</v>
      </c>
      <c r="R1544" s="86">
        <f>YEAR(J1544)</f>
        <v>2020</v>
      </c>
    </row>
    <row r="1545" spans="1:23" ht="23.25" hidden="1" customHeight="1" x14ac:dyDescent="0.25">
      <c r="A1545" s="86" t="s">
        <v>9</v>
      </c>
      <c r="B1545" s="86" t="s">
        <v>599</v>
      </c>
      <c r="C1545" s="661" t="s">
        <v>142</v>
      </c>
      <c r="D1545" s="118" t="s">
        <v>3021</v>
      </c>
      <c r="E1545" s="124" t="s">
        <v>3022</v>
      </c>
      <c r="F1545" s="118" t="s">
        <v>94</v>
      </c>
      <c r="G1545" s="661">
        <v>10</v>
      </c>
      <c r="H1545" s="650"/>
      <c r="I1545" s="650"/>
      <c r="J1545" s="672">
        <v>44136</v>
      </c>
      <c r="K1545" s="702" t="s">
        <v>76</v>
      </c>
      <c r="L1545" s="312" t="s">
        <v>535</v>
      </c>
      <c r="M1545" s="652" t="s">
        <v>601</v>
      </c>
      <c r="N1545" s="660">
        <v>44168</v>
      </c>
      <c r="O1545" s="654">
        <v>44175</v>
      </c>
      <c r="P1545" s="703"/>
      <c r="Q1545" s="703" t="s">
        <v>67</v>
      </c>
      <c r="R1545" s="86">
        <f>YEAR(J1545)</f>
        <v>2020</v>
      </c>
    </row>
    <row r="1546" spans="1:23" ht="29.25" hidden="1" customHeight="1" x14ac:dyDescent="0.25">
      <c r="A1546" s="5" t="s">
        <v>3023</v>
      </c>
      <c r="B1546" s="5" t="s">
        <v>3024</v>
      </c>
      <c r="C1546" s="376" t="s">
        <v>1892</v>
      </c>
      <c r="D1546" s="344" t="s">
        <v>3025</v>
      </c>
      <c r="E1546" s="3" t="s">
        <v>3026</v>
      </c>
      <c r="F1546" s="344" t="s">
        <v>44</v>
      </c>
      <c r="G1546" s="344">
        <v>25</v>
      </c>
      <c r="H1546" s="650">
        <v>6.6</v>
      </c>
      <c r="I1546" s="650">
        <v>165</v>
      </c>
      <c r="J1546" s="366">
        <v>43217</v>
      </c>
      <c r="K1546" s="598" t="s">
        <v>551</v>
      </c>
      <c r="L1546" s="361" t="s">
        <v>78</v>
      </c>
      <c r="M1546" s="652" t="s">
        <v>634</v>
      </c>
      <c r="N1546" s="660">
        <v>43227</v>
      </c>
      <c r="O1546" s="654">
        <v>43230</v>
      </c>
      <c r="P1546" s="7"/>
      <c r="Q1546" s="271" t="s">
        <v>77</v>
      </c>
      <c r="R1546" s="549">
        <v>2018</v>
      </c>
    </row>
    <row r="1547" spans="1:23" s="124" customFormat="1" ht="23.25" hidden="1" customHeight="1" x14ac:dyDescent="0.25">
      <c r="A1547" s="338" t="s">
        <v>307</v>
      </c>
      <c r="B1547" s="401" t="s">
        <v>505</v>
      </c>
      <c r="C1547" s="376"/>
      <c r="D1547" s="344" t="s">
        <v>506</v>
      </c>
      <c r="E1547" s="337" t="s">
        <v>507</v>
      </c>
      <c r="F1547" s="344" t="s">
        <v>64</v>
      </c>
      <c r="G1547" s="344">
        <v>1</v>
      </c>
      <c r="H1547" s="650">
        <v>4000</v>
      </c>
      <c r="I1547" s="650">
        <v>4000</v>
      </c>
      <c r="J1547" s="366">
        <v>43221</v>
      </c>
      <c r="K1547" s="598" t="s">
        <v>2866</v>
      </c>
      <c r="L1547" s="361" t="s">
        <v>2953</v>
      </c>
      <c r="M1547" s="652" t="s">
        <v>634</v>
      </c>
      <c r="N1547" s="660">
        <v>43222</v>
      </c>
      <c r="O1547" s="654">
        <v>43223</v>
      </c>
      <c r="P1547" s="6"/>
      <c r="Q1547" s="271" t="s">
        <v>77</v>
      </c>
      <c r="R1547" s="5">
        <v>2018</v>
      </c>
      <c r="S1547" s="330"/>
      <c r="T1547" s="330"/>
      <c r="U1547" s="330"/>
      <c r="V1547" s="330"/>
      <c r="W1547" s="330"/>
    </row>
    <row r="1548" spans="1:23" ht="23.25" hidden="1" customHeight="1" x14ac:dyDescent="0.25">
      <c r="A1548" s="338" t="s">
        <v>307</v>
      </c>
      <c r="B1548" s="5" t="s">
        <v>2297</v>
      </c>
      <c r="C1548" s="656" t="s">
        <v>2297</v>
      </c>
      <c r="D1548" s="344" t="s">
        <v>2297</v>
      </c>
      <c r="E1548" s="333" t="s">
        <v>716</v>
      </c>
      <c r="F1548" s="344" t="s">
        <v>64</v>
      </c>
      <c r="G1548" s="344">
        <v>30</v>
      </c>
      <c r="H1548" s="650">
        <v>2.75</v>
      </c>
      <c r="I1548" s="650">
        <v>82.5</v>
      </c>
      <c r="J1548" s="366">
        <v>43221</v>
      </c>
      <c r="K1548" s="598" t="s">
        <v>2878</v>
      </c>
      <c r="L1548" s="361" t="s">
        <v>2953</v>
      </c>
      <c r="M1548" s="652" t="s">
        <v>634</v>
      </c>
      <c r="N1548" s="660">
        <v>43222</v>
      </c>
      <c r="O1548" s="654">
        <v>43223</v>
      </c>
      <c r="P1548" s="6"/>
      <c r="Q1548" s="271" t="s">
        <v>77</v>
      </c>
      <c r="R1548" s="5">
        <v>2018</v>
      </c>
    </row>
    <row r="1549" spans="1:23" ht="23.25" hidden="1" customHeight="1" x14ac:dyDescent="0.25">
      <c r="A1549" s="338" t="s">
        <v>307</v>
      </c>
      <c r="B1549" s="5" t="s">
        <v>1861</v>
      </c>
      <c r="C1549" s="656" t="s">
        <v>1861</v>
      </c>
      <c r="D1549" s="344" t="s">
        <v>1861</v>
      </c>
      <c r="E1549" s="337" t="s">
        <v>933</v>
      </c>
      <c r="F1549" s="344" t="s">
        <v>64</v>
      </c>
      <c r="G1549" s="344">
        <v>3</v>
      </c>
      <c r="H1549" s="650">
        <v>57.13</v>
      </c>
      <c r="I1549" s="650">
        <v>171.39000000000001</v>
      </c>
      <c r="J1549" s="366">
        <v>43221</v>
      </c>
      <c r="K1549" s="598" t="s">
        <v>214</v>
      </c>
      <c r="L1549" s="361" t="s">
        <v>2953</v>
      </c>
      <c r="M1549" s="652" t="s">
        <v>634</v>
      </c>
      <c r="N1549" s="660">
        <v>43222</v>
      </c>
      <c r="O1549" s="654">
        <v>43223</v>
      </c>
      <c r="P1549" s="6"/>
      <c r="Q1549" s="271" t="s">
        <v>77</v>
      </c>
      <c r="R1549" s="549">
        <v>2018</v>
      </c>
      <c r="S1549" s="124"/>
      <c r="T1549" s="124"/>
      <c r="U1549" s="124"/>
      <c r="V1549" s="124"/>
      <c r="W1549" s="124"/>
    </row>
    <row r="1550" spans="1:23" ht="23.25" hidden="1" customHeight="1" x14ac:dyDescent="0.25">
      <c r="A1550" s="338" t="s">
        <v>307</v>
      </c>
      <c r="B1550" s="339" t="s">
        <v>1861</v>
      </c>
      <c r="C1550" s="656" t="s">
        <v>1861</v>
      </c>
      <c r="D1550" s="344" t="s">
        <v>1861</v>
      </c>
      <c r="E1550" s="337" t="s">
        <v>597</v>
      </c>
      <c r="F1550" s="344" t="s">
        <v>64</v>
      </c>
      <c r="G1550" s="344">
        <v>1</v>
      </c>
      <c r="H1550" s="650">
        <v>29.88</v>
      </c>
      <c r="I1550" s="650">
        <v>29.88</v>
      </c>
      <c r="J1550" s="366">
        <v>43221</v>
      </c>
      <c r="K1550" s="598" t="s">
        <v>214</v>
      </c>
      <c r="L1550" s="361" t="s">
        <v>2953</v>
      </c>
      <c r="M1550" s="652" t="s">
        <v>634</v>
      </c>
      <c r="N1550" s="660">
        <v>43222</v>
      </c>
      <c r="O1550" s="654">
        <v>43223</v>
      </c>
      <c r="P1550" s="6"/>
      <c r="Q1550" s="271" t="s">
        <v>77</v>
      </c>
      <c r="R1550" s="549">
        <v>2018</v>
      </c>
    </row>
    <row r="1551" spans="1:23" ht="23.25" hidden="1" customHeight="1" x14ac:dyDescent="0.25">
      <c r="A1551" s="338" t="s">
        <v>307</v>
      </c>
      <c r="B1551" s="402" t="s">
        <v>2706</v>
      </c>
      <c r="C1551" s="376" t="s">
        <v>180</v>
      </c>
      <c r="D1551" s="344">
        <v>1510004</v>
      </c>
      <c r="E1551" s="331" t="s">
        <v>2873</v>
      </c>
      <c r="F1551" s="344" t="s">
        <v>64</v>
      </c>
      <c r="G1551" s="344">
        <v>4</v>
      </c>
      <c r="H1551" s="650">
        <v>376.82</v>
      </c>
      <c r="I1551" s="650">
        <v>1507.28</v>
      </c>
      <c r="J1551" s="366">
        <v>43221</v>
      </c>
      <c r="K1551" s="598" t="s">
        <v>180</v>
      </c>
      <c r="L1551" s="361" t="s">
        <v>2953</v>
      </c>
      <c r="M1551" s="652" t="s">
        <v>634</v>
      </c>
      <c r="N1551" s="660">
        <v>43222</v>
      </c>
      <c r="O1551" s="654">
        <v>43223</v>
      </c>
      <c r="P1551" s="6"/>
      <c r="Q1551" s="271" t="s">
        <v>77</v>
      </c>
      <c r="R1551" s="5">
        <v>2018</v>
      </c>
    </row>
    <row r="1552" spans="1:23" ht="23.25" hidden="1" customHeight="1" x14ac:dyDescent="0.25">
      <c r="A1552" s="403" t="s">
        <v>307</v>
      </c>
      <c r="B1552" s="404" t="s">
        <v>2313</v>
      </c>
      <c r="C1552" s="728"/>
      <c r="D1552" s="405">
        <v>120004404004</v>
      </c>
      <c r="E1552" s="350" t="s">
        <v>322</v>
      </c>
      <c r="F1552" s="393" t="s">
        <v>64</v>
      </c>
      <c r="G1552" s="393">
        <v>3</v>
      </c>
      <c r="H1552" s="650">
        <v>276.60000000000002</v>
      </c>
      <c r="I1552" s="650">
        <v>829.80000000000007</v>
      </c>
      <c r="J1552" s="686">
        <v>43221</v>
      </c>
      <c r="K1552" s="687" t="s">
        <v>214</v>
      </c>
      <c r="L1552" s="569" t="s">
        <v>2953</v>
      </c>
      <c r="M1552" s="652" t="s">
        <v>634</v>
      </c>
      <c r="N1552" s="660">
        <v>43222</v>
      </c>
      <c r="O1552" s="654">
        <v>43223</v>
      </c>
      <c r="P1552" s="6"/>
      <c r="Q1552" s="271" t="s">
        <v>77</v>
      </c>
      <c r="R1552" s="5">
        <v>2018</v>
      </c>
      <c r="S1552" s="124"/>
      <c r="T1552" s="124"/>
      <c r="U1552" s="124"/>
      <c r="V1552" s="124"/>
      <c r="W1552" s="124"/>
    </row>
    <row r="1553" spans="1:23" ht="23.25" hidden="1" customHeight="1" x14ac:dyDescent="0.25">
      <c r="A1553" s="338" t="s">
        <v>307</v>
      </c>
      <c r="B1553" s="359" t="s">
        <v>1624</v>
      </c>
      <c r="C1553" s="656" t="s">
        <v>1624</v>
      </c>
      <c r="D1553" s="344">
        <v>243155</v>
      </c>
      <c r="E1553" s="4" t="s">
        <v>2517</v>
      </c>
      <c r="F1553" s="344" t="s">
        <v>64</v>
      </c>
      <c r="G1553" s="344">
        <v>1</v>
      </c>
      <c r="H1553" s="650">
        <v>24</v>
      </c>
      <c r="I1553" s="650">
        <v>24</v>
      </c>
      <c r="J1553" s="366">
        <v>43221</v>
      </c>
      <c r="K1553" s="598" t="s">
        <v>214</v>
      </c>
      <c r="L1553" s="361" t="s">
        <v>2953</v>
      </c>
      <c r="M1553" s="652" t="s">
        <v>634</v>
      </c>
      <c r="N1553" s="660">
        <v>43222</v>
      </c>
      <c r="O1553" s="654">
        <v>43223</v>
      </c>
      <c r="P1553" s="6"/>
      <c r="Q1553" s="271" t="s">
        <v>77</v>
      </c>
      <c r="R1553" s="5">
        <v>2018</v>
      </c>
      <c r="S1553" s="124"/>
      <c r="T1553" s="124"/>
      <c r="U1553" s="124"/>
      <c r="V1553" s="124"/>
      <c r="W1553" s="124"/>
    </row>
    <row r="1554" spans="1:23" ht="23.25" hidden="1" customHeight="1" x14ac:dyDescent="0.25">
      <c r="A1554" s="338" t="s">
        <v>307</v>
      </c>
      <c r="B1554" s="359" t="s">
        <v>1624</v>
      </c>
      <c r="C1554" s="656" t="s">
        <v>1624</v>
      </c>
      <c r="D1554" s="344">
        <v>243156</v>
      </c>
      <c r="E1554" s="4" t="s">
        <v>3027</v>
      </c>
      <c r="F1554" s="344" t="s">
        <v>64</v>
      </c>
      <c r="G1554" s="344">
        <v>1</v>
      </c>
      <c r="H1554" s="650">
        <v>116.45</v>
      </c>
      <c r="I1554" s="650">
        <v>116.45</v>
      </c>
      <c r="J1554" s="366">
        <v>43221</v>
      </c>
      <c r="K1554" s="598" t="s">
        <v>214</v>
      </c>
      <c r="L1554" s="361" t="s">
        <v>2953</v>
      </c>
      <c r="M1554" s="652" t="s">
        <v>634</v>
      </c>
      <c r="N1554" s="660">
        <v>43222</v>
      </c>
      <c r="O1554" s="654">
        <v>43223</v>
      </c>
      <c r="P1554" s="6"/>
      <c r="Q1554" s="271" t="s">
        <v>77</v>
      </c>
      <c r="R1554" s="5">
        <v>2018</v>
      </c>
    </row>
    <row r="1555" spans="1:23" ht="23.25" hidden="1" customHeight="1" x14ac:dyDescent="0.25">
      <c r="A1555" s="338" t="s">
        <v>307</v>
      </c>
      <c r="B1555" s="359" t="s">
        <v>1624</v>
      </c>
      <c r="C1555" s="656" t="s">
        <v>1624</v>
      </c>
      <c r="D1555" s="344" t="s">
        <v>436</v>
      </c>
      <c r="E1555" s="343" t="s">
        <v>757</v>
      </c>
      <c r="F1555" s="344" t="s">
        <v>64</v>
      </c>
      <c r="G1555" s="344">
        <v>2</v>
      </c>
      <c r="H1555" s="650">
        <v>478.5</v>
      </c>
      <c r="I1555" s="650">
        <v>957</v>
      </c>
      <c r="J1555" s="366">
        <v>43221</v>
      </c>
      <c r="K1555" s="598" t="s">
        <v>214</v>
      </c>
      <c r="L1555" s="361" t="s">
        <v>2953</v>
      </c>
      <c r="M1555" s="652" t="s">
        <v>634</v>
      </c>
      <c r="N1555" s="660">
        <v>43222</v>
      </c>
      <c r="O1555" s="654">
        <v>43223</v>
      </c>
      <c r="P1555" s="6"/>
      <c r="Q1555" s="271" t="s">
        <v>77</v>
      </c>
      <c r="R1555" s="5">
        <v>2018</v>
      </c>
      <c r="S1555" s="124"/>
      <c r="T1555" s="124"/>
      <c r="U1555" s="124"/>
      <c r="V1555" s="124"/>
      <c r="W1555" s="124"/>
    </row>
    <row r="1556" spans="1:23" ht="23.25" hidden="1" customHeight="1" x14ac:dyDescent="0.25">
      <c r="A1556" s="338" t="s">
        <v>307</v>
      </c>
      <c r="B1556" s="359" t="s">
        <v>1624</v>
      </c>
      <c r="C1556" s="656" t="s">
        <v>1624</v>
      </c>
      <c r="D1556" s="344" t="s">
        <v>438</v>
      </c>
      <c r="E1556" s="343" t="s">
        <v>2698</v>
      </c>
      <c r="F1556" s="344" t="s">
        <v>64</v>
      </c>
      <c r="G1556" s="344">
        <v>1</v>
      </c>
      <c r="H1556" s="650">
        <v>34.5</v>
      </c>
      <c r="I1556" s="650">
        <v>34.5</v>
      </c>
      <c r="J1556" s="366">
        <v>43221</v>
      </c>
      <c r="K1556" s="598" t="s">
        <v>214</v>
      </c>
      <c r="L1556" s="361" t="s">
        <v>2953</v>
      </c>
      <c r="M1556" s="652" t="s">
        <v>634</v>
      </c>
      <c r="N1556" s="660">
        <v>43222</v>
      </c>
      <c r="O1556" s="654">
        <v>43223</v>
      </c>
      <c r="P1556" s="6"/>
      <c r="Q1556" s="271" t="s">
        <v>77</v>
      </c>
      <c r="R1556" s="5">
        <v>2018</v>
      </c>
      <c r="S1556" s="724"/>
      <c r="T1556" s="724"/>
      <c r="U1556" s="724"/>
      <c r="V1556" s="724"/>
      <c r="W1556" s="724"/>
    </row>
    <row r="1557" spans="1:23" ht="23.25" hidden="1" customHeight="1" x14ac:dyDescent="0.25">
      <c r="A1557" s="338" t="s">
        <v>307</v>
      </c>
      <c r="B1557" s="339" t="s">
        <v>1866</v>
      </c>
      <c r="C1557" s="656" t="s">
        <v>1866</v>
      </c>
      <c r="D1557" s="344">
        <v>192594</v>
      </c>
      <c r="E1557" s="4" t="s">
        <v>2701</v>
      </c>
      <c r="F1557" s="344" t="s">
        <v>64</v>
      </c>
      <c r="G1557" s="344">
        <v>2</v>
      </c>
      <c r="H1557" s="650">
        <v>15.2</v>
      </c>
      <c r="I1557" s="650">
        <v>30.4</v>
      </c>
      <c r="J1557" s="366">
        <v>43221</v>
      </c>
      <c r="K1557" s="598" t="s">
        <v>214</v>
      </c>
      <c r="L1557" s="361" t="s">
        <v>2953</v>
      </c>
      <c r="M1557" s="652" t="s">
        <v>634</v>
      </c>
      <c r="N1557" s="660">
        <v>43222</v>
      </c>
      <c r="O1557" s="654">
        <v>43223</v>
      </c>
      <c r="P1557" s="6"/>
      <c r="Q1557" s="271" t="s">
        <v>77</v>
      </c>
      <c r="R1557" s="5">
        <v>2018</v>
      </c>
    </row>
    <row r="1558" spans="1:23" ht="23.25" hidden="1" customHeight="1" x14ac:dyDescent="0.25">
      <c r="A1558" s="338" t="s">
        <v>307</v>
      </c>
      <c r="B1558" s="339" t="s">
        <v>1866</v>
      </c>
      <c r="C1558" s="656" t="s">
        <v>1866</v>
      </c>
      <c r="D1558" s="344" t="s">
        <v>2892</v>
      </c>
      <c r="E1558" s="333" t="s">
        <v>3028</v>
      </c>
      <c r="F1558" s="344" t="s">
        <v>64</v>
      </c>
      <c r="G1558" s="344">
        <v>1</v>
      </c>
      <c r="H1558" s="650">
        <v>339</v>
      </c>
      <c r="I1558" s="650">
        <v>339</v>
      </c>
      <c r="J1558" s="366">
        <v>43221</v>
      </c>
      <c r="K1558" s="598" t="s">
        <v>214</v>
      </c>
      <c r="L1558" s="361" t="s">
        <v>2953</v>
      </c>
      <c r="M1558" s="652" t="s">
        <v>634</v>
      </c>
      <c r="N1558" s="660">
        <v>43222</v>
      </c>
      <c r="O1558" s="654">
        <v>43223</v>
      </c>
      <c r="P1558" s="6"/>
      <c r="Q1558" s="271" t="s">
        <v>77</v>
      </c>
      <c r="R1558" s="5">
        <v>2018</v>
      </c>
    </row>
    <row r="1559" spans="1:23" ht="23.25" hidden="1" customHeight="1" x14ac:dyDescent="0.25">
      <c r="A1559" s="338" t="s">
        <v>307</v>
      </c>
      <c r="B1559" s="5" t="s">
        <v>308</v>
      </c>
      <c r="C1559" s="376"/>
      <c r="D1559" s="344" t="s">
        <v>309</v>
      </c>
      <c r="E1559" s="333" t="s">
        <v>310</v>
      </c>
      <c r="F1559" s="344" t="s">
        <v>32</v>
      </c>
      <c r="G1559" s="344">
        <v>33</v>
      </c>
      <c r="H1559" s="650">
        <v>16.2</v>
      </c>
      <c r="I1559" s="650">
        <v>534.6</v>
      </c>
      <c r="J1559" s="366">
        <v>43221</v>
      </c>
      <c r="K1559" s="598" t="s">
        <v>234</v>
      </c>
      <c r="L1559" s="361" t="s">
        <v>2953</v>
      </c>
      <c r="M1559" s="652" t="s">
        <v>634</v>
      </c>
      <c r="N1559" s="660">
        <v>43222</v>
      </c>
      <c r="O1559" s="654">
        <v>43223</v>
      </c>
      <c r="P1559" s="741"/>
      <c r="Q1559" s="271" t="s">
        <v>77</v>
      </c>
      <c r="R1559" s="5">
        <v>2018</v>
      </c>
    </row>
    <row r="1560" spans="1:23" ht="23.25" hidden="1" customHeight="1" x14ac:dyDescent="0.25">
      <c r="A1560" s="338" t="s">
        <v>307</v>
      </c>
      <c r="B1560" s="5" t="s">
        <v>318</v>
      </c>
      <c r="C1560" s="376"/>
      <c r="D1560" s="344" t="s">
        <v>319</v>
      </c>
      <c r="E1560" s="331" t="s">
        <v>320</v>
      </c>
      <c r="F1560" s="344" t="s">
        <v>32</v>
      </c>
      <c r="G1560" s="344">
        <v>24</v>
      </c>
      <c r="H1560" s="650">
        <v>3.16</v>
      </c>
      <c r="I1560" s="650">
        <v>75.84</v>
      </c>
      <c r="J1560" s="366">
        <v>43221</v>
      </c>
      <c r="K1560" s="598" t="s">
        <v>234</v>
      </c>
      <c r="L1560" s="361" t="s">
        <v>2953</v>
      </c>
      <c r="M1560" s="652" t="s">
        <v>634</v>
      </c>
      <c r="N1560" s="660">
        <v>43222</v>
      </c>
      <c r="O1560" s="654">
        <v>43223</v>
      </c>
      <c r="P1560" s="5"/>
      <c r="Q1560" s="271" t="s">
        <v>77</v>
      </c>
      <c r="R1560" s="5">
        <v>2018</v>
      </c>
      <c r="S1560" s="124"/>
      <c r="T1560" s="124"/>
      <c r="U1560" s="124"/>
      <c r="V1560" s="124"/>
      <c r="W1560" s="124"/>
    </row>
    <row r="1561" spans="1:23" ht="23.25" hidden="1" customHeight="1" x14ac:dyDescent="0.25">
      <c r="A1561" s="338" t="s">
        <v>307</v>
      </c>
      <c r="B1561" s="5" t="s">
        <v>2704</v>
      </c>
      <c r="C1561" s="376"/>
      <c r="D1561" s="344" t="s">
        <v>334</v>
      </c>
      <c r="E1561" s="333" t="s">
        <v>334</v>
      </c>
      <c r="F1561" s="344" t="s">
        <v>32</v>
      </c>
      <c r="G1561" s="344">
        <v>12</v>
      </c>
      <c r="H1561" s="650">
        <v>12.71</v>
      </c>
      <c r="I1561" s="650">
        <v>152.52000000000001</v>
      </c>
      <c r="J1561" s="366">
        <v>43221</v>
      </c>
      <c r="K1561" s="598" t="s">
        <v>234</v>
      </c>
      <c r="L1561" s="361" t="s">
        <v>2953</v>
      </c>
      <c r="M1561" s="652" t="s">
        <v>634</v>
      </c>
      <c r="N1561" s="660">
        <v>43222</v>
      </c>
      <c r="O1561" s="654">
        <v>43223</v>
      </c>
      <c r="P1561" s="5"/>
      <c r="Q1561" s="271" t="s">
        <v>77</v>
      </c>
      <c r="R1561" s="5">
        <v>2018</v>
      </c>
      <c r="S1561" s="124"/>
      <c r="T1561" s="124"/>
      <c r="U1561" s="124"/>
      <c r="V1561" s="124"/>
      <c r="W1561" s="124"/>
    </row>
    <row r="1562" spans="1:23" ht="23.25" hidden="1" customHeight="1" x14ac:dyDescent="0.25">
      <c r="A1562" s="5" t="s">
        <v>3029</v>
      </c>
      <c r="B1562" s="5" t="s">
        <v>3030</v>
      </c>
      <c r="C1562" s="376" t="s">
        <v>3031</v>
      </c>
      <c r="D1562" s="344" t="s">
        <v>3032</v>
      </c>
      <c r="E1562" s="333" t="s">
        <v>3033</v>
      </c>
      <c r="F1562" s="344" t="s">
        <v>75</v>
      </c>
      <c r="G1562" s="344">
        <v>10</v>
      </c>
      <c r="H1562" s="650"/>
      <c r="I1562" s="650">
        <v>0</v>
      </c>
      <c r="J1562" s="366">
        <v>43222</v>
      </c>
      <c r="K1562" s="598" t="s">
        <v>188</v>
      </c>
      <c r="L1562" s="361" t="s">
        <v>3029</v>
      </c>
      <c r="M1562" s="652" t="s">
        <v>634</v>
      </c>
      <c r="N1562" s="660">
        <v>43223</v>
      </c>
      <c r="O1562" s="654">
        <v>43230</v>
      </c>
      <c r="P1562" s="6"/>
      <c r="Q1562" s="271" t="s">
        <v>77</v>
      </c>
      <c r="R1562" s="5">
        <v>2018</v>
      </c>
    </row>
    <row r="1563" spans="1:23" ht="23.25" hidden="1" customHeight="1" x14ac:dyDescent="0.25">
      <c r="A1563" s="5" t="s">
        <v>3034</v>
      </c>
      <c r="B1563" s="5" t="s">
        <v>3035</v>
      </c>
      <c r="C1563" s="376" t="s">
        <v>1902</v>
      </c>
      <c r="D1563" s="344" t="s">
        <v>353</v>
      </c>
      <c r="E1563" s="331" t="s">
        <v>3036</v>
      </c>
      <c r="F1563" s="344" t="s">
        <v>75</v>
      </c>
      <c r="G1563" s="344">
        <v>200</v>
      </c>
      <c r="H1563" s="650"/>
      <c r="I1563" s="650">
        <v>0</v>
      </c>
      <c r="J1563" s="366">
        <v>43222</v>
      </c>
      <c r="K1563" s="598" t="s">
        <v>188</v>
      </c>
      <c r="L1563" s="361" t="s">
        <v>3029</v>
      </c>
      <c r="M1563" s="652" t="s">
        <v>634</v>
      </c>
      <c r="N1563" s="660">
        <v>43223</v>
      </c>
      <c r="O1563" s="654">
        <v>43230</v>
      </c>
      <c r="P1563" s="6"/>
      <c r="Q1563" s="271" t="s">
        <v>77</v>
      </c>
      <c r="R1563" s="5">
        <v>2018</v>
      </c>
    </row>
    <row r="1564" spans="1:23" ht="23.25" hidden="1" customHeight="1" x14ac:dyDescent="0.25">
      <c r="A1564" s="5" t="s">
        <v>3034</v>
      </c>
      <c r="B1564" s="5" t="s">
        <v>3035</v>
      </c>
      <c r="C1564" s="376" t="s">
        <v>1902</v>
      </c>
      <c r="D1564" s="344" t="s">
        <v>3037</v>
      </c>
      <c r="E1564" s="331" t="s">
        <v>3036</v>
      </c>
      <c r="F1564" s="344" t="s">
        <v>75</v>
      </c>
      <c r="G1564" s="344">
        <v>200</v>
      </c>
      <c r="H1564" s="650"/>
      <c r="I1564" s="650">
        <v>0</v>
      </c>
      <c r="J1564" s="366">
        <v>43222</v>
      </c>
      <c r="K1564" s="598" t="s">
        <v>188</v>
      </c>
      <c r="L1564" s="361" t="s">
        <v>3029</v>
      </c>
      <c r="M1564" s="652" t="s">
        <v>634</v>
      </c>
      <c r="N1564" s="660">
        <v>43223</v>
      </c>
      <c r="O1564" s="654">
        <v>43230</v>
      </c>
      <c r="P1564" s="6"/>
      <c r="Q1564" s="271" t="s">
        <v>77</v>
      </c>
      <c r="R1564" s="5">
        <v>2018</v>
      </c>
    </row>
    <row r="1565" spans="1:23" ht="23.25" hidden="1" customHeight="1" x14ac:dyDescent="0.25">
      <c r="A1565" s="5" t="s">
        <v>3034</v>
      </c>
      <c r="B1565" s="5" t="s">
        <v>3035</v>
      </c>
      <c r="C1565" s="376" t="s">
        <v>1902</v>
      </c>
      <c r="D1565" s="344" t="s">
        <v>355</v>
      </c>
      <c r="E1565" s="331" t="s">
        <v>3036</v>
      </c>
      <c r="F1565" s="344" t="s">
        <v>75</v>
      </c>
      <c r="G1565" s="344">
        <v>200</v>
      </c>
      <c r="H1565" s="650"/>
      <c r="I1565" s="650">
        <v>0</v>
      </c>
      <c r="J1565" s="366">
        <v>43222</v>
      </c>
      <c r="K1565" s="598" t="s">
        <v>188</v>
      </c>
      <c r="L1565" s="361" t="s">
        <v>3029</v>
      </c>
      <c r="M1565" s="652" t="s">
        <v>634</v>
      </c>
      <c r="N1565" s="660">
        <v>43223</v>
      </c>
      <c r="O1565" s="654">
        <v>43230</v>
      </c>
      <c r="P1565" s="6"/>
      <c r="Q1565" s="271" t="s">
        <v>77</v>
      </c>
      <c r="R1565" s="5">
        <v>2018</v>
      </c>
    </row>
    <row r="1566" spans="1:23" ht="23.25" hidden="1" customHeight="1" x14ac:dyDescent="0.25">
      <c r="A1566" s="5" t="s">
        <v>1378</v>
      </c>
      <c r="B1566" s="5" t="s">
        <v>3038</v>
      </c>
      <c r="C1566" s="376" t="s">
        <v>1895</v>
      </c>
      <c r="D1566" s="344" t="s">
        <v>2937</v>
      </c>
      <c r="E1566" s="333" t="s">
        <v>3039</v>
      </c>
      <c r="F1566" s="344" t="s">
        <v>683</v>
      </c>
      <c r="G1566" s="344">
        <v>1</v>
      </c>
      <c r="H1566" s="650">
        <v>107.69</v>
      </c>
      <c r="I1566" s="650">
        <v>107.69</v>
      </c>
      <c r="J1566" s="366">
        <v>43222</v>
      </c>
      <c r="K1566" s="598" t="s">
        <v>139</v>
      </c>
      <c r="L1566" s="361" t="s">
        <v>4</v>
      </c>
      <c r="M1566" s="652" t="s">
        <v>634</v>
      </c>
      <c r="N1566" s="660">
        <v>43223</v>
      </c>
      <c r="O1566" s="654">
        <v>43223</v>
      </c>
      <c r="P1566" s="6"/>
      <c r="Q1566" s="271" t="s">
        <v>77</v>
      </c>
      <c r="R1566" s="5">
        <v>2018</v>
      </c>
    </row>
    <row r="1567" spans="1:23" ht="23.25" hidden="1" customHeight="1" x14ac:dyDescent="0.25">
      <c r="A1567" s="5" t="s">
        <v>154</v>
      </c>
      <c r="B1567" s="5" t="s">
        <v>3040</v>
      </c>
      <c r="C1567" s="376" t="s">
        <v>3041</v>
      </c>
      <c r="D1567" s="344" t="s">
        <v>3042</v>
      </c>
      <c r="E1567" s="331" t="s">
        <v>3043</v>
      </c>
      <c r="F1567" s="344" t="s">
        <v>75</v>
      </c>
      <c r="G1567" s="344">
        <v>5</v>
      </c>
      <c r="H1567" s="650">
        <v>21.6</v>
      </c>
      <c r="I1567" s="650">
        <v>108</v>
      </c>
      <c r="J1567" s="366">
        <v>43223</v>
      </c>
      <c r="K1567" s="598" t="s">
        <v>1335</v>
      </c>
      <c r="L1567" s="361" t="s">
        <v>154</v>
      </c>
      <c r="M1567" s="652" t="s">
        <v>3044</v>
      </c>
      <c r="N1567" s="660">
        <v>43236</v>
      </c>
      <c r="O1567" s="654">
        <v>43238</v>
      </c>
      <c r="P1567" s="6"/>
      <c r="Q1567" s="271" t="s">
        <v>77</v>
      </c>
      <c r="R1567" s="549">
        <v>2018</v>
      </c>
    </row>
    <row r="1568" spans="1:23" ht="23.25" hidden="1" customHeight="1" x14ac:dyDescent="0.25">
      <c r="A1568" s="5" t="s">
        <v>4</v>
      </c>
      <c r="B1568" s="5" t="s">
        <v>3045</v>
      </c>
      <c r="C1568" s="376" t="s">
        <v>2029</v>
      </c>
      <c r="D1568" s="344" t="s">
        <v>3046</v>
      </c>
      <c r="E1568" s="333" t="s">
        <v>3045</v>
      </c>
      <c r="F1568" s="344" t="s">
        <v>50</v>
      </c>
      <c r="G1568" s="344">
        <v>1</v>
      </c>
      <c r="H1568" s="650">
        <v>3.04</v>
      </c>
      <c r="I1568" s="650">
        <v>3.04</v>
      </c>
      <c r="J1568" s="366">
        <v>43223</v>
      </c>
      <c r="K1568" s="598" t="s">
        <v>139</v>
      </c>
      <c r="L1568" s="361" t="s">
        <v>3047</v>
      </c>
      <c r="M1568" s="652" t="s">
        <v>634</v>
      </c>
      <c r="N1568" s="660">
        <v>43223</v>
      </c>
      <c r="O1568" s="654">
        <v>43223</v>
      </c>
      <c r="P1568" s="6"/>
      <c r="Q1568" s="271" t="s">
        <v>77</v>
      </c>
      <c r="R1568" s="5">
        <v>2018</v>
      </c>
    </row>
    <row r="1569" spans="1:23" ht="23.25" hidden="1" customHeight="1" x14ac:dyDescent="0.25">
      <c r="A1569" s="5" t="s">
        <v>3029</v>
      </c>
      <c r="B1569" s="5" t="s">
        <v>3048</v>
      </c>
      <c r="C1569" s="376" t="s">
        <v>180</v>
      </c>
      <c r="D1569" s="344" t="s">
        <v>700</v>
      </c>
      <c r="E1569" s="331" t="s">
        <v>3049</v>
      </c>
      <c r="F1569" s="344" t="s">
        <v>50</v>
      </c>
      <c r="G1569" s="344">
        <v>5</v>
      </c>
      <c r="H1569" s="650"/>
      <c r="I1569" s="650">
        <v>0</v>
      </c>
      <c r="J1569" s="366">
        <v>43223</v>
      </c>
      <c r="K1569" s="598" t="s">
        <v>180</v>
      </c>
      <c r="L1569" s="361" t="s">
        <v>3029</v>
      </c>
      <c r="M1569" s="652" t="s">
        <v>634</v>
      </c>
      <c r="N1569" s="660" t="s">
        <v>3050</v>
      </c>
      <c r="O1569" s="654">
        <v>43238</v>
      </c>
      <c r="P1569" s="6"/>
      <c r="Q1569" s="271" t="s">
        <v>77</v>
      </c>
      <c r="R1569" s="549">
        <v>2018</v>
      </c>
    </row>
    <row r="1570" spans="1:23" ht="23.25" hidden="1" customHeight="1" x14ac:dyDescent="0.25">
      <c r="A1570" s="5" t="s">
        <v>4</v>
      </c>
      <c r="B1570" s="5" t="s">
        <v>3051</v>
      </c>
      <c r="C1570" s="376" t="s">
        <v>3052</v>
      </c>
      <c r="D1570" s="344" t="s">
        <v>3053</v>
      </c>
      <c r="E1570" s="333" t="s">
        <v>3054</v>
      </c>
      <c r="F1570" s="344" t="s">
        <v>94</v>
      </c>
      <c r="G1570" s="344">
        <v>1</v>
      </c>
      <c r="H1570" s="650">
        <v>129</v>
      </c>
      <c r="I1570" s="650">
        <v>129</v>
      </c>
      <c r="J1570" s="366">
        <v>43223</v>
      </c>
      <c r="K1570" s="598" t="s">
        <v>2123</v>
      </c>
      <c r="L1570" s="361" t="s">
        <v>3055</v>
      </c>
      <c r="M1570" s="652" t="s">
        <v>634</v>
      </c>
      <c r="N1570" s="660">
        <v>43227</v>
      </c>
      <c r="O1570" s="654">
        <v>43230</v>
      </c>
      <c r="P1570" s="6"/>
      <c r="Q1570" s="271" t="s">
        <v>77</v>
      </c>
      <c r="R1570" s="5">
        <v>2018</v>
      </c>
    </row>
    <row r="1571" spans="1:23" ht="23.25" hidden="1" customHeight="1" x14ac:dyDescent="0.25">
      <c r="A1571" s="5" t="s">
        <v>3056</v>
      </c>
      <c r="B1571" s="5" t="s">
        <v>3051</v>
      </c>
      <c r="C1571" s="376" t="s">
        <v>3057</v>
      </c>
      <c r="D1571" s="344" t="s">
        <v>3058</v>
      </c>
      <c r="E1571" s="331" t="s">
        <v>3059</v>
      </c>
      <c r="F1571" s="344" t="s">
        <v>94</v>
      </c>
      <c r="G1571" s="344">
        <v>1</v>
      </c>
      <c r="H1571" s="650">
        <v>35.4</v>
      </c>
      <c r="I1571" s="650">
        <v>35.4</v>
      </c>
      <c r="J1571" s="366">
        <v>43223</v>
      </c>
      <c r="K1571" s="598" t="s">
        <v>2123</v>
      </c>
      <c r="L1571" s="361" t="s">
        <v>3055</v>
      </c>
      <c r="M1571" s="652" t="s">
        <v>634</v>
      </c>
      <c r="N1571" s="660">
        <v>43227</v>
      </c>
      <c r="O1571" s="654">
        <v>43230</v>
      </c>
      <c r="P1571" s="6"/>
      <c r="Q1571" s="271" t="s">
        <v>77</v>
      </c>
      <c r="R1571" s="5">
        <v>2018</v>
      </c>
    </row>
    <row r="1572" spans="1:23" ht="23.25" hidden="1" customHeight="1" x14ac:dyDescent="0.25">
      <c r="A1572" s="5" t="s">
        <v>4</v>
      </c>
      <c r="B1572" s="5" t="s">
        <v>3051</v>
      </c>
      <c r="C1572" s="376" t="s">
        <v>3060</v>
      </c>
      <c r="D1572" s="344" t="s">
        <v>3061</v>
      </c>
      <c r="E1572" s="331" t="s">
        <v>3062</v>
      </c>
      <c r="F1572" s="344" t="s">
        <v>94</v>
      </c>
      <c r="G1572" s="344">
        <v>1</v>
      </c>
      <c r="H1572" s="650">
        <v>21.1</v>
      </c>
      <c r="I1572" s="650">
        <v>21.1</v>
      </c>
      <c r="J1572" s="366">
        <v>43223</v>
      </c>
      <c r="K1572" s="598" t="s">
        <v>2123</v>
      </c>
      <c r="L1572" s="361" t="s">
        <v>3055</v>
      </c>
      <c r="M1572" s="652" t="s">
        <v>634</v>
      </c>
      <c r="N1572" s="660">
        <v>43227</v>
      </c>
      <c r="O1572" s="654">
        <v>43230</v>
      </c>
      <c r="P1572" s="6"/>
      <c r="Q1572" s="271" t="s">
        <v>77</v>
      </c>
      <c r="R1572" s="5">
        <v>2018</v>
      </c>
    </row>
    <row r="1573" spans="1:23" ht="23.25" hidden="1" customHeight="1" x14ac:dyDescent="0.25">
      <c r="A1573" s="5" t="s">
        <v>3063</v>
      </c>
      <c r="B1573" s="5" t="s">
        <v>3064</v>
      </c>
      <c r="C1573" s="376" t="s">
        <v>2029</v>
      </c>
      <c r="D1573" s="344" t="s">
        <v>3065</v>
      </c>
      <c r="E1573" s="333" t="s">
        <v>3064</v>
      </c>
      <c r="F1573" s="393" t="s">
        <v>50</v>
      </c>
      <c r="G1573" s="393">
        <v>1</v>
      </c>
      <c r="H1573" s="650">
        <v>50.9</v>
      </c>
      <c r="I1573" s="650">
        <v>50.9</v>
      </c>
      <c r="J1573" s="686">
        <v>43223</v>
      </c>
      <c r="K1573" s="687" t="s">
        <v>139</v>
      </c>
      <c r="L1573" s="569" t="s">
        <v>3066</v>
      </c>
      <c r="M1573" s="652" t="s">
        <v>634</v>
      </c>
      <c r="N1573" s="660">
        <v>43223</v>
      </c>
      <c r="O1573" s="654">
        <v>43223</v>
      </c>
      <c r="P1573" s="6"/>
      <c r="Q1573" s="271" t="s">
        <v>77</v>
      </c>
      <c r="R1573" s="5">
        <v>2018</v>
      </c>
    </row>
    <row r="1574" spans="1:23" ht="23.25" hidden="1" customHeight="1" x14ac:dyDescent="0.25">
      <c r="A1574" s="5" t="s">
        <v>1378</v>
      </c>
      <c r="B1574" s="5" t="s">
        <v>3067</v>
      </c>
      <c r="C1574" s="376" t="s">
        <v>3068</v>
      </c>
      <c r="D1574" s="344" t="s">
        <v>3069</v>
      </c>
      <c r="E1574" s="333" t="s">
        <v>3070</v>
      </c>
      <c r="F1574" s="344" t="s">
        <v>75</v>
      </c>
      <c r="G1574" s="344">
        <v>7</v>
      </c>
      <c r="H1574" s="650">
        <v>31.59</v>
      </c>
      <c r="I1574" s="650">
        <v>221.13</v>
      </c>
      <c r="J1574" s="366">
        <v>43224</v>
      </c>
      <c r="K1574" s="598" t="s">
        <v>139</v>
      </c>
      <c r="L1574" s="361" t="s">
        <v>78</v>
      </c>
      <c r="M1574" s="652" t="s">
        <v>3044</v>
      </c>
      <c r="N1574" s="660">
        <v>43235</v>
      </c>
      <c r="O1574" s="654">
        <v>43238</v>
      </c>
      <c r="P1574" s="6"/>
      <c r="Q1574" s="271" t="s">
        <v>77</v>
      </c>
      <c r="R1574" s="5">
        <v>2018</v>
      </c>
    </row>
    <row r="1575" spans="1:23" ht="23.25" hidden="1" customHeight="1" x14ac:dyDescent="0.25">
      <c r="A1575" s="5" t="s">
        <v>4</v>
      </c>
      <c r="B1575" s="5" t="s">
        <v>3071</v>
      </c>
      <c r="C1575" s="376" t="s">
        <v>2029</v>
      </c>
      <c r="D1575" s="344" t="s">
        <v>3072</v>
      </c>
      <c r="E1575" s="333" t="s">
        <v>3071</v>
      </c>
      <c r="F1575" s="344" t="s">
        <v>50</v>
      </c>
      <c r="G1575" s="344">
        <v>1</v>
      </c>
      <c r="H1575" s="650">
        <v>68.44</v>
      </c>
      <c r="I1575" s="650">
        <v>68.44</v>
      </c>
      <c r="J1575" s="366">
        <v>43224</v>
      </c>
      <c r="K1575" s="598" t="s">
        <v>139</v>
      </c>
      <c r="L1575" s="361" t="s">
        <v>4</v>
      </c>
      <c r="M1575" s="652" t="s">
        <v>3073</v>
      </c>
      <c r="N1575" s="660">
        <v>43264</v>
      </c>
      <c r="O1575" s="654">
        <v>43266</v>
      </c>
      <c r="P1575" s="6"/>
      <c r="Q1575" s="271" t="s">
        <v>77</v>
      </c>
      <c r="R1575" s="5">
        <v>2018</v>
      </c>
    </row>
    <row r="1576" spans="1:23" ht="23.25" hidden="1" customHeight="1" x14ac:dyDescent="0.25">
      <c r="A1576" s="5" t="s">
        <v>3074</v>
      </c>
      <c r="B1576" s="5" t="s">
        <v>3075</v>
      </c>
      <c r="C1576" s="376" t="s">
        <v>180</v>
      </c>
      <c r="D1576" s="344">
        <v>1404188</v>
      </c>
      <c r="E1576" s="331" t="s">
        <v>3076</v>
      </c>
      <c r="F1576" s="344" t="s">
        <v>94</v>
      </c>
      <c r="G1576" s="344">
        <v>6</v>
      </c>
      <c r="H1576" s="650">
        <v>73.86</v>
      </c>
      <c r="I1576" s="650">
        <v>443.15999999999997</v>
      </c>
      <c r="J1576" s="366">
        <v>43224</v>
      </c>
      <c r="K1576" s="598" t="s">
        <v>180</v>
      </c>
      <c r="L1576" s="361" t="s">
        <v>3077</v>
      </c>
      <c r="M1576" s="652" t="s">
        <v>3044</v>
      </c>
      <c r="N1576" s="660">
        <v>43236</v>
      </c>
      <c r="O1576" s="654">
        <v>43238</v>
      </c>
      <c r="P1576" s="6"/>
      <c r="Q1576" s="271" t="s">
        <v>77</v>
      </c>
      <c r="R1576" s="5">
        <v>2018</v>
      </c>
    </row>
    <row r="1577" spans="1:23" ht="23.25" hidden="1" customHeight="1" x14ac:dyDescent="0.25">
      <c r="A1577" s="5" t="s">
        <v>3074</v>
      </c>
      <c r="B1577" s="5" t="s">
        <v>3078</v>
      </c>
      <c r="C1577" s="376" t="s">
        <v>180</v>
      </c>
      <c r="D1577" s="344">
        <v>1404189</v>
      </c>
      <c r="E1577" s="331" t="s">
        <v>3079</v>
      </c>
      <c r="F1577" s="344" t="s">
        <v>94</v>
      </c>
      <c r="G1577" s="344">
        <v>6</v>
      </c>
      <c r="H1577" s="650">
        <v>146.91</v>
      </c>
      <c r="I1577" s="650">
        <v>881.46</v>
      </c>
      <c r="J1577" s="366">
        <v>43224</v>
      </c>
      <c r="K1577" s="598" t="s">
        <v>180</v>
      </c>
      <c r="L1577" s="361" t="s">
        <v>3077</v>
      </c>
      <c r="M1577" s="652" t="s">
        <v>3044</v>
      </c>
      <c r="N1577" s="660">
        <v>43236</v>
      </c>
      <c r="O1577" s="654">
        <v>43238</v>
      </c>
      <c r="P1577" s="6"/>
      <c r="Q1577" s="271" t="s">
        <v>77</v>
      </c>
      <c r="R1577" s="5">
        <v>2018</v>
      </c>
      <c r="S1577" s="124"/>
      <c r="T1577" s="124"/>
      <c r="U1577" s="124"/>
      <c r="V1577" s="124"/>
      <c r="W1577" s="124"/>
    </row>
    <row r="1578" spans="1:23" ht="23.25" hidden="1" customHeight="1" x14ac:dyDescent="0.25">
      <c r="A1578" s="353" t="s">
        <v>120</v>
      </c>
      <c r="B1578" s="5" t="s">
        <v>3080</v>
      </c>
      <c r="C1578" s="376"/>
      <c r="D1578" s="347" t="s">
        <v>3081</v>
      </c>
      <c r="E1578" s="354" t="s">
        <v>3082</v>
      </c>
      <c r="F1578" s="344" t="s">
        <v>44</v>
      </c>
      <c r="G1578" s="344">
        <v>30</v>
      </c>
      <c r="H1578" s="650">
        <v>2.12</v>
      </c>
      <c r="I1578" s="650">
        <v>63.6</v>
      </c>
      <c r="J1578" s="366">
        <v>42780</v>
      </c>
      <c r="K1578" s="598" t="s">
        <v>76</v>
      </c>
      <c r="L1578" s="570"/>
      <c r="M1578" s="652" t="s">
        <v>634</v>
      </c>
      <c r="N1578" s="660">
        <v>42783</v>
      </c>
      <c r="O1578" s="654">
        <v>42787</v>
      </c>
      <c r="P1578" s="5"/>
      <c r="Q1578" s="271" t="s">
        <v>77</v>
      </c>
      <c r="R1578" s="396">
        <v>2017</v>
      </c>
    </row>
    <row r="1579" spans="1:23" ht="23.25" hidden="1" customHeight="1" x14ac:dyDescent="0.25">
      <c r="A1579" s="5" t="s">
        <v>103</v>
      </c>
      <c r="B1579" s="5" t="s">
        <v>3083</v>
      </c>
      <c r="C1579" s="376" t="s">
        <v>1167</v>
      </c>
      <c r="D1579" s="344" t="s">
        <v>1884</v>
      </c>
      <c r="E1579" s="331" t="s">
        <v>1885</v>
      </c>
      <c r="F1579" s="344" t="s">
        <v>1505</v>
      </c>
      <c r="G1579" s="344">
        <v>40</v>
      </c>
      <c r="H1579" s="650">
        <v>2.88</v>
      </c>
      <c r="I1579" s="650">
        <v>115.19999999999999</v>
      </c>
      <c r="J1579" s="366">
        <v>43227</v>
      </c>
      <c r="K1579" s="598" t="s">
        <v>784</v>
      </c>
      <c r="L1579" s="361" t="s">
        <v>103</v>
      </c>
      <c r="M1579" s="652" t="s">
        <v>3044</v>
      </c>
      <c r="N1579" s="660">
        <v>43235</v>
      </c>
      <c r="O1579" s="654">
        <v>43238</v>
      </c>
      <c r="P1579" s="429"/>
      <c r="Q1579" s="271" t="s">
        <v>77</v>
      </c>
      <c r="R1579" s="5">
        <v>2018</v>
      </c>
    </row>
    <row r="1580" spans="1:23" s="124" customFormat="1" ht="23.25" hidden="1" customHeight="1" x14ac:dyDescent="0.25">
      <c r="A1580" s="5" t="s">
        <v>1378</v>
      </c>
      <c r="B1580" s="5" t="s">
        <v>3084</v>
      </c>
      <c r="C1580" s="376"/>
      <c r="D1580" s="344" t="s">
        <v>3085</v>
      </c>
      <c r="E1580" s="337" t="s">
        <v>3084</v>
      </c>
      <c r="F1580" s="344" t="s">
        <v>75</v>
      </c>
      <c r="G1580" s="344">
        <v>1</v>
      </c>
      <c r="H1580" s="650">
        <v>19.850000000000001</v>
      </c>
      <c r="I1580" s="650">
        <v>19.850000000000001</v>
      </c>
      <c r="J1580" s="366">
        <v>43227</v>
      </c>
      <c r="K1580" s="598" t="s">
        <v>2123</v>
      </c>
      <c r="L1580" s="361" t="s">
        <v>1378</v>
      </c>
      <c r="M1580" s="652" t="s">
        <v>634</v>
      </c>
      <c r="N1580" s="660">
        <v>43227</v>
      </c>
      <c r="O1580" s="654">
        <v>43231</v>
      </c>
      <c r="P1580" s="6"/>
      <c r="Q1580" s="271" t="s">
        <v>77</v>
      </c>
      <c r="R1580" s="5">
        <v>2018</v>
      </c>
      <c r="S1580" s="330"/>
      <c r="T1580" s="330"/>
      <c r="U1580" s="330"/>
      <c r="V1580" s="330"/>
      <c r="W1580" s="330"/>
    </row>
    <row r="1581" spans="1:23" ht="23.25" hidden="1" customHeight="1" x14ac:dyDescent="0.25">
      <c r="A1581" s="5" t="s">
        <v>84</v>
      </c>
      <c r="B1581" s="5" t="s">
        <v>3086</v>
      </c>
      <c r="C1581" s="376"/>
      <c r="D1581" s="344" t="s">
        <v>3087</v>
      </c>
      <c r="E1581" s="331" t="s">
        <v>3088</v>
      </c>
      <c r="F1581" s="344" t="s">
        <v>32</v>
      </c>
      <c r="G1581" s="344">
        <v>3</v>
      </c>
      <c r="H1581" s="650">
        <v>45</v>
      </c>
      <c r="I1581" s="650">
        <v>135</v>
      </c>
      <c r="J1581" s="651">
        <v>43227</v>
      </c>
      <c r="K1581" s="747" t="s">
        <v>33</v>
      </c>
      <c r="L1581" s="361" t="s">
        <v>36</v>
      </c>
      <c r="M1581" s="652" t="s">
        <v>3044</v>
      </c>
      <c r="N1581" s="653">
        <v>43236</v>
      </c>
      <c r="O1581" s="654">
        <v>43238</v>
      </c>
      <c r="P1581" s="6"/>
      <c r="Q1581" s="271" t="s">
        <v>77</v>
      </c>
      <c r="R1581" s="549">
        <v>2018</v>
      </c>
    </row>
    <row r="1582" spans="1:23" ht="23.25" hidden="1" customHeight="1" x14ac:dyDescent="0.25">
      <c r="A1582" s="5" t="s">
        <v>54</v>
      </c>
      <c r="B1582" s="5" t="s">
        <v>3089</v>
      </c>
      <c r="C1582" s="376"/>
      <c r="D1582" s="344" t="s">
        <v>3090</v>
      </c>
      <c r="E1582" s="337" t="s">
        <v>3091</v>
      </c>
      <c r="F1582" s="344" t="s">
        <v>32</v>
      </c>
      <c r="G1582" s="344">
        <v>1</v>
      </c>
      <c r="H1582" s="650">
        <v>487.7</v>
      </c>
      <c r="I1582" s="650">
        <v>487.7</v>
      </c>
      <c r="J1582" s="366">
        <v>43227</v>
      </c>
      <c r="K1582" s="598" t="s">
        <v>808</v>
      </c>
      <c r="L1582" s="361" t="s">
        <v>54</v>
      </c>
      <c r="M1582" s="652" t="s">
        <v>3044</v>
      </c>
      <c r="N1582" s="660">
        <v>43236</v>
      </c>
      <c r="O1582" s="654">
        <v>43238</v>
      </c>
      <c r="P1582" s="6"/>
      <c r="Q1582" s="271" t="s">
        <v>77</v>
      </c>
      <c r="R1582" s="549">
        <v>2018</v>
      </c>
      <c r="S1582" s="124"/>
      <c r="T1582" s="124"/>
      <c r="U1582" s="124"/>
      <c r="V1582" s="124"/>
      <c r="W1582" s="124"/>
    </row>
    <row r="1583" spans="1:23" ht="23.25" hidden="1" customHeight="1" x14ac:dyDescent="0.25">
      <c r="A1583" s="5" t="s">
        <v>1378</v>
      </c>
      <c r="B1583" s="5" t="s">
        <v>3092</v>
      </c>
      <c r="C1583" s="376"/>
      <c r="D1583" s="344" t="s">
        <v>3092</v>
      </c>
      <c r="E1583" s="337" t="s">
        <v>3092</v>
      </c>
      <c r="F1583" s="344" t="s">
        <v>75</v>
      </c>
      <c r="G1583" s="344">
        <v>2</v>
      </c>
      <c r="H1583" s="650">
        <v>7.2</v>
      </c>
      <c r="I1583" s="650">
        <v>14.4</v>
      </c>
      <c r="J1583" s="366">
        <v>43227</v>
      </c>
      <c r="K1583" s="598" t="s">
        <v>2123</v>
      </c>
      <c r="L1583" s="361" t="s">
        <v>1378</v>
      </c>
      <c r="M1583" s="652" t="s">
        <v>634</v>
      </c>
      <c r="N1583" s="660">
        <v>43227</v>
      </c>
      <c r="O1583" s="654">
        <v>43231</v>
      </c>
      <c r="P1583" s="6"/>
      <c r="Q1583" s="271" t="s">
        <v>77</v>
      </c>
      <c r="R1583" s="5">
        <v>2018</v>
      </c>
    </row>
    <row r="1584" spans="1:23" ht="23.25" hidden="1" customHeight="1" x14ac:dyDescent="0.25">
      <c r="A1584" s="5" t="s">
        <v>3093</v>
      </c>
      <c r="B1584" s="391" t="s">
        <v>3094</v>
      </c>
      <c r="C1584" s="376" t="s">
        <v>2579</v>
      </c>
      <c r="D1584" s="344" t="s">
        <v>3095</v>
      </c>
      <c r="E1584" s="3" t="s">
        <v>3096</v>
      </c>
      <c r="F1584" s="344" t="s">
        <v>44</v>
      </c>
      <c r="G1584" s="344">
        <v>2</v>
      </c>
      <c r="H1584" s="650">
        <v>11.62</v>
      </c>
      <c r="I1584" s="650">
        <v>23.24</v>
      </c>
      <c r="J1584" s="651">
        <v>43228</v>
      </c>
      <c r="K1584" s="598" t="s">
        <v>33</v>
      </c>
      <c r="L1584" s="361" t="s">
        <v>54</v>
      </c>
      <c r="M1584" s="652" t="s">
        <v>66</v>
      </c>
      <c r="N1584" s="653">
        <v>43236</v>
      </c>
      <c r="O1584" s="654"/>
      <c r="P1584" s="6" t="s">
        <v>3097</v>
      </c>
      <c r="Q1584" s="271" t="s">
        <v>77</v>
      </c>
      <c r="R1584" s="5">
        <v>2018</v>
      </c>
    </row>
    <row r="1585" spans="1:23" ht="23.25" hidden="1" customHeight="1" x14ac:dyDescent="0.25">
      <c r="A1585" s="348" t="s">
        <v>0</v>
      </c>
      <c r="B1585" s="348" t="s">
        <v>3098</v>
      </c>
      <c r="C1585" s="728"/>
      <c r="D1585" s="393"/>
      <c r="E1585" s="337" t="s">
        <v>3098</v>
      </c>
      <c r="F1585" s="393" t="s">
        <v>32</v>
      </c>
      <c r="G1585" s="393">
        <v>1</v>
      </c>
      <c r="H1585" s="650">
        <v>100</v>
      </c>
      <c r="I1585" s="650">
        <v>100</v>
      </c>
      <c r="J1585" s="686">
        <v>43228</v>
      </c>
      <c r="K1585" s="687" t="s">
        <v>332</v>
      </c>
      <c r="L1585" s="569" t="s">
        <v>54</v>
      </c>
      <c r="M1585" s="652" t="s">
        <v>634</v>
      </c>
      <c r="N1585" s="660">
        <v>43228</v>
      </c>
      <c r="O1585" s="684">
        <v>43230</v>
      </c>
      <c r="P1585" s="685"/>
      <c r="Q1585" s="271" t="s">
        <v>77</v>
      </c>
      <c r="R1585" s="5">
        <v>2018</v>
      </c>
    </row>
    <row r="1586" spans="1:23" ht="23.25" hidden="1" customHeight="1" x14ac:dyDescent="0.25">
      <c r="A1586" s="5" t="s">
        <v>4</v>
      </c>
      <c r="B1586" s="336" t="s">
        <v>3099</v>
      </c>
      <c r="C1586" s="376" t="s">
        <v>3100</v>
      </c>
      <c r="D1586" s="388" t="s">
        <v>3101</v>
      </c>
      <c r="E1586" s="4" t="s">
        <v>3099</v>
      </c>
      <c r="F1586" s="344" t="s">
        <v>94</v>
      </c>
      <c r="G1586" s="344">
        <v>1</v>
      </c>
      <c r="H1586" s="650">
        <v>13.88</v>
      </c>
      <c r="I1586" s="650">
        <v>13.88</v>
      </c>
      <c r="J1586" s="366">
        <v>43228</v>
      </c>
      <c r="K1586" s="598" t="s">
        <v>139</v>
      </c>
      <c r="L1586" s="361" t="s">
        <v>4</v>
      </c>
      <c r="M1586" s="652" t="s">
        <v>3044</v>
      </c>
      <c r="N1586" s="660">
        <v>43235</v>
      </c>
      <c r="O1586" s="654">
        <v>44267</v>
      </c>
      <c r="P1586" s="6"/>
      <c r="Q1586" s="271" t="s">
        <v>77</v>
      </c>
      <c r="R1586" s="5">
        <v>2018</v>
      </c>
    </row>
    <row r="1587" spans="1:23" ht="23.25" hidden="1" customHeight="1" x14ac:dyDescent="0.25">
      <c r="A1587" s="5" t="s">
        <v>120</v>
      </c>
      <c r="B1587" s="5" t="s">
        <v>3102</v>
      </c>
      <c r="C1587" s="376" t="s">
        <v>142</v>
      </c>
      <c r="D1587" s="344" t="s">
        <v>3081</v>
      </c>
      <c r="E1587" s="331" t="s">
        <v>3103</v>
      </c>
      <c r="F1587" s="344" t="s">
        <v>44</v>
      </c>
      <c r="G1587" s="344">
        <v>30</v>
      </c>
      <c r="H1587" s="650">
        <v>2.13</v>
      </c>
      <c r="I1587" s="650">
        <v>63.9</v>
      </c>
      <c r="J1587" s="366">
        <v>43208</v>
      </c>
      <c r="K1587" s="598" t="s">
        <v>76</v>
      </c>
      <c r="L1587" s="361" t="s">
        <v>78</v>
      </c>
      <c r="M1587" s="652" t="s">
        <v>634</v>
      </c>
      <c r="N1587" s="660">
        <v>43223</v>
      </c>
      <c r="O1587" s="654">
        <v>43223</v>
      </c>
      <c r="P1587" s="6"/>
      <c r="Q1587" s="271" t="s">
        <v>77</v>
      </c>
      <c r="R1587" s="5">
        <v>2018</v>
      </c>
      <c r="S1587" s="124"/>
      <c r="T1587" s="124"/>
      <c r="U1587" s="124"/>
      <c r="V1587" s="124"/>
      <c r="W1587" s="124"/>
    </row>
    <row r="1588" spans="1:23" ht="23.25" hidden="1" customHeight="1" x14ac:dyDescent="0.25">
      <c r="A1588" s="5" t="s">
        <v>120</v>
      </c>
      <c r="B1588" s="5" t="s">
        <v>3104</v>
      </c>
      <c r="C1588" s="376" t="s">
        <v>142</v>
      </c>
      <c r="D1588" s="344" t="s">
        <v>3081</v>
      </c>
      <c r="E1588" s="331" t="s">
        <v>3105</v>
      </c>
      <c r="F1588" s="344" t="s">
        <v>44</v>
      </c>
      <c r="G1588" s="344">
        <v>30</v>
      </c>
      <c r="H1588" s="650">
        <v>2</v>
      </c>
      <c r="I1588" s="650">
        <v>60</v>
      </c>
      <c r="J1588" s="366">
        <v>43483</v>
      </c>
      <c r="K1588" s="598" t="s">
        <v>76</v>
      </c>
      <c r="L1588" s="361" t="s">
        <v>78</v>
      </c>
      <c r="M1588" s="652" t="s">
        <v>3106</v>
      </c>
      <c r="N1588" s="660">
        <v>43486</v>
      </c>
      <c r="O1588" s="654">
        <v>43494</v>
      </c>
      <c r="P1588" s="6"/>
      <c r="Q1588" s="7" t="s">
        <v>100</v>
      </c>
      <c r="R1588" s="5">
        <v>2019</v>
      </c>
    </row>
    <row r="1589" spans="1:23" ht="23.25" hidden="1" customHeight="1" x14ac:dyDescent="0.25">
      <c r="A1589" s="4" t="s">
        <v>103</v>
      </c>
      <c r="B1589" s="4" t="s">
        <v>3107</v>
      </c>
      <c r="C1589" s="376" t="s">
        <v>142</v>
      </c>
      <c r="D1589" s="422" t="s">
        <v>3081</v>
      </c>
      <c r="E1589" s="337" t="s">
        <v>3105</v>
      </c>
      <c r="F1589" s="332" t="s">
        <v>32</v>
      </c>
      <c r="G1589" s="332">
        <v>30</v>
      </c>
      <c r="H1589" s="650"/>
      <c r="I1589" s="650"/>
      <c r="J1589" s="419">
        <v>44011</v>
      </c>
      <c r="K1589" s="598" t="s">
        <v>76</v>
      </c>
      <c r="L1589" s="323" t="s">
        <v>535</v>
      </c>
      <c r="M1589" s="652" t="s">
        <v>935</v>
      </c>
      <c r="N1589" s="660">
        <v>44013</v>
      </c>
      <c r="O1589" s="654">
        <v>44020</v>
      </c>
      <c r="P1589" s="124"/>
      <c r="Q1589" s="269" t="s">
        <v>67</v>
      </c>
      <c r="R1589" s="658">
        <f>YEAR(J1589)</f>
        <v>2020</v>
      </c>
    </row>
    <row r="1590" spans="1:23" ht="23.25" hidden="1" customHeight="1" x14ac:dyDescent="0.25">
      <c r="A1590" s="348" t="s">
        <v>54</v>
      </c>
      <c r="B1590" s="348" t="s">
        <v>3108</v>
      </c>
      <c r="C1590" s="728"/>
      <c r="D1590" s="393"/>
      <c r="E1590" s="337" t="s">
        <v>3109</v>
      </c>
      <c r="F1590" s="393" t="s">
        <v>32</v>
      </c>
      <c r="G1590" s="393">
        <v>1</v>
      </c>
      <c r="H1590" s="650">
        <v>231</v>
      </c>
      <c r="I1590" s="650">
        <v>231</v>
      </c>
      <c r="J1590" s="686">
        <v>43228</v>
      </c>
      <c r="K1590" s="687" t="s">
        <v>808</v>
      </c>
      <c r="L1590" s="569" t="s">
        <v>54</v>
      </c>
      <c r="M1590" s="652" t="s">
        <v>634</v>
      </c>
      <c r="N1590" s="660">
        <v>43228</v>
      </c>
      <c r="O1590" s="654">
        <v>43230</v>
      </c>
      <c r="P1590" s="6"/>
      <c r="Q1590" s="271" t="s">
        <v>77</v>
      </c>
      <c r="R1590" s="5">
        <v>2018</v>
      </c>
    </row>
    <row r="1591" spans="1:23" ht="23.25" hidden="1" customHeight="1" x14ac:dyDescent="0.25">
      <c r="A1591" s="5" t="s">
        <v>9</v>
      </c>
      <c r="B1591" s="5" t="s">
        <v>3110</v>
      </c>
      <c r="C1591" s="376" t="s">
        <v>1702</v>
      </c>
      <c r="D1591" s="344" t="s">
        <v>3111</v>
      </c>
      <c r="E1591" s="333" t="s">
        <v>3110</v>
      </c>
      <c r="F1591" s="344" t="s">
        <v>50</v>
      </c>
      <c r="G1591" s="344">
        <v>10</v>
      </c>
      <c r="H1591" s="650">
        <v>8.93</v>
      </c>
      <c r="I1591" s="650">
        <v>89.3</v>
      </c>
      <c r="J1591" s="366">
        <v>43229</v>
      </c>
      <c r="K1591" s="598" t="s">
        <v>214</v>
      </c>
      <c r="L1591" s="361" t="s">
        <v>9</v>
      </c>
      <c r="M1591" s="652" t="s">
        <v>3044</v>
      </c>
      <c r="N1591" s="660">
        <v>43235</v>
      </c>
      <c r="O1591" s="654">
        <v>43238</v>
      </c>
      <c r="P1591" s="6"/>
      <c r="Q1591" s="271" t="s">
        <v>77</v>
      </c>
      <c r="R1591" s="5">
        <v>2018</v>
      </c>
    </row>
    <row r="1592" spans="1:23" ht="23.25" hidden="1" customHeight="1" x14ac:dyDescent="0.25">
      <c r="A1592" s="362" t="s">
        <v>2705</v>
      </c>
      <c r="B1592" s="5" t="s">
        <v>3112</v>
      </c>
      <c r="C1592" s="376" t="s">
        <v>1702</v>
      </c>
      <c r="D1592" s="344" t="s">
        <v>2067</v>
      </c>
      <c r="E1592" s="333" t="s">
        <v>3112</v>
      </c>
      <c r="F1592" s="344" t="s">
        <v>50</v>
      </c>
      <c r="G1592" s="344">
        <v>4</v>
      </c>
      <c r="H1592" s="650">
        <v>74.709999999999994</v>
      </c>
      <c r="I1592" s="650">
        <v>298.83999999999997</v>
      </c>
      <c r="J1592" s="366">
        <v>43229</v>
      </c>
      <c r="K1592" s="598" t="s">
        <v>214</v>
      </c>
      <c r="L1592" s="361" t="s">
        <v>2705</v>
      </c>
      <c r="M1592" s="652" t="s">
        <v>3044</v>
      </c>
      <c r="N1592" s="660">
        <v>43235</v>
      </c>
      <c r="O1592" s="654">
        <v>43238</v>
      </c>
      <c r="P1592" s="6"/>
      <c r="Q1592" s="271" t="s">
        <v>77</v>
      </c>
      <c r="R1592" s="5">
        <v>2018</v>
      </c>
      <c r="S1592" s="124"/>
      <c r="T1592" s="124"/>
      <c r="U1592" s="124"/>
      <c r="V1592" s="124"/>
      <c r="W1592" s="124"/>
    </row>
    <row r="1593" spans="1:23" ht="23.25" hidden="1" customHeight="1" x14ac:dyDescent="0.25">
      <c r="A1593" s="5" t="s">
        <v>54</v>
      </c>
      <c r="B1593" s="5" t="s">
        <v>3113</v>
      </c>
      <c r="C1593" s="376" t="s">
        <v>1553</v>
      </c>
      <c r="D1593" s="344" t="s">
        <v>3114</v>
      </c>
      <c r="E1593" s="337" t="s">
        <v>3115</v>
      </c>
      <c r="F1593" s="344" t="s">
        <v>32</v>
      </c>
      <c r="G1593" s="344">
        <v>1</v>
      </c>
      <c r="H1593" s="650">
        <v>1395</v>
      </c>
      <c r="I1593" s="650">
        <v>1395</v>
      </c>
      <c r="J1593" s="366">
        <v>43230</v>
      </c>
      <c r="K1593" s="598" t="s">
        <v>1553</v>
      </c>
      <c r="L1593" s="361" t="s">
        <v>54</v>
      </c>
      <c r="M1593" s="652" t="s">
        <v>3044</v>
      </c>
      <c r="N1593" s="660">
        <v>43236</v>
      </c>
      <c r="O1593" s="654">
        <v>43238</v>
      </c>
      <c r="P1593" s="6"/>
      <c r="Q1593" s="271" t="s">
        <v>77</v>
      </c>
      <c r="R1593" s="549">
        <v>2018</v>
      </c>
    </row>
    <row r="1594" spans="1:23" ht="23.25" hidden="1" customHeight="1" x14ac:dyDescent="0.25">
      <c r="A1594" s="5" t="s">
        <v>0</v>
      </c>
      <c r="B1594" s="5" t="s">
        <v>3116</v>
      </c>
      <c r="C1594" s="376"/>
      <c r="D1594" s="344" t="s">
        <v>3117</v>
      </c>
      <c r="E1594" s="333" t="s">
        <v>3118</v>
      </c>
      <c r="F1594" s="344" t="s">
        <v>94</v>
      </c>
      <c r="G1594" s="344">
        <v>10</v>
      </c>
      <c r="H1594" s="650">
        <v>2</v>
      </c>
      <c r="I1594" s="650">
        <v>20</v>
      </c>
      <c r="J1594" s="366">
        <v>43231</v>
      </c>
      <c r="K1594" s="598" t="s">
        <v>234</v>
      </c>
      <c r="L1594" s="361" t="s">
        <v>54</v>
      </c>
      <c r="M1594" s="652" t="s">
        <v>3119</v>
      </c>
      <c r="N1594" s="660">
        <v>43235</v>
      </c>
      <c r="O1594" s="654">
        <v>43237</v>
      </c>
      <c r="P1594" s="6"/>
      <c r="Q1594" s="271" t="s">
        <v>77</v>
      </c>
      <c r="R1594" s="5">
        <v>2018</v>
      </c>
    </row>
    <row r="1595" spans="1:23" ht="23.25" hidden="1" customHeight="1" x14ac:dyDescent="0.25">
      <c r="A1595" s="5" t="s">
        <v>1053</v>
      </c>
      <c r="B1595" s="5" t="s">
        <v>3120</v>
      </c>
      <c r="C1595" s="376"/>
      <c r="D1595" s="344">
        <v>644700</v>
      </c>
      <c r="E1595" s="3" t="s">
        <v>3121</v>
      </c>
      <c r="F1595" s="344" t="s">
        <v>75</v>
      </c>
      <c r="G1595" s="344">
        <v>1</v>
      </c>
      <c r="H1595" s="650">
        <v>36.630000000000003</v>
      </c>
      <c r="I1595" s="650">
        <v>36.630000000000003</v>
      </c>
      <c r="J1595" s="366">
        <v>43231</v>
      </c>
      <c r="K1595" s="598" t="s">
        <v>2123</v>
      </c>
      <c r="L1595" s="361" t="s">
        <v>1053</v>
      </c>
      <c r="M1595" s="652" t="s">
        <v>3044</v>
      </c>
      <c r="N1595" s="660">
        <v>43236</v>
      </c>
      <c r="O1595" s="654">
        <v>43238</v>
      </c>
      <c r="P1595" s="6"/>
      <c r="Q1595" s="271" t="s">
        <v>77</v>
      </c>
      <c r="R1595" s="5">
        <v>2018</v>
      </c>
    </row>
    <row r="1596" spans="1:23" ht="23.25" hidden="1" customHeight="1" x14ac:dyDescent="0.25">
      <c r="A1596" s="5" t="s">
        <v>0</v>
      </c>
      <c r="B1596" s="5" t="s">
        <v>3122</v>
      </c>
      <c r="C1596" s="376" t="s">
        <v>1774</v>
      </c>
      <c r="D1596" s="344"/>
      <c r="E1596" s="337" t="s">
        <v>3123</v>
      </c>
      <c r="F1596" s="344" t="s">
        <v>50</v>
      </c>
      <c r="G1596" s="344">
        <v>5</v>
      </c>
      <c r="H1596" s="650"/>
      <c r="I1596" s="650">
        <v>0</v>
      </c>
      <c r="J1596" s="366">
        <v>43231</v>
      </c>
      <c r="K1596" s="598" t="s">
        <v>188</v>
      </c>
      <c r="L1596" s="361" t="s">
        <v>54</v>
      </c>
      <c r="M1596" s="652" t="s">
        <v>3044</v>
      </c>
      <c r="N1596" s="660">
        <v>43236</v>
      </c>
      <c r="O1596" s="654"/>
      <c r="P1596" s="6"/>
      <c r="Q1596" s="271" t="s">
        <v>77</v>
      </c>
      <c r="R1596" s="5">
        <v>2018</v>
      </c>
    </row>
    <row r="1597" spans="1:23" ht="23.25" hidden="1" customHeight="1" x14ac:dyDescent="0.25">
      <c r="A1597" s="5" t="s">
        <v>9</v>
      </c>
      <c r="B1597" s="5" t="s">
        <v>3124</v>
      </c>
      <c r="C1597" s="376"/>
      <c r="D1597" s="344"/>
      <c r="E1597" s="337" t="s">
        <v>3125</v>
      </c>
      <c r="F1597" s="344" t="s">
        <v>50</v>
      </c>
      <c r="G1597" s="344">
        <v>10</v>
      </c>
      <c r="H1597" s="650">
        <v>75</v>
      </c>
      <c r="I1597" s="650">
        <v>750</v>
      </c>
      <c r="J1597" s="366">
        <v>43231</v>
      </c>
      <c r="K1597" s="598" t="s">
        <v>214</v>
      </c>
      <c r="L1597" s="361" t="s">
        <v>9</v>
      </c>
      <c r="M1597" s="652" t="s">
        <v>3044</v>
      </c>
      <c r="N1597" s="660">
        <v>43235</v>
      </c>
      <c r="O1597" s="654">
        <v>43238</v>
      </c>
      <c r="P1597" s="6"/>
      <c r="Q1597" s="271" t="s">
        <v>77</v>
      </c>
      <c r="R1597" s="5">
        <v>2018</v>
      </c>
    </row>
    <row r="1598" spans="1:23" ht="23.25" hidden="1" customHeight="1" x14ac:dyDescent="0.25">
      <c r="A1598" s="5" t="s">
        <v>0</v>
      </c>
      <c r="B1598" s="5" t="s">
        <v>3126</v>
      </c>
      <c r="C1598" s="376"/>
      <c r="D1598" s="344"/>
      <c r="E1598" s="337" t="s">
        <v>3127</v>
      </c>
      <c r="F1598" s="344" t="s">
        <v>50</v>
      </c>
      <c r="G1598" s="344">
        <v>5</v>
      </c>
      <c r="H1598" s="650"/>
      <c r="I1598" s="650">
        <v>0</v>
      </c>
      <c r="J1598" s="366">
        <v>43231</v>
      </c>
      <c r="K1598" s="598" t="s">
        <v>188</v>
      </c>
      <c r="L1598" s="361" t="s">
        <v>54</v>
      </c>
      <c r="M1598" s="652" t="s">
        <v>3044</v>
      </c>
      <c r="N1598" s="660">
        <v>43236</v>
      </c>
      <c r="O1598" s="654"/>
      <c r="P1598" s="6"/>
      <c r="Q1598" s="271" t="s">
        <v>77</v>
      </c>
      <c r="R1598" s="5">
        <v>2018</v>
      </c>
    </row>
    <row r="1599" spans="1:23" ht="23.25" hidden="1" customHeight="1" x14ac:dyDescent="0.25">
      <c r="A1599" s="5" t="s">
        <v>4</v>
      </c>
      <c r="B1599" s="5" t="s">
        <v>3128</v>
      </c>
      <c r="C1599" s="376" t="s">
        <v>2029</v>
      </c>
      <c r="D1599" s="344" t="s">
        <v>3129</v>
      </c>
      <c r="E1599" s="333" t="s">
        <v>3128</v>
      </c>
      <c r="F1599" s="344" t="s">
        <v>50</v>
      </c>
      <c r="G1599" s="344">
        <v>4</v>
      </c>
      <c r="H1599" s="650">
        <v>3.83</v>
      </c>
      <c r="I1599" s="650">
        <v>15.32</v>
      </c>
      <c r="J1599" s="366">
        <v>43234</v>
      </c>
      <c r="K1599" s="598" t="s">
        <v>139</v>
      </c>
      <c r="L1599" s="361" t="s">
        <v>4</v>
      </c>
      <c r="M1599" s="652" t="s">
        <v>3044</v>
      </c>
      <c r="N1599" s="660">
        <v>43235</v>
      </c>
      <c r="O1599" s="654">
        <v>43238</v>
      </c>
      <c r="P1599" s="6"/>
      <c r="Q1599" s="271" t="s">
        <v>77</v>
      </c>
      <c r="R1599" s="5">
        <v>2018</v>
      </c>
    </row>
    <row r="1600" spans="1:23" ht="23.25" hidden="1" customHeight="1" x14ac:dyDescent="0.25">
      <c r="A1600" s="86" t="s">
        <v>9</v>
      </c>
      <c r="B1600" s="86" t="s">
        <v>599</v>
      </c>
      <c r="C1600" s="661" t="s">
        <v>142</v>
      </c>
      <c r="D1600" s="118" t="s">
        <v>3081</v>
      </c>
      <c r="E1600" s="124" t="s">
        <v>3130</v>
      </c>
      <c r="F1600" s="118" t="s">
        <v>94</v>
      </c>
      <c r="G1600" s="661">
        <v>20</v>
      </c>
      <c r="H1600" s="650"/>
      <c r="I1600" s="650"/>
      <c r="J1600" s="672">
        <v>44136</v>
      </c>
      <c r="K1600" s="702" t="s">
        <v>76</v>
      </c>
      <c r="L1600" s="312" t="s">
        <v>535</v>
      </c>
      <c r="M1600" s="652" t="s">
        <v>601</v>
      </c>
      <c r="N1600" s="653">
        <v>44168</v>
      </c>
      <c r="O1600" s="654">
        <v>44175</v>
      </c>
      <c r="P1600" s="703"/>
      <c r="Q1600" s="703" t="s">
        <v>67</v>
      </c>
      <c r="R1600" s="86">
        <f>YEAR(J1600)</f>
        <v>2020</v>
      </c>
      <c r="S1600" s="124"/>
      <c r="T1600" s="124"/>
      <c r="U1600" s="124"/>
      <c r="V1600" s="124"/>
      <c r="W1600" s="124"/>
    </row>
    <row r="1601" spans="1:23" ht="23.25" hidden="1" customHeight="1" x14ac:dyDescent="0.25">
      <c r="A1601" s="3" t="s">
        <v>54</v>
      </c>
      <c r="B1601" s="5" t="s">
        <v>2347</v>
      </c>
      <c r="C1601" s="376" t="s">
        <v>178</v>
      </c>
      <c r="D1601" s="344" t="s">
        <v>3131</v>
      </c>
      <c r="E1601" s="3" t="s">
        <v>3132</v>
      </c>
      <c r="F1601" s="344" t="s">
        <v>32</v>
      </c>
      <c r="G1601" s="344">
        <v>20</v>
      </c>
      <c r="H1601" s="650">
        <v>27.13</v>
      </c>
      <c r="I1601" s="650">
        <v>542.6</v>
      </c>
      <c r="J1601" s="366">
        <v>43234</v>
      </c>
      <c r="K1601" s="598" t="s">
        <v>180</v>
      </c>
      <c r="L1601" s="361" t="s">
        <v>0</v>
      </c>
      <c r="M1601" s="652" t="s">
        <v>3044</v>
      </c>
      <c r="N1601" s="660">
        <v>43234</v>
      </c>
      <c r="O1601" s="654">
        <v>43238</v>
      </c>
      <c r="P1601" s="6"/>
      <c r="Q1601" s="271" t="s">
        <v>77</v>
      </c>
      <c r="R1601" s="549">
        <v>2018</v>
      </c>
      <c r="S1601" s="124"/>
      <c r="T1601" s="124"/>
      <c r="U1601" s="124"/>
      <c r="V1601" s="124"/>
      <c r="W1601" s="124"/>
    </row>
    <row r="1602" spans="1:23" ht="23.25" hidden="1" customHeight="1" x14ac:dyDescent="0.25">
      <c r="A1602" s="5" t="s">
        <v>9</v>
      </c>
      <c r="B1602" s="5" t="s">
        <v>3133</v>
      </c>
      <c r="C1602" s="376" t="s">
        <v>2029</v>
      </c>
      <c r="D1602" s="388" t="s">
        <v>3134</v>
      </c>
      <c r="E1602" s="3" t="s">
        <v>3135</v>
      </c>
      <c r="F1602" s="344" t="s">
        <v>50</v>
      </c>
      <c r="G1602" s="344">
        <v>1</v>
      </c>
      <c r="H1602" s="650">
        <v>29.42</v>
      </c>
      <c r="I1602" s="650">
        <v>29.42</v>
      </c>
      <c r="J1602" s="366">
        <v>43234</v>
      </c>
      <c r="K1602" s="598" t="s">
        <v>139</v>
      </c>
      <c r="L1602" s="361" t="s">
        <v>9</v>
      </c>
      <c r="M1602" s="652" t="s">
        <v>3044</v>
      </c>
      <c r="N1602" s="660">
        <v>43235</v>
      </c>
      <c r="O1602" s="654">
        <v>43238</v>
      </c>
      <c r="P1602" s="6"/>
      <c r="Q1602" s="271" t="s">
        <v>77</v>
      </c>
      <c r="R1602" s="5">
        <v>2018</v>
      </c>
    </row>
    <row r="1603" spans="1:23" ht="23.25" hidden="1" customHeight="1" x14ac:dyDescent="0.25">
      <c r="A1603" s="5" t="s">
        <v>4</v>
      </c>
      <c r="B1603" s="5" t="s">
        <v>3136</v>
      </c>
      <c r="C1603" s="376" t="s">
        <v>2029</v>
      </c>
      <c r="D1603" s="406" t="s">
        <v>3137</v>
      </c>
      <c r="E1603" s="333" t="s">
        <v>3136</v>
      </c>
      <c r="F1603" s="344" t="s">
        <v>50</v>
      </c>
      <c r="G1603" s="344">
        <v>1</v>
      </c>
      <c r="H1603" s="650">
        <v>26.33</v>
      </c>
      <c r="I1603" s="650">
        <v>26.33</v>
      </c>
      <c r="J1603" s="366">
        <v>43234</v>
      </c>
      <c r="K1603" s="598" t="s">
        <v>139</v>
      </c>
      <c r="L1603" s="361" t="s">
        <v>4</v>
      </c>
      <c r="M1603" s="652" t="s">
        <v>3044</v>
      </c>
      <c r="N1603" s="660">
        <v>43235</v>
      </c>
      <c r="O1603" s="654">
        <v>43238</v>
      </c>
      <c r="P1603" s="6"/>
      <c r="Q1603" s="271" t="s">
        <v>77</v>
      </c>
      <c r="R1603" s="5">
        <v>2018</v>
      </c>
    </row>
    <row r="1604" spans="1:23" ht="23.25" hidden="1" customHeight="1" x14ac:dyDescent="0.25">
      <c r="A1604" s="472" t="s">
        <v>84</v>
      </c>
      <c r="B1604" s="124" t="s">
        <v>3138</v>
      </c>
      <c r="C1604" s="118" t="s">
        <v>3139</v>
      </c>
      <c r="D1604" s="118" t="s">
        <v>3140</v>
      </c>
      <c r="E1604" s="124" t="s">
        <v>3138</v>
      </c>
      <c r="F1604" s="118" t="s">
        <v>3141</v>
      </c>
      <c r="G1604" s="118">
        <v>10</v>
      </c>
      <c r="H1604" s="650"/>
      <c r="I1604" s="650"/>
      <c r="J1604" s="168">
        <v>45172</v>
      </c>
      <c r="K1604" s="673" t="s">
        <v>76</v>
      </c>
      <c r="L1604" s="310"/>
      <c r="M1604" s="652" t="s">
        <v>2351</v>
      </c>
      <c r="N1604" s="654">
        <v>45034</v>
      </c>
      <c r="O1604" s="654">
        <v>45037</v>
      </c>
      <c r="P1604" s="118"/>
      <c r="Q1604" s="271" t="s">
        <v>100</v>
      </c>
      <c r="R1604" s="455">
        <f>IF(F1604&lt;&gt;"",YEAR(J1604))</f>
        <v>2023</v>
      </c>
    </row>
    <row r="1605" spans="1:23" ht="23.25" hidden="1" customHeight="1" x14ac:dyDescent="0.25">
      <c r="A1605" s="5" t="s">
        <v>4</v>
      </c>
      <c r="B1605" s="5" t="s">
        <v>3142</v>
      </c>
      <c r="C1605" s="376" t="s">
        <v>3143</v>
      </c>
      <c r="D1605" s="335" t="s">
        <v>3144</v>
      </c>
      <c r="E1605" s="3" t="s">
        <v>3142</v>
      </c>
      <c r="F1605" s="344" t="s">
        <v>50</v>
      </c>
      <c r="G1605" s="344">
        <v>1</v>
      </c>
      <c r="H1605" s="650">
        <v>16.12</v>
      </c>
      <c r="I1605" s="650">
        <v>16.12</v>
      </c>
      <c r="J1605" s="366">
        <v>43235</v>
      </c>
      <c r="K1605" s="598" t="s">
        <v>139</v>
      </c>
      <c r="L1605" s="361" t="s">
        <v>4</v>
      </c>
      <c r="M1605" s="652" t="s">
        <v>2352</v>
      </c>
      <c r="N1605" s="660">
        <v>43257</v>
      </c>
      <c r="O1605" s="654">
        <v>43266</v>
      </c>
      <c r="P1605" s="6"/>
      <c r="Q1605" s="271" t="s">
        <v>77</v>
      </c>
      <c r="R1605" s="5">
        <v>2018</v>
      </c>
    </row>
    <row r="1606" spans="1:23" ht="23.25" hidden="1" customHeight="1" x14ac:dyDescent="0.25">
      <c r="A1606" s="5" t="s">
        <v>4</v>
      </c>
      <c r="B1606" s="5" t="s">
        <v>3145</v>
      </c>
      <c r="C1606" s="376" t="s">
        <v>3143</v>
      </c>
      <c r="D1606" s="335" t="s">
        <v>3146</v>
      </c>
      <c r="E1606" s="3" t="s">
        <v>3145</v>
      </c>
      <c r="F1606" s="344" t="s">
        <v>50</v>
      </c>
      <c r="G1606" s="344">
        <v>1</v>
      </c>
      <c r="H1606" s="650">
        <v>14.9</v>
      </c>
      <c r="I1606" s="650">
        <v>14.9</v>
      </c>
      <c r="J1606" s="366">
        <v>43235</v>
      </c>
      <c r="K1606" s="598" t="s">
        <v>139</v>
      </c>
      <c r="L1606" s="361" t="s">
        <v>4</v>
      </c>
      <c r="M1606" s="652" t="s">
        <v>2352</v>
      </c>
      <c r="N1606" s="660">
        <v>43257</v>
      </c>
      <c r="O1606" s="654">
        <v>43266</v>
      </c>
      <c r="P1606" s="6"/>
      <c r="Q1606" s="271" t="s">
        <v>77</v>
      </c>
      <c r="R1606" s="5">
        <v>2018</v>
      </c>
    </row>
    <row r="1607" spans="1:23" ht="23.25" hidden="1" customHeight="1" x14ac:dyDescent="0.25">
      <c r="A1607" s="3" t="s">
        <v>0</v>
      </c>
      <c r="B1607" s="5" t="s">
        <v>2119</v>
      </c>
      <c r="C1607" s="376" t="s">
        <v>947</v>
      </c>
      <c r="D1607" s="335" t="s">
        <v>1852</v>
      </c>
      <c r="E1607" s="337" t="s">
        <v>1851</v>
      </c>
      <c r="F1607" s="344" t="s">
        <v>32</v>
      </c>
      <c r="G1607" s="344">
        <v>1</v>
      </c>
      <c r="H1607" s="650">
        <v>285.60000000000002</v>
      </c>
      <c r="I1607" s="650">
        <v>285.60000000000002</v>
      </c>
      <c r="J1607" s="366">
        <v>43235</v>
      </c>
      <c r="K1607" s="598" t="s">
        <v>243</v>
      </c>
      <c r="L1607" s="361" t="s">
        <v>0</v>
      </c>
      <c r="M1607" s="652" t="s">
        <v>3044</v>
      </c>
      <c r="N1607" s="660">
        <v>43236</v>
      </c>
      <c r="O1607" s="654">
        <v>43238</v>
      </c>
      <c r="P1607" s="6" t="s">
        <v>67</v>
      </c>
      <c r="Q1607" s="271" t="s">
        <v>77</v>
      </c>
      <c r="R1607" s="5">
        <v>2018</v>
      </c>
    </row>
    <row r="1608" spans="1:23" ht="23.25" hidden="1" customHeight="1" x14ac:dyDescent="0.25">
      <c r="A1608" s="5" t="s">
        <v>36</v>
      </c>
      <c r="B1608" s="5" t="s">
        <v>3147</v>
      </c>
      <c r="C1608" s="376"/>
      <c r="D1608" s="344" t="s">
        <v>3148</v>
      </c>
      <c r="E1608" s="337" t="s">
        <v>3149</v>
      </c>
      <c r="F1608" s="344" t="s">
        <v>32</v>
      </c>
      <c r="G1608" s="344">
        <v>1</v>
      </c>
      <c r="H1608" s="650">
        <v>1040</v>
      </c>
      <c r="I1608" s="650">
        <v>1040</v>
      </c>
      <c r="J1608" s="366">
        <v>43235</v>
      </c>
      <c r="K1608" s="598" t="s">
        <v>214</v>
      </c>
      <c r="L1608" s="361" t="s">
        <v>36</v>
      </c>
      <c r="M1608" s="652" t="s">
        <v>3044</v>
      </c>
      <c r="N1608" s="660">
        <v>43235</v>
      </c>
      <c r="O1608" s="654">
        <v>43238</v>
      </c>
      <c r="P1608" s="6"/>
      <c r="Q1608" s="271" t="s">
        <v>77</v>
      </c>
      <c r="R1608" s="549">
        <v>2018</v>
      </c>
      <c r="S1608" s="124"/>
      <c r="T1608" s="124"/>
      <c r="U1608" s="124"/>
      <c r="V1608" s="124"/>
      <c r="W1608" s="124"/>
    </row>
    <row r="1609" spans="1:23" ht="23.25" hidden="1" customHeight="1" x14ac:dyDescent="0.25">
      <c r="A1609" s="5" t="s">
        <v>36</v>
      </c>
      <c r="B1609" s="5" t="s">
        <v>3150</v>
      </c>
      <c r="C1609" s="376"/>
      <c r="D1609" s="344" t="s">
        <v>3151</v>
      </c>
      <c r="E1609" s="337" t="s">
        <v>3152</v>
      </c>
      <c r="F1609" s="344" t="s">
        <v>32</v>
      </c>
      <c r="G1609" s="344">
        <v>1</v>
      </c>
      <c r="H1609" s="650">
        <v>3395.35</v>
      </c>
      <c r="I1609" s="650">
        <v>3395.35</v>
      </c>
      <c r="J1609" s="366">
        <v>43235</v>
      </c>
      <c r="K1609" s="598" t="s">
        <v>269</v>
      </c>
      <c r="L1609" s="361" t="s">
        <v>36</v>
      </c>
      <c r="M1609" s="652" t="s">
        <v>89</v>
      </c>
      <c r="N1609" s="660">
        <v>43417</v>
      </c>
      <c r="O1609" s="654">
        <v>43419</v>
      </c>
      <c r="P1609" s="6"/>
      <c r="Q1609" s="271" t="s">
        <v>77</v>
      </c>
      <c r="R1609" s="549">
        <v>2018</v>
      </c>
    </row>
    <row r="1610" spans="1:23" ht="23.25" hidden="1" customHeight="1" x14ac:dyDescent="0.25">
      <c r="A1610" s="5" t="s">
        <v>293</v>
      </c>
      <c r="B1610" s="5" t="s">
        <v>1817</v>
      </c>
      <c r="C1610" s="376" t="s">
        <v>220</v>
      </c>
      <c r="D1610" s="335">
        <v>10139</v>
      </c>
      <c r="E1610" s="331" t="s">
        <v>2073</v>
      </c>
      <c r="F1610" s="344" t="s">
        <v>32</v>
      </c>
      <c r="G1610" s="344">
        <v>3</v>
      </c>
      <c r="H1610" s="650">
        <v>156.21</v>
      </c>
      <c r="I1610" s="650">
        <v>468.63</v>
      </c>
      <c r="J1610" s="366">
        <v>43235</v>
      </c>
      <c r="K1610" s="598" t="s">
        <v>220</v>
      </c>
      <c r="L1610" s="361" t="s">
        <v>103</v>
      </c>
      <c r="M1610" s="652" t="s">
        <v>3044</v>
      </c>
      <c r="N1610" s="660">
        <v>43236</v>
      </c>
      <c r="O1610" s="123">
        <v>43238</v>
      </c>
      <c r="P1610" s="6"/>
      <c r="Q1610" s="271" t="s">
        <v>77</v>
      </c>
      <c r="R1610" s="5">
        <v>2018</v>
      </c>
    </row>
    <row r="1611" spans="1:23" ht="23.25" hidden="1" customHeight="1" x14ac:dyDescent="0.25">
      <c r="A1611" s="5" t="s">
        <v>3153</v>
      </c>
      <c r="B1611" s="5" t="s">
        <v>3154</v>
      </c>
      <c r="C1611" s="376"/>
      <c r="D1611" s="344"/>
      <c r="E1611" s="337" t="s">
        <v>3155</v>
      </c>
      <c r="F1611" s="344" t="s">
        <v>32</v>
      </c>
      <c r="G1611" s="344">
        <v>25</v>
      </c>
      <c r="H1611" s="650">
        <v>18.75</v>
      </c>
      <c r="I1611" s="650">
        <v>468.75</v>
      </c>
      <c r="J1611" s="366">
        <v>43235</v>
      </c>
      <c r="K1611" s="598" t="s">
        <v>3156</v>
      </c>
      <c r="L1611" s="361" t="s">
        <v>103</v>
      </c>
      <c r="M1611" s="652" t="s">
        <v>3044</v>
      </c>
      <c r="N1611" s="660">
        <v>43235</v>
      </c>
      <c r="O1611" s="654">
        <v>43238</v>
      </c>
      <c r="P1611" s="6"/>
      <c r="Q1611" s="271" t="s">
        <v>77</v>
      </c>
      <c r="R1611" s="5">
        <v>2018</v>
      </c>
    </row>
    <row r="1612" spans="1:23" ht="23.25" hidden="1" customHeight="1" x14ac:dyDescent="0.25">
      <c r="A1612" s="5" t="s">
        <v>3157</v>
      </c>
      <c r="B1612" s="345" t="s">
        <v>3158</v>
      </c>
      <c r="C1612" s="376" t="s">
        <v>3159</v>
      </c>
      <c r="D1612" s="388" t="s">
        <v>3160</v>
      </c>
      <c r="E1612" s="333" t="s">
        <v>3158</v>
      </c>
      <c r="F1612" s="344" t="s">
        <v>94</v>
      </c>
      <c r="G1612" s="344">
        <v>1</v>
      </c>
      <c r="H1612" s="650">
        <v>22.82</v>
      </c>
      <c r="I1612" s="650">
        <v>22.82</v>
      </c>
      <c r="J1612" s="366">
        <v>43235</v>
      </c>
      <c r="K1612" s="598" t="s">
        <v>139</v>
      </c>
      <c r="L1612" s="361" t="s">
        <v>1158</v>
      </c>
      <c r="M1612" s="652" t="s">
        <v>3044</v>
      </c>
      <c r="N1612" s="660">
        <v>43235</v>
      </c>
      <c r="O1612" s="654">
        <v>43238</v>
      </c>
      <c r="P1612" s="6"/>
      <c r="Q1612" s="271" t="s">
        <v>77</v>
      </c>
      <c r="R1612" s="5">
        <v>2018</v>
      </c>
    </row>
    <row r="1613" spans="1:23" ht="23.25" hidden="1" customHeight="1" x14ac:dyDescent="0.25">
      <c r="A1613" s="5" t="s">
        <v>3157</v>
      </c>
      <c r="B1613" s="345" t="s">
        <v>3161</v>
      </c>
      <c r="C1613" s="376" t="s">
        <v>2053</v>
      </c>
      <c r="D1613" s="388" t="s">
        <v>3162</v>
      </c>
      <c r="E1613" s="345" t="s">
        <v>3161</v>
      </c>
      <c r="F1613" s="344" t="s">
        <v>94</v>
      </c>
      <c r="G1613" s="344">
        <v>1</v>
      </c>
      <c r="H1613" s="650">
        <v>11.73</v>
      </c>
      <c r="I1613" s="650">
        <v>11.73</v>
      </c>
      <c r="J1613" s="366">
        <v>43235</v>
      </c>
      <c r="K1613" s="598" t="s">
        <v>139</v>
      </c>
      <c r="L1613" s="361" t="s">
        <v>1158</v>
      </c>
      <c r="M1613" s="652" t="s">
        <v>3044</v>
      </c>
      <c r="N1613" s="660">
        <v>43235</v>
      </c>
      <c r="O1613" s="654">
        <v>43238</v>
      </c>
      <c r="P1613" s="6"/>
      <c r="Q1613" s="271" t="s">
        <v>77</v>
      </c>
      <c r="R1613" s="5">
        <v>2018</v>
      </c>
    </row>
    <row r="1614" spans="1:23" ht="23.25" hidden="1" customHeight="1" x14ac:dyDescent="0.25">
      <c r="A1614" s="5" t="s">
        <v>54</v>
      </c>
      <c r="B1614" s="396" t="s">
        <v>3163</v>
      </c>
      <c r="C1614" s="376"/>
      <c r="D1614" s="344" t="s">
        <v>3164</v>
      </c>
      <c r="E1614" s="337" t="s">
        <v>3163</v>
      </c>
      <c r="F1614" s="344" t="s">
        <v>32</v>
      </c>
      <c r="G1614" s="344">
        <v>1</v>
      </c>
      <c r="H1614" s="650">
        <v>7053.55</v>
      </c>
      <c r="I1614" s="650">
        <v>7053.55</v>
      </c>
      <c r="J1614" s="366">
        <v>43235</v>
      </c>
      <c r="K1614" s="598" t="s">
        <v>808</v>
      </c>
      <c r="L1614" s="361" t="s">
        <v>54</v>
      </c>
      <c r="M1614" s="652" t="s">
        <v>3073</v>
      </c>
      <c r="N1614" s="660">
        <v>43263</v>
      </c>
      <c r="O1614" s="654">
        <v>43270</v>
      </c>
      <c r="P1614" s="6"/>
      <c r="Q1614" s="271" t="s">
        <v>77</v>
      </c>
      <c r="R1614" s="549">
        <v>2018</v>
      </c>
    </row>
    <row r="1615" spans="1:23" s="124" customFormat="1" ht="23.25" hidden="1" customHeight="1" x14ac:dyDescent="0.25">
      <c r="A1615" s="5" t="s">
        <v>3165</v>
      </c>
      <c r="B1615" s="5" t="s">
        <v>3166</v>
      </c>
      <c r="C1615" s="376"/>
      <c r="D1615" s="344"/>
      <c r="E1615" s="337" t="s">
        <v>3166</v>
      </c>
      <c r="F1615" s="344" t="s">
        <v>75</v>
      </c>
      <c r="G1615" s="344">
        <v>10</v>
      </c>
      <c r="H1615" s="650"/>
      <c r="I1615" s="650">
        <v>0</v>
      </c>
      <c r="J1615" s="366">
        <v>43235</v>
      </c>
      <c r="K1615" s="598" t="s">
        <v>1406</v>
      </c>
      <c r="L1615" s="361" t="s">
        <v>84</v>
      </c>
      <c r="M1615" s="652" t="s">
        <v>3073</v>
      </c>
      <c r="N1615" s="660">
        <v>43264</v>
      </c>
      <c r="O1615" s="654">
        <v>43266</v>
      </c>
      <c r="P1615" s="6"/>
      <c r="Q1615" s="271" t="s">
        <v>77</v>
      </c>
      <c r="R1615" s="5">
        <v>2018</v>
      </c>
      <c r="S1615" s="330"/>
      <c r="T1615" s="330"/>
      <c r="U1615" s="330"/>
      <c r="V1615" s="330"/>
      <c r="W1615" s="330"/>
    </row>
    <row r="1616" spans="1:23" ht="23.25" hidden="1" customHeight="1" x14ac:dyDescent="0.25">
      <c r="A1616" s="5" t="s">
        <v>0</v>
      </c>
      <c r="B1616" s="5" t="s">
        <v>2665</v>
      </c>
      <c r="C1616" s="376" t="s">
        <v>198</v>
      </c>
      <c r="D1616" s="344">
        <v>117006</v>
      </c>
      <c r="E1616" s="3" t="s">
        <v>3167</v>
      </c>
      <c r="F1616" s="344" t="s">
        <v>94</v>
      </c>
      <c r="G1616" s="344">
        <v>10</v>
      </c>
      <c r="H1616" s="650">
        <v>3.6</v>
      </c>
      <c r="I1616" s="650">
        <v>36</v>
      </c>
      <c r="J1616" s="366">
        <v>43236</v>
      </c>
      <c r="K1616" s="598" t="s">
        <v>214</v>
      </c>
      <c r="L1616" s="361" t="s">
        <v>0</v>
      </c>
      <c r="M1616" s="652" t="s">
        <v>3119</v>
      </c>
      <c r="N1616" s="660">
        <v>43248</v>
      </c>
      <c r="O1616" s="654">
        <v>43251</v>
      </c>
      <c r="P1616" s="6"/>
      <c r="Q1616" s="271" t="s">
        <v>77</v>
      </c>
      <c r="R1616" s="5">
        <v>2018</v>
      </c>
    </row>
    <row r="1617" spans="1:23" ht="23.25" hidden="1" customHeight="1" x14ac:dyDescent="0.25">
      <c r="A1617" s="5" t="s">
        <v>0</v>
      </c>
      <c r="B1617" s="5" t="s">
        <v>2665</v>
      </c>
      <c r="C1617" s="376" t="s">
        <v>198</v>
      </c>
      <c r="D1617" s="344">
        <v>117012</v>
      </c>
      <c r="E1617" s="3" t="s">
        <v>3168</v>
      </c>
      <c r="F1617" s="344" t="s">
        <v>94</v>
      </c>
      <c r="G1617" s="344">
        <v>20</v>
      </c>
      <c r="H1617" s="650">
        <v>6.4</v>
      </c>
      <c r="I1617" s="650">
        <v>128</v>
      </c>
      <c r="J1617" s="366">
        <v>43236</v>
      </c>
      <c r="K1617" s="598" t="s">
        <v>214</v>
      </c>
      <c r="L1617" s="361" t="s">
        <v>0</v>
      </c>
      <c r="M1617" s="652" t="s">
        <v>3119</v>
      </c>
      <c r="N1617" s="660">
        <v>43248</v>
      </c>
      <c r="O1617" s="654">
        <v>43251</v>
      </c>
      <c r="P1617" s="6"/>
      <c r="Q1617" s="271" t="s">
        <v>77</v>
      </c>
      <c r="R1617" s="5">
        <v>2018</v>
      </c>
    </row>
    <row r="1618" spans="1:23" ht="23.25" hidden="1" customHeight="1" x14ac:dyDescent="0.25">
      <c r="A1618" s="5" t="s">
        <v>0</v>
      </c>
      <c r="B1618" s="5" t="s">
        <v>2665</v>
      </c>
      <c r="C1618" s="376" t="s">
        <v>198</v>
      </c>
      <c r="D1618" s="344" t="s">
        <v>3169</v>
      </c>
      <c r="E1618" s="3" t="s">
        <v>3170</v>
      </c>
      <c r="F1618" s="344" t="s">
        <v>94</v>
      </c>
      <c r="G1618" s="344">
        <v>20</v>
      </c>
      <c r="H1618" s="650">
        <v>8</v>
      </c>
      <c r="I1618" s="650">
        <v>160</v>
      </c>
      <c r="J1618" s="366">
        <v>43236</v>
      </c>
      <c r="K1618" s="598" t="s">
        <v>214</v>
      </c>
      <c r="L1618" s="361" t="s">
        <v>3171</v>
      </c>
      <c r="M1618" s="652" t="s">
        <v>3119</v>
      </c>
      <c r="N1618" s="660">
        <v>43248</v>
      </c>
      <c r="O1618" s="654">
        <v>43251</v>
      </c>
      <c r="P1618" s="6"/>
      <c r="Q1618" s="271" t="s">
        <v>77</v>
      </c>
      <c r="R1618" s="5">
        <v>2018</v>
      </c>
    </row>
    <row r="1619" spans="1:23" s="124" customFormat="1" ht="23.25" hidden="1" customHeight="1" x14ac:dyDescent="0.25">
      <c r="A1619" s="5" t="s">
        <v>0</v>
      </c>
      <c r="B1619" s="5" t="s">
        <v>2665</v>
      </c>
      <c r="C1619" s="376" t="s">
        <v>198</v>
      </c>
      <c r="D1619" s="344" t="s">
        <v>438</v>
      </c>
      <c r="E1619" s="3" t="s">
        <v>3172</v>
      </c>
      <c r="F1619" s="344" t="s">
        <v>94</v>
      </c>
      <c r="G1619" s="344">
        <v>10</v>
      </c>
      <c r="H1619" s="650">
        <v>34.5</v>
      </c>
      <c r="I1619" s="650">
        <v>345</v>
      </c>
      <c r="J1619" s="366">
        <v>43236</v>
      </c>
      <c r="K1619" s="598" t="s">
        <v>214</v>
      </c>
      <c r="L1619" s="361" t="s">
        <v>0</v>
      </c>
      <c r="M1619" s="652" t="s">
        <v>3119</v>
      </c>
      <c r="N1619" s="660">
        <v>43248</v>
      </c>
      <c r="O1619" s="654">
        <v>43251</v>
      </c>
      <c r="P1619" s="6"/>
      <c r="Q1619" s="271" t="s">
        <v>77</v>
      </c>
      <c r="R1619" s="5">
        <v>2018</v>
      </c>
      <c r="S1619" s="330"/>
      <c r="T1619" s="330"/>
      <c r="U1619" s="330"/>
      <c r="V1619" s="330"/>
      <c r="W1619" s="330"/>
    </row>
    <row r="1620" spans="1:23" ht="23.25" hidden="1" customHeight="1" x14ac:dyDescent="0.25">
      <c r="A1620" s="5" t="s">
        <v>3173</v>
      </c>
      <c r="B1620" s="5" t="s">
        <v>2665</v>
      </c>
      <c r="C1620" s="376" t="s">
        <v>198</v>
      </c>
      <c r="D1620" s="344" t="s">
        <v>1907</v>
      </c>
      <c r="E1620" s="3" t="s">
        <v>3174</v>
      </c>
      <c r="F1620" s="344" t="s">
        <v>94</v>
      </c>
      <c r="G1620" s="344">
        <v>20</v>
      </c>
      <c r="H1620" s="650">
        <v>7.5</v>
      </c>
      <c r="I1620" s="650">
        <v>150</v>
      </c>
      <c r="J1620" s="366">
        <v>43236</v>
      </c>
      <c r="K1620" s="598" t="s">
        <v>214</v>
      </c>
      <c r="L1620" s="361" t="s">
        <v>3171</v>
      </c>
      <c r="M1620" s="652" t="s">
        <v>3119</v>
      </c>
      <c r="N1620" s="660">
        <v>43248</v>
      </c>
      <c r="O1620" s="654">
        <v>43251</v>
      </c>
      <c r="P1620" s="6"/>
      <c r="Q1620" s="271" t="s">
        <v>77</v>
      </c>
      <c r="R1620" s="5">
        <v>2018</v>
      </c>
    </row>
    <row r="1621" spans="1:23" ht="23.25" hidden="1" customHeight="1" x14ac:dyDescent="0.25">
      <c r="A1621" s="5" t="s">
        <v>90</v>
      </c>
      <c r="B1621" s="5" t="s">
        <v>3175</v>
      </c>
      <c r="C1621" s="376" t="s">
        <v>661</v>
      </c>
      <c r="D1621" s="344">
        <v>851488</v>
      </c>
      <c r="E1621" s="3" t="s">
        <v>3176</v>
      </c>
      <c r="F1621" s="344" t="s">
        <v>94</v>
      </c>
      <c r="G1621" s="344">
        <v>1</v>
      </c>
      <c r="H1621" s="650">
        <v>306.27</v>
      </c>
      <c r="I1621" s="650">
        <v>306.27</v>
      </c>
      <c r="J1621" s="366">
        <v>43237</v>
      </c>
      <c r="K1621" s="598" t="s">
        <v>180</v>
      </c>
      <c r="L1621" s="361" t="s">
        <v>3177</v>
      </c>
      <c r="M1621" s="652" t="s">
        <v>3119</v>
      </c>
      <c r="N1621" s="660">
        <v>43241</v>
      </c>
      <c r="O1621" s="654"/>
      <c r="P1621" s="6"/>
      <c r="Q1621" s="271" t="s">
        <v>77</v>
      </c>
      <c r="R1621" s="5">
        <v>2018</v>
      </c>
    </row>
    <row r="1622" spans="1:23" ht="23.25" hidden="1" customHeight="1" x14ac:dyDescent="0.25">
      <c r="A1622" s="5" t="s">
        <v>0</v>
      </c>
      <c r="B1622" s="5" t="s">
        <v>3178</v>
      </c>
      <c r="C1622" s="376" t="s">
        <v>216</v>
      </c>
      <c r="D1622" s="344" t="s">
        <v>2634</v>
      </c>
      <c r="E1622" s="3" t="s">
        <v>3179</v>
      </c>
      <c r="F1622" s="344" t="s">
        <v>348</v>
      </c>
      <c r="G1622" s="344">
        <v>1</v>
      </c>
      <c r="H1622" s="650">
        <v>1977</v>
      </c>
      <c r="I1622" s="650">
        <v>1977</v>
      </c>
      <c r="J1622" s="366">
        <v>43238</v>
      </c>
      <c r="K1622" s="598" t="s">
        <v>166</v>
      </c>
      <c r="L1622" s="361" t="s">
        <v>1397</v>
      </c>
      <c r="M1622" s="652" t="s">
        <v>3180</v>
      </c>
      <c r="N1622" s="660">
        <v>43285</v>
      </c>
      <c r="O1622" s="654">
        <v>43292</v>
      </c>
      <c r="P1622" s="6"/>
      <c r="Q1622" s="271" t="s">
        <v>77</v>
      </c>
      <c r="R1622" s="5">
        <v>2018</v>
      </c>
    </row>
    <row r="1623" spans="1:23" ht="23.25" hidden="1" customHeight="1" x14ac:dyDescent="0.25">
      <c r="A1623" s="5" t="s">
        <v>0</v>
      </c>
      <c r="B1623" s="5" t="s">
        <v>2719</v>
      </c>
      <c r="C1623" s="376" t="s">
        <v>216</v>
      </c>
      <c r="D1623" s="344" t="s">
        <v>2720</v>
      </c>
      <c r="E1623" s="3" t="s">
        <v>2721</v>
      </c>
      <c r="F1623" s="344" t="s">
        <v>94</v>
      </c>
      <c r="G1623" s="344">
        <v>8</v>
      </c>
      <c r="H1623" s="650">
        <v>35</v>
      </c>
      <c r="I1623" s="650">
        <v>280</v>
      </c>
      <c r="J1623" s="366">
        <v>43238</v>
      </c>
      <c r="K1623" s="598" t="s">
        <v>166</v>
      </c>
      <c r="L1623" s="361" t="s">
        <v>140</v>
      </c>
      <c r="M1623" s="652" t="s">
        <v>2352</v>
      </c>
      <c r="N1623" s="660">
        <v>43256</v>
      </c>
      <c r="O1623" s="654">
        <v>43258</v>
      </c>
      <c r="P1623" s="6"/>
      <c r="Q1623" s="271" t="s">
        <v>77</v>
      </c>
      <c r="R1623" s="5">
        <v>2018</v>
      </c>
    </row>
    <row r="1624" spans="1:23" ht="23.25" hidden="1" customHeight="1" x14ac:dyDescent="0.25">
      <c r="A1624" s="5" t="s">
        <v>3034</v>
      </c>
      <c r="B1624" s="5" t="s">
        <v>500</v>
      </c>
      <c r="C1624" s="376" t="s">
        <v>2306</v>
      </c>
      <c r="D1624" s="344">
        <v>1030750</v>
      </c>
      <c r="E1624" s="3" t="s">
        <v>501</v>
      </c>
      <c r="F1624" s="344" t="s">
        <v>50</v>
      </c>
      <c r="G1624" s="344">
        <v>25</v>
      </c>
      <c r="H1624" s="650">
        <v>16.96</v>
      </c>
      <c r="I1624" s="650">
        <v>424</v>
      </c>
      <c r="J1624" s="366">
        <v>43241</v>
      </c>
      <c r="K1624" s="598" t="s">
        <v>9234</v>
      </c>
      <c r="L1624" s="361" t="s">
        <v>2736</v>
      </c>
      <c r="M1624" s="652" t="s">
        <v>3119</v>
      </c>
      <c r="N1624" s="660">
        <v>43248</v>
      </c>
      <c r="O1624" s="654">
        <v>43251</v>
      </c>
      <c r="P1624" s="6"/>
      <c r="Q1624" s="271" t="s">
        <v>77</v>
      </c>
      <c r="R1624" s="5">
        <v>2018</v>
      </c>
    </row>
    <row r="1625" spans="1:23" ht="23.25" hidden="1" customHeight="1" x14ac:dyDescent="0.25">
      <c r="A1625" s="5" t="s">
        <v>1926</v>
      </c>
      <c r="B1625" s="5" t="s">
        <v>1947</v>
      </c>
      <c r="C1625" s="376" t="s">
        <v>1948</v>
      </c>
      <c r="D1625" s="344" t="s">
        <v>1949</v>
      </c>
      <c r="E1625" s="3" t="s">
        <v>1950</v>
      </c>
      <c r="F1625" s="344" t="s">
        <v>50</v>
      </c>
      <c r="G1625" s="344">
        <v>8</v>
      </c>
      <c r="H1625" s="650">
        <v>15</v>
      </c>
      <c r="I1625" s="650">
        <v>120</v>
      </c>
      <c r="J1625" s="366">
        <v>43241</v>
      </c>
      <c r="K1625" s="598" t="s">
        <v>188</v>
      </c>
      <c r="L1625" s="361" t="s">
        <v>0</v>
      </c>
      <c r="M1625" s="652" t="s">
        <v>2352</v>
      </c>
      <c r="N1625" s="660">
        <v>43256</v>
      </c>
      <c r="O1625" s="654">
        <v>43258</v>
      </c>
      <c r="P1625" s="6"/>
      <c r="Q1625" s="271" t="s">
        <v>77</v>
      </c>
      <c r="R1625" s="5">
        <v>2018</v>
      </c>
    </row>
    <row r="1626" spans="1:23" ht="23.25" hidden="1" customHeight="1" x14ac:dyDescent="0.25">
      <c r="A1626" s="5" t="s">
        <v>1926</v>
      </c>
      <c r="B1626" s="5" t="s">
        <v>1947</v>
      </c>
      <c r="C1626" s="376" t="s">
        <v>1948</v>
      </c>
      <c r="D1626" s="344" t="s">
        <v>1951</v>
      </c>
      <c r="E1626" s="3" t="s">
        <v>1952</v>
      </c>
      <c r="F1626" s="344" t="s">
        <v>50</v>
      </c>
      <c r="G1626" s="344">
        <v>5</v>
      </c>
      <c r="H1626" s="650">
        <v>15</v>
      </c>
      <c r="I1626" s="650">
        <v>75</v>
      </c>
      <c r="J1626" s="366">
        <v>43241</v>
      </c>
      <c r="K1626" s="598" t="s">
        <v>188</v>
      </c>
      <c r="L1626" s="361" t="s">
        <v>0</v>
      </c>
      <c r="M1626" s="652" t="s">
        <v>2352</v>
      </c>
      <c r="N1626" s="660">
        <v>43256</v>
      </c>
      <c r="O1626" s="654">
        <v>43258</v>
      </c>
      <c r="P1626" s="6"/>
      <c r="Q1626" s="271" t="s">
        <v>77</v>
      </c>
      <c r="R1626" s="5">
        <v>2018</v>
      </c>
    </row>
    <row r="1627" spans="1:23" ht="23.25" hidden="1" customHeight="1" x14ac:dyDescent="0.25">
      <c r="A1627" s="5" t="s">
        <v>0</v>
      </c>
      <c r="B1627" s="5" t="s">
        <v>3181</v>
      </c>
      <c r="C1627" s="376"/>
      <c r="D1627" s="344" t="s">
        <v>3182</v>
      </c>
      <c r="E1627" s="337" t="s">
        <v>3181</v>
      </c>
      <c r="F1627" s="344" t="s">
        <v>50</v>
      </c>
      <c r="G1627" s="344">
        <v>4</v>
      </c>
      <c r="H1627" s="650"/>
      <c r="I1627" s="650"/>
      <c r="J1627" s="366">
        <v>43241</v>
      </c>
      <c r="K1627" s="598" t="s">
        <v>234</v>
      </c>
      <c r="L1627" s="361" t="s">
        <v>0</v>
      </c>
      <c r="M1627" s="652" t="s">
        <v>3119</v>
      </c>
      <c r="N1627" s="660">
        <v>43248</v>
      </c>
      <c r="O1627" s="654">
        <v>43251</v>
      </c>
      <c r="P1627" s="6"/>
      <c r="Q1627" s="271" t="s">
        <v>77</v>
      </c>
      <c r="R1627" s="5">
        <v>2018</v>
      </c>
    </row>
    <row r="1628" spans="1:23" ht="23.25" hidden="1" customHeight="1" x14ac:dyDescent="0.25">
      <c r="A1628" s="5" t="s">
        <v>0</v>
      </c>
      <c r="B1628" s="5" t="s">
        <v>2619</v>
      </c>
      <c r="C1628" s="376" t="s">
        <v>947</v>
      </c>
      <c r="D1628" s="344" t="s">
        <v>409</v>
      </c>
      <c r="E1628" s="3" t="s">
        <v>3183</v>
      </c>
      <c r="F1628" s="344" t="s">
        <v>32</v>
      </c>
      <c r="G1628" s="344">
        <v>2</v>
      </c>
      <c r="H1628" s="650">
        <v>372.17</v>
      </c>
      <c r="I1628" s="650">
        <v>744.34</v>
      </c>
      <c r="J1628" s="366">
        <v>43241</v>
      </c>
      <c r="K1628" s="598" t="s">
        <v>234</v>
      </c>
      <c r="L1628" s="361" t="s">
        <v>54</v>
      </c>
      <c r="M1628" s="652" t="s">
        <v>2352</v>
      </c>
      <c r="N1628" s="660">
        <v>43256</v>
      </c>
      <c r="O1628" s="654">
        <v>43258</v>
      </c>
      <c r="P1628" s="6"/>
      <c r="Q1628" s="271" t="s">
        <v>77</v>
      </c>
      <c r="R1628" s="549">
        <v>2018</v>
      </c>
    </row>
    <row r="1629" spans="1:23" ht="23.25" hidden="1" customHeight="1" x14ac:dyDescent="0.25">
      <c r="A1629" s="5" t="s">
        <v>154</v>
      </c>
      <c r="B1629" s="5" t="s">
        <v>3184</v>
      </c>
      <c r="C1629" s="376" t="s">
        <v>180</v>
      </c>
      <c r="D1629" s="344" t="s">
        <v>2575</v>
      </c>
      <c r="E1629" s="337" t="s">
        <v>3185</v>
      </c>
      <c r="F1629" s="344" t="s">
        <v>44</v>
      </c>
      <c r="G1629" s="344">
        <v>40</v>
      </c>
      <c r="H1629" s="650">
        <v>1.2</v>
      </c>
      <c r="I1629" s="650">
        <v>48</v>
      </c>
      <c r="J1629" s="366">
        <v>43241</v>
      </c>
      <c r="K1629" s="598" t="s">
        <v>180</v>
      </c>
      <c r="L1629" s="361" t="s">
        <v>3186</v>
      </c>
      <c r="M1629" s="652" t="s">
        <v>3119</v>
      </c>
      <c r="N1629" s="660">
        <v>43241</v>
      </c>
      <c r="O1629" s="654"/>
      <c r="P1629" s="7"/>
      <c r="Q1629" s="271" t="s">
        <v>77</v>
      </c>
      <c r="R1629" s="5">
        <v>2018</v>
      </c>
    </row>
    <row r="1630" spans="1:23" ht="23.25" hidden="1" customHeight="1" x14ac:dyDescent="0.25">
      <c r="A1630" s="5" t="s">
        <v>103</v>
      </c>
      <c r="B1630" s="5" t="s">
        <v>3187</v>
      </c>
      <c r="C1630" s="376"/>
      <c r="D1630" s="344" t="s">
        <v>1980</v>
      </c>
      <c r="E1630" s="333" t="s">
        <v>1980</v>
      </c>
      <c r="F1630" s="344" t="s">
        <v>32</v>
      </c>
      <c r="G1630" s="344">
        <v>8</v>
      </c>
      <c r="H1630" s="650">
        <v>45.89</v>
      </c>
      <c r="I1630" s="650">
        <v>367.12</v>
      </c>
      <c r="J1630" s="366">
        <v>43242</v>
      </c>
      <c r="K1630" s="598" t="s">
        <v>784</v>
      </c>
      <c r="L1630" s="361" t="s">
        <v>535</v>
      </c>
      <c r="M1630" s="652" t="s">
        <v>3119</v>
      </c>
      <c r="N1630" s="660">
        <v>43248</v>
      </c>
      <c r="O1630" s="654">
        <v>43251</v>
      </c>
      <c r="P1630" s="6"/>
      <c r="Q1630" s="271" t="s">
        <v>77</v>
      </c>
      <c r="R1630" s="5">
        <v>2018</v>
      </c>
    </row>
    <row r="1631" spans="1:23" ht="23.25" hidden="1" customHeight="1" x14ac:dyDescent="0.25">
      <c r="A1631" s="5" t="s">
        <v>103</v>
      </c>
      <c r="B1631" s="5" t="s">
        <v>3188</v>
      </c>
      <c r="C1631" s="376"/>
      <c r="D1631" s="344" t="s">
        <v>3189</v>
      </c>
      <c r="E1631" s="333" t="s">
        <v>3189</v>
      </c>
      <c r="F1631" s="344" t="s">
        <v>32</v>
      </c>
      <c r="G1631" s="344">
        <v>20</v>
      </c>
      <c r="H1631" s="650">
        <v>45.89</v>
      </c>
      <c r="I1631" s="650">
        <v>917.8</v>
      </c>
      <c r="J1631" s="366">
        <v>43242</v>
      </c>
      <c r="K1631" s="598" t="s">
        <v>784</v>
      </c>
      <c r="L1631" s="361" t="s">
        <v>535</v>
      </c>
      <c r="M1631" s="652" t="s">
        <v>3119</v>
      </c>
      <c r="N1631" s="660">
        <v>43248</v>
      </c>
      <c r="O1631" s="654">
        <v>43251</v>
      </c>
      <c r="P1631" s="6"/>
      <c r="Q1631" s="271" t="s">
        <v>77</v>
      </c>
      <c r="R1631" s="5">
        <v>2018</v>
      </c>
    </row>
    <row r="1632" spans="1:23" ht="23.25" hidden="1" customHeight="1" x14ac:dyDescent="0.25">
      <c r="A1632" s="5" t="s">
        <v>103</v>
      </c>
      <c r="B1632" s="5" t="s">
        <v>3190</v>
      </c>
      <c r="C1632" s="376"/>
      <c r="D1632" s="344" t="s">
        <v>3191</v>
      </c>
      <c r="E1632" s="333" t="s">
        <v>3191</v>
      </c>
      <c r="F1632" s="344" t="s">
        <v>32</v>
      </c>
      <c r="G1632" s="344">
        <v>56</v>
      </c>
      <c r="H1632" s="650">
        <v>25.14</v>
      </c>
      <c r="I1632" s="650">
        <v>1407.8400000000001</v>
      </c>
      <c r="J1632" s="366">
        <v>43242</v>
      </c>
      <c r="K1632" s="598" t="s">
        <v>784</v>
      </c>
      <c r="L1632" s="361" t="s">
        <v>535</v>
      </c>
      <c r="M1632" s="652" t="s">
        <v>3119</v>
      </c>
      <c r="N1632" s="660">
        <v>43248</v>
      </c>
      <c r="O1632" s="654">
        <v>43251</v>
      </c>
      <c r="P1632" s="6"/>
      <c r="Q1632" s="271" t="s">
        <v>77</v>
      </c>
      <c r="R1632" s="5">
        <v>2018</v>
      </c>
      <c r="S1632" s="124"/>
      <c r="T1632" s="124"/>
      <c r="U1632" s="124"/>
      <c r="V1632" s="124"/>
      <c r="W1632" s="124"/>
    </row>
    <row r="1633" spans="1:23" ht="23.25" hidden="1" customHeight="1" x14ac:dyDescent="0.25">
      <c r="A1633" s="5" t="s">
        <v>103</v>
      </c>
      <c r="B1633" s="5" t="s">
        <v>3192</v>
      </c>
      <c r="C1633" s="376"/>
      <c r="D1633" s="344" t="s">
        <v>3193</v>
      </c>
      <c r="E1633" s="333" t="s">
        <v>3193</v>
      </c>
      <c r="F1633" s="344" t="s">
        <v>32</v>
      </c>
      <c r="G1633" s="344">
        <v>56</v>
      </c>
      <c r="H1633" s="650">
        <v>28.4</v>
      </c>
      <c r="I1633" s="650">
        <v>1590.3999999999999</v>
      </c>
      <c r="J1633" s="366">
        <v>43242</v>
      </c>
      <c r="K1633" s="598" t="s">
        <v>784</v>
      </c>
      <c r="L1633" s="361" t="s">
        <v>535</v>
      </c>
      <c r="M1633" s="652" t="s">
        <v>3119</v>
      </c>
      <c r="N1633" s="660">
        <v>43248</v>
      </c>
      <c r="O1633" s="654">
        <v>43251</v>
      </c>
      <c r="P1633" s="6"/>
      <c r="Q1633" s="271" t="s">
        <v>77</v>
      </c>
      <c r="R1633" s="5">
        <v>2018</v>
      </c>
      <c r="S1633" s="124"/>
      <c r="T1633" s="124"/>
      <c r="U1633" s="124"/>
      <c r="V1633" s="124"/>
      <c r="W1633" s="124"/>
    </row>
    <row r="1634" spans="1:23" ht="23.25" hidden="1" customHeight="1" x14ac:dyDescent="0.25">
      <c r="A1634" s="5" t="s">
        <v>103</v>
      </c>
      <c r="B1634" s="5" t="s">
        <v>3194</v>
      </c>
      <c r="C1634" s="376"/>
      <c r="D1634" s="344" t="s">
        <v>3195</v>
      </c>
      <c r="E1634" s="333" t="s">
        <v>3195</v>
      </c>
      <c r="F1634" s="344" t="s">
        <v>32</v>
      </c>
      <c r="G1634" s="344">
        <v>80</v>
      </c>
      <c r="H1634" s="707">
        <v>165.02</v>
      </c>
      <c r="I1634" s="707">
        <v>13201.6</v>
      </c>
      <c r="J1634" s="366">
        <v>43242</v>
      </c>
      <c r="K1634" s="598" t="s">
        <v>1040</v>
      </c>
      <c r="L1634" s="361" t="s">
        <v>535</v>
      </c>
      <c r="M1634" s="652" t="s">
        <v>3119</v>
      </c>
      <c r="N1634" s="660">
        <v>43249</v>
      </c>
      <c r="O1634" s="654">
        <v>43251</v>
      </c>
      <c r="P1634" s="6"/>
      <c r="Q1634" s="271" t="s">
        <v>77</v>
      </c>
      <c r="R1634" s="5">
        <v>2018</v>
      </c>
    </row>
    <row r="1635" spans="1:23" ht="23.25" hidden="1" customHeight="1" x14ac:dyDescent="0.25">
      <c r="A1635" s="5" t="s">
        <v>103</v>
      </c>
      <c r="B1635" s="5" t="s">
        <v>3196</v>
      </c>
      <c r="C1635" s="376"/>
      <c r="D1635" s="344" t="s">
        <v>3197</v>
      </c>
      <c r="E1635" s="3" t="s">
        <v>3197</v>
      </c>
      <c r="F1635" s="344" t="s">
        <v>32</v>
      </c>
      <c r="G1635" s="344">
        <v>99</v>
      </c>
      <c r="H1635" s="707">
        <v>172.35</v>
      </c>
      <c r="I1635" s="707">
        <v>17062.649999999998</v>
      </c>
      <c r="J1635" s="366">
        <v>43242</v>
      </c>
      <c r="K1635" s="598" t="s">
        <v>1040</v>
      </c>
      <c r="L1635" s="361" t="s">
        <v>535</v>
      </c>
      <c r="M1635" s="652" t="s">
        <v>3119</v>
      </c>
      <c r="N1635" s="660">
        <v>43249</v>
      </c>
      <c r="O1635" s="654">
        <v>43251</v>
      </c>
      <c r="P1635" s="6"/>
      <c r="Q1635" s="271" t="s">
        <v>77</v>
      </c>
      <c r="R1635" s="5">
        <v>2018</v>
      </c>
    </row>
    <row r="1636" spans="1:23" ht="23.25" hidden="1" customHeight="1" x14ac:dyDescent="0.25">
      <c r="A1636" s="5" t="s">
        <v>103</v>
      </c>
      <c r="B1636" s="5" t="s">
        <v>3198</v>
      </c>
      <c r="C1636" s="376"/>
      <c r="D1636" s="344" t="s">
        <v>3199</v>
      </c>
      <c r="E1636" s="3" t="s">
        <v>3199</v>
      </c>
      <c r="F1636" s="344" t="s">
        <v>32</v>
      </c>
      <c r="G1636" s="344">
        <v>10</v>
      </c>
      <c r="H1636" s="650">
        <v>138.5</v>
      </c>
      <c r="I1636" s="650">
        <v>1385</v>
      </c>
      <c r="J1636" s="366">
        <v>43242</v>
      </c>
      <c r="K1636" s="598" t="s">
        <v>784</v>
      </c>
      <c r="L1636" s="361" t="s">
        <v>535</v>
      </c>
      <c r="M1636" s="652" t="s">
        <v>3119</v>
      </c>
      <c r="N1636" s="660">
        <v>43248</v>
      </c>
      <c r="O1636" s="654">
        <v>43251</v>
      </c>
      <c r="P1636" s="6"/>
      <c r="Q1636" s="271" t="s">
        <v>77</v>
      </c>
      <c r="R1636" s="5">
        <v>2018</v>
      </c>
    </row>
    <row r="1637" spans="1:23" ht="23.25" hidden="1" customHeight="1" x14ac:dyDescent="0.25">
      <c r="A1637" s="5" t="s">
        <v>103</v>
      </c>
      <c r="B1637" s="5" t="s">
        <v>3200</v>
      </c>
      <c r="C1637" s="376"/>
      <c r="D1637" s="344" t="s">
        <v>3201</v>
      </c>
      <c r="E1637" s="3" t="s">
        <v>3201</v>
      </c>
      <c r="F1637" s="344" t="s">
        <v>32</v>
      </c>
      <c r="G1637" s="344">
        <v>13</v>
      </c>
      <c r="H1637" s="650">
        <v>138.5</v>
      </c>
      <c r="I1637" s="650">
        <v>1800.5</v>
      </c>
      <c r="J1637" s="366">
        <v>43242</v>
      </c>
      <c r="K1637" s="598" t="s">
        <v>784</v>
      </c>
      <c r="L1637" s="361" t="s">
        <v>535</v>
      </c>
      <c r="M1637" s="652" t="s">
        <v>3119</v>
      </c>
      <c r="N1637" s="660">
        <v>43248</v>
      </c>
      <c r="O1637" s="654">
        <v>43251</v>
      </c>
      <c r="P1637" s="6"/>
      <c r="Q1637" s="271" t="s">
        <v>77</v>
      </c>
      <c r="R1637" s="5">
        <v>2018</v>
      </c>
    </row>
    <row r="1638" spans="1:23" ht="23.25" hidden="1" customHeight="1" x14ac:dyDescent="0.25">
      <c r="A1638" s="5" t="s">
        <v>9</v>
      </c>
      <c r="B1638" s="5" t="s">
        <v>3202</v>
      </c>
      <c r="C1638" s="376" t="s">
        <v>3203</v>
      </c>
      <c r="D1638" s="344">
        <v>1014106</v>
      </c>
      <c r="E1638" s="3" t="s">
        <v>3202</v>
      </c>
      <c r="F1638" s="344" t="s">
        <v>50</v>
      </c>
      <c r="G1638" s="344">
        <v>100</v>
      </c>
      <c r="H1638" s="650">
        <v>0.67700000000000005</v>
      </c>
      <c r="I1638" s="650">
        <v>67.7</v>
      </c>
      <c r="J1638" s="651">
        <v>43242</v>
      </c>
      <c r="K1638" s="598" t="s">
        <v>33</v>
      </c>
      <c r="L1638" s="361" t="s">
        <v>307</v>
      </c>
      <c r="M1638" s="652" t="s">
        <v>2352</v>
      </c>
      <c r="N1638" s="653">
        <v>43257</v>
      </c>
      <c r="O1638" s="654">
        <v>43266</v>
      </c>
      <c r="P1638" s="6"/>
      <c r="Q1638" s="271" t="s">
        <v>77</v>
      </c>
      <c r="R1638" s="658">
        <f>YEAR(J1638)</f>
        <v>2018</v>
      </c>
    </row>
    <row r="1639" spans="1:23" ht="23.25" hidden="1" customHeight="1" x14ac:dyDescent="0.25">
      <c r="A1639" s="5" t="s">
        <v>54</v>
      </c>
      <c r="B1639" s="5" t="s">
        <v>3204</v>
      </c>
      <c r="C1639" s="376"/>
      <c r="D1639" s="344" t="s">
        <v>3205</v>
      </c>
      <c r="E1639" s="333" t="s">
        <v>3206</v>
      </c>
      <c r="F1639" s="344" t="s">
        <v>32</v>
      </c>
      <c r="G1639" s="344">
        <v>1000</v>
      </c>
      <c r="H1639" s="650">
        <v>0.05</v>
      </c>
      <c r="I1639" s="650">
        <v>53.13</v>
      </c>
      <c r="J1639" s="366">
        <v>43242</v>
      </c>
      <c r="K1639" s="598" t="s">
        <v>1406</v>
      </c>
      <c r="L1639" s="361" t="s">
        <v>88</v>
      </c>
      <c r="M1639" s="652" t="s">
        <v>3119</v>
      </c>
      <c r="N1639" s="660">
        <v>43248</v>
      </c>
      <c r="O1639" s="654"/>
      <c r="P1639" s="6"/>
      <c r="Q1639" s="271" t="s">
        <v>77</v>
      </c>
      <c r="R1639" s="5">
        <v>2018</v>
      </c>
    </row>
    <row r="1640" spans="1:23" ht="23.25" hidden="1" customHeight="1" x14ac:dyDescent="0.25">
      <c r="A1640" s="5" t="s">
        <v>54</v>
      </c>
      <c r="B1640" s="5" t="s">
        <v>3207</v>
      </c>
      <c r="C1640" s="376"/>
      <c r="D1640" s="344" t="s">
        <v>3208</v>
      </c>
      <c r="E1640" s="333" t="s">
        <v>3209</v>
      </c>
      <c r="F1640" s="344" t="s">
        <v>32</v>
      </c>
      <c r="G1640" s="344">
        <v>1000</v>
      </c>
      <c r="H1640" s="650">
        <v>1.6379999999999999E-2</v>
      </c>
      <c r="I1640" s="650">
        <v>16.38</v>
      </c>
      <c r="J1640" s="366">
        <v>43242</v>
      </c>
      <c r="K1640" s="598" t="s">
        <v>1406</v>
      </c>
      <c r="L1640" s="361" t="s">
        <v>88</v>
      </c>
      <c r="M1640" s="652" t="s">
        <v>3119</v>
      </c>
      <c r="N1640" s="660">
        <v>43248</v>
      </c>
      <c r="O1640" s="654"/>
      <c r="P1640" s="6"/>
      <c r="Q1640" s="271" t="s">
        <v>77</v>
      </c>
      <c r="R1640" s="5">
        <v>2018</v>
      </c>
    </row>
    <row r="1641" spans="1:23" ht="23.25" hidden="1" customHeight="1" x14ac:dyDescent="0.25">
      <c r="A1641" s="331" t="s">
        <v>1048</v>
      </c>
      <c r="B1641" s="4"/>
      <c r="C1641" s="430" t="s">
        <v>1832</v>
      </c>
      <c r="D1641" s="344" t="s">
        <v>3210</v>
      </c>
      <c r="E1641" s="3" t="s">
        <v>1838</v>
      </c>
      <c r="F1641" s="344" t="s">
        <v>94</v>
      </c>
      <c r="G1641" s="344">
        <v>12</v>
      </c>
      <c r="H1641" s="650">
        <v>10.46</v>
      </c>
      <c r="I1641" s="650">
        <v>125.52000000000001</v>
      </c>
      <c r="J1641" s="419">
        <v>43242</v>
      </c>
      <c r="K1641" s="597" t="s">
        <v>9234</v>
      </c>
      <c r="L1641" s="361" t="s">
        <v>1048</v>
      </c>
      <c r="M1641" s="652" t="s">
        <v>2352</v>
      </c>
      <c r="N1641" s="660">
        <v>43256</v>
      </c>
      <c r="O1641" s="654">
        <v>43258</v>
      </c>
      <c r="P1641" s="6"/>
      <c r="Q1641" s="271" t="s">
        <v>77</v>
      </c>
      <c r="R1641" s="5">
        <v>2018</v>
      </c>
    </row>
    <row r="1642" spans="1:23" ht="23.25" hidden="1" customHeight="1" x14ac:dyDescent="0.25">
      <c r="A1642" s="5" t="s">
        <v>7</v>
      </c>
      <c r="B1642" s="5" t="s">
        <v>3211</v>
      </c>
      <c r="C1642" s="376"/>
      <c r="D1642" s="344" t="s">
        <v>3212</v>
      </c>
      <c r="E1642" s="3" t="s">
        <v>3211</v>
      </c>
      <c r="F1642" s="344" t="s">
        <v>50</v>
      </c>
      <c r="G1642" s="344">
        <v>1</v>
      </c>
      <c r="H1642" s="650"/>
      <c r="I1642" s="650">
        <v>0</v>
      </c>
      <c r="J1642" s="366">
        <v>43243</v>
      </c>
      <c r="K1642" s="598" t="s">
        <v>188</v>
      </c>
      <c r="L1642" s="361" t="s">
        <v>7</v>
      </c>
      <c r="M1642" s="652" t="s">
        <v>2352</v>
      </c>
      <c r="N1642" s="660">
        <v>43256</v>
      </c>
      <c r="O1642" s="654">
        <v>43258</v>
      </c>
      <c r="P1642" s="6"/>
      <c r="Q1642" s="271" t="s">
        <v>77</v>
      </c>
      <c r="R1642" s="5">
        <v>2018</v>
      </c>
    </row>
    <row r="1643" spans="1:23" ht="23.25" hidden="1" customHeight="1" x14ac:dyDescent="0.25">
      <c r="A1643" s="5" t="s">
        <v>3213</v>
      </c>
      <c r="B1643" s="5" t="s">
        <v>1975</v>
      </c>
      <c r="C1643" s="376" t="s">
        <v>2790</v>
      </c>
      <c r="D1643" s="344">
        <v>1904612</v>
      </c>
      <c r="E1643" s="3" t="s">
        <v>1975</v>
      </c>
      <c r="F1643" s="344" t="s">
        <v>50</v>
      </c>
      <c r="G1643" s="344">
        <v>2</v>
      </c>
      <c r="H1643" s="650">
        <v>101</v>
      </c>
      <c r="I1643" s="650">
        <v>202</v>
      </c>
      <c r="J1643" s="366">
        <v>43244</v>
      </c>
      <c r="K1643" s="598" t="s">
        <v>2790</v>
      </c>
      <c r="L1643" s="361" t="s">
        <v>3214</v>
      </c>
      <c r="M1643" s="652" t="s">
        <v>2352</v>
      </c>
      <c r="N1643" s="660">
        <v>43262</v>
      </c>
      <c r="O1643" s="654">
        <v>43266</v>
      </c>
      <c r="P1643" s="6"/>
      <c r="Q1643" s="271" t="s">
        <v>77</v>
      </c>
      <c r="R1643" s="5">
        <v>2018</v>
      </c>
    </row>
    <row r="1644" spans="1:23" ht="23.25" hidden="1" customHeight="1" x14ac:dyDescent="0.25">
      <c r="A1644" s="5" t="s">
        <v>3213</v>
      </c>
      <c r="B1644" s="5" t="s">
        <v>3215</v>
      </c>
      <c r="C1644" s="376" t="s">
        <v>2790</v>
      </c>
      <c r="D1644" s="344">
        <v>2164009</v>
      </c>
      <c r="E1644" s="3" t="s">
        <v>3215</v>
      </c>
      <c r="F1644" s="344" t="s">
        <v>50</v>
      </c>
      <c r="G1644" s="344">
        <v>2</v>
      </c>
      <c r="H1644" s="650">
        <v>108</v>
      </c>
      <c r="I1644" s="650">
        <v>216</v>
      </c>
      <c r="J1644" s="366">
        <v>43244</v>
      </c>
      <c r="K1644" s="598" t="s">
        <v>2790</v>
      </c>
      <c r="L1644" s="361" t="s">
        <v>3214</v>
      </c>
      <c r="M1644" s="652" t="s">
        <v>2352</v>
      </c>
      <c r="N1644" s="660">
        <v>43262</v>
      </c>
      <c r="O1644" s="684">
        <v>43266</v>
      </c>
      <c r="P1644" s="685"/>
      <c r="Q1644" s="271" t="s">
        <v>77</v>
      </c>
      <c r="R1644" s="5">
        <v>2018</v>
      </c>
    </row>
    <row r="1645" spans="1:23" ht="23.25" hidden="1" customHeight="1" x14ac:dyDescent="0.25">
      <c r="A1645" s="4" t="s">
        <v>1489</v>
      </c>
      <c r="B1645" s="4" t="s">
        <v>3216</v>
      </c>
      <c r="C1645" s="430"/>
      <c r="D1645" s="332"/>
      <c r="E1645" s="337" t="s">
        <v>3217</v>
      </c>
      <c r="F1645" s="332" t="s">
        <v>32</v>
      </c>
      <c r="G1645" s="332">
        <v>1</v>
      </c>
      <c r="H1645" s="650">
        <v>354.54</v>
      </c>
      <c r="I1645" s="650">
        <v>354.54</v>
      </c>
      <c r="J1645" s="419">
        <v>43248</v>
      </c>
      <c r="K1645" s="597" t="s">
        <v>808</v>
      </c>
      <c r="L1645" s="323" t="s">
        <v>2849</v>
      </c>
      <c r="M1645" s="652" t="s">
        <v>3119</v>
      </c>
      <c r="N1645" s="660">
        <v>43248</v>
      </c>
      <c r="O1645" s="654">
        <v>43251</v>
      </c>
      <c r="P1645" s="655"/>
      <c r="Q1645" s="271" t="s">
        <v>77</v>
      </c>
      <c r="R1645" s="4">
        <v>2018</v>
      </c>
    </row>
    <row r="1646" spans="1:23" ht="23.25" hidden="1" customHeight="1" x14ac:dyDescent="0.25">
      <c r="A1646" s="5" t="s">
        <v>120</v>
      </c>
      <c r="B1646" s="5" t="s">
        <v>3218</v>
      </c>
      <c r="C1646" s="376" t="s">
        <v>142</v>
      </c>
      <c r="D1646" s="344" t="s">
        <v>3219</v>
      </c>
      <c r="E1646" s="331" t="s">
        <v>3220</v>
      </c>
      <c r="F1646" s="344" t="s">
        <v>44</v>
      </c>
      <c r="G1646" s="344">
        <v>30</v>
      </c>
      <c r="H1646" s="650">
        <v>3.48</v>
      </c>
      <c r="I1646" s="650">
        <v>104.4</v>
      </c>
      <c r="J1646" s="366">
        <v>43483</v>
      </c>
      <c r="K1646" s="598" t="s">
        <v>76</v>
      </c>
      <c r="L1646" s="361" t="s">
        <v>78</v>
      </c>
      <c r="M1646" s="652" t="s">
        <v>3106</v>
      </c>
      <c r="N1646" s="660">
        <v>43486</v>
      </c>
      <c r="O1646" s="654">
        <v>43494</v>
      </c>
      <c r="P1646" s="6"/>
      <c r="Q1646" s="7" t="s">
        <v>100</v>
      </c>
      <c r="R1646" s="5">
        <v>2019</v>
      </c>
    </row>
    <row r="1647" spans="1:23" ht="23.25" hidden="1" customHeight="1" x14ac:dyDescent="0.25">
      <c r="A1647" s="5" t="s">
        <v>1053</v>
      </c>
      <c r="B1647" s="5" t="s">
        <v>3221</v>
      </c>
      <c r="C1647" s="376"/>
      <c r="D1647" s="344" t="s">
        <v>3222</v>
      </c>
      <c r="E1647" s="333" t="s">
        <v>3223</v>
      </c>
      <c r="F1647" s="344" t="s">
        <v>75</v>
      </c>
      <c r="G1647" s="344">
        <v>10</v>
      </c>
      <c r="H1647" s="650">
        <v>7.54</v>
      </c>
      <c r="I1647" s="650">
        <v>75.400000000000006</v>
      </c>
      <c r="J1647" s="366">
        <v>43249</v>
      </c>
      <c r="K1647" s="598" t="s">
        <v>139</v>
      </c>
      <c r="L1647" s="361" t="s">
        <v>902</v>
      </c>
      <c r="M1647" s="652" t="s">
        <v>3180</v>
      </c>
      <c r="N1647" s="660">
        <v>43291</v>
      </c>
      <c r="O1647" s="654">
        <v>43292</v>
      </c>
      <c r="P1647" s="6"/>
      <c r="Q1647" s="271" t="s">
        <v>77</v>
      </c>
      <c r="R1647" s="5">
        <v>2018</v>
      </c>
    </row>
    <row r="1648" spans="1:23" ht="23.25" hidden="1" customHeight="1" x14ac:dyDescent="0.25">
      <c r="A1648" s="5" t="s">
        <v>103</v>
      </c>
      <c r="B1648" s="5" t="s">
        <v>3224</v>
      </c>
      <c r="C1648" s="376" t="s">
        <v>784</v>
      </c>
      <c r="D1648" s="344" t="s">
        <v>3225</v>
      </c>
      <c r="E1648" s="333" t="s">
        <v>3224</v>
      </c>
      <c r="F1648" s="344" t="s">
        <v>50</v>
      </c>
      <c r="G1648" s="344">
        <v>2</v>
      </c>
      <c r="H1648" s="650">
        <v>7.45</v>
      </c>
      <c r="I1648" s="650">
        <v>14.9</v>
      </c>
      <c r="J1648" s="366">
        <v>43249</v>
      </c>
      <c r="K1648" s="598" t="s">
        <v>784</v>
      </c>
      <c r="L1648" s="361" t="s">
        <v>103</v>
      </c>
      <c r="M1648" s="652" t="s">
        <v>2352</v>
      </c>
      <c r="N1648" s="660">
        <v>43262</v>
      </c>
      <c r="O1648" s="654">
        <v>43266</v>
      </c>
      <c r="P1648" s="6"/>
      <c r="Q1648" s="271" t="s">
        <v>77</v>
      </c>
      <c r="R1648" s="5">
        <v>2018</v>
      </c>
    </row>
    <row r="1649" spans="1:23" ht="23.25" hidden="1" customHeight="1" x14ac:dyDescent="0.25">
      <c r="A1649" s="5" t="s">
        <v>95</v>
      </c>
      <c r="B1649" s="5" t="s">
        <v>3224</v>
      </c>
      <c r="C1649" s="376" t="s">
        <v>784</v>
      </c>
      <c r="D1649" s="344" t="s">
        <v>3226</v>
      </c>
      <c r="E1649" s="333" t="s">
        <v>3224</v>
      </c>
      <c r="F1649" s="344" t="s">
        <v>50</v>
      </c>
      <c r="G1649" s="344">
        <v>10</v>
      </c>
      <c r="H1649" s="650">
        <v>9.5</v>
      </c>
      <c r="I1649" s="650">
        <v>95</v>
      </c>
      <c r="J1649" s="366">
        <v>43249</v>
      </c>
      <c r="K1649" s="598" t="s">
        <v>784</v>
      </c>
      <c r="L1649" s="361" t="s">
        <v>103</v>
      </c>
      <c r="M1649" s="652" t="s">
        <v>2352</v>
      </c>
      <c r="N1649" s="660">
        <v>43262</v>
      </c>
      <c r="O1649" s="654">
        <v>43266</v>
      </c>
      <c r="P1649" s="6"/>
      <c r="Q1649" s="271" t="s">
        <v>77</v>
      </c>
      <c r="R1649" s="5">
        <v>2018</v>
      </c>
    </row>
    <row r="1650" spans="1:23" ht="23.25" hidden="1" customHeight="1" x14ac:dyDescent="0.25">
      <c r="A1650" s="4" t="s">
        <v>103</v>
      </c>
      <c r="B1650" s="4" t="s">
        <v>3107</v>
      </c>
      <c r="C1650" s="376" t="s">
        <v>142</v>
      </c>
      <c r="D1650" s="422" t="s">
        <v>3219</v>
      </c>
      <c r="E1650" s="337" t="s">
        <v>3220</v>
      </c>
      <c r="F1650" s="332" t="s">
        <v>32</v>
      </c>
      <c r="G1650" s="332">
        <v>30</v>
      </c>
      <c r="H1650" s="650"/>
      <c r="I1650" s="650"/>
      <c r="J1650" s="419">
        <v>44011</v>
      </c>
      <c r="K1650" s="598" t="s">
        <v>76</v>
      </c>
      <c r="L1650" s="323" t="s">
        <v>535</v>
      </c>
      <c r="M1650" s="652" t="s">
        <v>935</v>
      </c>
      <c r="N1650" s="660">
        <v>44013</v>
      </c>
      <c r="O1650" s="654">
        <v>44020</v>
      </c>
      <c r="P1650" s="124"/>
      <c r="Q1650" s="269" t="s">
        <v>67</v>
      </c>
      <c r="R1650" s="658">
        <f>YEAR(J1650)</f>
        <v>2020</v>
      </c>
    </row>
    <row r="1651" spans="1:23" ht="23.25" hidden="1" customHeight="1" x14ac:dyDescent="0.25">
      <c r="A1651" s="5" t="s">
        <v>4</v>
      </c>
      <c r="B1651" s="5" t="s">
        <v>3227</v>
      </c>
      <c r="C1651" s="376" t="s">
        <v>3228</v>
      </c>
      <c r="D1651" s="344" t="s">
        <v>3229</v>
      </c>
      <c r="E1651" s="333" t="s">
        <v>3227</v>
      </c>
      <c r="F1651" s="344" t="s">
        <v>50</v>
      </c>
      <c r="G1651" s="344">
        <v>1</v>
      </c>
      <c r="H1651" s="650">
        <v>14.68</v>
      </c>
      <c r="I1651" s="650">
        <v>14.68</v>
      </c>
      <c r="J1651" s="366">
        <v>43249</v>
      </c>
      <c r="K1651" s="598" t="s">
        <v>139</v>
      </c>
      <c r="L1651" s="361" t="s">
        <v>4</v>
      </c>
      <c r="M1651" s="652" t="s">
        <v>2352</v>
      </c>
      <c r="N1651" s="660">
        <v>43257</v>
      </c>
      <c r="O1651" s="654">
        <v>43266</v>
      </c>
      <c r="P1651" s="6"/>
      <c r="Q1651" s="271" t="s">
        <v>77</v>
      </c>
      <c r="R1651" s="5">
        <v>2018</v>
      </c>
    </row>
    <row r="1652" spans="1:23" ht="23.25" hidden="1" customHeight="1" x14ac:dyDescent="0.25">
      <c r="A1652" s="5" t="s">
        <v>4</v>
      </c>
      <c r="B1652" s="5" t="s">
        <v>3230</v>
      </c>
      <c r="C1652" s="376" t="s">
        <v>3228</v>
      </c>
      <c r="D1652" s="344" t="s">
        <v>3231</v>
      </c>
      <c r="E1652" s="333" t="s">
        <v>3230</v>
      </c>
      <c r="F1652" s="344" t="s">
        <v>50</v>
      </c>
      <c r="G1652" s="344">
        <v>1</v>
      </c>
      <c r="H1652" s="650">
        <v>17.52</v>
      </c>
      <c r="I1652" s="650">
        <v>17.52</v>
      </c>
      <c r="J1652" s="366">
        <v>43249</v>
      </c>
      <c r="K1652" s="598" t="s">
        <v>139</v>
      </c>
      <c r="L1652" s="361" t="s">
        <v>4</v>
      </c>
      <c r="M1652" s="652" t="s">
        <v>2352</v>
      </c>
      <c r="N1652" s="660">
        <v>43257</v>
      </c>
      <c r="O1652" s="654">
        <v>43266</v>
      </c>
      <c r="P1652" s="6"/>
      <c r="Q1652" s="271" t="s">
        <v>77</v>
      </c>
      <c r="R1652" s="5">
        <v>2018</v>
      </c>
    </row>
    <row r="1653" spans="1:23" ht="23.25" hidden="1" customHeight="1" x14ac:dyDescent="0.25">
      <c r="A1653" s="5" t="s">
        <v>4</v>
      </c>
      <c r="B1653" s="5" t="s">
        <v>3232</v>
      </c>
      <c r="C1653" s="376" t="s">
        <v>3228</v>
      </c>
      <c r="D1653" s="344" t="s">
        <v>3233</v>
      </c>
      <c r="E1653" s="333" t="s">
        <v>3232</v>
      </c>
      <c r="F1653" s="344" t="s">
        <v>50</v>
      </c>
      <c r="G1653" s="344">
        <v>1</v>
      </c>
      <c r="H1653" s="650">
        <v>12.68</v>
      </c>
      <c r="I1653" s="650">
        <v>12.68</v>
      </c>
      <c r="J1653" s="366">
        <v>43249</v>
      </c>
      <c r="K1653" s="598" t="s">
        <v>139</v>
      </c>
      <c r="L1653" s="361" t="s">
        <v>4</v>
      </c>
      <c r="M1653" s="652" t="s">
        <v>2352</v>
      </c>
      <c r="N1653" s="660">
        <v>43257</v>
      </c>
      <c r="O1653" s="654">
        <v>43266</v>
      </c>
      <c r="P1653" s="6"/>
      <c r="Q1653" s="271" t="s">
        <v>77</v>
      </c>
      <c r="R1653" s="5">
        <v>2018</v>
      </c>
    </row>
    <row r="1654" spans="1:23" ht="23.25" hidden="1" customHeight="1" x14ac:dyDescent="0.25">
      <c r="A1654" s="5" t="s">
        <v>9</v>
      </c>
      <c r="B1654" s="5" t="s">
        <v>2249</v>
      </c>
      <c r="C1654" s="376"/>
      <c r="D1654" s="344" t="s">
        <v>2253</v>
      </c>
      <c r="E1654" s="337" t="s">
        <v>2249</v>
      </c>
      <c r="F1654" s="344" t="s">
        <v>50</v>
      </c>
      <c r="G1654" s="344">
        <v>10</v>
      </c>
      <c r="H1654" s="650">
        <v>0.91</v>
      </c>
      <c r="I1654" s="650">
        <v>9.1</v>
      </c>
      <c r="J1654" s="366">
        <v>43249</v>
      </c>
      <c r="K1654" s="598" t="s">
        <v>2609</v>
      </c>
      <c r="L1654" s="361" t="s">
        <v>307</v>
      </c>
      <c r="M1654" s="652" t="s">
        <v>2352</v>
      </c>
      <c r="N1654" s="660">
        <v>43257</v>
      </c>
      <c r="O1654" s="654">
        <v>43266</v>
      </c>
      <c r="P1654" s="6"/>
      <c r="Q1654" s="271" t="s">
        <v>77</v>
      </c>
      <c r="R1654" s="5">
        <v>2018</v>
      </c>
      <c r="S1654" s="124"/>
      <c r="T1654" s="124"/>
      <c r="U1654" s="124"/>
      <c r="V1654" s="124"/>
      <c r="W1654" s="124"/>
    </row>
    <row r="1655" spans="1:23" ht="23.25" hidden="1" customHeight="1" x14ac:dyDescent="0.25">
      <c r="A1655" s="5" t="s">
        <v>9</v>
      </c>
      <c r="B1655" s="5" t="s">
        <v>3234</v>
      </c>
      <c r="C1655" s="376"/>
      <c r="D1655" s="344" t="s">
        <v>3235</v>
      </c>
      <c r="E1655" s="337" t="s">
        <v>3234</v>
      </c>
      <c r="F1655" s="344" t="s">
        <v>50</v>
      </c>
      <c r="G1655" s="344">
        <v>10</v>
      </c>
      <c r="H1655" s="650">
        <v>1.9</v>
      </c>
      <c r="I1655" s="650">
        <v>19</v>
      </c>
      <c r="J1655" s="366">
        <v>43249</v>
      </c>
      <c r="K1655" s="598" t="s">
        <v>2609</v>
      </c>
      <c r="L1655" s="361" t="s">
        <v>307</v>
      </c>
      <c r="M1655" s="652" t="s">
        <v>2352</v>
      </c>
      <c r="N1655" s="660">
        <v>43257</v>
      </c>
      <c r="O1655" s="654">
        <v>43266</v>
      </c>
      <c r="P1655" s="6"/>
      <c r="Q1655" s="271" t="s">
        <v>77</v>
      </c>
      <c r="R1655" s="5">
        <v>2018</v>
      </c>
    </row>
    <row r="1656" spans="1:23" ht="23.25" hidden="1" customHeight="1" x14ac:dyDescent="0.25">
      <c r="A1656" s="5" t="s">
        <v>9</v>
      </c>
      <c r="B1656" s="5" t="s">
        <v>3236</v>
      </c>
      <c r="C1656" s="376"/>
      <c r="D1656" s="344" t="s">
        <v>3237</v>
      </c>
      <c r="E1656" s="3" t="s">
        <v>3236</v>
      </c>
      <c r="F1656" s="344" t="s">
        <v>50</v>
      </c>
      <c r="G1656" s="344">
        <v>10</v>
      </c>
      <c r="H1656" s="650">
        <v>0.9</v>
      </c>
      <c r="I1656" s="650">
        <v>9</v>
      </c>
      <c r="J1656" s="366">
        <v>43249</v>
      </c>
      <c r="K1656" s="598" t="s">
        <v>2609</v>
      </c>
      <c r="L1656" s="361" t="s">
        <v>307</v>
      </c>
      <c r="M1656" s="652" t="s">
        <v>2352</v>
      </c>
      <c r="N1656" s="660">
        <v>43257</v>
      </c>
      <c r="O1656" s="654">
        <v>43266</v>
      </c>
      <c r="P1656" s="6"/>
      <c r="Q1656" s="271" t="s">
        <v>77</v>
      </c>
      <c r="R1656" s="5">
        <v>2018</v>
      </c>
    </row>
    <row r="1657" spans="1:23" ht="23.25" hidden="1" customHeight="1" x14ac:dyDescent="0.25">
      <c r="A1657" s="5" t="s">
        <v>1158</v>
      </c>
      <c r="B1657" s="5"/>
      <c r="C1657" s="376" t="s">
        <v>1160</v>
      </c>
      <c r="D1657" s="344" t="s">
        <v>1682</v>
      </c>
      <c r="E1657" s="333" t="s">
        <v>3238</v>
      </c>
      <c r="F1657" s="344" t="s">
        <v>94</v>
      </c>
      <c r="G1657" s="344">
        <v>6</v>
      </c>
      <c r="H1657" s="650">
        <v>10.16</v>
      </c>
      <c r="I1657" s="650">
        <v>60.96</v>
      </c>
      <c r="J1657" s="366">
        <v>43249</v>
      </c>
      <c r="K1657" s="598" t="s">
        <v>139</v>
      </c>
      <c r="L1657" s="361" t="s">
        <v>2217</v>
      </c>
      <c r="M1657" s="652" t="s">
        <v>2352</v>
      </c>
      <c r="N1657" s="660">
        <v>43257</v>
      </c>
      <c r="O1657" s="654">
        <v>43266</v>
      </c>
      <c r="P1657" s="6"/>
      <c r="Q1657" s="271" t="s">
        <v>77</v>
      </c>
      <c r="R1657" s="5">
        <v>2018</v>
      </c>
    </row>
    <row r="1658" spans="1:23" ht="23.25" hidden="1" customHeight="1" x14ac:dyDescent="0.25">
      <c r="A1658" s="5" t="s">
        <v>3239</v>
      </c>
      <c r="B1658" s="5" t="s">
        <v>3240</v>
      </c>
      <c r="C1658" s="376" t="s">
        <v>3241</v>
      </c>
      <c r="D1658" s="344" t="s">
        <v>3242</v>
      </c>
      <c r="E1658" s="3" t="s">
        <v>74</v>
      </c>
      <c r="F1658" s="344" t="s">
        <v>75</v>
      </c>
      <c r="G1658" s="344">
        <v>10</v>
      </c>
      <c r="H1658" s="650">
        <v>10.08</v>
      </c>
      <c r="I1658" s="650">
        <v>100.8</v>
      </c>
      <c r="J1658" s="366">
        <v>43250</v>
      </c>
      <c r="K1658" s="598" t="s">
        <v>1335</v>
      </c>
      <c r="L1658" s="361" t="s">
        <v>3239</v>
      </c>
      <c r="M1658" s="652" t="s">
        <v>2352</v>
      </c>
      <c r="N1658" s="660">
        <v>43257</v>
      </c>
      <c r="O1658" s="654">
        <v>43266</v>
      </c>
      <c r="P1658" s="6"/>
      <c r="Q1658" s="271" t="s">
        <v>77</v>
      </c>
      <c r="R1658" s="549">
        <v>2018</v>
      </c>
      <c r="S1658" s="124"/>
      <c r="T1658" s="124"/>
      <c r="U1658" s="124"/>
      <c r="V1658" s="124"/>
      <c r="W1658" s="124"/>
    </row>
    <row r="1659" spans="1:23" ht="23.25" hidden="1" customHeight="1" x14ac:dyDescent="0.25">
      <c r="A1659" s="5" t="s">
        <v>2736</v>
      </c>
      <c r="B1659" s="5" t="s">
        <v>3243</v>
      </c>
      <c r="C1659" s="376"/>
      <c r="D1659" s="344"/>
      <c r="E1659" s="337" t="s">
        <v>3243</v>
      </c>
      <c r="F1659" s="344" t="s">
        <v>50</v>
      </c>
      <c r="G1659" s="344">
        <v>3</v>
      </c>
      <c r="H1659" s="650"/>
      <c r="I1659" s="650">
        <v>0</v>
      </c>
      <c r="J1659" s="366">
        <v>43250</v>
      </c>
      <c r="K1659" s="598" t="s">
        <v>188</v>
      </c>
      <c r="L1659" s="361" t="s">
        <v>2736</v>
      </c>
      <c r="M1659" s="652" t="s">
        <v>2352</v>
      </c>
      <c r="N1659" s="660">
        <v>43256</v>
      </c>
      <c r="O1659" s="654">
        <v>43258</v>
      </c>
      <c r="P1659" s="6"/>
      <c r="Q1659" s="271" t="s">
        <v>77</v>
      </c>
      <c r="R1659" s="5">
        <v>2018</v>
      </c>
    </row>
    <row r="1660" spans="1:23" ht="23.25" hidden="1" customHeight="1" x14ac:dyDescent="0.25">
      <c r="A1660" s="5" t="s">
        <v>3239</v>
      </c>
      <c r="B1660" s="5" t="s">
        <v>3244</v>
      </c>
      <c r="C1660" s="376" t="s">
        <v>3241</v>
      </c>
      <c r="D1660" s="344" t="s">
        <v>3245</v>
      </c>
      <c r="E1660" s="3" t="s">
        <v>3246</v>
      </c>
      <c r="F1660" s="344" t="s">
        <v>75</v>
      </c>
      <c r="G1660" s="344">
        <v>5</v>
      </c>
      <c r="H1660" s="650">
        <v>11.58</v>
      </c>
      <c r="I1660" s="650">
        <v>57.9</v>
      </c>
      <c r="J1660" s="366">
        <v>43250</v>
      </c>
      <c r="K1660" s="598" t="s">
        <v>1335</v>
      </c>
      <c r="L1660" s="361" t="s">
        <v>3239</v>
      </c>
      <c r="M1660" s="652" t="s">
        <v>2352</v>
      </c>
      <c r="N1660" s="660">
        <v>43257</v>
      </c>
      <c r="O1660" s="654">
        <v>43266</v>
      </c>
      <c r="P1660" s="6"/>
      <c r="Q1660" s="271" t="s">
        <v>77</v>
      </c>
      <c r="R1660" s="549">
        <v>2018</v>
      </c>
    </row>
    <row r="1661" spans="1:23" ht="23.25" hidden="1" customHeight="1" x14ac:dyDescent="0.25">
      <c r="A1661" s="5" t="s">
        <v>3247</v>
      </c>
      <c r="B1661" s="5" t="s">
        <v>3248</v>
      </c>
      <c r="C1661" s="376"/>
      <c r="D1661" s="344"/>
      <c r="E1661" s="337" t="s">
        <v>3249</v>
      </c>
      <c r="F1661" s="344" t="s">
        <v>75</v>
      </c>
      <c r="G1661" s="344">
        <v>1</v>
      </c>
      <c r="H1661" s="650"/>
      <c r="I1661" s="650">
        <v>0</v>
      </c>
      <c r="J1661" s="366">
        <v>43251</v>
      </c>
      <c r="K1661" s="598" t="s">
        <v>188</v>
      </c>
      <c r="L1661" s="361" t="s">
        <v>3250</v>
      </c>
      <c r="M1661" s="652" t="s">
        <v>2352</v>
      </c>
      <c r="N1661" s="660">
        <v>43256</v>
      </c>
      <c r="O1661" s="654">
        <v>43258</v>
      </c>
      <c r="P1661" s="6"/>
      <c r="Q1661" s="271" t="s">
        <v>77</v>
      </c>
      <c r="R1661" s="5">
        <v>2018</v>
      </c>
    </row>
    <row r="1662" spans="1:23" ht="23.25" hidden="1" customHeight="1" x14ac:dyDescent="0.25">
      <c r="A1662" s="5" t="s">
        <v>3247</v>
      </c>
      <c r="B1662" s="5" t="s">
        <v>3251</v>
      </c>
      <c r="C1662" s="376"/>
      <c r="D1662" s="344"/>
      <c r="E1662" s="337" t="s">
        <v>3251</v>
      </c>
      <c r="F1662" s="344" t="s">
        <v>75</v>
      </c>
      <c r="G1662" s="344">
        <v>6</v>
      </c>
      <c r="H1662" s="650"/>
      <c r="I1662" s="650">
        <v>0</v>
      </c>
      <c r="J1662" s="366">
        <v>43251</v>
      </c>
      <c r="K1662" s="598" t="s">
        <v>188</v>
      </c>
      <c r="L1662" s="361" t="s">
        <v>88</v>
      </c>
      <c r="M1662" s="652" t="s">
        <v>2352</v>
      </c>
      <c r="N1662" s="660">
        <v>43256</v>
      </c>
      <c r="O1662" s="654">
        <v>43258</v>
      </c>
      <c r="P1662" s="6"/>
      <c r="Q1662" s="271" t="s">
        <v>77</v>
      </c>
      <c r="R1662" s="5">
        <v>2018</v>
      </c>
    </row>
    <row r="1663" spans="1:23" ht="23.25" hidden="1" customHeight="1" x14ac:dyDescent="0.25">
      <c r="A1663" s="5" t="s">
        <v>307</v>
      </c>
      <c r="B1663" s="5" t="s">
        <v>500</v>
      </c>
      <c r="C1663" s="376" t="s">
        <v>3252</v>
      </c>
      <c r="D1663" s="344">
        <v>1030750</v>
      </c>
      <c r="E1663" s="5" t="s">
        <v>501</v>
      </c>
      <c r="F1663" s="344" t="s">
        <v>32</v>
      </c>
      <c r="G1663" s="344">
        <v>25</v>
      </c>
      <c r="H1663" s="650">
        <v>16.96</v>
      </c>
      <c r="I1663" s="650">
        <v>424</v>
      </c>
      <c r="J1663" s="366">
        <v>43252</v>
      </c>
      <c r="K1663" s="598" t="s">
        <v>9234</v>
      </c>
      <c r="L1663" s="361" t="s">
        <v>307</v>
      </c>
      <c r="M1663" s="652" t="s">
        <v>2352</v>
      </c>
      <c r="N1663" s="660">
        <v>43255</v>
      </c>
      <c r="O1663" s="654">
        <v>43258</v>
      </c>
      <c r="P1663" s="6"/>
      <c r="Q1663" s="271" t="s">
        <v>77</v>
      </c>
      <c r="R1663" s="5">
        <v>2018</v>
      </c>
    </row>
    <row r="1664" spans="1:23" s="124" customFormat="1" ht="23.25" hidden="1" customHeight="1" x14ac:dyDescent="0.25">
      <c r="A1664" s="5" t="s">
        <v>307</v>
      </c>
      <c r="B1664" s="5" t="s">
        <v>500</v>
      </c>
      <c r="C1664" s="376"/>
      <c r="D1664" s="344">
        <v>1053021</v>
      </c>
      <c r="E1664" s="5" t="s">
        <v>512</v>
      </c>
      <c r="F1664" s="344" t="s">
        <v>32</v>
      </c>
      <c r="G1664" s="344">
        <v>12</v>
      </c>
      <c r="H1664" s="650">
        <v>10.78</v>
      </c>
      <c r="I1664" s="650">
        <v>129.35999999999999</v>
      </c>
      <c r="J1664" s="366">
        <v>43252</v>
      </c>
      <c r="K1664" s="598" t="s">
        <v>9234</v>
      </c>
      <c r="L1664" s="361" t="s">
        <v>307</v>
      </c>
      <c r="M1664" s="652" t="s">
        <v>2352</v>
      </c>
      <c r="N1664" s="660">
        <v>43255</v>
      </c>
      <c r="O1664" s="654">
        <v>43258</v>
      </c>
      <c r="P1664" s="6"/>
      <c r="Q1664" s="271" t="s">
        <v>77</v>
      </c>
      <c r="R1664" s="5">
        <v>2018</v>
      </c>
      <c r="S1664" s="330"/>
      <c r="T1664" s="330"/>
      <c r="U1664" s="330"/>
      <c r="V1664" s="330"/>
      <c r="W1664" s="330"/>
    </row>
    <row r="1665" spans="1:18" ht="23.25" hidden="1" customHeight="1" x14ac:dyDescent="0.25">
      <c r="A1665" s="5" t="s">
        <v>307</v>
      </c>
      <c r="B1665" s="5" t="s">
        <v>500</v>
      </c>
      <c r="C1665" s="376"/>
      <c r="D1665" s="344">
        <v>2011021</v>
      </c>
      <c r="E1665" s="5" t="s">
        <v>3253</v>
      </c>
      <c r="F1665" s="344" t="s">
        <v>32</v>
      </c>
      <c r="G1665" s="344">
        <v>12</v>
      </c>
      <c r="H1665" s="650">
        <v>10.46</v>
      </c>
      <c r="I1665" s="650">
        <v>125.52000000000001</v>
      </c>
      <c r="J1665" s="366">
        <v>43252</v>
      </c>
      <c r="K1665" s="598" t="s">
        <v>9234</v>
      </c>
      <c r="L1665" s="361" t="s">
        <v>307</v>
      </c>
      <c r="M1665" s="652" t="s">
        <v>2352</v>
      </c>
      <c r="N1665" s="660">
        <v>43255</v>
      </c>
      <c r="O1665" s="654">
        <v>43258</v>
      </c>
      <c r="P1665" s="6"/>
      <c r="Q1665" s="271" t="s">
        <v>77</v>
      </c>
      <c r="R1665" s="5">
        <v>2018</v>
      </c>
    </row>
    <row r="1666" spans="1:18" ht="23.25" hidden="1" customHeight="1" x14ac:dyDescent="0.25">
      <c r="A1666" s="5" t="s">
        <v>307</v>
      </c>
      <c r="B1666" s="5" t="s">
        <v>505</v>
      </c>
      <c r="C1666" s="376" t="s">
        <v>2864</v>
      </c>
      <c r="D1666" s="344" t="s">
        <v>506</v>
      </c>
      <c r="E1666" s="337" t="s">
        <v>3254</v>
      </c>
      <c r="F1666" s="344" t="s">
        <v>32</v>
      </c>
      <c r="G1666" s="344">
        <v>1</v>
      </c>
      <c r="H1666" s="650">
        <v>4000</v>
      </c>
      <c r="I1666" s="650">
        <v>4000</v>
      </c>
      <c r="J1666" s="366">
        <v>43252</v>
      </c>
      <c r="K1666" s="598" t="s">
        <v>2866</v>
      </c>
      <c r="L1666" s="361" t="s">
        <v>307</v>
      </c>
      <c r="M1666" s="652" t="s">
        <v>2352</v>
      </c>
      <c r="N1666" s="660">
        <v>43255</v>
      </c>
      <c r="O1666" s="654">
        <v>43258</v>
      </c>
      <c r="P1666" s="6"/>
      <c r="Q1666" s="271" t="s">
        <v>77</v>
      </c>
      <c r="R1666" s="5">
        <v>2018</v>
      </c>
    </row>
    <row r="1667" spans="1:18" ht="23.25" hidden="1" customHeight="1" x14ac:dyDescent="0.25">
      <c r="A1667" s="5" t="s">
        <v>2225</v>
      </c>
      <c r="B1667" s="5" t="s">
        <v>3255</v>
      </c>
      <c r="C1667" s="748" t="s">
        <v>3256</v>
      </c>
      <c r="D1667" s="344" t="s">
        <v>1763</v>
      </c>
      <c r="E1667" s="333" t="s">
        <v>3257</v>
      </c>
      <c r="F1667" s="344" t="s">
        <v>75</v>
      </c>
      <c r="G1667" s="344">
        <v>1</v>
      </c>
      <c r="H1667" s="650">
        <v>8.5</v>
      </c>
      <c r="I1667" s="650">
        <v>8.5</v>
      </c>
      <c r="J1667" s="366">
        <v>43252</v>
      </c>
      <c r="K1667" s="598" t="s">
        <v>139</v>
      </c>
      <c r="L1667" s="361" t="s">
        <v>1378</v>
      </c>
      <c r="M1667" s="652" t="s">
        <v>2352</v>
      </c>
      <c r="N1667" s="660">
        <v>43257</v>
      </c>
      <c r="O1667" s="654">
        <v>43266</v>
      </c>
      <c r="P1667" s="6"/>
      <c r="Q1667" s="271" t="s">
        <v>77</v>
      </c>
      <c r="R1667" s="5">
        <v>2018</v>
      </c>
    </row>
    <row r="1668" spans="1:18" ht="23.25" hidden="1" customHeight="1" x14ac:dyDescent="0.25">
      <c r="A1668" s="5" t="s">
        <v>307</v>
      </c>
      <c r="B1668" s="5" t="s">
        <v>2297</v>
      </c>
      <c r="C1668" s="656" t="s">
        <v>2297</v>
      </c>
      <c r="D1668" s="344" t="s">
        <v>716</v>
      </c>
      <c r="E1668" s="333" t="s">
        <v>716</v>
      </c>
      <c r="F1668" s="344" t="s">
        <v>32</v>
      </c>
      <c r="G1668" s="344">
        <v>60</v>
      </c>
      <c r="H1668" s="650">
        <v>2.75</v>
      </c>
      <c r="I1668" s="650">
        <v>165</v>
      </c>
      <c r="J1668" s="366">
        <v>43252</v>
      </c>
      <c r="K1668" s="598" t="s">
        <v>2878</v>
      </c>
      <c r="L1668" s="361" t="s">
        <v>307</v>
      </c>
      <c r="M1668" s="652" t="s">
        <v>2352</v>
      </c>
      <c r="N1668" s="660">
        <v>43255</v>
      </c>
      <c r="O1668" s="654">
        <v>43258</v>
      </c>
      <c r="P1668" s="6"/>
      <c r="Q1668" s="271" t="s">
        <v>77</v>
      </c>
      <c r="R1668" s="5">
        <v>2018</v>
      </c>
    </row>
    <row r="1669" spans="1:18" ht="23.25" hidden="1" customHeight="1" x14ac:dyDescent="0.25">
      <c r="A1669" s="5" t="s">
        <v>307</v>
      </c>
      <c r="B1669" s="5" t="s">
        <v>2297</v>
      </c>
      <c r="C1669" s="656" t="s">
        <v>2297</v>
      </c>
      <c r="D1669" s="344" t="s">
        <v>503</v>
      </c>
      <c r="E1669" s="5" t="s">
        <v>503</v>
      </c>
      <c r="F1669" s="344" t="s">
        <v>32</v>
      </c>
      <c r="G1669" s="344">
        <v>64</v>
      </c>
      <c r="H1669" s="650">
        <v>1</v>
      </c>
      <c r="I1669" s="650">
        <v>64</v>
      </c>
      <c r="J1669" s="366">
        <v>43252</v>
      </c>
      <c r="K1669" s="598" t="s">
        <v>2878</v>
      </c>
      <c r="L1669" s="361" t="s">
        <v>307</v>
      </c>
      <c r="M1669" s="652" t="s">
        <v>2352</v>
      </c>
      <c r="N1669" s="660">
        <v>43255</v>
      </c>
      <c r="O1669" s="654">
        <v>43258</v>
      </c>
      <c r="P1669" s="6"/>
      <c r="Q1669" s="271" t="s">
        <v>77</v>
      </c>
      <c r="R1669" s="5">
        <v>2018</v>
      </c>
    </row>
    <row r="1670" spans="1:18" ht="23.25" hidden="1" customHeight="1" x14ac:dyDescent="0.25">
      <c r="A1670" s="5" t="s">
        <v>307</v>
      </c>
      <c r="B1670" s="401" t="s">
        <v>3258</v>
      </c>
      <c r="C1670" s="376" t="s">
        <v>2872</v>
      </c>
      <c r="D1670" s="344" t="s">
        <v>309</v>
      </c>
      <c r="E1670" s="333" t="s">
        <v>3259</v>
      </c>
      <c r="F1670" s="344" t="s">
        <v>32</v>
      </c>
      <c r="G1670" s="344">
        <v>30</v>
      </c>
      <c r="H1670" s="650">
        <v>16.2</v>
      </c>
      <c r="I1670" s="650">
        <v>486</v>
      </c>
      <c r="J1670" s="366">
        <v>43252</v>
      </c>
      <c r="K1670" s="598" t="s">
        <v>3260</v>
      </c>
      <c r="L1670" s="361" t="s">
        <v>307</v>
      </c>
      <c r="M1670" s="652" t="s">
        <v>2352</v>
      </c>
      <c r="N1670" s="660">
        <v>43255</v>
      </c>
      <c r="O1670" s="654">
        <v>43258</v>
      </c>
      <c r="P1670" s="6"/>
      <c r="Q1670" s="271" t="s">
        <v>77</v>
      </c>
      <c r="R1670" s="5">
        <v>2018</v>
      </c>
    </row>
    <row r="1671" spans="1:18" ht="23.25" hidden="1" customHeight="1" x14ac:dyDescent="0.25">
      <c r="A1671" s="5" t="s">
        <v>307</v>
      </c>
      <c r="B1671" s="5" t="s">
        <v>1143</v>
      </c>
      <c r="C1671" s="376" t="s">
        <v>1702</v>
      </c>
      <c r="D1671" s="344" t="s">
        <v>933</v>
      </c>
      <c r="E1671" s="5" t="s">
        <v>1143</v>
      </c>
      <c r="F1671" s="344" t="s">
        <v>32</v>
      </c>
      <c r="G1671" s="344">
        <v>10</v>
      </c>
      <c r="H1671" s="650">
        <v>57.13</v>
      </c>
      <c r="I1671" s="650">
        <v>571.30000000000007</v>
      </c>
      <c r="J1671" s="366">
        <v>43252</v>
      </c>
      <c r="K1671" s="598" t="s">
        <v>214</v>
      </c>
      <c r="L1671" s="361" t="s">
        <v>307</v>
      </c>
      <c r="M1671" s="652" t="s">
        <v>2352</v>
      </c>
      <c r="N1671" s="660">
        <v>43255</v>
      </c>
      <c r="O1671" s="654">
        <v>43258</v>
      </c>
      <c r="P1671" s="6"/>
      <c r="Q1671" s="271" t="s">
        <v>77</v>
      </c>
      <c r="R1671" s="5">
        <v>2018</v>
      </c>
    </row>
    <row r="1672" spans="1:18" ht="23.25" hidden="1" customHeight="1" x14ac:dyDescent="0.25">
      <c r="A1672" s="5" t="s">
        <v>307</v>
      </c>
      <c r="B1672" s="5" t="s">
        <v>1143</v>
      </c>
      <c r="C1672" s="376" t="s">
        <v>1702</v>
      </c>
      <c r="D1672" s="344" t="s">
        <v>936</v>
      </c>
      <c r="E1672" s="5" t="s">
        <v>1143</v>
      </c>
      <c r="F1672" s="344" t="s">
        <v>32</v>
      </c>
      <c r="G1672" s="344">
        <v>10</v>
      </c>
      <c r="H1672" s="650">
        <v>55.21</v>
      </c>
      <c r="I1672" s="650">
        <v>552.1</v>
      </c>
      <c r="J1672" s="366">
        <v>43252</v>
      </c>
      <c r="K1672" s="598" t="s">
        <v>214</v>
      </c>
      <c r="L1672" s="361" t="s">
        <v>307</v>
      </c>
      <c r="M1672" s="652" t="s">
        <v>2352</v>
      </c>
      <c r="N1672" s="660">
        <v>43255</v>
      </c>
      <c r="O1672" s="654">
        <v>43258</v>
      </c>
      <c r="P1672" s="6"/>
      <c r="Q1672" s="271" t="s">
        <v>77</v>
      </c>
      <c r="R1672" s="5">
        <v>2018</v>
      </c>
    </row>
    <row r="1673" spans="1:18" ht="23.25" hidden="1" customHeight="1" x14ac:dyDescent="0.25">
      <c r="A1673" s="5" t="s">
        <v>78</v>
      </c>
      <c r="B1673" s="5" t="s">
        <v>3261</v>
      </c>
      <c r="C1673" s="376"/>
      <c r="D1673" s="344"/>
      <c r="E1673" s="337" t="s">
        <v>3262</v>
      </c>
      <c r="F1673" s="344" t="s">
        <v>50</v>
      </c>
      <c r="G1673" s="344">
        <v>1</v>
      </c>
      <c r="H1673" s="650">
        <v>99</v>
      </c>
      <c r="I1673" s="650">
        <v>99</v>
      </c>
      <c r="J1673" s="366">
        <v>43252</v>
      </c>
      <c r="K1673" s="598" t="s">
        <v>1406</v>
      </c>
      <c r="L1673" s="361" t="s">
        <v>78</v>
      </c>
      <c r="M1673" s="652" t="s">
        <v>3073</v>
      </c>
      <c r="N1673" s="660">
        <v>43269</v>
      </c>
      <c r="O1673" s="654">
        <v>43270</v>
      </c>
      <c r="P1673" s="6"/>
      <c r="Q1673" s="271" t="s">
        <v>77</v>
      </c>
      <c r="R1673" s="5">
        <v>2018</v>
      </c>
    </row>
    <row r="1674" spans="1:18" ht="23.25" hidden="1" customHeight="1" x14ac:dyDescent="0.25">
      <c r="A1674" s="338" t="s">
        <v>36</v>
      </c>
      <c r="B1674" s="5" t="s">
        <v>3263</v>
      </c>
      <c r="C1674" s="376" t="s">
        <v>198</v>
      </c>
      <c r="D1674" s="344">
        <v>108019</v>
      </c>
      <c r="E1674" s="3" t="s">
        <v>199</v>
      </c>
      <c r="F1674" s="344" t="s">
        <v>32</v>
      </c>
      <c r="G1674" s="344">
        <v>50</v>
      </c>
      <c r="H1674" s="650">
        <v>6.08</v>
      </c>
      <c r="I1674" s="650">
        <v>304</v>
      </c>
      <c r="J1674" s="366">
        <v>43252</v>
      </c>
      <c r="K1674" s="598" t="s">
        <v>214</v>
      </c>
      <c r="L1674" s="361" t="s">
        <v>36</v>
      </c>
      <c r="M1674" s="652" t="s">
        <v>2352</v>
      </c>
      <c r="N1674" s="660">
        <v>43262</v>
      </c>
      <c r="O1674" s="654">
        <v>43266</v>
      </c>
      <c r="P1674" s="6"/>
      <c r="Q1674" s="271" t="s">
        <v>77</v>
      </c>
      <c r="R1674" s="5">
        <v>2018</v>
      </c>
    </row>
    <row r="1675" spans="1:18" ht="23.25" hidden="1" customHeight="1" x14ac:dyDescent="0.25">
      <c r="A1675" s="338" t="s">
        <v>36</v>
      </c>
      <c r="B1675" s="5" t="s">
        <v>3263</v>
      </c>
      <c r="C1675" s="376" t="s">
        <v>198</v>
      </c>
      <c r="D1675" s="344">
        <v>108193</v>
      </c>
      <c r="E1675" s="3" t="s">
        <v>202</v>
      </c>
      <c r="F1675" s="344" t="s">
        <v>32</v>
      </c>
      <c r="G1675" s="344">
        <v>50</v>
      </c>
      <c r="H1675" s="650">
        <v>4.72</v>
      </c>
      <c r="I1675" s="650">
        <v>236</v>
      </c>
      <c r="J1675" s="366">
        <v>43252</v>
      </c>
      <c r="K1675" s="598" t="s">
        <v>214</v>
      </c>
      <c r="L1675" s="361" t="s">
        <v>36</v>
      </c>
      <c r="M1675" s="652" t="s">
        <v>2352</v>
      </c>
      <c r="N1675" s="660">
        <v>43262</v>
      </c>
      <c r="O1675" s="654">
        <v>43266</v>
      </c>
      <c r="P1675" s="6"/>
      <c r="Q1675" s="271" t="s">
        <v>77</v>
      </c>
      <c r="R1675" s="5">
        <v>2018</v>
      </c>
    </row>
    <row r="1676" spans="1:18" ht="23.25" hidden="1" customHeight="1" x14ac:dyDescent="0.25">
      <c r="A1676" s="338" t="s">
        <v>36</v>
      </c>
      <c r="B1676" s="5" t="s">
        <v>3263</v>
      </c>
      <c r="C1676" s="376" t="s">
        <v>198</v>
      </c>
      <c r="D1676" s="344">
        <v>178422</v>
      </c>
      <c r="E1676" s="3" t="s">
        <v>203</v>
      </c>
      <c r="F1676" s="344" t="s">
        <v>32</v>
      </c>
      <c r="G1676" s="344">
        <v>10</v>
      </c>
      <c r="H1676" s="650">
        <v>8</v>
      </c>
      <c r="I1676" s="650">
        <v>80</v>
      </c>
      <c r="J1676" s="366">
        <v>43252</v>
      </c>
      <c r="K1676" s="598" t="s">
        <v>214</v>
      </c>
      <c r="L1676" s="361" t="s">
        <v>36</v>
      </c>
      <c r="M1676" s="652" t="s">
        <v>2352</v>
      </c>
      <c r="N1676" s="660">
        <v>43262</v>
      </c>
      <c r="O1676" s="654">
        <v>43266</v>
      </c>
      <c r="P1676" s="6"/>
      <c r="Q1676" s="271" t="s">
        <v>77</v>
      </c>
      <c r="R1676" s="5">
        <v>2018</v>
      </c>
    </row>
    <row r="1677" spans="1:18" ht="23.25" hidden="1" customHeight="1" x14ac:dyDescent="0.25">
      <c r="A1677" s="338" t="s">
        <v>36</v>
      </c>
      <c r="B1677" s="5" t="s">
        <v>3263</v>
      </c>
      <c r="C1677" s="376" t="s">
        <v>198</v>
      </c>
      <c r="D1677" s="344">
        <v>181036</v>
      </c>
      <c r="E1677" s="3" t="s">
        <v>204</v>
      </c>
      <c r="F1677" s="344" t="s">
        <v>32</v>
      </c>
      <c r="G1677" s="344">
        <v>10</v>
      </c>
      <c r="H1677" s="650">
        <v>9.0399999999999991</v>
      </c>
      <c r="I1677" s="650">
        <v>90.399999999999991</v>
      </c>
      <c r="J1677" s="366">
        <v>43252</v>
      </c>
      <c r="K1677" s="598" t="s">
        <v>214</v>
      </c>
      <c r="L1677" s="361" t="s">
        <v>36</v>
      </c>
      <c r="M1677" s="652" t="s">
        <v>2352</v>
      </c>
      <c r="N1677" s="660">
        <v>43262</v>
      </c>
      <c r="O1677" s="654">
        <v>43266</v>
      </c>
      <c r="P1677" s="6"/>
      <c r="Q1677" s="271" t="s">
        <v>77</v>
      </c>
      <c r="R1677" s="5">
        <v>2018</v>
      </c>
    </row>
    <row r="1678" spans="1:18" ht="23.25" hidden="1" customHeight="1" x14ac:dyDescent="0.25">
      <c r="A1678" s="338" t="s">
        <v>36</v>
      </c>
      <c r="B1678" s="5" t="s">
        <v>3263</v>
      </c>
      <c r="C1678" s="376" t="s">
        <v>198</v>
      </c>
      <c r="D1678" s="344">
        <v>181098</v>
      </c>
      <c r="E1678" s="3" t="s">
        <v>205</v>
      </c>
      <c r="F1678" s="344" t="s">
        <v>32</v>
      </c>
      <c r="G1678" s="344">
        <v>1</v>
      </c>
      <c r="H1678" s="650">
        <v>293.60000000000002</v>
      </c>
      <c r="I1678" s="650">
        <v>293.60000000000002</v>
      </c>
      <c r="J1678" s="366">
        <v>43252</v>
      </c>
      <c r="K1678" s="598" t="s">
        <v>214</v>
      </c>
      <c r="L1678" s="361" t="s">
        <v>36</v>
      </c>
      <c r="M1678" s="652" t="s">
        <v>2352</v>
      </c>
      <c r="N1678" s="660">
        <v>43262</v>
      </c>
      <c r="O1678" s="654">
        <v>43266</v>
      </c>
      <c r="P1678" s="6"/>
      <c r="Q1678" s="271" t="s">
        <v>77</v>
      </c>
      <c r="R1678" s="5">
        <v>2018</v>
      </c>
    </row>
    <row r="1679" spans="1:18" ht="23.25" hidden="1" customHeight="1" x14ac:dyDescent="0.25">
      <c r="A1679" s="338" t="s">
        <v>36</v>
      </c>
      <c r="B1679" s="5" t="s">
        <v>3263</v>
      </c>
      <c r="C1679" s="376" t="s">
        <v>198</v>
      </c>
      <c r="D1679" s="344">
        <v>181099</v>
      </c>
      <c r="E1679" s="3" t="s">
        <v>206</v>
      </c>
      <c r="F1679" s="344" t="s">
        <v>32</v>
      </c>
      <c r="G1679" s="344">
        <v>1</v>
      </c>
      <c r="H1679" s="650">
        <v>492.8</v>
      </c>
      <c r="I1679" s="650">
        <v>492.8</v>
      </c>
      <c r="J1679" s="366">
        <v>43252</v>
      </c>
      <c r="K1679" s="598" t="s">
        <v>214</v>
      </c>
      <c r="L1679" s="361" t="s">
        <v>36</v>
      </c>
      <c r="M1679" s="652" t="s">
        <v>2352</v>
      </c>
      <c r="N1679" s="660">
        <v>43262</v>
      </c>
      <c r="O1679" s="654">
        <v>43266</v>
      </c>
      <c r="P1679" s="6"/>
      <c r="Q1679" s="271" t="s">
        <v>77</v>
      </c>
      <c r="R1679" s="5">
        <v>2018</v>
      </c>
    </row>
    <row r="1680" spans="1:18" ht="23.25" hidden="1" customHeight="1" x14ac:dyDescent="0.25">
      <c r="A1680" s="338" t="s">
        <v>36</v>
      </c>
      <c r="B1680" s="5" t="s">
        <v>3263</v>
      </c>
      <c r="C1680" s="376" t="s">
        <v>198</v>
      </c>
      <c r="D1680" s="344">
        <v>181235</v>
      </c>
      <c r="E1680" s="337" t="s">
        <v>3264</v>
      </c>
      <c r="F1680" s="344" t="s">
        <v>32</v>
      </c>
      <c r="G1680" s="344">
        <v>1</v>
      </c>
      <c r="H1680" s="650">
        <v>94.4</v>
      </c>
      <c r="I1680" s="650">
        <v>94.4</v>
      </c>
      <c r="J1680" s="366">
        <v>43252</v>
      </c>
      <c r="K1680" s="598" t="s">
        <v>214</v>
      </c>
      <c r="L1680" s="361" t="s">
        <v>36</v>
      </c>
      <c r="M1680" s="652" t="s">
        <v>2352</v>
      </c>
      <c r="N1680" s="660">
        <v>43262</v>
      </c>
      <c r="O1680" s="654">
        <v>43266</v>
      </c>
      <c r="P1680" s="6"/>
      <c r="Q1680" s="271" t="s">
        <v>77</v>
      </c>
      <c r="R1680" s="5">
        <v>2018</v>
      </c>
    </row>
    <row r="1681" spans="1:23" ht="23.25" hidden="1" customHeight="1" x14ac:dyDescent="0.25">
      <c r="A1681" s="338" t="s">
        <v>36</v>
      </c>
      <c r="B1681" s="5" t="s">
        <v>3263</v>
      </c>
      <c r="C1681" s="376" t="s">
        <v>198</v>
      </c>
      <c r="D1681" s="344">
        <v>218964</v>
      </c>
      <c r="E1681" s="337" t="s">
        <v>3265</v>
      </c>
      <c r="F1681" s="344" t="s">
        <v>32</v>
      </c>
      <c r="G1681" s="344">
        <v>5</v>
      </c>
      <c r="H1681" s="650">
        <v>495.2</v>
      </c>
      <c r="I1681" s="650">
        <v>2476</v>
      </c>
      <c r="J1681" s="366">
        <v>43252</v>
      </c>
      <c r="K1681" s="598" t="s">
        <v>214</v>
      </c>
      <c r="L1681" s="361" t="s">
        <v>36</v>
      </c>
      <c r="M1681" s="652" t="s">
        <v>2352</v>
      </c>
      <c r="N1681" s="660">
        <v>43262</v>
      </c>
      <c r="O1681" s="654">
        <v>43269</v>
      </c>
      <c r="P1681" s="6"/>
      <c r="Q1681" s="271" t="s">
        <v>77</v>
      </c>
      <c r="R1681" s="5">
        <v>2018</v>
      </c>
    </row>
    <row r="1682" spans="1:23" ht="23.25" hidden="1" customHeight="1" x14ac:dyDescent="0.25">
      <c r="A1682" s="5" t="s">
        <v>307</v>
      </c>
      <c r="B1682" s="5" t="s">
        <v>2706</v>
      </c>
      <c r="C1682" s="376" t="s">
        <v>2872</v>
      </c>
      <c r="D1682" s="344">
        <v>1510004</v>
      </c>
      <c r="E1682" s="5" t="s">
        <v>2873</v>
      </c>
      <c r="F1682" s="344" t="s">
        <v>32</v>
      </c>
      <c r="G1682" s="344">
        <v>4</v>
      </c>
      <c r="H1682" s="650">
        <v>376.82</v>
      </c>
      <c r="I1682" s="650">
        <v>1507.28</v>
      </c>
      <c r="J1682" s="366">
        <v>43252</v>
      </c>
      <c r="K1682" s="598" t="s">
        <v>180</v>
      </c>
      <c r="L1682" s="361" t="s">
        <v>307</v>
      </c>
      <c r="M1682" s="652" t="s">
        <v>2352</v>
      </c>
      <c r="N1682" s="660">
        <v>43255</v>
      </c>
      <c r="O1682" s="654">
        <v>43258</v>
      </c>
      <c r="P1682" s="6"/>
      <c r="Q1682" s="271" t="s">
        <v>77</v>
      </c>
      <c r="R1682" s="5">
        <v>2018</v>
      </c>
    </row>
    <row r="1683" spans="1:23" ht="23.25" hidden="1" customHeight="1" x14ac:dyDescent="0.25">
      <c r="A1683" s="5" t="s">
        <v>307</v>
      </c>
      <c r="B1683" s="5" t="s">
        <v>1862</v>
      </c>
      <c r="C1683" s="376" t="s">
        <v>1862</v>
      </c>
      <c r="D1683" s="344" t="s">
        <v>3266</v>
      </c>
      <c r="E1683" s="333" t="s">
        <v>3267</v>
      </c>
      <c r="F1683" s="344" t="s">
        <v>32</v>
      </c>
      <c r="G1683" s="344">
        <v>2</v>
      </c>
      <c r="H1683" s="650">
        <v>103.2</v>
      </c>
      <c r="I1683" s="650">
        <v>206.4</v>
      </c>
      <c r="J1683" s="366">
        <v>43252</v>
      </c>
      <c r="K1683" s="598" t="s">
        <v>214</v>
      </c>
      <c r="L1683" s="361" t="s">
        <v>307</v>
      </c>
      <c r="M1683" s="652" t="s">
        <v>2352</v>
      </c>
      <c r="N1683" s="660">
        <v>43255</v>
      </c>
      <c r="O1683" s="654">
        <v>43258</v>
      </c>
      <c r="P1683" s="6"/>
      <c r="Q1683" s="271" t="s">
        <v>77</v>
      </c>
      <c r="R1683" s="5">
        <v>2018</v>
      </c>
    </row>
    <row r="1684" spans="1:23" ht="23.25" hidden="1" customHeight="1" x14ac:dyDescent="0.25">
      <c r="A1684" s="5" t="s">
        <v>307</v>
      </c>
      <c r="B1684" s="5" t="s">
        <v>1862</v>
      </c>
      <c r="C1684" s="376" t="s">
        <v>2872</v>
      </c>
      <c r="D1684" s="344" t="s">
        <v>316</v>
      </c>
      <c r="E1684" s="333" t="s">
        <v>3268</v>
      </c>
      <c r="F1684" s="344" t="s">
        <v>32</v>
      </c>
      <c r="G1684" s="344">
        <v>5</v>
      </c>
      <c r="H1684" s="650">
        <v>56.87</v>
      </c>
      <c r="I1684" s="650">
        <v>284.34999999999997</v>
      </c>
      <c r="J1684" s="366">
        <v>43252</v>
      </c>
      <c r="K1684" s="598" t="s">
        <v>214</v>
      </c>
      <c r="L1684" s="361" t="s">
        <v>307</v>
      </c>
      <c r="M1684" s="652" t="s">
        <v>2352</v>
      </c>
      <c r="N1684" s="660">
        <v>43255</v>
      </c>
      <c r="O1684" s="654">
        <v>43258</v>
      </c>
      <c r="P1684" s="6"/>
      <c r="Q1684" s="271" t="s">
        <v>77</v>
      </c>
      <c r="R1684" s="5">
        <v>2018</v>
      </c>
    </row>
    <row r="1685" spans="1:23" ht="23.25" hidden="1" customHeight="1" x14ac:dyDescent="0.25">
      <c r="A1685" s="5" t="s">
        <v>78</v>
      </c>
      <c r="B1685" s="5" t="s">
        <v>3269</v>
      </c>
      <c r="C1685" s="376" t="s">
        <v>3270</v>
      </c>
      <c r="D1685" s="344" t="s">
        <v>3271</v>
      </c>
      <c r="E1685" s="333" t="s">
        <v>3269</v>
      </c>
      <c r="F1685" s="344" t="s">
        <v>75</v>
      </c>
      <c r="G1685" s="344">
        <v>10</v>
      </c>
      <c r="H1685" s="650">
        <v>9.98</v>
      </c>
      <c r="I1685" s="650">
        <v>99.800000000000011</v>
      </c>
      <c r="J1685" s="366">
        <v>43252</v>
      </c>
      <c r="K1685" s="598" t="s">
        <v>3272</v>
      </c>
      <c r="L1685" s="361" t="s">
        <v>78</v>
      </c>
      <c r="M1685" s="652" t="s">
        <v>2352</v>
      </c>
      <c r="N1685" s="660">
        <v>43257</v>
      </c>
      <c r="O1685" s="654">
        <v>43266</v>
      </c>
      <c r="P1685" s="6"/>
      <c r="Q1685" s="271" t="s">
        <v>77</v>
      </c>
      <c r="R1685" s="5">
        <v>2018</v>
      </c>
    </row>
    <row r="1686" spans="1:23" ht="23.25" hidden="1" customHeight="1" x14ac:dyDescent="0.25">
      <c r="A1686" s="5" t="s">
        <v>307</v>
      </c>
      <c r="B1686" s="5" t="s">
        <v>3273</v>
      </c>
      <c r="C1686" s="656" t="s">
        <v>523</v>
      </c>
      <c r="D1686" s="344" t="s">
        <v>523</v>
      </c>
      <c r="E1686" s="337" t="s">
        <v>3274</v>
      </c>
      <c r="F1686" s="344" t="s">
        <v>32</v>
      </c>
      <c r="G1686" s="344">
        <v>2</v>
      </c>
      <c r="H1686" s="650">
        <v>47.1</v>
      </c>
      <c r="I1686" s="650">
        <v>94.2</v>
      </c>
      <c r="J1686" s="366">
        <v>43252</v>
      </c>
      <c r="K1686" s="598" t="s">
        <v>524</v>
      </c>
      <c r="L1686" s="361" t="s">
        <v>307</v>
      </c>
      <c r="M1686" s="652" t="s">
        <v>3073</v>
      </c>
      <c r="N1686" s="660">
        <v>43262</v>
      </c>
      <c r="O1686" s="654">
        <v>43266</v>
      </c>
      <c r="P1686" s="6"/>
      <c r="Q1686" s="271" t="s">
        <v>77</v>
      </c>
      <c r="R1686" s="5">
        <v>2018</v>
      </c>
    </row>
    <row r="1687" spans="1:23" ht="23.25" hidden="1" customHeight="1" x14ac:dyDescent="0.25">
      <c r="A1687" s="5" t="s">
        <v>307</v>
      </c>
      <c r="B1687" s="5" t="s">
        <v>1624</v>
      </c>
      <c r="C1687" s="376" t="s">
        <v>1624</v>
      </c>
      <c r="D1687" s="344">
        <v>114866</v>
      </c>
      <c r="E1687" s="5" t="s">
        <v>3275</v>
      </c>
      <c r="F1687" s="344" t="s">
        <v>32</v>
      </c>
      <c r="G1687" s="344">
        <v>2</v>
      </c>
      <c r="H1687" s="650">
        <v>3.54</v>
      </c>
      <c r="I1687" s="650">
        <v>7.08</v>
      </c>
      <c r="J1687" s="366">
        <v>43252</v>
      </c>
      <c r="K1687" s="598" t="s">
        <v>214</v>
      </c>
      <c r="L1687" s="361" t="s">
        <v>307</v>
      </c>
      <c r="M1687" s="652" t="s">
        <v>2352</v>
      </c>
      <c r="N1687" s="660">
        <v>43255</v>
      </c>
      <c r="O1687" s="654">
        <v>43258</v>
      </c>
      <c r="P1687" s="6"/>
      <c r="Q1687" s="271" t="s">
        <v>77</v>
      </c>
      <c r="R1687" s="5">
        <v>2018</v>
      </c>
    </row>
    <row r="1688" spans="1:23" ht="23.25" hidden="1" customHeight="1" x14ac:dyDescent="0.25">
      <c r="A1688" s="5" t="s">
        <v>307</v>
      </c>
      <c r="B1688" s="5" t="s">
        <v>1624</v>
      </c>
      <c r="C1688" s="376" t="s">
        <v>1624</v>
      </c>
      <c r="D1688" s="344">
        <v>192597</v>
      </c>
      <c r="E1688" s="5" t="s">
        <v>3276</v>
      </c>
      <c r="F1688" s="344" t="s">
        <v>32</v>
      </c>
      <c r="G1688" s="344">
        <v>2</v>
      </c>
      <c r="H1688" s="650">
        <v>11.2</v>
      </c>
      <c r="I1688" s="650">
        <v>22.4</v>
      </c>
      <c r="J1688" s="366">
        <v>43252</v>
      </c>
      <c r="K1688" s="598" t="s">
        <v>214</v>
      </c>
      <c r="L1688" s="361" t="s">
        <v>307</v>
      </c>
      <c r="M1688" s="652" t="s">
        <v>2352</v>
      </c>
      <c r="N1688" s="660">
        <v>43255</v>
      </c>
      <c r="O1688" s="654">
        <v>43258</v>
      </c>
      <c r="P1688" s="6"/>
      <c r="Q1688" s="271" t="s">
        <v>77</v>
      </c>
      <c r="R1688" s="5">
        <v>2018</v>
      </c>
    </row>
    <row r="1689" spans="1:23" ht="23.25" hidden="1" customHeight="1" x14ac:dyDescent="0.25">
      <c r="A1689" s="5" t="s">
        <v>307</v>
      </c>
      <c r="B1689" s="5" t="s">
        <v>1624</v>
      </c>
      <c r="C1689" s="376" t="s">
        <v>1624</v>
      </c>
      <c r="D1689" s="344">
        <v>243152</v>
      </c>
      <c r="E1689" s="5" t="s">
        <v>3277</v>
      </c>
      <c r="F1689" s="344" t="s">
        <v>32</v>
      </c>
      <c r="G1689" s="344">
        <v>2</v>
      </c>
      <c r="H1689" s="650">
        <v>306.75</v>
      </c>
      <c r="I1689" s="650">
        <v>613.5</v>
      </c>
      <c r="J1689" s="366">
        <v>43252</v>
      </c>
      <c r="K1689" s="598" t="s">
        <v>214</v>
      </c>
      <c r="L1689" s="361" t="s">
        <v>307</v>
      </c>
      <c r="M1689" s="652" t="s">
        <v>2352</v>
      </c>
      <c r="N1689" s="660">
        <v>43255</v>
      </c>
      <c r="O1689" s="654">
        <v>43258</v>
      </c>
      <c r="P1689" s="6"/>
      <c r="Q1689" s="271" t="s">
        <v>77</v>
      </c>
      <c r="R1689" s="5">
        <v>2018</v>
      </c>
    </row>
    <row r="1690" spans="1:23" ht="23.25" hidden="1" customHeight="1" x14ac:dyDescent="0.25">
      <c r="A1690" s="5" t="s">
        <v>307</v>
      </c>
      <c r="B1690" s="5" t="s">
        <v>1624</v>
      </c>
      <c r="C1690" s="376" t="s">
        <v>1624</v>
      </c>
      <c r="D1690" s="344">
        <v>243153</v>
      </c>
      <c r="E1690" s="5" t="s">
        <v>3278</v>
      </c>
      <c r="F1690" s="344" t="s">
        <v>32</v>
      </c>
      <c r="G1690" s="344">
        <v>1</v>
      </c>
      <c r="H1690" s="650">
        <v>136.5</v>
      </c>
      <c r="I1690" s="650">
        <v>136.5</v>
      </c>
      <c r="J1690" s="366">
        <v>43252</v>
      </c>
      <c r="K1690" s="598" t="s">
        <v>214</v>
      </c>
      <c r="L1690" s="361" t="s">
        <v>307</v>
      </c>
      <c r="M1690" s="652" t="s">
        <v>2352</v>
      </c>
      <c r="N1690" s="660">
        <v>43255</v>
      </c>
      <c r="O1690" s="654">
        <v>43258</v>
      </c>
      <c r="P1690" s="6"/>
      <c r="Q1690" s="271" t="s">
        <v>77</v>
      </c>
      <c r="R1690" s="5">
        <v>2018</v>
      </c>
    </row>
    <row r="1691" spans="1:23" ht="23.25" hidden="1" customHeight="1" x14ac:dyDescent="0.25">
      <c r="A1691" s="5" t="s">
        <v>307</v>
      </c>
      <c r="B1691" s="5" t="s">
        <v>1624</v>
      </c>
      <c r="C1691" s="376" t="s">
        <v>1624</v>
      </c>
      <c r="D1691" s="344">
        <v>243155</v>
      </c>
      <c r="E1691" s="5" t="s">
        <v>3279</v>
      </c>
      <c r="F1691" s="344" t="s">
        <v>32</v>
      </c>
      <c r="G1691" s="344">
        <v>1</v>
      </c>
      <c r="H1691" s="650">
        <v>24</v>
      </c>
      <c r="I1691" s="650">
        <v>24</v>
      </c>
      <c r="J1691" s="366">
        <v>43252</v>
      </c>
      <c r="K1691" s="598" t="s">
        <v>214</v>
      </c>
      <c r="L1691" s="361" t="s">
        <v>307</v>
      </c>
      <c r="M1691" s="652" t="s">
        <v>2352</v>
      </c>
      <c r="N1691" s="660">
        <v>43255</v>
      </c>
      <c r="O1691" s="654">
        <v>43258</v>
      </c>
      <c r="P1691" s="6"/>
      <c r="Q1691" s="271" t="s">
        <v>77</v>
      </c>
      <c r="R1691" s="5">
        <v>2018</v>
      </c>
    </row>
    <row r="1692" spans="1:23" ht="23.25" hidden="1" customHeight="1" x14ac:dyDescent="0.25">
      <c r="A1692" s="5" t="s">
        <v>307</v>
      </c>
      <c r="B1692" s="5" t="s">
        <v>1624</v>
      </c>
      <c r="C1692" s="376" t="s">
        <v>1624</v>
      </c>
      <c r="D1692" s="344" t="s">
        <v>2890</v>
      </c>
      <c r="E1692" s="5" t="s">
        <v>1868</v>
      </c>
      <c r="F1692" s="344" t="s">
        <v>32</v>
      </c>
      <c r="G1692" s="344">
        <v>2</v>
      </c>
      <c r="H1692" s="650">
        <v>478.5</v>
      </c>
      <c r="I1692" s="650">
        <v>957</v>
      </c>
      <c r="J1692" s="366">
        <v>43252</v>
      </c>
      <c r="K1692" s="598" t="s">
        <v>214</v>
      </c>
      <c r="L1692" s="361" t="s">
        <v>307</v>
      </c>
      <c r="M1692" s="652" t="s">
        <v>2352</v>
      </c>
      <c r="N1692" s="660">
        <v>43255</v>
      </c>
      <c r="O1692" s="654">
        <v>43258</v>
      </c>
      <c r="P1692" s="6"/>
      <c r="Q1692" s="271" t="s">
        <v>77</v>
      </c>
      <c r="R1692" s="5">
        <v>2018</v>
      </c>
    </row>
    <row r="1693" spans="1:23" ht="23.25" hidden="1" customHeight="1" x14ac:dyDescent="0.25">
      <c r="A1693" s="5" t="s">
        <v>307</v>
      </c>
      <c r="B1693" s="5" t="s">
        <v>1624</v>
      </c>
      <c r="C1693" s="376" t="s">
        <v>1624</v>
      </c>
      <c r="D1693" s="344" t="s">
        <v>3280</v>
      </c>
      <c r="E1693" s="5" t="s">
        <v>3281</v>
      </c>
      <c r="F1693" s="344" t="s">
        <v>32</v>
      </c>
      <c r="G1693" s="344">
        <v>2</v>
      </c>
      <c r="H1693" s="650">
        <v>34.5</v>
      </c>
      <c r="I1693" s="650">
        <v>69</v>
      </c>
      <c r="J1693" s="366">
        <v>43252</v>
      </c>
      <c r="K1693" s="598" t="s">
        <v>214</v>
      </c>
      <c r="L1693" s="361" t="s">
        <v>307</v>
      </c>
      <c r="M1693" s="652" t="s">
        <v>2352</v>
      </c>
      <c r="N1693" s="660">
        <v>43255</v>
      </c>
      <c r="O1693" s="654">
        <v>43258</v>
      </c>
      <c r="P1693" s="6"/>
      <c r="Q1693" s="271" t="s">
        <v>77</v>
      </c>
      <c r="R1693" s="5">
        <v>2018</v>
      </c>
    </row>
    <row r="1694" spans="1:23" ht="23.25" hidden="1" customHeight="1" x14ac:dyDescent="0.25">
      <c r="A1694" s="5" t="s">
        <v>307</v>
      </c>
      <c r="B1694" s="5" t="s">
        <v>1624</v>
      </c>
      <c r="C1694" s="376" t="s">
        <v>1624</v>
      </c>
      <c r="D1694" s="344" t="s">
        <v>547</v>
      </c>
      <c r="E1694" s="5" t="s">
        <v>3282</v>
      </c>
      <c r="F1694" s="344" t="s">
        <v>32</v>
      </c>
      <c r="G1694" s="344">
        <v>1</v>
      </c>
      <c r="H1694" s="650">
        <v>74.25</v>
      </c>
      <c r="I1694" s="650">
        <v>74.25</v>
      </c>
      <c r="J1694" s="366">
        <v>43252</v>
      </c>
      <c r="K1694" s="598" t="s">
        <v>214</v>
      </c>
      <c r="L1694" s="361" t="s">
        <v>307</v>
      </c>
      <c r="M1694" s="652" t="s">
        <v>2352</v>
      </c>
      <c r="N1694" s="660">
        <v>43255</v>
      </c>
      <c r="O1694" s="654">
        <v>43258</v>
      </c>
      <c r="P1694" s="6"/>
      <c r="Q1694" s="271" t="s">
        <v>77</v>
      </c>
      <c r="R1694" s="5">
        <v>2018</v>
      </c>
    </row>
    <row r="1695" spans="1:23" ht="23.25" hidden="1" customHeight="1" x14ac:dyDescent="0.25">
      <c r="A1695" s="5" t="s">
        <v>307</v>
      </c>
      <c r="B1695" s="5" t="s">
        <v>2951</v>
      </c>
      <c r="C1695" s="376" t="s">
        <v>198</v>
      </c>
      <c r="D1695" s="344">
        <v>108017</v>
      </c>
      <c r="E1695" s="3" t="s">
        <v>3283</v>
      </c>
      <c r="F1695" s="344" t="s">
        <v>32</v>
      </c>
      <c r="G1695" s="344">
        <v>1</v>
      </c>
      <c r="H1695" s="650">
        <v>6.08</v>
      </c>
      <c r="I1695" s="650">
        <v>6.08</v>
      </c>
      <c r="J1695" s="366">
        <v>43252</v>
      </c>
      <c r="K1695" s="598" t="s">
        <v>214</v>
      </c>
      <c r="L1695" s="361" t="s">
        <v>307</v>
      </c>
      <c r="M1695" s="652" t="s">
        <v>2352</v>
      </c>
      <c r="N1695" s="660">
        <v>43257</v>
      </c>
      <c r="O1695" s="123">
        <v>43266</v>
      </c>
      <c r="P1695" s="6"/>
      <c r="Q1695" s="271" t="s">
        <v>77</v>
      </c>
      <c r="R1695" s="5">
        <v>2018</v>
      </c>
    </row>
    <row r="1696" spans="1:23" ht="23.25" hidden="1" customHeight="1" x14ac:dyDescent="0.25">
      <c r="A1696" s="5" t="s">
        <v>307</v>
      </c>
      <c r="B1696" s="5" t="s">
        <v>2951</v>
      </c>
      <c r="C1696" s="376" t="s">
        <v>198</v>
      </c>
      <c r="D1696" s="344">
        <v>108018</v>
      </c>
      <c r="E1696" s="3" t="s">
        <v>3284</v>
      </c>
      <c r="F1696" s="344" t="s">
        <v>32</v>
      </c>
      <c r="G1696" s="344">
        <v>10</v>
      </c>
      <c r="H1696" s="650">
        <v>4.72</v>
      </c>
      <c r="I1696" s="650">
        <v>47.199999999999996</v>
      </c>
      <c r="J1696" s="366">
        <v>43252</v>
      </c>
      <c r="K1696" s="598" t="s">
        <v>214</v>
      </c>
      <c r="L1696" s="361" t="s">
        <v>307</v>
      </c>
      <c r="M1696" s="652" t="s">
        <v>2352</v>
      </c>
      <c r="N1696" s="660">
        <v>43257</v>
      </c>
      <c r="O1696" s="123">
        <v>43266</v>
      </c>
      <c r="P1696" s="6"/>
      <c r="Q1696" s="271" t="s">
        <v>77</v>
      </c>
      <c r="R1696" s="5">
        <v>2018</v>
      </c>
      <c r="S1696" s="564"/>
      <c r="T1696" s="564"/>
      <c r="U1696" s="564"/>
      <c r="V1696" s="564"/>
      <c r="W1696" s="564"/>
    </row>
    <row r="1697" spans="1:23" ht="23.25" hidden="1" customHeight="1" x14ac:dyDescent="0.25">
      <c r="A1697" s="5" t="s">
        <v>307</v>
      </c>
      <c r="B1697" s="5" t="s">
        <v>2951</v>
      </c>
      <c r="C1697" s="376" t="s">
        <v>198</v>
      </c>
      <c r="D1697" s="344">
        <v>180537</v>
      </c>
      <c r="E1697" s="3" t="s">
        <v>3285</v>
      </c>
      <c r="F1697" s="344" t="s">
        <v>32</v>
      </c>
      <c r="G1697" s="344">
        <v>2</v>
      </c>
      <c r="H1697" s="650">
        <v>9.6</v>
      </c>
      <c r="I1697" s="650">
        <v>19.2</v>
      </c>
      <c r="J1697" s="366">
        <v>43252</v>
      </c>
      <c r="K1697" s="598" t="s">
        <v>214</v>
      </c>
      <c r="L1697" s="361" t="s">
        <v>307</v>
      </c>
      <c r="M1697" s="652" t="s">
        <v>2352</v>
      </c>
      <c r="N1697" s="660">
        <v>43257</v>
      </c>
      <c r="O1697" s="654">
        <v>43266</v>
      </c>
      <c r="P1697" s="6"/>
      <c r="Q1697" s="271" t="s">
        <v>77</v>
      </c>
      <c r="R1697" s="5">
        <v>2018</v>
      </c>
      <c r="S1697" s="564"/>
      <c r="T1697" s="564"/>
      <c r="U1697" s="564"/>
      <c r="V1697" s="564"/>
      <c r="W1697" s="564"/>
    </row>
    <row r="1698" spans="1:23" ht="23.25" hidden="1" customHeight="1" x14ac:dyDescent="0.25">
      <c r="A1698" s="5" t="s">
        <v>307</v>
      </c>
      <c r="B1698" s="5" t="s">
        <v>2951</v>
      </c>
      <c r="C1698" s="376" t="s">
        <v>198</v>
      </c>
      <c r="D1698" s="344">
        <v>180538</v>
      </c>
      <c r="E1698" s="3" t="s">
        <v>3286</v>
      </c>
      <c r="F1698" s="344" t="s">
        <v>32</v>
      </c>
      <c r="G1698" s="344">
        <v>1</v>
      </c>
      <c r="H1698" s="650">
        <v>19.2</v>
      </c>
      <c r="I1698" s="650">
        <v>19.2</v>
      </c>
      <c r="J1698" s="366">
        <v>43252</v>
      </c>
      <c r="K1698" s="598" t="s">
        <v>214</v>
      </c>
      <c r="L1698" s="361" t="s">
        <v>307</v>
      </c>
      <c r="M1698" s="652" t="s">
        <v>2352</v>
      </c>
      <c r="N1698" s="660">
        <v>43257</v>
      </c>
      <c r="O1698" s="654">
        <v>43266</v>
      </c>
      <c r="P1698" s="6"/>
      <c r="Q1698" s="271" t="s">
        <v>77</v>
      </c>
      <c r="R1698" s="5">
        <v>2018</v>
      </c>
    </row>
    <row r="1699" spans="1:23" ht="23.25" hidden="1" customHeight="1" x14ac:dyDescent="0.25">
      <c r="A1699" s="5" t="s">
        <v>307</v>
      </c>
      <c r="B1699" s="5" t="s">
        <v>2951</v>
      </c>
      <c r="C1699" s="376" t="s">
        <v>198</v>
      </c>
      <c r="D1699" s="344">
        <v>180539</v>
      </c>
      <c r="E1699" s="3" t="s">
        <v>3287</v>
      </c>
      <c r="F1699" s="344" t="s">
        <v>32</v>
      </c>
      <c r="G1699" s="344">
        <v>2</v>
      </c>
      <c r="H1699" s="650">
        <v>20</v>
      </c>
      <c r="I1699" s="650">
        <v>40</v>
      </c>
      <c r="J1699" s="366">
        <v>43252</v>
      </c>
      <c r="K1699" s="598" t="s">
        <v>214</v>
      </c>
      <c r="L1699" s="361" t="s">
        <v>307</v>
      </c>
      <c r="M1699" s="652" t="s">
        <v>2352</v>
      </c>
      <c r="N1699" s="660">
        <v>43257</v>
      </c>
      <c r="O1699" s="654">
        <v>43266</v>
      </c>
      <c r="P1699" s="6"/>
      <c r="Q1699" s="271" t="s">
        <v>77</v>
      </c>
      <c r="R1699" s="5">
        <v>2018</v>
      </c>
    </row>
    <row r="1700" spans="1:23" ht="23.25" hidden="1" customHeight="1" x14ac:dyDescent="0.25">
      <c r="A1700" s="5" t="s">
        <v>307</v>
      </c>
      <c r="B1700" s="5" t="s">
        <v>2951</v>
      </c>
      <c r="C1700" s="376" t="s">
        <v>198</v>
      </c>
      <c r="D1700" s="344">
        <v>180542</v>
      </c>
      <c r="E1700" s="3" t="s">
        <v>3288</v>
      </c>
      <c r="F1700" s="344" t="s">
        <v>32</v>
      </c>
      <c r="G1700" s="344">
        <v>5</v>
      </c>
      <c r="H1700" s="650">
        <v>11.2</v>
      </c>
      <c r="I1700" s="650">
        <v>56</v>
      </c>
      <c r="J1700" s="366">
        <v>43252</v>
      </c>
      <c r="K1700" s="598" t="s">
        <v>214</v>
      </c>
      <c r="L1700" s="361" t="s">
        <v>307</v>
      </c>
      <c r="M1700" s="652" t="s">
        <v>2352</v>
      </c>
      <c r="N1700" s="660">
        <v>43257</v>
      </c>
      <c r="O1700" s="684">
        <v>43266</v>
      </c>
      <c r="P1700" s="685"/>
      <c r="Q1700" s="271" t="s">
        <v>77</v>
      </c>
      <c r="R1700" s="5">
        <v>2018</v>
      </c>
    </row>
    <row r="1701" spans="1:23" ht="23.25" hidden="1" customHeight="1" x14ac:dyDescent="0.25">
      <c r="A1701" s="5" t="s">
        <v>307</v>
      </c>
      <c r="B1701" s="5" t="s">
        <v>2951</v>
      </c>
      <c r="C1701" s="376" t="s">
        <v>198</v>
      </c>
      <c r="D1701" s="344">
        <v>180596</v>
      </c>
      <c r="E1701" s="3" t="s">
        <v>3289</v>
      </c>
      <c r="F1701" s="344" t="s">
        <v>32</v>
      </c>
      <c r="G1701" s="344">
        <v>5</v>
      </c>
      <c r="H1701" s="650">
        <v>7.5</v>
      </c>
      <c r="I1701" s="650">
        <v>37.5</v>
      </c>
      <c r="J1701" s="366">
        <v>43252</v>
      </c>
      <c r="K1701" s="598" t="s">
        <v>214</v>
      </c>
      <c r="L1701" s="361" t="s">
        <v>307</v>
      </c>
      <c r="M1701" s="652" t="s">
        <v>2352</v>
      </c>
      <c r="N1701" s="660">
        <v>43257</v>
      </c>
      <c r="O1701" s="654">
        <v>43266</v>
      </c>
      <c r="P1701" s="6"/>
      <c r="Q1701" s="271" t="s">
        <v>77</v>
      </c>
      <c r="R1701" s="5">
        <v>2018</v>
      </c>
    </row>
    <row r="1702" spans="1:23" ht="23.25" hidden="1" customHeight="1" x14ac:dyDescent="0.25">
      <c r="A1702" s="5" t="s">
        <v>307</v>
      </c>
      <c r="B1702" s="5" t="s">
        <v>2951</v>
      </c>
      <c r="C1702" s="376" t="s">
        <v>198</v>
      </c>
      <c r="D1702" s="344">
        <v>180613</v>
      </c>
      <c r="E1702" s="3" t="s">
        <v>3290</v>
      </c>
      <c r="F1702" s="344" t="s">
        <v>32</v>
      </c>
      <c r="G1702" s="344">
        <v>1</v>
      </c>
      <c r="H1702" s="650">
        <v>84.8</v>
      </c>
      <c r="I1702" s="650">
        <v>84.8</v>
      </c>
      <c r="J1702" s="366">
        <v>43252</v>
      </c>
      <c r="K1702" s="598" t="s">
        <v>214</v>
      </c>
      <c r="L1702" s="361" t="s">
        <v>307</v>
      </c>
      <c r="M1702" s="652" t="s">
        <v>2352</v>
      </c>
      <c r="N1702" s="660">
        <v>43257</v>
      </c>
      <c r="O1702" s="654">
        <v>43266</v>
      </c>
      <c r="P1702" s="6"/>
      <c r="Q1702" s="271" t="s">
        <v>77</v>
      </c>
      <c r="R1702" s="5">
        <v>2018</v>
      </c>
    </row>
    <row r="1703" spans="1:23" ht="23.25" hidden="1" customHeight="1" x14ac:dyDescent="0.25">
      <c r="A1703" s="5" t="s">
        <v>307</v>
      </c>
      <c r="B1703" s="5" t="s">
        <v>318</v>
      </c>
      <c r="C1703" s="376" t="s">
        <v>2872</v>
      </c>
      <c r="D1703" s="344" t="s">
        <v>2429</v>
      </c>
      <c r="E1703" s="333" t="s">
        <v>3291</v>
      </c>
      <c r="F1703" s="344" t="s">
        <v>32</v>
      </c>
      <c r="G1703" s="344">
        <v>40</v>
      </c>
      <c r="H1703" s="650">
        <v>3.07</v>
      </c>
      <c r="I1703" s="650">
        <v>122.8</v>
      </c>
      <c r="J1703" s="366">
        <v>43252</v>
      </c>
      <c r="K1703" s="598" t="s">
        <v>3260</v>
      </c>
      <c r="L1703" s="361" t="s">
        <v>307</v>
      </c>
      <c r="M1703" s="652" t="s">
        <v>2352</v>
      </c>
      <c r="N1703" s="660">
        <v>43255</v>
      </c>
      <c r="O1703" s="654">
        <v>43258</v>
      </c>
      <c r="P1703" s="6"/>
      <c r="Q1703" s="271" t="s">
        <v>77</v>
      </c>
      <c r="R1703" s="5">
        <v>2018</v>
      </c>
    </row>
    <row r="1704" spans="1:23" ht="23.25" hidden="1" customHeight="1" x14ac:dyDescent="0.25">
      <c r="A1704" s="353" t="s">
        <v>120</v>
      </c>
      <c r="B1704" s="5" t="s">
        <v>3080</v>
      </c>
      <c r="C1704" s="376"/>
      <c r="D1704" s="335" t="s">
        <v>3292</v>
      </c>
      <c r="E1704" s="333" t="s">
        <v>3293</v>
      </c>
      <c r="F1704" s="344" t="s">
        <v>44</v>
      </c>
      <c r="G1704" s="344">
        <v>30</v>
      </c>
      <c r="H1704" s="650">
        <v>20.38</v>
      </c>
      <c r="I1704" s="650">
        <v>611.4</v>
      </c>
      <c r="J1704" s="366">
        <v>42780</v>
      </c>
      <c r="K1704" s="598" t="s">
        <v>76</v>
      </c>
      <c r="L1704" s="361"/>
      <c r="M1704" s="652" t="s">
        <v>634</v>
      </c>
      <c r="N1704" s="660">
        <v>42783</v>
      </c>
      <c r="O1704" s="654">
        <v>42787</v>
      </c>
      <c r="P1704" s="5"/>
      <c r="Q1704" s="271" t="s">
        <v>77</v>
      </c>
      <c r="R1704" s="396">
        <v>2017</v>
      </c>
    </row>
    <row r="1705" spans="1:23" ht="23.25" hidden="1" customHeight="1" x14ac:dyDescent="0.25">
      <c r="A1705" s="5" t="s">
        <v>307</v>
      </c>
      <c r="B1705" s="5" t="s">
        <v>2704</v>
      </c>
      <c r="C1705" s="376" t="s">
        <v>2872</v>
      </c>
      <c r="D1705" s="344">
        <v>421795</v>
      </c>
      <c r="E1705" s="5" t="s">
        <v>3294</v>
      </c>
      <c r="F1705" s="344" t="s">
        <v>32</v>
      </c>
      <c r="G1705" s="344">
        <v>15</v>
      </c>
      <c r="H1705" s="650">
        <v>12.71</v>
      </c>
      <c r="I1705" s="650">
        <v>190.65</v>
      </c>
      <c r="J1705" s="366">
        <v>43252</v>
      </c>
      <c r="K1705" s="598" t="s">
        <v>3260</v>
      </c>
      <c r="L1705" s="361" t="s">
        <v>307</v>
      </c>
      <c r="M1705" s="652" t="s">
        <v>2352</v>
      </c>
      <c r="N1705" s="660">
        <v>43255</v>
      </c>
      <c r="O1705" s="654">
        <v>43258</v>
      </c>
      <c r="P1705" s="6"/>
      <c r="Q1705" s="271" t="s">
        <v>77</v>
      </c>
      <c r="R1705" s="5">
        <v>2018</v>
      </c>
    </row>
    <row r="1706" spans="1:23" ht="23.25" hidden="1" customHeight="1" x14ac:dyDescent="0.25">
      <c r="A1706" s="5" t="s">
        <v>0</v>
      </c>
      <c r="B1706" s="5" t="s">
        <v>3295</v>
      </c>
      <c r="C1706" s="376" t="s">
        <v>3296</v>
      </c>
      <c r="D1706" s="344" t="s">
        <v>3297</v>
      </c>
      <c r="E1706" s="337" t="s">
        <v>3295</v>
      </c>
      <c r="F1706" s="344" t="s">
        <v>50</v>
      </c>
      <c r="G1706" s="344">
        <v>3</v>
      </c>
      <c r="H1706" s="650">
        <v>17.79</v>
      </c>
      <c r="I1706" s="650">
        <v>53.37</v>
      </c>
      <c r="J1706" s="651">
        <v>43252</v>
      </c>
      <c r="K1706" s="598" t="s">
        <v>33</v>
      </c>
      <c r="L1706" s="361" t="s">
        <v>0</v>
      </c>
      <c r="M1706" s="652" t="s">
        <v>2352</v>
      </c>
      <c r="N1706" s="653">
        <v>43257</v>
      </c>
      <c r="O1706" s="654">
        <v>43266</v>
      </c>
      <c r="P1706" s="6"/>
      <c r="Q1706" s="271" t="s">
        <v>77</v>
      </c>
      <c r="R1706" s="658">
        <f>YEAR(J1706)</f>
        <v>2018</v>
      </c>
    </row>
    <row r="1707" spans="1:23" ht="23.25" hidden="1" customHeight="1" x14ac:dyDescent="0.25">
      <c r="A1707" s="338" t="s">
        <v>103</v>
      </c>
      <c r="B1707" s="5" t="s">
        <v>3298</v>
      </c>
      <c r="C1707" s="376" t="s">
        <v>3299</v>
      </c>
      <c r="D1707" s="335" t="s">
        <v>3300</v>
      </c>
      <c r="E1707" s="333" t="s">
        <v>3301</v>
      </c>
      <c r="F1707" s="344" t="s">
        <v>136</v>
      </c>
      <c r="G1707" s="344">
        <v>50</v>
      </c>
      <c r="H1707" s="650">
        <v>1.3</v>
      </c>
      <c r="I1707" s="650">
        <v>65</v>
      </c>
      <c r="J1707" s="366">
        <v>42795</v>
      </c>
      <c r="K1707" s="677" t="s">
        <v>76</v>
      </c>
      <c r="L1707" s="361"/>
      <c r="M1707" s="652" t="s">
        <v>66</v>
      </c>
      <c r="N1707" s="660">
        <v>42796</v>
      </c>
      <c r="O1707" s="654">
        <v>42802</v>
      </c>
      <c r="P1707" s="5"/>
      <c r="Q1707" s="271" t="s">
        <v>77</v>
      </c>
      <c r="R1707" s="396">
        <v>2017</v>
      </c>
    </row>
    <row r="1708" spans="1:23" ht="23.25" hidden="1" customHeight="1" x14ac:dyDescent="0.25">
      <c r="A1708" s="5" t="s">
        <v>307</v>
      </c>
      <c r="B1708" s="5"/>
      <c r="C1708" s="376"/>
      <c r="D1708" s="344" t="s">
        <v>3302</v>
      </c>
      <c r="E1708" s="5" t="s">
        <v>3303</v>
      </c>
      <c r="F1708" s="344" t="s">
        <v>32</v>
      </c>
      <c r="G1708" s="344">
        <v>2</v>
      </c>
      <c r="H1708" s="650">
        <v>75</v>
      </c>
      <c r="I1708" s="650">
        <v>150</v>
      </c>
      <c r="J1708" s="366">
        <v>43252</v>
      </c>
      <c r="K1708" s="598" t="s">
        <v>214</v>
      </c>
      <c r="L1708" s="361" t="s">
        <v>307</v>
      </c>
      <c r="M1708" s="652" t="s">
        <v>2352</v>
      </c>
      <c r="N1708" s="660">
        <v>43255</v>
      </c>
      <c r="O1708" s="654">
        <v>43258</v>
      </c>
      <c r="P1708" s="6"/>
      <c r="Q1708" s="271" t="s">
        <v>77</v>
      </c>
      <c r="R1708" s="5">
        <v>2018</v>
      </c>
    </row>
    <row r="1709" spans="1:23" ht="23.25" hidden="1" customHeight="1" x14ac:dyDescent="0.25">
      <c r="A1709" s="5" t="s">
        <v>9</v>
      </c>
      <c r="B1709" s="5" t="s">
        <v>3304</v>
      </c>
      <c r="C1709" s="376"/>
      <c r="D1709" s="344" t="s">
        <v>3305</v>
      </c>
      <c r="E1709" s="337" t="s">
        <v>3304</v>
      </c>
      <c r="F1709" s="344" t="s">
        <v>50</v>
      </c>
      <c r="G1709" s="344">
        <v>5</v>
      </c>
      <c r="H1709" s="650">
        <v>5.21</v>
      </c>
      <c r="I1709" s="650">
        <v>26.05</v>
      </c>
      <c r="J1709" s="366">
        <v>43253</v>
      </c>
      <c r="K1709" s="598" t="s">
        <v>139</v>
      </c>
      <c r="L1709" s="361" t="s">
        <v>429</v>
      </c>
      <c r="M1709" s="652" t="s">
        <v>2352</v>
      </c>
      <c r="N1709" s="660">
        <v>43257</v>
      </c>
      <c r="O1709" s="654">
        <v>43266</v>
      </c>
      <c r="P1709" s="6"/>
      <c r="Q1709" s="271" t="s">
        <v>77</v>
      </c>
      <c r="R1709" s="5">
        <v>2018</v>
      </c>
    </row>
    <row r="1710" spans="1:23" ht="23.25" hidden="1" customHeight="1" x14ac:dyDescent="0.25">
      <c r="A1710" s="389" t="s">
        <v>4</v>
      </c>
      <c r="B1710" s="5" t="s">
        <v>3306</v>
      </c>
      <c r="C1710" s="376" t="s">
        <v>3228</v>
      </c>
      <c r="D1710" s="344" t="s">
        <v>3307</v>
      </c>
      <c r="E1710" s="333" t="s">
        <v>3306</v>
      </c>
      <c r="F1710" s="344" t="s">
        <v>50</v>
      </c>
      <c r="G1710" s="344">
        <v>1</v>
      </c>
      <c r="H1710" s="650">
        <v>217.8</v>
      </c>
      <c r="I1710" s="650">
        <v>217.8</v>
      </c>
      <c r="J1710" s="366">
        <v>43253</v>
      </c>
      <c r="K1710" s="598" t="s">
        <v>139</v>
      </c>
      <c r="L1710" s="361" t="s">
        <v>4</v>
      </c>
      <c r="M1710" s="652" t="s">
        <v>3180</v>
      </c>
      <c r="N1710" s="660">
        <v>43291</v>
      </c>
      <c r="O1710" s="654">
        <v>43292</v>
      </c>
      <c r="P1710" s="6"/>
      <c r="Q1710" s="271" t="s">
        <v>77</v>
      </c>
      <c r="R1710" s="5">
        <v>2018</v>
      </c>
    </row>
    <row r="1711" spans="1:23" ht="23.25" hidden="1" customHeight="1" x14ac:dyDescent="0.25">
      <c r="A1711" s="5" t="s">
        <v>36</v>
      </c>
      <c r="B1711" s="5" t="s">
        <v>3308</v>
      </c>
      <c r="C1711" s="376" t="s">
        <v>2428</v>
      </c>
      <c r="D1711" s="344" t="s">
        <v>3309</v>
      </c>
      <c r="E1711" s="333" t="s">
        <v>3310</v>
      </c>
      <c r="F1711" s="344" t="s">
        <v>32</v>
      </c>
      <c r="G1711" s="344">
        <v>24</v>
      </c>
      <c r="H1711" s="650">
        <v>1.99</v>
      </c>
      <c r="I1711" s="650">
        <v>47.76</v>
      </c>
      <c r="J1711" s="366">
        <v>43255</v>
      </c>
      <c r="K1711" s="598" t="s">
        <v>234</v>
      </c>
      <c r="L1711" s="361" t="s">
        <v>36</v>
      </c>
      <c r="M1711" s="652" t="s">
        <v>2352</v>
      </c>
      <c r="N1711" s="660">
        <v>43256</v>
      </c>
      <c r="O1711" s="654">
        <v>43258</v>
      </c>
      <c r="P1711" s="6"/>
      <c r="Q1711" s="271" t="s">
        <v>77</v>
      </c>
      <c r="R1711" s="5">
        <v>2018</v>
      </c>
    </row>
    <row r="1712" spans="1:23" ht="23.25" hidden="1" customHeight="1" x14ac:dyDescent="0.25">
      <c r="A1712" s="5" t="s">
        <v>9</v>
      </c>
      <c r="B1712" s="5" t="s">
        <v>3311</v>
      </c>
      <c r="C1712" s="376"/>
      <c r="D1712" s="344" t="s">
        <v>3312</v>
      </c>
      <c r="E1712" s="3" t="s">
        <v>3311</v>
      </c>
      <c r="F1712" s="344" t="s">
        <v>50</v>
      </c>
      <c r="G1712" s="344">
        <v>3</v>
      </c>
      <c r="H1712" s="650">
        <v>8.0500000000000007</v>
      </c>
      <c r="I1712" s="650">
        <v>24.150000000000002</v>
      </c>
      <c r="J1712" s="366">
        <v>43256</v>
      </c>
      <c r="K1712" s="598" t="s">
        <v>2123</v>
      </c>
      <c r="L1712" s="361" t="s">
        <v>9</v>
      </c>
      <c r="M1712" s="652" t="s">
        <v>935</v>
      </c>
      <c r="N1712" s="660">
        <v>43287</v>
      </c>
      <c r="O1712" s="654">
        <v>43292</v>
      </c>
      <c r="P1712" s="6"/>
      <c r="Q1712" s="271" t="s">
        <v>77</v>
      </c>
      <c r="R1712" s="5">
        <v>2018</v>
      </c>
    </row>
    <row r="1713" spans="1:23" ht="23.25" hidden="1" customHeight="1" x14ac:dyDescent="0.25">
      <c r="A1713" s="5" t="s">
        <v>9</v>
      </c>
      <c r="B1713" s="5" t="s">
        <v>3313</v>
      </c>
      <c r="C1713" s="376"/>
      <c r="D1713" s="344" t="s">
        <v>3314</v>
      </c>
      <c r="E1713" s="3" t="s">
        <v>3313</v>
      </c>
      <c r="F1713" s="344" t="s">
        <v>50</v>
      </c>
      <c r="G1713" s="344">
        <v>3</v>
      </c>
      <c r="H1713" s="650">
        <v>10</v>
      </c>
      <c r="I1713" s="650">
        <v>30</v>
      </c>
      <c r="J1713" s="366">
        <v>43256</v>
      </c>
      <c r="K1713" s="598" t="s">
        <v>2123</v>
      </c>
      <c r="L1713" s="361" t="s">
        <v>9</v>
      </c>
      <c r="M1713" s="652" t="s">
        <v>935</v>
      </c>
      <c r="N1713" s="660">
        <v>43287</v>
      </c>
      <c r="O1713" s="654">
        <v>43292</v>
      </c>
      <c r="P1713" s="6"/>
      <c r="Q1713" s="271" t="s">
        <v>77</v>
      </c>
      <c r="R1713" s="5">
        <v>2018</v>
      </c>
      <c r="S1713" s="124"/>
      <c r="T1713" s="124"/>
      <c r="U1713" s="124"/>
      <c r="V1713" s="124"/>
      <c r="W1713" s="124"/>
    </row>
    <row r="1714" spans="1:23" ht="23.25" hidden="1" customHeight="1" x14ac:dyDescent="0.25">
      <c r="A1714" s="5" t="s">
        <v>9</v>
      </c>
      <c r="B1714" s="5" t="s">
        <v>3315</v>
      </c>
      <c r="C1714" s="376"/>
      <c r="D1714" s="344" t="s">
        <v>3316</v>
      </c>
      <c r="E1714" s="3" t="s">
        <v>3315</v>
      </c>
      <c r="F1714" s="344" t="s">
        <v>50</v>
      </c>
      <c r="G1714" s="344">
        <v>3</v>
      </c>
      <c r="H1714" s="650">
        <v>7.88</v>
      </c>
      <c r="I1714" s="650">
        <v>23.64</v>
      </c>
      <c r="J1714" s="366">
        <v>43256</v>
      </c>
      <c r="K1714" s="598" t="s">
        <v>2123</v>
      </c>
      <c r="L1714" s="361" t="s">
        <v>9</v>
      </c>
      <c r="M1714" s="652" t="s">
        <v>935</v>
      </c>
      <c r="N1714" s="660">
        <v>43287</v>
      </c>
      <c r="O1714" s="654">
        <v>43292</v>
      </c>
      <c r="P1714" s="6"/>
      <c r="Q1714" s="271" t="s">
        <v>77</v>
      </c>
      <c r="R1714" s="5">
        <v>2018</v>
      </c>
    </row>
    <row r="1715" spans="1:23" ht="23.25" hidden="1" customHeight="1" x14ac:dyDescent="0.25">
      <c r="A1715" s="5" t="s">
        <v>54</v>
      </c>
      <c r="B1715" s="5" t="s">
        <v>3317</v>
      </c>
      <c r="C1715" s="376" t="s">
        <v>794</v>
      </c>
      <c r="D1715" s="344" t="s">
        <v>3318</v>
      </c>
      <c r="E1715" s="3" t="s">
        <v>3319</v>
      </c>
      <c r="F1715" s="344" t="s">
        <v>32</v>
      </c>
      <c r="G1715" s="344">
        <v>2</v>
      </c>
      <c r="H1715" s="650">
        <v>116.4</v>
      </c>
      <c r="I1715" s="650">
        <v>232.8</v>
      </c>
      <c r="J1715" s="651">
        <v>43256</v>
      </c>
      <c r="K1715" s="598" t="s">
        <v>33</v>
      </c>
      <c r="L1715" s="361" t="s">
        <v>54</v>
      </c>
      <c r="M1715" s="652" t="s">
        <v>2352</v>
      </c>
      <c r="N1715" s="653">
        <v>43257</v>
      </c>
      <c r="O1715" s="654">
        <v>43266</v>
      </c>
      <c r="P1715" s="6"/>
      <c r="Q1715" s="271" t="s">
        <v>77</v>
      </c>
      <c r="R1715" s="5">
        <v>2018</v>
      </c>
    </row>
    <row r="1716" spans="1:23" ht="23.25" hidden="1" customHeight="1" x14ac:dyDescent="0.25">
      <c r="A1716" s="5" t="s">
        <v>7</v>
      </c>
      <c r="B1716" s="5" t="s">
        <v>3320</v>
      </c>
      <c r="C1716" s="376" t="s">
        <v>3321</v>
      </c>
      <c r="D1716" s="344">
        <v>60222060</v>
      </c>
      <c r="E1716" s="337" t="s">
        <v>3322</v>
      </c>
      <c r="F1716" s="344" t="s">
        <v>50</v>
      </c>
      <c r="G1716" s="344">
        <v>3</v>
      </c>
      <c r="H1716" s="650">
        <v>4.55</v>
      </c>
      <c r="I1716" s="650">
        <v>13.649999999999999</v>
      </c>
      <c r="J1716" s="366">
        <v>43256</v>
      </c>
      <c r="K1716" s="598" t="s">
        <v>188</v>
      </c>
      <c r="L1716" s="361" t="s">
        <v>7</v>
      </c>
      <c r="M1716" s="652" t="s">
        <v>935</v>
      </c>
      <c r="N1716" s="660">
        <v>43284</v>
      </c>
      <c r="O1716" s="654">
        <v>43285</v>
      </c>
      <c r="P1716" s="6"/>
      <c r="Q1716" s="271" t="s">
        <v>77</v>
      </c>
      <c r="R1716" s="5">
        <v>2018</v>
      </c>
    </row>
    <row r="1717" spans="1:23" ht="23.25" hidden="1" customHeight="1" x14ac:dyDescent="0.25">
      <c r="A1717" s="3" t="s">
        <v>1718</v>
      </c>
      <c r="B1717" s="5" t="s">
        <v>3323</v>
      </c>
      <c r="C1717" s="376" t="s">
        <v>3324</v>
      </c>
      <c r="D1717" s="335" t="s">
        <v>3325</v>
      </c>
      <c r="E1717" s="333" t="s">
        <v>3326</v>
      </c>
      <c r="F1717" s="344" t="s">
        <v>94</v>
      </c>
      <c r="G1717" s="344">
        <v>10</v>
      </c>
      <c r="H1717" s="650">
        <v>62</v>
      </c>
      <c r="I1717" s="650">
        <v>620</v>
      </c>
      <c r="J1717" s="366">
        <v>43154</v>
      </c>
      <c r="K1717" s="598" t="s">
        <v>76</v>
      </c>
      <c r="L1717" s="361" t="s">
        <v>54</v>
      </c>
      <c r="M1717" s="652" t="s">
        <v>66</v>
      </c>
      <c r="N1717" s="660">
        <v>43166</v>
      </c>
      <c r="O1717" s="654">
        <v>43174</v>
      </c>
      <c r="P1717" s="5"/>
      <c r="Q1717" s="271" t="s">
        <v>77</v>
      </c>
      <c r="R1717" s="5">
        <v>2018</v>
      </c>
    </row>
    <row r="1718" spans="1:23" ht="23.25" hidden="1" customHeight="1" x14ac:dyDescent="0.25">
      <c r="A1718" s="124" t="s">
        <v>293</v>
      </c>
      <c r="B1718" s="86" t="s">
        <v>3327</v>
      </c>
      <c r="C1718" s="661" t="s">
        <v>142</v>
      </c>
      <c r="D1718" s="118" t="s">
        <v>3325</v>
      </c>
      <c r="E1718" s="86" t="s">
        <v>3328</v>
      </c>
      <c r="F1718" s="118" t="s">
        <v>144</v>
      </c>
      <c r="G1718" s="661">
        <v>4</v>
      </c>
      <c r="H1718" s="650"/>
      <c r="I1718" s="650"/>
      <c r="J1718" s="366">
        <v>44726</v>
      </c>
      <c r="K1718" s="612" t="s">
        <v>76</v>
      </c>
      <c r="L1718" s="312" t="s">
        <v>9</v>
      </c>
      <c r="M1718" s="652" t="s">
        <v>81</v>
      </c>
      <c r="N1718" s="654">
        <v>44732</v>
      </c>
      <c r="O1718" s="654">
        <v>44733</v>
      </c>
      <c r="P1718" s="713"/>
      <c r="Q1718" s="271" t="s">
        <v>100</v>
      </c>
      <c r="R1718" s="455">
        <f>YEAR(J1718)</f>
        <v>2022</v>
      </c>
    </row>
    <row r="1719" spans="1:23" ht="23.25" hidden="1" customHeight="1" x14ac:dyDescent="0.25">
      <c r="A1719" s="5" t="s">
        <v>7</v>
      </c>
      <c r="B1719" s="5" t="s">
        <v>3329</v>
      </c>
      <c r="C1719" s="376" t="s">
        <v>3321</v>
      </c>
      <c r="D1719" s="344">
        <v>64020061</v>
      </c>
      <c r="E1719" s="3" t="s">
        <v>3329</v>
      </c>
      <c r="F1719" s="344" t="s">
        <v>50</v>
      </c>
      <c r="G1719" s="344">
        <v>50</v>
      </c>
      <c r="H1719" s="650">
        <v>0.76</v>
      </c>
      <c r="I1719" s="650">
        <v>38</v>
      </c>
      <c r="J1719" s="366">
        <v>43256</v>
      </c>
      <c r="K1719" s="598" t="s">
        <v>188</v>
      </c>
      <c r="L1719" s="361" t="s">
        <v>7</v>
      </c>
      <c r="M1719" s="652" t="s">
        <v>935</v>
      </c>
      <c r="N1719" s="660">
        <v>43284</v>
      </c>
      <c r="O1719" s="654">
        <v>43285</v>
      </c>
      <c r="P1719" s="6"/>
      <c r="Q1719" s="271" t="s">
        <v>77</v>
      </c>
      <c r="R1719" s="5">
        <v>2018</v>
      </c>
    </row>
    <row r="1720" spans="1:23" ht="23.25" hidden="1" customHeight="1" x14ac:dyDescent="0.25">
      <c r="A1720" s="3" t="s">
        <v>1718</v>
      </c>
      <c r="B1720" s="5" t="s">
        <v>3323</v>
      </c>
      <c r="C1720" s="376" t="s">
        <v>3324</v>
      </c>
      <c r="D1720" s="335" t="s">
        <v>3330</v>
      </c>
      <c r="E1720" s="333" t="s">
        <v>3331</v>
      </c>
      <c r="F1720" s="344" t="s">
        <v>94</v>
      </c>
      <c r="G1720" s="344">
        <v>10</v>
      </c>
      <c r="H1720" s="650">
        <v>66</v>
      </c>
      <c r="I1720" s="650">
        <v>660</v>
      </c>
      <c r="J1720" s="366">
        <v>43154</v>
      </c>
      <c r="K1720" s="598" t="s">
        <v>76</v>
      </c>
      <c r="L1720" s="361" t="s">
        <v>54</v>
      </c>
      <c r="M1720" s="652" t="s">
        <v>66</v>
      </c>
      <c r="N1720" s="660">
        <v>43166</v>
      </c>
      <c r="O1720" s="654">
        <v>43174</v>
      </c>
      <c r="P1720" s="5"/>
      <c r="Q1720" s="271" t="s">
        <v>77</v>
      </c>
      <c r="R1720" s="5">
        <v>2018</v>
      </c>
    </row>
    <row r="1721" spans="1:23" ht="23.25" hidden="1" customHeight="1" x14ac:dyDescent="0.25">
      <c r="A1721" s="5" t="s">
        <v>103</v>
      </c>
      <c r="B1721" s="5" t="s">
        <v>3332</v>
      </c>
      <c r="C1721" s="376"/>
      <c r="D1721" s="344" t="s">
        <v>3333</v>
      </c>
      <c r="E1721" s="337" t="s">
        <v>570</v>
      </c>
      <c r="F1721" s="344" t="s">
        <v>3334</v>
      </c>
      <c r="G1721" s="344">
        <v>180</v>
      </c>
      <c r="H1721" s="650">
        <v>26.3</v>
      </c>
      <c r="I1721" s="650">
        <v>4734</v>
      </c>
      <c r="J1721" s="366">
        <v>43257</v>
      </c>
      <c r="K1721" s="598" t="s">
        <v>571</v>
      </c>
      <c r="L1721" s="361" t="s">
        <v>2241</v>
      </c>
      <c r="M1721" s="652" t="s">
        <v>3335</v>
      </c>
      <c r="N1721" s="660">
        <v>43279</v>
      </c>
      <c r="O1721" s="654">
        <v>43285</v>
      </c>
      <c r="P1721" s="6"/>
      <c r="Q1721" s="271" t="s">
        <v>77</v>
      </c>
      <c r="R1721" s="549">
        <v>2018</v>
      </c>
    </row>
    <row r="1722" spans="1:23" ht="23.25" hidden="1" customHeight="1" x14ac:dyDescent="0.25">
      <c r="A1722" s="5" t="s">
        <v>103</v>
      </c>
      <c r="B1722" s="5" t="s">
        <v>3336</v>
      </c>
      <c r="C1722" s="376"/>
      <c r="D1722" s="344" t="s">
        <v>3337</v>
      </c>
      <c r="E1722" s="337" t="s">
        <v>3338</v>
      </c>
      <c r="F1722" s="344" t="s">
        <v>3334</v>
      </c>
      <c r="G1722" s="344">
        <v>180</v>
      </c>
      <c r="H1722" s="650">
        <v>17.2</v>
      </c>
      <c r="I1722" s="650">
        <v>3096</v>
      </c>
      <c r="J1722" s="366">
        <v>43257</v>
      </c>
      <c r="K1722" s="598" t="s">
        <v>571</v>
      </c>
      <c r="L1722" s="361" t="s">
        <v>2241</v>
      </c>
      <c r="M1722" s="652" t="s">
        <v>3335</v>
      </c>
      <c r="N1722" s="660">
        <v>43279</v>
      </c>
      <c r="O1722" s="654">
        <v>43285</v>
      </c>
      <c r="P1722" s="6"/>
      <c r="Q1722" s="271" t="s">
        <v>77</v>
      </c>
      <c r="R1722" s="549">
        <v>2018</v>
      </c>
    </row>
    <row r="1723" spans="1:23" ht="23.25" hidden="1" customHeight="1" x14ac:dyDescent="0.25">
      <c r="A1723" s="5" t="s">
        <v>103</v>
      </c>
      <c r="B1723" s="5" t="s">
        <v>3339</v>
      </c>
      <c r="C1723" s="376"/>
      <c r="D1723" s="344" t="s">
        <v>3340</v>
      </c>
      <c r="E1723" s="337" t="s">
        <v>3341</v>
      </c>
      <c r="F1723" s="344" t="s">
        <v>3334</v>
      </c>
      <c r="G1723" s="344">
        <v>1</v>
      </c>
      <c r="H1723" s="650">
        <v>4480.3999999999996</v>
      </c>
      <c r="I1723" s="650">
        <v>4480.3999999999996</v>
      </c>
      <c r="J1723" s="366">
        <v>43257</v>
      </c>
      <c r="K1723" s="598" t="s">
        <v>571</v>
      </c>
      <c r="L1723" s="361" t="s">
        <v>2241</v>
      </c>
      <c r="M1723" s="652" t="s">
        <v>3335</v>
      </c>
      <c r="N1723" s="660">
        <v>43494</v>
      </c>
      <c r="O1723" s="654">
        <v>43285</v>
      </c>
      <c r="P1723" s="6"/>
      <c r="Q1723" s="271" t="s">
        <v>77</v>
      </c>
      <c r="R1723" s="549">
        <v>2018</v>
      </c>
    </row>
    <row r="1724" spans="1:23" ht="23.25" hidden="1" customHeight="1" x14ac:dyDescent="0.25">
      <c r="A1724" s="5" t="s">
        <v>54</v>
      </c>
      <c r="B1724" s="5" t="s">
        <v>3342</v>
      </c>
      <c r="C1724" s="376" t="s">
        <v>798</v>
      </c>
      <c r="D1724" s="344" t="s">
        <v>3343</v>
      </c>
      <c r="E1724" s="3" t="s">
        <v>3319</v>
      </c>
      <c r="F1724" s="344" t="s">
        <v>44</v>
      </c>
      <c r="G1724" s="344">
        <v>2</v>
      </c>
      <c r="H1724" s="650">
        <v>53.33</v>
      </c>
      <c r="I1724" s="650">
        <v>106.66</v>
      </c>
      <c r="J1724" s="651">
        <v>43257</v>
      </c>
      <c r="K1724" s="598" t="s">
        <v>33</v>
      </c>
      <c r="L1724" s="361" t="s">
        <v>54</v>
      </c>
      <c r="M1724" s="652" t="s">
        <v>66</v>
      </c>
      <c r="N1724" s="653">
        <v>43284</v>
      </c>
      <c r="O1724" s="654">
        <v>43285</v>
      </c>
      <c r="P1724" s="6"/>
      <c r="Q1724" s="271" t="s">
        <v>77</v>
      </c>
      <c r="R1724" s="549">
        <v>2018</v>
      </c>
    </row>
    <row r="1725" spans="1:23" ht="23.25" hidden="1" customHeight="1" x14ac:dyDescent="0.25">
      <c r="A1725" s="5" t="s">
        <v>103</v>
      </c>
      <c r="B1725" s="5" t="s">
        <v>3344</v>
      </c>
      <c r="C1725" s="376"/>
      <c r="D1725" s="344" t="s">
        <v>3345</v>
      </c>
      <c r="E1725" s="337" t="s">
        <v>3344</v>
      </c>
      <c r="F1725" s="344" t="s">
        <v>3334</v>
      </c>
      <c r="G1725" s="344">
        <v>1</v>
      </c>
      <c r="H1725" s="650">
        <v>1531.2</v>
      </c>
      <c r="I1725" s="650">
        <v>1531.2</v>
      </c>
      <c r="J1725" s="366">
        <v>43257</v>
      </c>
      <c r="K1725" s="598" t="s">
        <v>1209</v>
      </c>
      <c r="L1725" s="361" t="s">
        <v>3346</v>
      </c>
      <c r="M1725" s="652" t="s">
        <v>935</v>
      </c>
      <c r="N1725" s="660">
        <v>43284</v>
      </c>
      <c r="O1725" s="654">
        <v>43285</v>
      </c>
      <c r="P1725" s="6"/>
      <c r="Q1725" s="271" t="s">
        <v>77</v>
      </c>
      <c r="R1725" s="549">
        <v>2018</v>
      </c>
    </row>
    <row r="1726" spans="1:23" ht="23.25" hidden="1" customHeight="1" x14ac:dyDescent="0.25">
      <c r="A1726" s="407" t="s">
        <v>103</v>
      </c>
      <c r="B1726" s="407" t="s">
        <v>3347</v>
      </c>
      <c r="C1726" s="749"/>
      <c r="D1726" s="408" t="s">
        <v>3348</v>
      </c>
      <c r="E1726" s="337" t="s">
        <v>3349</v>
      </c>
      <c r="F1726" s="408" t="s">
        <v>3334</v>
      </c>
      <c r="G1726" s="408">
        <v>6</v>
      </c>
      <c r="H1726" s="650">
        <v>105.3</v>
      </c>
      <c r="I1726" s="650">
        <v>631.79999999999995</v>
      </c>
      <c r="J1726" s="750">
        <v>43257</v>
      </c>
      <c r="K1726" s="751" t="s">
        <v>571</v>
      </c>
      <c r="L1726" s="573" t="s">
        <v>2241</v>
      </c>
      <c r="M1726" s="752" t="s">
        <v>3335</v>
      </c>
      <c r="N1726" s="753">
        <v>43494</v>
      </c>
      <c r="O1726" s="754">
        <v>43285</v>
      </c>
      <c r="P1726" s="755"/>
      <c r="Q1726" s="271" t="s">
        <v>77</v>
      </c>
      <c r="R1726" s="549">
        <v>2018</v>
      </c>
    </row>
    <row r="1727" spans="1:23" ht="23.25" hidden="1" customHeight="1" x14ac:dyDescent="0.25">
      <c r="A1727" s="5" t="s">
        <v>103</v>
      </c>
      <c r="B1727" s="5" t="s">
        <v>2063</v>
      </c>
      <c r="C1727" s="376"/>
      <c r="D1727" s="344" t="s">
        <v>3350</v>
      </c>
      <c r="E1727" s="337" t="s">
        <v>3351</v>
      </c>
      <c r="F1727" s="344" t="s">
        <v>32</v>
      </c>
      <c r="G1727" s="344">
        <v>12</v>
      </c>
      <c r="H1727" s="650">
        <v>38</v>
      </c>
      <c r="I1727" s="650">
        <v>456</v>
      </c>
      <c r="J1727" s="366">
        <v>43257</v>
      </c>
      <c r="K1727" s="598" t="s">
        <v>571</v>
      </c>
      <c r="L1727" s="361" t="s">
        <v>2241</v>
      </c>
      <c r="M1727" s="652" t="s">
        <v>3335</v>
      </c>
      <c r="N1727" s="660">
        <v>43279</v>
      </c>
      <c r="O1727" s="654">
        <v>43285</v>
      </c>
      <c r="P1727" s="6"/>
      <c r="Q1727" s="271" t="s">
        <v>77</v>
      </c>
      <c r="R1727" s="5">
        <v>2018</v>
      </c>
    </row>
    <row r="1728" spans="1:23" ht="23.25" hidden="1" customHeight="1" x14ac:dyDescent="0.25">
      <c r="A1728" s="5" t="s">
        <v>103</v>
      </c>
      <c r="B1728" s="5" t="s">
        <v>3352</v>
      </c>
      <c r="C1728" s="376"/>
      <c r="D1728" s="344"/>
      <c r="E1728" s="337" t="s">
        <v>3353</v>
      </c>
      <c r="F1728" s="344" t="s">
        <v>32</v>
      </c>
      <c r="G1728" s="344">
        <v>400</v>
      </c>
      <c r="H1728" s="650"/>
      <c r="I1728" s="650">
        <v>0</v>
      </c>
      <c r="J1728" s="366">
        <v>43258</v>
      </c>
      <c r="K1728" s="598" t="s">
        <v>1406</v>
      </c>
      <c r="L1728" s="361" t="s">
        <v>3346</v>
      </c>
      <c r="M1728" s="652" t="s">
        <v>3073</v>
      </c>
      <c r="N1728" s="660">
        <v>43264</v>
      </c>
      <c r="O1728" s="654">
        <v>43266</v>
      </c>
      <c r="P1728" s="6"/>
      <c r="Q1728" s="271" t="s">
        <v>77</v>
      </c>
      <c r="R1728" s="5">
        <v>2018</v>
      </c>
      <c r="S1728" s="124"/>
      <c r="T1728" s="124"/>
      <c r="U1728" s="124"/>
      <c r="V1728" s="124"/>
      <c r="W1728" s="124"/>
    </row>
    <row r="1729" spans="1:23" ht="23.25" hidden="1" customHeight="1" x14ac:dyDescent="0.25">
      <c r="A1729" s="5" t="s">
        <v>3354</v>
      </c>
      <c r="B1729" s="5" t="s">
        <v>3355</v>
      </c>
      <c r="C1729" s="376"/>
      <c r="D1729" s="344" t="s">
        <v>3356</v>
      </c>
      <c r="E1729" s="337" t="s">
        <v>3357</v>
      </c>
      <c r="F1729" s="344" t="s">
        <v>32</v>
      </c>
      <c r="G1729" s="344">
        <v>1</v>
      </c>
      <c r="H1729" s="650">
        <v>3663.4</v>
      </c>
      <c r="I1729" s="650">
        <v>3663.4</v>
      </c>
      <c r="J1729" s="366">
        <v>43258</v>
      </c>
      <c r="K1729" s="598" t="s">
        <v>3358</v>
      </c>
      <c r="L1729" s="361" t="s">
        <v>54</v>
      </c>
      <c r="M1729" s="652" t="s">
        <v>2352</v>
      </c>
      <c r="N1729" s="660">
        <v>43259</v>
      </c>
      <c r="O1729" s="654">
        <v>43266</v>
      </c>
      <c r="P1729" s="6"/>
      <c r="Q1729" s="271" t="s">
        <v>77</v>
      </c>
      <c r="R1729" s="5">
        <v>2018</v>
      </c>
    </row>
    <row r="1730" spans="1:23" ht="23.25" hidden="1" customHeight="1" x14ac:dyDescent="0.25">
      <c r="A1730" s="5" t="s">
        <v>54</v>
      </c>
      <c r="B1730" s="5" t="s">
        <v>3359</v>
      </c>
      <c r="C1730" s="376"/>
      <c r="D1730" s="344" t="s">
        <v>3360</v>
      </c>
      <c r="E1730" s="337" t="s">
        <v>3359</v>
      </c>
      <c r="F1730" s="344" t="s">
        <v>32</v>
      </c>
      <c r="G1730" s="344">
        <v>1</v>
      </c>
      <c r="H1730" s="650">
        <v>1277</v>
      </c>
      <c r="I1730" s="650">
        <v>1277</v>
      </c>
      <c r="J1730" s="366">
        <v>43258</v>
      </c>
      <c r="K1730" s="598" t="s">
        <v>3361</v>
      </c>
      <c r="L1730" s="361" t="s">
        <v>54</v>
      </c>
      <c r="M1730" s="652" t="s">
        <v>3073</v>
      </c>
      <c r="N1730" s="660">
        <v>43264</v>
      </c>
      <c r="O1730" s="654">
        <v>43266</v>
      </c>
      <c r="P1730" s="6"/>
      <c r="Q1730" s="271" t="s">
        <v>77</v>
      </c>
      <c r="R1730" s="549">
        <v>2018</v>
      </c>
    </row>
    <row r="1731" spans="1:23" ht="23.25" hidden="1" customHeight="1" x14ac:dyDescent="0.25">
      <c r="A1731" s="5" t="s">
        <v>103</v>
      </c>
      <c r="B1731" s="5" t="s">
        <v>3362</v>
      </c>
      <c r="C1731" s="376"/>
      <c r="D1731" s="344"/>
      <c r="E1731" s="337" t="s">
        <v>3363</v>
      </c>
      <c r="F1731" s="344" t="s">
        <v>32</v>
      </c>
      <c r="G1731" s="344">
        <v>730</v>
      </c>
      <c r="H1731" s="650"/>
      <c r="I1731" s="650">
        <v>0</v>
      </c>
      <c r="J1731" s="366">
        <v>43258</v>
      </c>
      <c r="K1731" s="598" t="s">
        <v>1406</v>
      </c>
      <c r="L1731" s="361" t="s">
        <v>3346</v>
      </c>
      <c r="M1731" s="652" t="s">
        <v>3073</v>
      </c>
      <c r="N1731" s="660">
        <v>43264</v>
      </c>
      <c r="O1731" s="654">
        <v>43266</v>
      </c>
      <c r="P1731" s="6"/>
      <c r="Q1731" s="271" t="s">
        <v>77</v>
      </c>
      <c r="R1731" s="5">
        <v>2018</v>
      </c>
    </row>
    <row r="1732" spans="1:23" ht="23.25" hidden="1" customHeight="1" x14ac:dyDescent="0.25">
      <c r="A1732" s="5" t="s">
        <v>0</v>
      </c>
      <c r="B1732" s="5" t="s">
        <v>3364</v>
      </c>
      <c r="C1732" s="376"/>
      <c r="D1732" s="344" t="s">
        <v>3365</v>
      </c>
      <c r="E1732" s="337" t="s">
        <v>3364</v>
      </c>
      <c r="F1732" s="344" t="s">
        <v>50</v>
      </c>
      <c r="G1732" s="344">
        <v>1</v>
      </c>
      <c r="H1732" s="650">
        <v>36.35</v>
      </c>
      <c r="I1732" s="650">
        <v>36.35</v>
      </c>
      <c r="J1732" s="366">
        <v>43258</v>
      </c>
      <c r="K1732" s="598" t="s">
        <v>275</v>
      </c>
      <c r="L1732" s="361" t="s">
        <v>0</v>
      </c>
      <c r="M1732" s="652" t="s">
        <v>935</v>
      </c>
      <c r="N1732" s="660">
        <v>43284</v>
      </c>
      <c r="O1732" s="654">
        <v>43285</v>
      </c>
      <c r="P1732" s="6"/>
      <c r="Q1732" s="271" t="s">
        <v>77</v>
      </c>
      <c r="R1732" s="5">
        <v>2018</v>
      </c>
    </row>
    <row r="1733" spans="1:23" ht="23.25" hidden="1" customHeight="1" x14ac:dyDescent="0.25">
      <c r="A1733" s="5" t="s">
        <v>54</v>
      </c>
      <c r="B1733" s="5" t="s">
        <v>3366</v>
      </c>
      <c r="C1733" s="656" t="s">
        <v>727</v>
      </c>
      <c r="D1733" s="344" t="s">
        <v>3367</v>
      </c>
      <c r="E1733" s="5" t="s">
        <v>3366</v>
      </c>
      <c r="F1733" s="344" t="s">
        <v>32</v>
      </c>
      <c r="G1733" s="344">
        <v>1</v>
      </c>
      <c r="H1733" s="650">
        <v>2556.5</v>
      </c>
      <c r="I1733" s="650">
        <v>2556.5</v>
      </c>
      <c r="J1733" s="366">
        <v>43262</v>
      </c>
      <c r="K1733" s="598" t="s">
        <v>727</v>
      </c>
      <c r="L1733" s="361" t="s">
        <v>88</v>
      </c>
      <c r="M1733" s="652" t="s">
        <v>3073</v>
      </c>
      <c r="N1733" s="660">
        <v>43263</v>
      </c>
      <c r="O1733" s="654">
        <v>43269</v>
      </c>
      <c r="P1733" s="6"/>
      <c r="Q1733" s="271" t="s">
        <v>77</v>
      </c>
      <c r="R1733" s="549">
        <v>2018</v>
      </c>
    </row>
    <row r="1734" spans="1:23" ht="23.25" hidden="1" customHeight="1" x14ac:dyDescent="0.25">
      <c r="A1734" s="5" t="s">
        <v>36</v>
      </c>
      <c r="B1734" s="5" t="s">
        <v>3368</v>
      </c>
      <c r="C1734" s="656"/>
      <c r="D1734" s="344" t="s">
        <v>3369</v>
      </c>
      <c r="E1734" s="333" t="s">
        <v>3370</v>
      </c>
      <c r="F1734" s="344" t="s">
        <v>32</v>
      </c>
      <c r="G1734" s="344">
        <v>1</v>
      </c>
      <c r="H1734" s="650">
        <v>120</v>
      </c>
      <c r="I1734" s="650">
        <v>120</v>
      </c>
      <c r="J1734" s="366">
        <v>43263</v>
      </c>
      <c r="K1734" s="598" t="s">
        <v>1147</v>
      </c>
      <c r="L1734" s="361" t="s">
        <v>88</v>
      </c>
      <c r="M1734" s="652" t="s">
        <v>3073</v>
      </c>
      <c r="N1734" s="660">
        <v>43264</v>
      </c>
      <c r="O1734" s="654">
        <v>43266</v>
      </c>
      <c r="P1734" s="6"/>
      <c r="Q1734" s="271" t="s">
        <v>77</v>
      </c>
      <c r="R1734" s="5">
        <v>2018</v>
      </c>
    </row>
    <row r="1735" spans="1:23" ht="23.25" hidden="1" customHeight="1" x14ac:dyDescent="0.25">
      <c r="A1735" s="5" t="s">
        <v>36</v>
      </c>
      <c r="B1735" s="5" t="s">
        <v>3371</v>
      </c>
      <c r="C1735" s="656"/>
      <c r="D1735" s="344" t="s">
        <v>3372</v>
      </c>
      <c r="E1735" s="333" t="s">
        <v>3373</v>
      </c>
      <c r="F1735" s="344" t="s">
        <v>32</v>
      </c>
      <c r="G1735" s="344">
        <v>1</v>
      </c>
      <c r="H1735" s="650">
        <v>648.74</v>
      </c>
      <c r="I1735" s="650">
        <v>648.74</v>
      </c>
      <c r="J1735" s="366">
        <v>43263</v>
      </c>
      <c r="K1735" s="598" t="s">
        <v>571</v>
      </c>
      <c r="L1735" s="361" t="s">
        <v>88</v>
      </c>
      <c r="M1735" s="652" t="s">
        <v>3073</v>
      </c>
      <c r="N1735" s="660">
        <v>43264</v>
      </c>
      <c r="O1735" s="654">
        <v>43266</v>
      </c>
      <c r="P1735" s="6"/>
      <c r="Q1735" s="271" t="s">
        <v>77</v>
      </c>
      <c r="R1735" s="5">
        <v>2018</v>
      </c>
      <c r="S1735" s="124"/>
      <c r="T1735" s="124"/>
      <c r="U1735" s="124"/>
      <c r="V1735" s="124"/>
      <c r="W1735" s="124"/>
    </row>
    <row r="1736" spans="1:23" ht="23.25" hidden="1" customHeight="1" x14ac:dyDescent="0.25">
      <c r="A1736" s="3" t="s">
        <v>1718</v>
      </c>
      <c r="B1736" s="5" t="s">
        <v>3323</v>
      </c>
      <c r="C1736" s="376" t="s">
        <v>3324</v>
      </c>
      <c r="D1736" s="335" t="s">
        <v>3374</v>
      </c>
      <c r="E1736" s="333" t="s">
        <v>3375</v>
      </c>
      <c r="F1736" s="344" t="s">
        <v>94</v>
      </c>
      <c r="G1736" s="344">
        <v>10</v>
      </c>
      <c r="H1736" s="650">
        <v>84</v>
      </c>
      <c r="I1736" s="650">
        <v>840</v>
      </c>
      <c r="J1736" s="366">
        <v>43154</v>
      </c>
      <c r="K1736" s="598" t="s">
        <v>76</v>
      </c>
      <c r="L1736" s="361" t="s">
        <v>54</v>
      </c>
      <c r="M1736" s="652" t="s">
        <v>66</v>
      </c>
      <c r="N1736" s="660">
        <v>43166</v>
      </c>
      <c r="O1736" s="654">
        <v>43174</v>
      </c>
      <c r="P1736" s="5"/>
      <c r="Q1736" s="271" t="s">
        <v>77</v>
      </c>
      <c r="R1736" s="5">
        <v>2018</v>
      </c>
      <c r="S1736" s="124"/>
      <c r="T1736" s="124"/>
      <c r="U1736" s="124"/>
      <c r="V1736" s="124"/>
      <c r="W1736" s="124"/>
    </row>
    <row r="1737" spans="1:23" ht="23.25" hidden="1" customHeight="1" x14ac:dyDescent="0.25">
      <c r="A1737" s="5" t="s">
        <v>1254</v>
      </c>
      <c r="B1737" s="5" t="s">
        <v>3376</v>
      </c>
      <c r="C1737" s="376"/>
      <c r="D1737" s="344"/>
      <c r="E1737" s="337" t="s">
        <v>3377</v>
      </c>
      <c r="F1737" s="344" t="s">
        <v>75</v>
      </c>
      <c r="G1737" s="344">
        <v>10</v>
      </c>
      <c r="H1737" s="650">
        <v>0.03</v>
      </c>
      <c r="I1737" s="650">
        <v>0.3</v>
      </c>
      <c r="J1737" s="366">
        <v>43263</v>
      </c>
      <c r="K1737" s="598" t="s">
        <v>1406</v>
      </c>
      <c r="L1737" s="361" t="s">
        <v>3378</v>
      </c>
      <c r="M1737" s="652" t="s">
        <v>935</v>
      </c>
      <c r="N1737" s="660">
        <v>43287</v>
      </c>
      <c r="O1737" s="654">
        <v>43292</v>
      </c>
      <c r="P1737" s="6"/>
      <c r="Q1737" s="271" t="s">
        <v>77</v>
      </c>
      <c r="R1737" s="5">
        <v>2018</v>
      </c>
      <c r="S1737" s="124"/>
      <c r="T1737" s="124"/>
      <c r="U1737" s="124"/>
      <c r="V1737" s="124"/>
      <c r="W1737" s="124"/>
    </row>
    <row r="1738" spans="1:23" ht="23.25" hidden="1" customHeight="1" x14ac:dyDescent="0.25">
      <c r="A1738" s="409" t="s">
        <v>651</v>
      </c>
      <c r="B1738" s="5" t="s">
        <v>3379</v>
      </c>
      <c r="C1738" s="376" t="s">
        <v>220</v>
      </c>
      <c r="D1738" s="344">
        <v>10139</v>
      </c>
      <c r="E1738" s="5" t="s">
        <v>653</v>
      </c>
      <c r="F1738" s="344" t="s">
        <v>44</v>
      </c>
      <c r="G1738" s="344">
        <v>3</v>
      </c>
      <c r="H1738" s="650">
        <v>156.19999999999999</v>
      </c>
      <c r="I1738" s="650">
        <v>468.59999999999997</v>
      </c>
      <c r="J1738" s="366">
        <v>43266</v>
      </c>
      <c r="K1738" s="598" t="s">
        <v>220</v>
      </c>
      <c r="L1738" s="361" t="s">
        <v>95</v>
      </c>
      <c r="M1738" s="652" t="s">
        <v>66</v>
      </c>
      <c r="N1738" s="660">
        <v>43284</v>
      </c>
      <c r="O1738" s="123">
        <v>43285</v>
      </c>
      <c r="P1738" s="733"/>
      <c r="Q1738" s="271" t="s">
        <v>77</v>
      </c>
      <c r="R1738" s="5">
        <v>2018</v>
      </c>
      <c r="S1738" s="124"/>
      <c r="T1738" s="124"/>
      <c r="U1738" s="124"/>
      <c r="V1738" s="124"/>
      <c r="W1738" s="124"/>
    </row>
    <row r="1739" spans="1:23" s="124" customFormat="1" ht="23.25" hidden="1" customHeight="1" x14ac:dyDescent="0.25">
      <c r="A1739" s="338" t="s">
        <v>651</v>
      </c>
      <c r="B1739" s="5" t="s">
        <v>3380</v>
      </c>
      <c r="C1739" s="376" t="s">
        <v>220</v>
      </c>
      <c r="D1739" s="344">
        <v>28662</v>
      </c>
      <c r="E1739" s="5" t="s">
        <v>3381</v>
      </c>
      <c r="F1739" s="344" t="s">
        <v>44</v>
      </c>
      <c r="G1739" s="344">
        <v>4.5</v>
      </c>
      <c r="H1739" s="650">
        <v>10.14</v>
      </c>
      <c r="I1739" s="650">
        <v>45.63</v>
      </c>
      <c r="J1739" s="366">
        <v>43266</v>
      </c>
      <c r="K1739" s="598" t="s">
        <v>220</v>
      </c>
      <c r="L1739" s="361" t="s">
        <v>95</v>
      </c>
      <c r="M1739" s="652" t="s">
        <v>66</v>
      </c>
      <c r="N1739" s="660">
        <v>43284</v>
      </c>
      <c r="O1739" s="123">
        <v>43285</v>
      </c>
      <c r="P1739" s="6"/>
      <c r="Q1739" s="271" t="s">
        <v>77</v>
      </c>
      <c r="R1739" s="5">
        <v>2018</v>
      </c>
    </row>
    <row r="1740" spans="1:23" ht="23.25" hidden="1" customHeight="1" x14ac:dyDescent="0.25">
      <c r="A1740" s="338" t="s">
        <v>651</v>
      </c>
      <c r="B1740" s="5" t="s">
        <v>3382</v>
      </c>
      <c r="C1740" s="376" t="s">
        <v>220</v>
      </c>
      <c r="D1740" s="344">
        <v>31930</v>
      </c>
      <c r="E1740" s="5" t="s">
        <v>3383</v>
      </c>
      <c r="F1740" s="344" t="s">
        <v>44</v>
      </c>
      <c r="G1740" s="344">
        <v>1</v>
      </c>
      <c r="H1740" s="650">
        <v>285.27</v>
      </c>
      <c r="I1740" s="650">
        <v>285.27</v>
      </c>
      <c r="J1740" s="366">
        <v>43266</v>
      </c>
      <c r="K1740" s="598" t="s">
        <v>220</v>
      </c>
      <c r="L1740" s="361" t="s">
        <v>95</v>
      </c>
      <c r="M1740" s="652" t="s">
        <v>66</v>
      </c>
      <c r="N1740" s="660">
        <v>43284</v>
      </c>
      <c r="O1740" s="756">
        <v>43285</v>
      </c>
      <c r="P1740" s="757"/>
      <c r="Q1740" s="271" t="s">
        <v>77</v>
      </c>
      <c r="R1740" s="5">
        <v>2018</v>
      </c>
      <c r="S1740" s="124"/>
      <c r="T1740" s="124"/>
      <c r="U1740" s="124"/>
      <c r="V1740" s="124"/>
      <c r="W1740" s="124"/>
    </row>
    <row r="1741" spans="1:23" ht="23.25" hidden="1" customHeight="1" x14ac:dyDescent="0.25">
      <c r="A1741" s="409" t="s">
        <v>651</v>
      </c>
      <c r="B1741" s="5" t="s">
        <v>3384</v>
      </c>
      <c r="C1741" s="376" t="s">
        <v>220</v>
      </c>
      <c r="D1741" s="344">
        <v>10839</v>
      </c>
      <c r="E1741" s="5" t="s">
        <v>3385</v>
      </c>
      <c r="F1741" s="344" t="s">
        <v>44</v>
      </c>
      <c r="G1741" s="344">
        <v>3</v>
      </c>
      <c r="H1741" s="650">
        <v>43.59</v>
      </c>
      <c r="I1741" s="650">
        <v>130.77000000000001</v>
      </c>
      <c r="J1741" s="366">
        <v>43266</v>
      </c>
      <c r="K1741" s="598" t="s">
        <v>220</v>
      </c>
      <c r="L1741" s="361" t="s">
        <v>95</v>
      </c>
      <c r="M1741" s="652" t="s">
        <v>66</v>
      </c>
      <c r="N1741" s="660">
        <v>43284</v>
      </c>
      <c r="O1741" s="123">
        <v>43285</v>
      </c>
      <c r="P1741" s="733"/>
      <c r="Q1741" s="271" t="s">
        <v>77</v>
      </c>
      <c r="R1741" s="5">
        <v>2018</v>
      </c>
    </row>
    <row r="1742" spans="1:23" ht="23.25" hidden="1" customHeight="1" x14ac:dyDescent="0.25">
      <c r="A1742" s="338" t="s">
        <v>54</v>
      </c>
      <c r="B1742" s="5" t="s">
        <v>3386</v>
      </c>
      <c r="C1742" s="376" t="s">
        <v>532</v>
      </c>
      <c r="D1742" s="344" t="s">
        <v>3387</v>
      </c>
      <c r="E1742" s="333" t="s">
        <v>3388</v>
      </c>
      <c r="F1742" s="344" t="s">
        <v>32</v>
      </c>
      <c r="G1742" s="344">
        <v>2</v>
      </c>
      <c r="H1742" s="650">
        <v>138</v>
      </c>
      <c r="I1742" s="650">
        <v>276</v>
      </c>
      <c r="J1742" s="366">
        <v>43256</v>
      </c>
      <c r="K1742" s="598" t="s">
        <v>76</v>
      </c>
      <c r="L1742" s="361" t="s">
        <v>54</v>
      </c>
      <c r="M1742" s="652" t="s">
        <v>935</v>
      </c>
      <c r="N1742" s="660">
        <v>43284</v>
      </c>
      <c r="O1742" s="654">
        <v>43285</v>
      </c>
      <c r="P1742" s="6"/>
      <c r="Q1742" s="271" t="s">
        <v>77</v>
      </c>
      <c r="R1742" s="5">
        <v>2018</v>
      </c>
      <c r="S1742" s="124"/>
      <c r="T1742" s="124"/>
      <c r="U1742" s="124"/>
      <c r="V1742" s="124"/>
      <c r="W1742" s="124"/>
    </row>
    <row r="1743" spans="1:23" ht="23.25" hidden="1" customHeight="1" x14ac:dyDescent="0.25">
      <c r="A1743" s="338" t="s">
        <v>54</v>
      </c>
      <c r="B1743" s="5" t="s">
        <v>133</v>
      </c>
      <c r="C1743" s="376" t="s">
        <v>532</v>
      </c>
      <c r="D1743" s="335" t="s">
        <v>3389</v>
      </c>
      <c r="E1743" s="333" t="s">
        <v>3390</v>
      </c>
      <c r="F1743" s="344" t="s">
        <v>200</v>
      </c>
      <c r="G1743" s="344">
        <v>2</v>
      </c>
      <c r="H1743" s="650"/>
      <c r="I1743" s="650"/>
      <c r="J1743" s="366">
        <v>42832</v>
      </c>
      <c r="K1743" s="598" t="s">
        <v>76</v>
      </c>
      <c r="L1743" s="361"/>
      <c r="M1743" s="652" t="s">
        <v>66</v>
      </c>
      <c r="N1743" s="660">
        <v>42922</v>
      </c>
      <c r="O1743" s="654">
        <v>42922</v>
      </c>
      <c r="P1743" s="5"/>
      <c r="Q1743" s="271" t="s">
        <v>77</v>
      </c>
      <c r="R1743" s="396">
        <v>2017</v>
      </c>
      <c r="S1743" s="124"/>
      <c r="T1743" s="124"/>
      <c r="U1743" s="124"/>
      <c r="V1743" s="124"/>
      <c r="W1743" s="124"/>
    </row>
    <row r="1744" spans="1:23" ht="23.25" hidden="1" customHeight="1" x14ac:dyDescent="0.25">
      <c r="A1744" s="5" t="s">
        <v>0</v>
      </c>
      <c r="B1744" s="5" t="s">
        <v>3391</v>
      </c>
      <c r="C1744" s="376" t="s">
        <v>216</v>
      </c>
      <c r="D1744" s="344" t="s">
        <v>3392</v>
      </c>
      <c r="E1744" s="3" t="s">
        <v>3393</v>
      </c>
      <c r="F1744" s="344" t="s">
        <v>348</v>
      </c>
      <c r="G1744" s="344">
        <v>2</v>
      </c>
      <c r="H1744" s="650">
        <v>689</v>
      </c>
      <c r="I1744" s="650">
        <v>1378</v>
      </c>
      <c r="J1744" s="366">
        <v>43266</v>
      </c>
      <c r="K1744" s="598" t="s">
        <v>166</v>
      </c>
      <c r="L1744" s="361" t="s">
        <v>140</v>
      </c>
      <c r="M1744" s="652" t="s">
        <v>935</v>
      </c>
      <c r="N1744" s="660">
        <v>43284</v>
      </c>
      <c r="O1744" s="654">
        <v>43285</v>
      </c>
      <c r="P1744" s="6"/>
      <c r="Q1744" s="271" t="s">
        <v>77</v>
      </c>
      <c r="R1744" s="5">
        <v>2018</v>
      </c>
    </row>
    <row r="1745" spans="1:23" ht="23.25" hidden="1" customHeight="1" x14ac:dyDescent="0.25">
      <c r="A1745" s="5" t="s">
        <v>0</v>
      </c>
      <c r="B1745" s="5" t="s">
        <v>3394</v>
      </c>
      <c r="C1745" s="376" t="s">
        <v>216</v>
      </c>
      <c r="D1745" s="344" t="s">
        <v>3395</v>
      </c>
      <c r="E1745" s="3" t="s">
        <v>3396</v>
      </c>
      <c r="F1745" s="344" t="s">
        <v>348</v>
      </c>
      <c r="G1745" s="344">
        <v>2</v>
      </c>
      <c r="H1745" s="650">
        <v>620</v>
      </c>
      <c r="I1745" s="650">
        <v>1240</v>
      </c>
      <c r="J1745" s="366">
        <v>43266</v>
      </c>
      <c r="K1745" s="598" t="s">
        <v>166</v>
      </c>
      <c r="L1745" s="361" t="s">
        <v>140</v>
      </c>
      <c r="M1745" s="652" t="s">
        <v>935</v>
      </c>
      <c r="N1745" s="660">
        <v>43284</v>
      </c>
      <c r="O1745" s="654">
        <v>43285</v>
      </c>
      <c r="P1745" s="6"/>
      <c r="Q1745" s="271" t="s">
        <v>77</v>
      </c>
      <c r="R1745" s="5">
        <v>2018</v>
      </c>
    </row>
    <row r="1746" spans="1:23" ht="23.25" hidden="1" customHeight="1" x14ac:dyDescent="0.25">
      <c r="A1746" s="5" t="s">
        <v>10</v>
      </c>
      <c r="B1746" s="5" t="s">
        <v>693</v>
      </c>
      <c r="C1746" s="376" t="s">
        <v>694</v>
      </c>
      <c r="D1746" s="344">
        <v>1052927</v>
      </c>
      <c r="E1746" s="3" t="s">
        <v>695</v>
      </c>
      <c r="F1746" s="344" t="s">
        <v>683</v>
      </c>
      <c r="G1746" s="344">
        <v>1</v>
      </c>
      <c r="H1746" s="650">
        <v>297.52</v>
      </c>
      <c r="I1746" s="650">
        <v>297.52</v>
      </c>
      <c r="J1746" s="366">
        <v>43269</v>
      </c>
      <c r="K1746" s="598" t="s">
        <v>694</v>
      </c>
      <c r="L1746" s="361" t="s">
        <v>2495</v>
      </c>
      <c r="M1746" s="652" t="s">
        <v>935</v>
      </c>
      <c r="N1746" s="660">
        <v>43284</v>
      </c>
      <c r="O1746" s="654">
        <v>43285</v>
      </c>
      <c r="P1746" s="6"/>
      <c r="Q1746" s="271" t="s">
        <v>77</v>
      </c>
      <c r="R1746" s="5">
        <v>2018</v>
      </c>
      <c r="S1746" s="541"/>
      <c r="T1746" s="541"/>
      <c r="U1746" s="541"/>
      <c r="V1746" s="541"/>
      <c r="W1746" s="541"/>
    </row>
    <row r="1747" spans="1:23" ht="23.25" hidden="1" customHeight="1" x14ac:dyDescent="0.25">
      <c r="A1747" s="5" t="s">
        <v>0</v>
      </c>
      <c r="B1747" s="5" t="s">
        <v>3397</v>
      </c>
      <c r="C1747" s="376" t="s">
        <v>836</v>
      </c>
      <c r="D1747" s="344" t="s">
        <v>837</v>
      </c>
      <c r="E1747" s="337" t="s">
        <v>3398</v>
      </c>
      <c r="F1747" s="344" t="s">
        <v>94</v>
      </c>
      <c r="G1747" s="344">
        <v>10</v>
      </c>
      <c r="H1747" s="650">
        <v>6.48</v>
      </c>
      <c r="I1747" s="650">
        <v>64.800000000000011</v>
      </c>
      <c r="J1747" s="366">
        <v>43269</v>
      </c>
      <c r="K1747" s="598" t="s">
        <v>234</v>
      </c>
      <c r="L1747" s="361" t="s">
        <v>0</v>
      </c>
      <c r="M1747" s="652" t="s">
        <v>935</v>
      </c>
      <c r="N1747" s="660">
        <v>43284</v>
      </c>
      <c r="O1747" s="654">
        <v>43285</v>
      </c>
      <c r="P1747" s="6"/>
      <c r="Q1747" s="271" t="s">
        <v>77</v>
      </c>
      <c r="R1747" s="5">
        <v>2018</v>
      </c>
    </row>
    <row r="1748" spans="1:23" ht="23.25" hidden="1" customHeight="1" x14ac:dyDescent="0.25">
      <c r="A1748" s="5" t="s">
        <v>4</v>
      </c>
      <c r="B1748" s="5" t="s">
        <v>3399</v>
      </c>
      <c r="C1748" s="376" t="s">
        <v>3400</v>
      </c>
      <c r="D1748" s="344" t="s">
        <v>3401</v>
      </c>
      <c r="E1748" s="3" t="s">
        <v>3402</v>
      </c>
      <c r="F1748" s="344" t="s">
        <v>94</v>
      </c>
      <c r="G1748" s="344">
        <v>5</v>
      </c>
      <c r="H1748" s="650">
        <v>8.9420000000000002</v>
      </c>
      <c r="I1748" s="650">
        <v>44.71</v>
      </c>
      <c r="J1748" s="366">
        <v>43270</v>
      </c>
      <c r="K1748" s="598" t="s">
        <v>139</v>
      </c>
      <c r="L1748" s="361" t="s">
        <v>4</v>
      </c>
      <c r="M1748" s="652" t="s">
        <v>935</v>
      </c>
      <c r="N1748" s="660">
        <v>43287</v>
      </c>
      <c r="O1748" s="654">
        <v>43292</v>
      </c>
      <c r="P1748" s="6"/>
      <c r="Q1748" s="271" t="s">
        <v>77</v>
      </c>
      <c r="R1748" s="5">
        <v>2018</v>
      </c>
    </row>
    <row r="1749" spans="1:23" ht="23.25" hidden="1" customHeight="1" x14ac:dyDescent="0.25">
      <c r="A1749" s="5" t="s">
        <v>4</v>
      </c>
      <c r="B1749" s="5" t="s">
        <v>3055</v>
      </c>
      <c r="C1749" s="376" t="s">
        <v>3403</v>
      </c>
      <c r="D1749" s="344" t="s">
        <v>3404</v>
      </c>
      <c r="E1749" s="3" t="s">
        <v>3405</v>
      </c>
      <c r="F1749" s="344" t="s">
        <v>94</v>
      </c>
      <c r="G1749" s="344">
        <v>1</v>
      </c>
      <c r="H1749" s="650">
        <v>18.86</v>
      </c>
      <c r="I1749" s="650">
        <v>18.86</v>
      </c>
      <c r="J1749" s="366">
        <v>43270</v>
      </c>
      <c r="K1749" s="598" t="s">
        <v>139</v>
      </c>
      <c r="L1749" s="361" t="s">
        <v>4</v>
      </c>
      <c r="M1749" s="652" t="s">
        <v>935</v>
      </c>
      <c r="N1749" s="660">
        <v>43287</v>
      </c>
      <c r="O1749" s="654">
        <v>43292</v>
      </c>
      <c r="P1749" s="6"/>
      <c r="Q1749" s="271" t="s">
        <v>77</v>
      </c>
      <c r="R1749" s="5">
        <v>2018</v>
      </c>
    </row>
    <row r="1750" spans="1:23" ht="23.25" hidden="1" customHeight="1" x14ac:dyDescent="0.25">
      <c r="A1750" s="5" t="s">
        <v>4</v>
      </c>
      <c r="B1750" s="5" t="s">
        <v>3055</v>
      </c>
      <c r="C1750" s="376" t="s">
        <v>3406</v>
      </c>
      <c r="D1750" s="344" t="s">
        <v>3407</v>
      </c>
      <c r="E1750" s="333" t="s">
        <v>3408</v>
      </c>
      <c r="F1750" s="344" t="s">
        <v>94</v>
      </c>
      <c r="G1750" s="344">
        <v>1</v>
      </c>
      <c r="H1750" s="650">
        <v>46.24</v>
      </c>
      <c r="I1750" s="650">
        <v>46.24</v>
      </c>
      <c r="J1750" s="366">
        <v>43270</v>
      </c>
      <c r="K1750" s="598" t="s">
        <v>139</v>
      </c>
      <c r="L1750" s="361" t="s">
        <v>4</v>
      </c>
      <c r="M1750" s="652" t="s">
        <v>935</v>
      </c>
      <c r="N1750" s="660">
        <v>43287</v>
      </c>
      <c r="O1750" s="654">
        <v>43292</v>
      </c>
      <c r="P1750" s="6"/>
      <c r="Q1750" s="271" t="s">
        <v>77</v>
      </c>
      <c r="R1750" s="5">
        <v>2018</v>
      </c>
    </row>
    <row r="1751" spans="1:23" ht="23.25" hidden="1" customHeight="1" x14ac:dyDescent="0.25">
      <c r="A1751" s="5" t="s">
        <v>0</v>
      </c>
      <c r="B1751" s="5" t="s">
        <v>3409</v>
      </c>
      <c r="C1751" s="376" t="s">
        <v>3410</v>
      </c>
      <c r="D1751" s="344" t="s">
        <v>3411</v>
      </c>
      <c r="E1751" s="3" t="s">
        <v>3412</v>
      </c>
      <c r="F1751" s="344" t="s">
        <v>94</v>
      </c>
      <c r="G1751" s="344">
        <v>12</v>
      </c>
      <c r="H1751" s="650">
        <v>11.23</v>
      </c>
      <c r="I1751" s="650">
        <v>134.76</v>
      </c>
      <c r="J1751" s="366">
        <v>43270</v>
      </c>
      <c r="K1751" s="598" t="s">
        <v>139</v>
      </c>
      <c r="L1751" s="361" t="s">
        <v>0</v>
      </c>
      <c r="M1751" s="652" t="s">
        <v>935</v>
      </c>
      <c r="N1751" s="660">
        <v>43287</v>
      </c>
      <c r="O1751" s="654">
        <v>43292</v>
      </c>
      <c r="P1751" s="6"/>
      <c r="Q1751" s="271" t="s">
        <v>77</v>
      </c>
      <c r="R1751" s="5">
        <v>2018</v>
      </c>
    </row>
    <row r="1752" spans="1:23" ht="23.25" hidden="1" customHeight="1" x14ac:dyDescent="0.25">
      <c r="A1752" s="5" t="s">
        <v>4</v>
      </c>
      <c r="B1752" s="5" t="s">
        <v>3413</v>
      </c>
      <c r="C1752" s="376" t="s">
        <v>3143</v>
      </c>
      <c r="D1752" s="344" t="s">
        <v>3414</v>
      </c>
      <c r="E1752" s="3" t="s">
        <v>3413</v>
      </c>
      <c r="F1752" s="344" t="s">
        <v>50</v>
      </c>
      <c r="G1752" s="344">
        <v>1</v>
      </c>
      <c r="H1752" s="650">
        <v>14.18</v>
      </c>
      <c r="I1752" s="650">
        <v>14.18</v>
      </c>
      <c r="J1752" s="366">
        <v>43271</v>
      </c>
      <c r="K1752" s="598" t="s">
        <v>139</v>
      </c>
      <c r="L1752" s="361" t="s">
        <v>4</v>
      </c>
      <c r="M1752" s="652" t="s">
        <v>935</v>
      </c>
      <c r="N1752" s="660">
        <v>43287</v>
      </c>
      <c r="O1752" s="654">
        <v>43292</v>
      </c>
      <c r="P1752" s="6"/>
      <c r="Q1752" s="271" t="s">
        <v>77</v>
      </c>
      <c r="R1752" s="5">
        <v>2018</v>
      </c>
    </row>
    <row r="1753" spans="1:23" ht="23.25" hidden="1" customHeight="1" x14ac:dyDescent="0.25">
      <c r="A1753" s="5" t="s">
        <v>4</v>
      </c>
      <c r="B1753" s="5" t="s">
        <v>3415</v>
      </c>
      <c r="C1753" s="376" t="s">
        <v>3143</v>
      </c>
      <c r="D1753" s="344" t="s">
        <v>3416</v>
      </c>
      <c r="E1753" s="3" t="s">
        <v>3415</v>
      </c>
      <c r="F1753" s="344" t="s">
        <v>50</v>
      </c>
      <c r="G1753" s="344">
        <v>1</v>
      </c>
      <c r="H1753" s="650">
        <v>13.11</v>
      </c>
      <c r="I1753" s="650">
        <v>13.11</v>
      </c>
      <c r="J1753" s="366">
        <v>43271</v>
      </c>
      <c r="K1753" s="598" t="s">
        <v>139</v>
      </c>
      <c r="L1753" s="361" t="s">
        <v>4</v>
      </c>
      <c r="M1753" s="652" t="s">
        <v>935</v>
      </c>
      <c r="N1753" s="660">
        <v>43287</v>
      </c>
      <c r="O1753" s="654">
        <v>43292</v>
      </c>
      <c r="P1753" s="6"/>
      <c r="Q1753" s="271" t="s">
        <v>77</v>
      </c>
      <c r="R1753" s="5">
        <v>2018</v>
      </c>
    </row>
    <row r="1754" spans="1:23" ht="23.25" hidden="1" customHeight="1" x14ac:dyDescent="0.25">
      <c r="A1754" s="5" t="s">
        <v>36</v>
      </c>
      <c r="B1754" s="5" t="s">
        <v>3417</v>
      </c>
      <c r="C1754" s="376"/>
      <c r="D1754" s="344" t="s">
        <v>3418</v>
      </c>
      <c r="E1754" s="333" t="s">
        <v>3417</v>
      </c>
      <c r="F1754" s="344" t="s">
        <v>50</v>
      </c>
      <c r="G1754" s="344">
        <v>1</v>
      </c>
      <c r="H1754" s="650">
        <v>43.98</v>
      </c>
      <c r="I1754" s="650">
        <v>43.98</v>
      </c>
      <c r="J1754" s="366">
        <v>43271</v>
      </c>
      <c r="K1754" s="598" t="s">
        <v>275</v>
      </c>
      <c r="L1754" s="361" t="s">
        <v>36</v>
      </c>
      <c r="M1754" s="652" t="s">
        <v>935</v>
      </c>
      <c r="N1754" s="660">
        <v>43284</v>
      </c>
      <c r="O1754" s="654">
        <v>43285</v>
      </c>
      <c r="P1754" s="6"/>
      <c r="Q1754" s="271" t="s">
        <v>77</v>
      </c>
      <c r="R1754" s="5">
        <v>2018</v>
      </c>
    </row>
    <row r="1755" spans="1:23" ht="23.25" hidden="1" customHeight="1" x14ac:dyDescent="0.25">
      <c r="A1755" s="5" t="s">
        <v>3419</v>
      </c>
      <c r="B1755" s="5" t="s">
        <v>3420</v>
      </c>
      <c r="C1755" s="376" t="s">
        <v>3421</v>
      </c>
      <c r="D1755" s="344" t="s">
        <v>3422</v>
      </c>
      <c r="E1755" s="333" t="s">
        <v>3420</v>
      </c>
      <c r="F1755" s="344" t="s">
        <v>44</v>
      </c>
      <c r="G1755" s="344">
        <v>2</v>
      </c>
      <c r="H1755" s="650">
        <v>5.58</v>
      </c>
      <c r="I1755" s="650">
        <v>11.16</v>
      </c>
      <c r="J1755" s="366">
        <v>43272</v>
      </c>
      <c r="K1755" s="598" t="s">
        <v>139</v>
      </c>
      <c r="L1755" s="361" t="s">
        <v>54</v>
      </c>
      <c r="M1755" s="652" t="s">
        <v>66</v>
      </c>
      <c r="N1755" s="660">
        <v>43287</v>
      </c>
      <c r="O1755" s="654">
        <v>43292</v>
      </c>
      <c r="P1755" s="6"/>
      <c r="Q1755" s="271" t="s">
        <v>77</v>
      </c>
      <c r="R1755" s="5">
        <v>2018</v>
      </c>
    </row>
    <row r="1756" spans="1:23" ht="23.25" hidden="1" customHeight="1" x14ac:dyDescent="0.25">
      <c r="A1756" s="5" t="s">
        <v>3419</v>
      </c>
      <c r="B1756" s="5" t="s">
        <v>3420</v>
      </c>
      <c r="C1756" s="376" t="s">
        <v>3421</v>
      </c>
      <c r="D1756" s="344" t="s">
        <v>3423</v>
      </c>
      <c r="E1756" s="333" t="s">
        <v>3420</v>
      </c>
      <c r="F1756" s="344" t="s">
        <v>44</v>
      </c>
      <c r="G1756" s="344">
        <v>2</v>
      </c>
      <c r="H1756" s="650">
        <v>4.49</v>
      </c>
      <c r="I1756" s="650">
        <v>8.98</v>
      </c>
      <c r="J1756" s="366">
        <v>43272</v>
      </c>
      <c r="K1756" s="598" t="s">
        <v>139</v>
      </c>
      <c r="L1756" s="361" t="s">
        <v>54</v>
      </c>
      <c r="M1756" s="652" t="s">
        <v>66</v>
      </c>
      <c r="N1756" s="660">
        <v>43287</v>
      </c>
      <c r="O1756" s="654">
        <v>43292</v>
      </c>
      <c r="P1756" s="6"/>
      <c r="Q1756" s="271" t="s">
        <v>77</v>
      </c>
      <c r="R1756" s="5">
        <v>2018</v>
      </c>
      <c r="S1756" s="564"/>
      <c r="T1756" s="564"/>
      <c r="U1756" s="564"/>
      <c r="V1756" s="564"/>
      <c r="W1756" s="564"/>
    </row>
    <row r="1757" spans="1:23" ht="23.25" hidden="1" customHeight="1" x14ac:dyDescent="0.25">
      <c r="A1757" s="5" t="s">
        <v>3424</v>
      </c>
      <c r="B1757" s="5" t="s">
        <v>3425</v>
      </c>
      <c r="C1757" s="376" t="s">
        <v>3426</v>
      </c>
      <c r="D1757" s="344" t="s">
        <v>3427</v>
      </c>
      <c r="E1757" s="337" t="s">
        <v>3425</v>
      </c>
      <c r="F1757" s="344" t="s">
        <v>50</v>
      </c>
      <c r="G1757" s="344">
        <v>1</v>
      </c>
      <c r="H1757" s="650"/>
      <c r="I1757" s="650"/>
      <c r="J1757" s="366">
        <v>43272</v>
      </c>
      <c r="K1757" s="598" t="s">
        <v>1581</v>
      </c>
      <c r="L1757" s="361" t="s">
        <v>3428</v>
      </c>
      <c r="M1757" s="652" t="s">
        <v>935</v>
      </c>
      <c r="N1757" s="660">
        <v>43286</v>
      </c>
      <c r="O1757" s="654">
        <v>43292</v>
      </c>
      <c r="P1757" s="6"/>
      <c r="Q1757" s="271" t="s">
        <v>77</v>
      </c>
      <c r="R1757" s="5">
        <v>2018</v>
      </c>
      <c r="S1757" s="564"/>
      <c r="T1757" s="564"/>
      <c r="U1757" s="564"/>
      <c r="V1757" s="564"/>
      <c r="W1757" s="564"/>
    </row>
    <row r="1758" spans="1:23" ht="23.25" hidden="1" customHeight="1" x14ac:dyDescent="0.25">
      <c r="A1758" s="5" t="s">
        <v>2</v>
      </c>
      <c r="B1758" s="5" t="s">
        <v>3429</v>
      </c>
      <c r="C1758" s="376"/>
      <c r="D1758" s="344" t="s">
        <v>3430</v>
      </c>
      <c r="E1758" s="337" t="s">
        <v>3429</v>
      </c>
      <c r="F1758" s="344" t="s">
        <v>50</v>
      </c>
      <c r="G1758" s="344">
        <v>1</v>
      </c>
      <c r="H1758" s="650">
        <v>104.11</v>
      </c>
      <c r="I1758" s="650">
        <v>104.11</v>
      </c>
      <c r="J1758" s="651">
        <v>43273</v>
      </c>
      <c r="K1758" s="598" t="s">
        <v>33</v>
      </c>
      <c r="L1758" s="361" t="s">
        <v>78</v>
      </c>
      <c r="M1758" s="652" t="s">
        <v>935</v>
      </c>
      <c r="N1758" s="653">
        <v>43287</v>
      </c>
      <c r="O1758" s="654">
        <v>43292</v>
      </c>
      <c r="P1758" s="6"/>
      <c r="Q1758" s="271" t="s">
        <v>77</v>
      </c>
      <c r="R1758" s="658">
        <f>YEAR(J1758)</f>
        <v>2018</v>
      </c>
    </row>
    <row r="1759" spans="1:23" ht="23.25" hidden="1" customHeight="1" x14ac:dyDescent="0.25">
      <c r="A1759" s="5" t="s">
        <v>0</v>
      </c>
      <c r="B1759" s="5" t="s">
        <v>3431</v>
      </c>
      <c r="C1759" s="376" t="s">
        <v>2053</v>
      </c>
      <c r="D1759" s="344" t="s">
        <v>3432</v>
      </c>
      <c r="E1759" s="3" t="s">
        <v>3433</v>
      </c>
      <c r="F1759" s="344" t="s">
        <v>94</v>
      </c>
      <c r="G1759" s="344">
        <v>5</v>
      </c>
      <c r="H1759" s="650">
        <v>4.3979999999999997</v>
      </c>
      <c r="I1759" s="650">
        <v>21.99</v>
      </c>
      <c r="J1759" s="366">
        <v>43273</v>
      </c>
      <c r="K1759" s="598" t="s">
        <v>139</v>
      </c>
      <c r="L1759" s="361" t="s">
        <v>54</v>
      </c>
      <c r="M1759" s="652" t="s">
        <v>935</v>
      </c>
      <c r="N1759" s="660">
        <v>43287</v>
      </c>
      <c r="O1759" s="684">
        <v>43292</v>
      </c>
      <c r="P1759" s="685"/>
      <c r="Q1759" s="271" t="s">
        <v>77</v>
      </c>
      <c r="R1759" s="5">
        <v>2018</v>
      </c>
      <c r="S1759" s="519"/>
      <c r="T1759" s="519"/>
      <c r="U1759" s="519"/>
      <c r="V1759" s="519"/>
      <c r="W1759" s="519"/>
    </row>
    <row r="1760" spans="1:23" ht="23.25" hidden="1" customHeight="1" x14ac:dyDescent="0.25">
      <c r="A1760" s="5" t="s">
        <v>0</v>
      </c>
      <c r="B1760" s="5" t="s">
        <v>3431</v>
      </c>
      <c r="C1760" s="376" t="s">
        <v>2053</v>
      </c>
      <c r="D1760" s="344" t="s">
        <v>3434</v>
      </c>
      <c r="E1760" s="3" t="s">
        <v>3435</v>
      </c>
      <c r="F1760" s="344" t="s">
        <v>348</v>
      </c>
      <c r="G1760" s="344">
        <v>5</v>
      </c>
      <c r="H1760" s="650">
        <v>4.6440000000000001</v>
      </c>
      <c r="I1760" s="650">
        <v>23.22</v>
      </c>
      <c r="J1760" s="366">
        <v>43273</v>
      </c>
      <c r="K1760" s="598" t="s">
        <v>139</v>
      </c>
      <c r="L1760" s="361" t="s">
        <v>54</v>
      </c>
      <c r="M1760" s="652" t="s">
        <v>935</v>
      </c>
      <c r="N1760" s="660">
        <v>43287</v>
      </c>
      <c r="O1760" s="654">
        <v>43292</v>
      </c>
      <c r="P1760" s="6"/>
      <c r="Q1760" s="271" t="s">
        <v>77</v>
      </c>
      <c r="R1760" s="5">
        <v>2018</v>
      </c>
    </row>
    <row r="1761" spans="1:23" ht="23.25" hidden="1" customHeight="1" x14ac:dyDescent="0.25">
      <c r="A1761" s="5" t="s">
        <v>2495</v>
      </c>
      <c r="B1761" s="5" t="s">
        <v>3431</v>
      </c>
      <c r="C1761" s="376" t="s">
        <v>198</v>
      </c>
      <c r="D1761" s="344">
        <v>194246</v>
      </c>
      <c r="E1761" s="3" t="s">
        <v>1352</v>
      </c>
      <c r="F1761" s="344" t="s">
        <v>94</v>
      </c>
      <c r="G1761" s="344">
        <v>5</v>
      </c>
      <c r="H1761" s="650">
        <v>39</v>
      </c>
      <c r="I1761" s="650">
        <v>195</v>
      </c>
      <c r="J1761" s="366">
        <v>43273</v>
      </c>
      <c r="K1761" s="598" t="s">
        <v>256</v>
      </c>
      <c r="L1761" s="361" t="s">
        <v>3214</v>
      </c>
      <c r="M1761" s="652" t="s">
        <v>935</v>
      </c>
      <c r="N1761" s="660">
        <v>43290</v>
      </c>
      <c r="O1761" s="654">
        <v>43292</v>
      </c>
      <c r="P1761" s="6"/>
      <c r="Q1761" s="271" t="s">
        <v>77</v>
      </c>
      <c r="R1761" s="5">
        <v>2018</v>
      </c>
    </row>
    <row r="1762" spans="1:23" ht="23.25" hidden="1" customHeight="1" x14ac:dyDescent="0.25">
      <c r="A1762" s="5" t="s">
        <v>2495</v>
      </c>
      <c r="B1762" s="5" t="s">
        <v>3431</v>
      </c>
      <c r="C1762" s="376" t="s">
        <v>198</v>
      </c>
      <c r="D1762" s="344">
        <v>241657</v>
      </c>
      <c r="E1762" s="4" t="s">
        <v>3436</v>
      </c>
      <c r="F1762" s="344" t="s">
        <v>94</v>
      </c>
      <c r="G1762" s="344">
        <v>4</v>
      </c>
      <c r="H1762" s="650">
        <v>62.4</v>
      </c>
      <c r="I1762" s="650">
        <v>249.6</v>
      </c>
      <c r="J1762" s="366">
        <v>43273</v>
      </c>
      <c r="K1762" s="598" t="s">
        <v>214</v>
      </c>
      <c r="L1762" s="361" t="s">
        <v>3214</v>
      </c>
      <c r="M1762" s="652" t="s">
        <v>935</v>
      </c>
      <c r="N1762" s="660">
        <v>43290</v>
      </c>
      <c r="O1762" s="654">
        <v>43292</v>
      </c>
      <c r="P1762" s="6"/>
      <c r="Q1762" s="271" t="s">
        <v>77</v>
      </c>
      <c r="R1762" s="5">
        <v>2018</v>
      </c>
    </row>
    <row r="1763" spans="1:23" ht="23.25" hidden="1" customHeight="1" x14ac:dyDescent="0.25">
      <c r="A1763" s="5" t="s">
        <v>7</v>
      </c>
      <c r="B1763" s="5" t="s">
        <v>3437</v>
      </c>
      <c r="C1763" s="376"/>
      <c r="D1763" s="344" t="s">
        <v>3438</v>
      </c>
      <c r="E1763" s="337" t="s">
        <v>3437</v>
      </c>
      <c r="F1763" s="344" t="s">
        <v>50</v>
      </c>
      <c r="G1763" s="344">
        <v>1</v>
      </c>
      <c r="H1763" s="650">
        <v>113.77</v>
      </c>
      <c r="I1763" s="650">
        <v>113.77</v>
      </c>
      <c r="J1763" s="651">
        <v>43276</v>
      </c>
      <c r="K1763" s="598" t="s">
        <v>33</v>
      </c>
      <c r="L1763" s="361" t="s">
        <v>7</v>
      </c>
      <c r="M1763" s="652" t="s">
        <v>935</v>
      </c>
      <c r="N1763" s="653">
        <v>43287</v>
      </c>
      <c r="O1763" s="654">
        <v>43292</v>
      </c>
      <c r="P1763" s="6"/>
      <c r="Q1763" s="271" t="s">
        <v>77</v>
      </c>
      <c r="R1763" s="658">
        <f>YEAR(J1763)</f>
        <v>2018</v>
      </c>
    </row>
    <row r="1764" spans="1:23" ht="23.25" hidden="1" customHeight="1" x14ac:dyDescent="0.25">
      <c r="A1764" s="5" t="s">
        <v>36</v>
      </c>
      <c r="B1764" s="5" t="s">
        <v>3439</v>
      </c>
      <c r="C1764" s="376" t="s">
        <v>3440</v>
      </c>
      <c r="D1764" s="344" t="s">
        <v>3441</v>
      </c>
      <c r="E1764" s="337" t="s">
        <v>3442</v>
      </c>
      <c r="F1764" s="344" t="s">
        <v>683</v>
      </c>
      <c r="G1764" s="344">
        <v>5</v>
      </c>
      <c r="H1764" s="650">
        <v>39.25</v>
      </c>
      <c r="I1764" s="650">
        <v>196.25</v>
      </c>
      <c r="J1764" s="366">
        <v>43276</v>
      </c>
      <c r="K1764" s="598" t="s">
        <v>188</v>
      </c>
      <c r="L1764" s="361" t="s">
        <v>54</v>
      </c>
      <c r="M1764" s="652" t="s">
        <v>935</v>
      </c>
      <c r="N1764" s="660">
        <v>43284</v>
      </c>
      <c r="O1764" s="654">
        <v>43285</v>
      </c>
      <c r="P1764" s="6"/>
      <c r="Q1764" s="271" t="s">
        <v>77</v>
      </c>
      <c r="R1764" s="5">
        <v>2018</v>
      </c>
    </row>
    <row r="1765" spans="1:23" ht="23.25" hidden="1" customHeight="1" x14ac:dyDescent="0.25">
      <c r="A1765" s="5" t="s">
        <v>0</v>
      </c>
      <c r="B1765" s="5" t="s">
        <v>672</v>
      </c>
      <c r="C1765" s="376" t="s">
        <v>180</v>
      </c>
      <c r="D1765" s="344">
        <v>910000295</v>
      </c>
      <c r="E1765" s="3" t="s">
        <v>3443</v>
      </c>
      <c r="F1765" s="344" t="s">
        <v>64</v>
      </c>
      <c r="G1765" s="344">
        <v>1</v>
      </c>
      <c r="H1765" s="650">
        <v>7733.11</v>
      </c>
      <c r="I1765" s="650" t="e">
        <v>#REF!</v>
      </c>
      <c r="J1765" s="366">
        <v>43276</v>
      </c>
      <c r="K1765" s="598" t="s">
        <v>180</v>
      </c>
      <c r="L1765" s="361" t="s">
        <v>54</v>
      </c>
      <c r="M1765" s="652" t="s">
        <v>935</v>
      </c>
      <c r="N1765" s="660">
        <v>43279</v>
      </c>
      <c r="O1765" s="654">
        <v>43285</v>
      </c>
      <c r="P1765" s="6"/>
      <c r="Q1765" s="271" t="s">
        <v>77</v>
      </c>
      <c r="R1765" s="5">
        <v>2018</v>
      </c>
      <c r="S1765" s="124"/>
      <c r="T1765" s="124"/>
      <c r="U1765" s="124"/>
      <c r="V1765" s="124"/>
      <c r="W1765" s="124"/>
    </row>
    <row r="1766" spans="1:23" ht="23.25" hidden="1" customHeight="1" x14ac:dyDescent="0.25">
      <c r="A1766" s="5" t="s">
        <v>7</v>
      </c>
      <c r="B1766" s="5" t="s">
        <v>3444</v>
      </c>
      <c r="C1766" s="376"/>
      <c r="D1766" s="335" t="s">
        <v>3445</v>
      </c>
      <c r="E1766" s="333" t="s">
        <v>3444</v>
      </c>
      <c r="F1766" s="344" t="s">
        <v>50</v>
      </c>
      <c r="G1766" s="344">
        <v>15</v>
      </c>
      <c r="H1766" s="650">
        <v>0.26</v>
      </c>
      <c r="I1766" s="650">
        <v>3.9000000000000004</v>
      </c>
      <c r="J1766" s="366">
        <v>43277</v>
      </c>
      <c r="K1766" s="598" t="s">
        <v>139</v>
      </c>
      <c r="L1766" s="361" t="s">
        <v>7</v>
      </c>
      <c r="M1766" s="652" t="s">
        <v>935</v>
      </c>
      <c r="N1766" s="660">
        <v>43287</v>
      </c>
      <c r="O1766" s="654">
        <v>43292</v>
      </c>
      <c r="P1766" s="6"/>
      <c r="Q1766" s="271" t="s">
        <v>77</v>
      </c>
      <c r="R1766" s="5">
        <v>2018</v>
      </c>
    </row>
    <row r="1767" spans="1:23" ht="23.25" hidden="1" customHeight="1" x14ac:dyDescent="0.25">
      <c r="A1767" s="5" t="s">
        <v>0</v>
      </c>
      <c r="B1767" s="5" t="s">
        <v>3446</v>
      </c>
      <c r="C1767" s="376"/>
      <c r="D1767" s="344" t="s">
        <v>3447</v>
      </c>
      <c r="E1767" s="337" t="s">
        <v>3448</v>
      </c>
      <c r="F1767" s="344" t="s">
        <v>1505</v>
      </c>
      <c r="G1767" s="344">
        <v>4</v>
      </c>
      <c r="H1767" s="650">
        <v>24.6</v>
      </c>
      <c r="I1767" s="650">
        <v>98.8</v>
      </c>
      <c r="J1767" s="366">
        <v>43277</v>
      </c>
      <c r="K1767" s="598" t="s">
        <v>188</v>
      </c>
      <c r="L1767" s="361" t="s">
        <v>0</v>
      </c>
      <c r="M1767" s="652" t="s">
        <v>935</v>
      </c>
      <c r="N1767" s="660">
        <v>43284</v>
      </c>
      <c r="O1767" s="654">
        <v>43285</v>
      </c>
      <c r="P1767" s="6"/>
      <c r="Q1767" s="271" t="s">
        <v>77</v>
      </c>
      <c r="R1767" s="5">
        <v>2018</v>
      </c>
    </row>
    <row r="1768" spans="1:23" ht="23.25" hidden="1" customHeight="1" x14ac:dyDescent="0.25">
      <c r="A1768" s="5" t="s">
        <v>54</v>
      </c>
      <c r="B1768" s="5" t="s">
        <v>215</v>
      </c>
      <c r="C1768" s="376" t="s">
        <v>216</v>
      </c>
      <c r="D1768" s="344" t="s">
        <v>217</v>
      </c>
      <c r="E1768" s="333" t="s">
        <v>218</v>
      </c>
      <c r="F1768" s="344" t="s">
        <v>683</v>
      </c>
      <c r="G1768" s="344">
        <v>1</v>
      </c>
      <c r="H1768" s="650">
        <v>1027</v>
      </c>
      <c r="I1768" s="650">
        <v>1027</v>
      </c>
      <c r="J1768" s="366">
        <v>43277</v>
      </c>
      <c r="K1768" s="598" t="s">
        <v>166</v>
      </c>
      <c r="L1768" s="361" t="s">
        <v>3214</v>
      </c>
      <c r="M1768" s="652" t="s">
        <v>935</v>
      </c>
      <c r="N1768" s="660">
        <v>43285</v>
      </c>
      <c r="O1768" s="654">
        <v>43292</v>
      </c>
      <c r="P1768" s="6"/>
      <c r="Q1768" s="271" t="s">
        <v>77</v>
      </c>
      <c r="R1768" s="5">
        <v>2018</v>
      </c>
    </row>
    <row r="1769" spans="1:23" ht="23.25" hidden="1" customHeight="1" x14ac:dyDescent="0.25">
      <c r="A1769" s="5" t="s">
        <v>0</v>
      </c>
      <c r="B1769" s="5" t="s">
        <v>2730</v>
      </c>
      <c r="C1769" s="376" t="s">
        <v>180</v>
      </c>
      <c r="D1769" s="344">
        <v>1508461</v>
      </c>
      <c r="E1769" s="3" t="s">
        <v>2731</v>
      </c>
      <c r="F1769" s="344" t="s">
        <v>32</v>
      </c>
      <c r="G1769" s="344">
        <v>2</v>
      </c>
      <c r="H1769" s="650">
        <v>327.02</v>
      </c>
      <c r="I1769" s="650">
        <v>654.04</v>
      </c>
      <c r="J1769" s="366">
        <v>43278</v>
      </c>
      <c r="K1769" s="598" t="s">
        <v>180</v>
      </c>
      <c r="L1769" s="361" t="s">
        <v>54</v>
      </c>
      <c r="M1769" s="652" t="s">
        <v>935</v>
      </c>
      <c r="N1769" s="660">
        <v>43284</v>
      </c>
      <c r="O1769" s="654">
        <v>43285</v>
      </c>
      <c r="P1769" s="6"/>
      <c r="Q1769" s="271" t="s">
        <v>77</v>
      </c>
      <c r="R1769" s="5">
        <v>2018</v>
      </c>
    </row>
    <row r="1770" spans="1:23" ht="23.25" hidden="1" customHeight="1" x14ac:dyDescent="0.25">
      <c r="A1770" s="3" t="s">
        <v>0</v>
      </c>
      <c r="B1770" s="5" t="s">
        <v>2591</v>
      </c>
      <c r="C1770" s="376" t="s">
        <v>180</v>
      </c>
      <c r="D1770" s="335">
        <v>739980</v>
      </c>
      <c r="E1770" s="3" t="s">
        <v>2592</v>
      </c>
      <c r="F1770" s="344" t="s">
        <v>32</v>
      </c>
      <c r="G1770" s="344">
        <v>2</v>
      </c>
      <c r="H1770" s="650">
        <v>805.1</v>
      </c>
      <c r="I1770" s="650">
        <v>1610.2</v>
      </c>
      <c r="J1770" s="366">
        <v>43278</v>
      </c>
      <c r="K1770" s="598" t="s">
        <v>180</v>
      </c>
      <c r="L1770" s="361" t="s">
        <v>54</v>
      </c>
      <c r="M1770" s="652" t="s">
        <v>935</v>
      </c>
      <c r="N1770" s="660">
        <v>43284</v>
      </c>
      <c r="O1770" s="654">
        <v>43285</v>
      </c>
      <c r="P1770" s="6"/>
      <c r="Q1770" s="271" t="s">
        <v>77</v>
      </c>
      <c r="R1770" s="5">
        <v>2018</v>
      </c>
    </row>
    <row r="1771" spans="1:23" ht="23.25" hidden="1" customHeight="1" x14ac:dyDescent="0.25">
      <c r="A1771" s="5" t="s">
        <v>1529</v>
      </c>
      <c r="B1771" s="5" t="s">
        <v>1418</v>
      </c>
      <c r="C1771" s="376" t="s">
        <v>1419</v>
      </c>
      <c r="D1771" s="344">
        <v>8634061</v>
      </c>
      <c r="E1771" s="3" t="s">
        <v>1531</v>
      </c>
      <c r="F1771" s="344" t="s">
        <v>50</v>
      </c>
      <c r="G1771" s="344">
        <v>2</v>
      </c>
      <c r="H1771" s="650">
        <v>24.62</v>
      </c>
      <c r="I1771" s="650">
        <v>49.24</v>
      </c>
      <c r="J1771" s="366">
        <v>43278</v>
      </c>
      <c r="K1771" s="598" t="s">
        <v>139</v>
      </c>
      <c r="L1771" s="361" t="s">
        <v>2217</v>
      </c>
      <c r="M1771" s="652" t="s">
        <v>935</v>
      </c>
      <c r="N1771" s="660">
        <v>43287</v>
      </c>
      <c r="O1771" s="654">
        <v>43292</v>
      </c>
      <c r="P1771" s="6"/>
      <c r="Q1771" s="271" t="s">
        <v>77</v>
      </c>
      <c r="R1771" s="5">
        <v>2018</v>
      </c>
    </row>
    <row r="1772" spans="1:23" ht="23.25" hidden="1" customHeight="1" x14ac:dyDescent="0.25">
      <c r="A1772" s="5" t="s">
        <v>1529</v>
      </c>
      <c r="B1772" s="5" t="s">
        <v>1418</v>
      </c>
      <c r="C1772" s="376" t="s">
        <v>1419</v>
      </c>
      <c r="D1772" s="344">
        <v>8634064</v>
      </c>
      <c r="E1772" s="3" t="s">
        <v>1421</v>
      </c>
      <c r="F1772" s="344" t="s">
        <v>50</v>
      </c>
      <c r="G1772" s="344">
        <v>2</v>
      </c>
      <c r="H1772" s="650">
        <v>24.62</v>
      </c>
      <c r="I1772" s="650">
        <v>49.24</v>
      </c>
      <c r="J1772" s="366">
        <v>43278</v>
      </c>
      <c r="K1772" s="598" t="s">
        <v>139</v>
      </c>
      <c r="L1772" s="361" t="s">
        <v>2217</v>
      </c>
      <c r="M1772" s="652" t="s">
        <v>935</v>
      </c>
      <c r="N1772" s="660">
        <v>43287</v>
      </c>
      <c r="O1772" s="654">
        <v>43292</v>
      </c>
      <c r="P1772" s="6"/>
      <c r="Q1772" s="271" t="s">
        <v>77</v>
      </c>
      <c r="R1772" s="5">
        <v>2018</v>
      </c>
      <c r="S1772" s="541"/>
      <c r="T1772" s="541"/>
      <c r="U1772" s="541"/>
      <c r="V1772" s="541"/>
      <c r="W1772" s="541"/>
    </row>
    <row r="1773" spans="1:23" ht="23.25" hidden="1" customHeight="1" x14ac:dyDescent="0.25">
      <c r="A1773" s="3" t="s">
        <v>0</v>
      </c>
      <c r="B1773" s="5" t="s">
        <v>2596</v>
      </c>
      <c r="C1773" s="376" t="s">
        <v>180</v>
      </c>
      <c r="D1773" s="335">
        <v>1105758</v>
      </c>
      <c r="E1773" s="3" t="s">
        <v>2597</v>
      </c>
      <c r="F1773" s="344" t="s">
        <v>32</v>
      </c>
      <c r="G1773" s="344">
        <v>1</v>
      </c>
      <c r="H1773" s="650">
        <v>1965.44</v>
      </c>
      <c r="I1773" s="650">
        <v>1965.44</v>
      </c>
      <c r="J1773" s="366">
        <v>43278</v>
      </c>
      <c r="K1773" s="598" t="s">
        <v>180</v>
      </c>
      <c r="L1773" s="361" t="s">
        <v>54</v>
      </c>
      <c r="M1773" s="652" t="s">
        <v>935</v>
      </c>
      <c r="N1773" s="660">
        <v>43284</v>
      </c>
      <c r="O1773" s="654">
        <v>43285</v>
      </c>
      <c r="P1773" s="6"/>
      <c r="Q1773" s="271" t="s">
        <v>77</v>
      </c>
      <c r="R1773" s="5">
        <v>2018</v>
      </c>
      <c r="S1773" s="541"/>
      <c r="T1773" s="541"/>
      <c r="U1773" s="541"/>
      <c r="V1773" s="541"/>
      <c r="W1773" s="541"/>
    </row>
    <row r="1774" spans="1:23" ht="23.25" hidden="1" customHeight="1" x14ac:dyDescent="0.25">
      <c r="A1774" s="5" t="s">
        <v>103</v>
      </c>
      <c r="B1774" s="5" t="s">
        <v>3449</v>
      </c>
      <c r="C1774" s="376"/>
      <c r="D1774" s="344"/>
      <c r="E1774" s="337" t="s">
        <v>3450</v>
      </c>
      <c r="F1774" s="344" t="s">
        <v>32</v>
      </c>
      <c r="G1774" s="344">
        <v>20</v>
      </c>
      <c r="H1774" s="650">
        <v>9.75</v>
      </c>
      <c r="I1774" s="650">
        <v>195</v>
      </c>
      <c r="J1774" s="366">
        <v>43278</v>
      </c>
      <c r="K1774" s="598" t="s">
        <v>3272</v>
      </c>
      <c r="L1774" s="361" t="s">
        <v>3346</v>
      </c>
      <c r="M1774" s="652" t="s">
        <v>935</v>
      </c>
      <c r="N1774" s="660">
        <v>43284</v>
      </c>
      <c r="O1774" s="654">
        <v>43285</v>
      </c>
      <c r="P1774" s="6"/>
      <c r="Q1774" s="271" t="s">
        <v>77</v>
      </c>
      <c r="R1774" s="5">
        <v>2018</v>
      </c>
    </row>
    <row r="1775" spans="1:23" ht="23.25" hidden="1" customHeight="1" x14ac:dyDescent="0.25">
      <c r="A1775" s="5" t="s">
        <v>103</v>
      </c>
      <c r="B1775" s="5" t="s">
        <v>3451</v>
      </c>
      <c r="C1775" s="376"/>
      <c r="D1775" s="344" t="s">
        <v>3452</v>
      </c>
      <c r="E1775" s="337" t="s">
        <v>3453</v>
      </c>
      <c r="F1775" s="344" t="s">
        <v>32</v>
      </c>
      <c r="G1775" s="344">
        <v>1</v>
      </c>
      <c r="H1775" s="650">
        <v>1960</v>
      </c>
      <c r="I1775" s="650">
        <v>1960</v>
      </c>
      <c r="J1775" s="366">
        <v>43278</v>
      </c>
      <c r="K1775" s="598" t="s">
        <v>1455</v>
      </c>
      <c r="L1775" s="361" t="s">
        <v>3346</v>
      </c>
      <c r="M1775" s="652" t="s">
        <v>3180</v>
      </c>
      <c r="N1775" s="660">
        <v>43286</v>
      </c>
      <c r="O1775" s="654">
        <v>43300</v>
      </c>
      <c r="P1775" s="6"/>
      <c r="Q1775" s="271" t="s">
        <v>77</v>
      </c>
      <c r="R1775" s="549">
        <v>2018</v>
      </c>
    </row>
    <row r="1776" spans="1:23" ht="23.25" hidden="1" customHeight="1" x14ac:dyDescent="0.25">
      <c r="A1776" s="5" t="s">
        <v>103</v>
      </c>
      <c r="B1776" s="5" t="s">
        <v>3362</v>
      </c>
      <c r="C1776" s="376"/>
      <c r="D1776" s="344"/>
      <c r="E1776" s="337" t="s">
        <v>3454</v>
      </c>
      <c r="F1776" s="344" t="s">
        <v>32</v>
      </c>
      <c r="G1776" s="344">
        <v>730</v>
      </c>
      <c r="H1776" s="650">
        <v>0.16</v>
      </c>
      <c r="I1776" s="650">
        <v>116.8</v>
      </c>
      <c r="J1776" s="366">
        <v>43278</v>
      </c>
      <c r="K1776" s="598" t="s">
        <v>1406</v>
      </c>
      <c r="L1776" s="361" t="s">
        <v>3346</v>
      </c>
      <c r="M1776" s="652" t="s">
        <v>935</v>
      </c>
      <c r="N1776" s="660">
        <v>43286</v>
      </c>
      <c r="O1776" s="654">
        <v>43292</v>
      </c>
      <c r="P1776" s="6"/>
      <c r="Q1776" s="271" t="s">
        <v>77</v>
      </c>
      <c r="R1776" s="5">
        <v>2018</v>
      </c>
    </row>
    <row r="1777" spans="1:18" ht="23.25" hidden="1" customHeight="1" x14ac:dyDescent="0.25">
      <c r="A1777" s="5" t="s">
        <v>0</v>
      </c>
      <c r="B1777" s="5" t="s">
        <v>3455</v>
      </c>
      <c r="C1777" s="376" t="s">
        <v>3456</v>
      </c>
      <c r="D1777" s="344" t="s">
        <v>3457</v>
      </c>
      <c r="E1777" s="337" t="s">
        <v>3458</v>
      </c>
      <c r="F1777" s="344" t="s">
        <v>50</v>
      </c>
      <c r="G1777" s="344">
        <v>10</v>
      </c>
      <c r="H1777" s="650">
        <v>8.2070000000000007</v>
      </c>
      <c r="I1777" s="650">
        <v>82.073999999999998</v>
      </c>
      <c r="J1777" s="651">
        <v>43279</v>
      </c>
      <c r="K1777" s="598" t="s">
        <v>33</v>
      </c>
      <c r="L1777" s="361" t="s">
        <v>0</v>
      </c>
      <c r="M1777" s="652" t="s">
        <v>1273</v>
      </c>
      <c r="N1777" s="653">
        <v>43312</v>
      </c>
      <c r="O1777" s="654">
        <v>43314</v>
      </c>
      <c r="P1777" s="6"/>
      <c r="Q1777" s="271" t="s">
        <v>77</v>
      </c>
      <c r="R1777" s="658">
        <f>YEAR(J1777)</f>
        <v>2018</v>
      </c>
    </row>
    <row r="1778" spans="1:18" ht="23.25" hidden="1" customHeight="1" x14ac:dyDescent="0.25">
      <c r="A1778" s="5" t="s">
        <v>307</v>
      </c>
      <c r="B1778" s="5" t="s">
        <v>2872</v>
      </c>
      <c r="C1778" s="376" t="s">
        <v>180</v>
      </c>
      <c r="D1778" s="332">
        <v>1510004</v>
      </c>
      <c r="E1778" s="4" t="s">
        <v>2873</v>
      </c>
      <c r="F1778" s="344" t="s">
        <v>32</v>
      </c>
      <c r="G1778" s="344">
        <v>1</v>
      </c>
      <c r="H1778" s="650">
        <v>376.82</v>
      </c>
      <c r="I1778" s="650">
        <v>376.82</v>
      </c>
      <c r="J1778" s="366">
        <v>43283</v>
      </c>
      <c r="K1778" s="598" t="s">
        <v>178</v>
      </c>
      <c r="L1778" s="361" t="s">
        <v>307</v>
      </c>
      <c r="M1778" s="652" t="s">
        <v>935</v>
      </c>
      <c r="N1778" s="660">
        <v>43284</v>
      </c>
      <c r="O1778" s="654">
        <v>43285</v>
      </c>
      <c r="P1778" s="6"/>
      <c r="Q1778" s="271" t="s">
        <v>77</v>
      </c>
      <c r="R1778" s="5">
        <v>2018</v>
      </c>
    </row>
    <row r="1779" spans="1:18" ht="23.25" hidden="1" customHeight="1" x14ac:dyDescent="0.25">
      <c r="A1779" s="5" t="s">
        <v>307</v>
      </c>
      <c r="B1779" s="5" t="s">
        <v>2872</v>
      </c>
      <c r="C1779" s="376" t="s">
        <v>3459</v>
      </c>
      <c r="D1779" s="397">
        <v>120004404004</v>
      </c>
      <c r="E1779" s="4" t="s">
        <v>3460</v>
      </c>
      <c r="F1779" s="344" t="s">
        <v>32</v>
      </c>
      <c r="G1779" s="344">
        <v>4</v>
      </c>
      <c r="H1779" s="650">
        <v>276.60000000000002</v>
      </c>
      <c r="I1779" s="650">
        <v>1106.4000000000001</v>
      </c>
      <c r="J1779" s="366">
        <v>43283</v>
      </c>
      <c r="K1779" s="598" t="s">
        <v>616</v>
      </c>
      <c r="L1779" s="361" t="s">
        <v>307</v>
      </c>
      <c r="M1779" s="652" t="s">
        <v>935</v>
      </c>
      <c r="N1779" s="660">
        <v>43284</v>
      </c>
      <c r="O1779" s="654">
        <v>43285</v>
      </c>
      <c r="P1779" s="6"/>
      <c r="Q1779" s="271" t="s">
        <v>77</v>
      </c>
      <c r="R1779" s="5">
        <v>2018</v>
      </c>
    </row>
    <row r="1780" spans="1:18" ht="23.25" hidden="1" customHeight="1" x14ac:dyDescent="0.25">
      <c r="A1780" s="5" t="s">
        <v>307</v>
      </c>
      <c r="B1780" s="5" t="s">
        <v>2872</v>
      </c>
      <c r="C1780" s="376" t="s">
        <v>198</v>
      </c>
      <c r="D1780" s="332" t="s">
        <v>254</v>
      </c>
      <c r="E1780" s="337" t="s">
        <v>3461</v>
      </c>
      <c r="F1780" s="344" t="s">
        <v>32</v>
      </c>
      <c r="G1780" s="344">
        <v>4</v>
      </c>
      <c r="H1780" s="650">
        <v>3.35</v>
      </c>
      <c r="I1780" s="650">
        <v>13.4</v>
      </c>
      <c r="J1780" s="366">
        <v>43283</v>
      </c>
      <c r="K1780" s="598" t="s">
        <v>616</v>
      </c>
      <c r="L1780" s="361" t="s">
        <v>307</v>
      </c>
      <c r="M1780" s="652" t="s">
        <v>935</v>
      </c>
      <c r="N1780" s="660">
        <v>43284</v>
      </c>
      <c r="O1780" s="654">
        <v>43285</v>
      </c>
      <c r="P1780" s="6"/>
      <c r="Q1780" s="271" t="s">
        <v>77</v>
      </c>
      <c r="R1780" s="549">
        <v>2018</v>
      </c>
    </row>
    <row r="1781" spans="1:18" ht="23.25" hidden="1" customHeight="1" x14ac:dyDescent="0.25">
      <c r="A1781" s="5" t="s">
        <v>307</v>
      </c>
      <c r="B1781" s="5" t="s">
        <v>1854</v>
      </c>
      <c r="C1781" s="376"/>
      <c r="D1781" s="332" t="s">
        <v>309</v>
      </c>
      <c r="E1781" s="333" t="s">
        <v>3462</v>
      </c>
      <c r="F1781" s="344" t="s">
        <v>32</v>
      </c>
      <c r="G1781" s="344">
        <v>30</v>
      </c>
      <c r="H1781" s="650">
        <v>16.2</v>
      </c>
      <c r="I1781" s="650">
        <v>486</v>
      </c>
      <c r="J1781" s="366">
        <v>43283</v>
      </c>
      <c r="K1781" s="598" t="s">
        <v>243</v>
      </c>
      <c r="L1781" s="361" t="s">
        <v>307</v>
      </c>
      <c r="M1781" s="652" t="s">
        <v>935</v>
      </c>
      <c r="N1781" s="660">
        <v>43284</v>
      </c>
      <c r="O1781" s="684">
        <v>43285</v>
      </c>
      <c r="P1781" s="685"/>
      <c r="Q1781" s="271" t="s">
        <v>77</v>
      </c>
      <c r="R1781" s="5">
        <v>2018</v>
      </c>
    </row>
    <row r="1782" spans="1:18" ht="23.25" hidden="1" customHeight="1" x14ac:dyDescent="0.25">
      <c r="A1782" s="5" t="s">
        <v>307</v>
      </c>
      <c r="B1782" s="5" t="s">
        <v>1854</v>
      </c>
      <c r="C1782" s="376"/>
      <c r="D1782" s="332">
        <v>1030750</v>
      </c>
      <c r="E1782" s="4" t="s">
        <v>3463</v>
      </c>
      <c r="F1782" s="344" t="s">
        <v>32</v>
      </c>
      <c r="G1782" s="344">
        <v>25</v>
      </c>
      <c r="H1782" s="650">
        <v>16.96</v>
      </c>
      <c r="I1782" s="650">
        <v>424</v>
      </c>
      <c r="J1782" s="366">
        <v>43283</v>
      </c>
      <c r="K1782" s="598" t="s">
        <v>9234</v>
      </c>
      <c r="L1782" s="361" t="s">
        <v>307</v>
      </c>
      <c r="M1782" s="652" t="s">
        <v>935</v>
      </c>
      <c r="N1782" s="653">
        <v>43284</v>
      </c>
      <c r="O1782" s="654">
        <v>43285</v>
      </c>
      <c r="P1782" s="6"/>
      <c r="Q1782" s="271" t="s">
        <v>77</v>
      </c>
      <c r="R1782" s="5">
        <v>2018</v>
      </c>
    </row>
    <row r="1783" spans="1:18" ht="23.25" hidden="1" customHeight="1" x14ac:dyDescent="0.25">
      <c r="A1783" s="5" t="s">
        <v>307</v>
      </c>
      <c r="B1783" s="5" t="s">
        <v>1861</v>
      </c>
      <c r="C1783" s="376" t="s">
        <v>198</v>
      </c>
      <c r="D1783" s="332" t="s">
        <v>933</v>
      </c>
      <c r="E1783" s="4" t="s">
        <v>1861</v>
      </c>
      <c r="F1783" s="344" t="s">
        <v>32</v>
      </c>
      <c r="G1783" s="344">
        <v>4</v>
      </c>
      <c r="H1783" s="650">
        <v>57.13</v>
      </c>
      <c r="I1783" s="650">
        <v>228.52</v>
      </c>
      <c r="J1783" s="366">
        <v>43283</v>
      </c>
      <c r="K1783" s="598" t="s">
        <v>616</v>
      </c>
      <c r="L1783" s="361" t="s">
        <v>307</v>
      </c>
      <c r="M1783" s="652" t="s">
        <v>935</v>
      </c>
      <c r="N1783" s="660">
        <v>43284</v>
      </c>
      <c r="O1783" s="654">
        <v>43285</v>
      </c>
      <c r="P1783" s="6"/>
      <c r="Q1783" s="271" t="s">
        <v>77</v>
      </c>
      <c r="R1783" s="5">
        <v>2018</v>
      </c>
    </row>
    <row r="1784" spans="1:18" ht="23.25" hidden="1" customHeight="1" x14ac:dyDescent="0.25">
      <c r="A1784" s="5" t="s">
        <v>307</v>
      </c>
      <c r="B1784" s="5" t="s">
        <v>1861</v>
      </c>
      <c r="C1784" s="376" t="s">
        <v>198</v>
      </c>
      <c r="D1784" s="332" t="s">
        <v>597</v>
      </c>
      <c r="E1784" s="4" t="s">
        <v>1861</v>
      </c>
      <c r="F1784" s="344" t="s">
        <v>32</v>
      </c>
      <c r="G1784" s="344">
        <v>2</v>
      </c>
      <c r="H1784" s="650">
        <v>29.88</v>
      </c>
      <c r="I1784" s="650">
        <v>59.76</v>
      </c>
      <c r="J1784" s="366">
        <v>43283</v>
      </c>
      <c r="K1784" s="598" t="s">
        <v>616</v>
      </c>
      <c r="L1784" s="361" t="s">
        <v>307</v>
      </c>
      <c r="M1784" s="652" t="s">
        <v>935</v>
      </c>
      <c r="N1784" s="660">
        <v>43284</v>
      </c>
      <c r="O1784" s="654">
        <v>43285</v>
      </c>
      <c r="P1784" s="6"/>
      <c r="Q1784" s="271" t="s">
        <v>77</v>
      </c>
      <c r="R1784" s="5">
        <v>2018</v>
      </c>
    </row>
    <row r="1785" spans="1:18" ht="23.25" hidden="1" customHeight="1" x14ac:dyDescent="0.25">
      <c r="A1785" s="5" t="s">
        <v>95</v>
      </c>
      <c r="B1785" s="5" t="s">
        <v>3464</v>
      </c>
      <c r="C1785" s="376" t="s">
        <v>3465</v>
      </c>
      <c r="D1785" s="410" t="s">
        <v>3466</v>
      </c>
      <c r="E1785" s="4" t="s">
        <v>3467</v>
      </c>
      <c r="F1785" s="344" t="s">
        <v>94</v>
      </c>
      <c r="G1785" s="344">
        <v>12</v>
      </c>
      <c r="H1785" s="650">
        <v>1.42</v>
      </c>
      <c r="I1785" s="650">
        <v>17.04</v>
      </c>
      <c r="J1785" s="366">
        <v>43283</v>
      </c>
      <c r="K1785" s="598" t="s">
        <v>139</v>
      </c>
      <c r="L1785" s="361" t="s">
        <v>3468</v>
      </c>
      <c r="M1785" s="652" t="s">
        <v>1273</v>
      </c>
      <c r="N1785" s="660">
        <v>43312</v>
      </c>
      <c r="O1785" s="654">
        <v>43314</v>
      </c>
      <c r="P1785" s="6"/>
      <c r="Q1785" s="271" t="s">
        <v>77</v>
      </c>
      <c r="R1785" s="5">
        <v>2018</v>
      </c>
    </row>
    <row r="1786" spans="1:18" ht="23.25" hidden="1" customHeight="1" x14ac:dyDescent="0.25">
      <c r="A1786" s="5" t="s">
        <v>95</v>
      </c>
      <c r="B1786" s="5" t="s">
        <v>3464</v>
      </c>
      <c r="C1786" s="376" t="s">
        <v>3465</v>
      </c>
      <c r="D1786" s="410" t="s">
        <v>3469</v>
      </c>
      <c r="E1786" s="4" t="s">
        <v>3470</v>
      </c>
      <c r="F1786" s="344" t="s">
        <v>94</v>
      </c>
      <c r="G1786" s="344">
        <v>60</v>
      </c>
      <c r="H1786" s="650">
        <v>1.89</v>
      </c>
      <c r="I1786" s="650">
        <v>113.39999999999999</v>
      </c>
      <c r="J1786" s="366">
        <v>43283</v>
      </c>
      <c r="K1786" s="598" t="s">
        <v>139</v>
      </c>
      <c r="L1786" s="361" t="s">
        <v>3471</v>
      </c>
      <c r="M1786" s="652" t="s">
        <v>1273</v>
      </c>
      <c r="N1786" s="660">
        <v>43312</v>
      </c>
      <c r="O1786" s="654">
        <v>43314</v>
      </c>
      <c r="P1786" s="6"/>
      <c r="Q1786" s="271" t="s">
        <v>77</v>
      </c>
      <c r="R1786" s="5">
        <v>2018</v>
      </c>
    </row>
    <row r="1787" spans="1:18" ht="23.25" hidden="1" customHeight="1" x14ac:dyDescent="0.25">
      <c r="A1787" s="5" t="s">
        <v>307</v>
      </c>
      <c r="B1787" s="5" t="s">
        <v>1862</v>
      </c>
      <c r="C1787" s="376" t="s">
        <v>198</v>
      </c>
      <c r="D1787" s="332" t="s">
        <v>3472</v>
      </c>
      <c r="E1787" s="333" t="s">
        <v>3473</v>
      </c>
      <c r="F1787" s="344" t="s">
        <v>32</v>
      </c>
      <c r="G1787" s="344">
        <v>1</v>
      </c>
      <c r="H1787" s="650">
        <v>73.69</v>
      </c>
      <c r="I1787" s="650">
        <v>73.69</v>
      </c>
      <c r="J1787" s="366">
        <v>43283</v>
      </c>
      <c r="K1787" s="598" t="s">
        <v>616</v>
      </c>
      <c r="L1787" s="361" t="s">
        <v>307</v>
      </c>
      <c r="M1787" s="652" t="s">
        <v>935</v>
      </c>
      <c r="N1787" s="660">
        <v>43284</v>
      </c>
      <c r="O1787" s="654">
        <v>43285</v>
      </c>
      <c r="P1787" s="6"/>
      <c r="Q1787" s="271" t="s">
        <v>77</v>
      </c>
      <c r="R1787" s="5">
        <v>2018</v>
      </c>
    </row>
    <row r="1788" spans="1:18" ht="23.25" hidden="1" customHeight="1" x14ac:dyDescent="0.25">
      <c r="A1788" s="5" t="s">
        <v>307</v>
      </c>
      <c r="B1788" s="5" t="s">
        <v>1862</v>
      </c>
      <c r="C1788" s="376" t="s">
        <v>198</v>
      </c>
      <c r="D1788" s="332" t="s">
        <v>3474</v>
      </c>
      <c r="E1788" s="333" t="s">
        <v>3475</v>
      </c>
      <c r="F1788" s="344" t="s">
        <v>32</v>
      </c>
      <c r="G1788" s="344">
        <v>4</v>
      </c>
      <c r="H1788" s="650">
        <v>74.709999999999994</v>
      </c>
      <c r="I1788" s="650">
        <v>298.83999999999997</v>
      </c>
      <c r="J1788" s="366">
        <v>43283</v>
      </c>
      <c r="K1788" s="598" t="s">
        <v>616</v>
      </c>
      <c r="L1788" s="361" t="s">
        <v>307</v>
      </c>
      <c r="M1788" s="652" t="s">
        <v>935</v>
      </c>
      <c r="N1788" s="660">
        <v>43284</v>
      </c>
      <c r="O1788" s="654">
        <v>43285</v>
      </c>
      <c r="P1788" s="6"/>
      <c r="Q1788" s="271" t="s">
        <v>77</v>
      </c>
      <c r="R1788" s="5">
        <v>2018</v>
      </c>
    </row>
    <row r="1789" spans="1:18" ht="23.25" hidden="1" customHeight="1" x14ac:dyDescent="0.25">
      <c r="A1789" s="5" t="s">
        <v>307</v>
      </c>
      <c r="B1789" s="5" t="s">
        <v>1862</v>
      </c>
      <c r="C1789" s="376" t="s">
        <v>198</v>
      </c>
      <c r="D1789" s="332" t="s">
        <v>3476</v>
      </c>
      <c r="E1789" s="333" t="s">
        <v>3268</v>
      </c>
      <c r="F1789" s="344" t="s">
        <v>32</v>
      </c>
      <c r="G1789" s="344">
        <v>4</v>
      </c>
      <c r="H1789" s="650">
        <v>56.87</v>
      </c>
      <c r="I1789" s="650">
        <v>227.48</v>
      </c>
      <c r="J1789" s="366">
        <v>43283</v>
      </c>
      <c r="K1789" s="598" t="s">
        <v>616</v>
      </c>
      <c r="L1789" s="361" t="s">
        <v>307</v>
      </c>
      <c r="M1789" s="652" t="s">
        <v>935</v>
      </c>
      <c r="N1789" s="660">
        <v>43284</v>
      </c>
      <c r="O1789" s="654">
        <v>43285</v>
      </c>
      <c r="P1789" s="6"/>
      <c r="Q1789" s="271" t="s">
        <v>77</v>
      </c>
      <c r="R1789" s="5">
        <v>2018</v>
      </c>
    </row>
    <row r="1790" spans="1:18" ht="23.25" hidden="1" customHeight="1" x14ac:dyDescent="0.25">
      <c r="A1790" s="5" t="s">
        <v>307</v>
      </c>
      <c r="B1790" s="5" t="s">
        <v>1862</v>
      </c>
      <c r="C1790" s="376" t="s">
        <v>198</v>
      </c>
      <c r="D1790" s="332" t="s">
        <v>3477</v>
      </c>
      <c r="E1790" s="333" t="s">
        <v>3478</v>
      </c>
      <c r="F1790" s="344" t="s">
        <v>32</v>
      </c>
      <c r="G1790" s="344">
        <v>1</v>
      </c>
      <c r="H1790" s="650">
        <v>37.65</v>
      </c>
      <c r="I1790" s="650">
        <v>37.65</v>
      </c>
      <c r="J1790" s="366">
        <v>43283</v>
      </c>
      <c r="K1790" s="598" t="s">
        <v>616</v>
      </c>
      <c r="L1790" s="361" t="s">
        <v>307</v>
      </c>
      <c r="M1790" s="652" t="s">
        <v>935</v>
      </c>
      <c r="N1790" s="660">
        <v>43284</v>
      </c>
      <c r="O1790" s="654">
        <v>43285</v>
      </c>
      <c r="P1790" s="6"/>
      <c r="Q1790" s="271" t="s">
        <v>77</v>
      </c>
      <c r="R1790" s="5">
        <v>2018</v>
      </c>
    </row>
    <row r="1791" spans="1:18" ht="23.25" hidden="1" customHeight="1" x14ac:dyDescent="0.25">
      <c r="A1791" s="5" t="s">
        <v>307</v>
      </c>
      <c r="B1791" s="5" t="s">
        <v>1624</v>
      </c>
      <c r="C1791" s="376" t="s">
        <v>198</v>
      </c>
      <c r="D1791" s="332">
        <v>243152</v>
      </c>
      <c r="E1791" s="4" t="s">
        <v>3479</v>
      </c>
      <c r="F1791" s="344" t="s">
        <v>32</v>
      </c>
      <c r="G1791" s="344">
        <v>1</v>
      </c>
      <c r="H1791" s="650">
        <v>306.75</v>
      </c>
      <c r="I1791" s="650">
        <v>306.75</v>
      </c>
      <c r="J1791" s="366">
        <v>43283</v>
      </c>
      <c r="K1791" s="598" t="s">
        <v>616</v>
      </c>
      <c r="L1791" s="361" t="s">
        <v>307</v>
      </c>
      <c r="M1791" s="652" t="s">
        <v>935</v>
      </c>
      <c r="N1791" s="660">
        <v>43284</v>
      </c>
      <c r="O1791" s="654">
        <v>43285</v>
      </c>
      <c r="P1791" s="6"/>
      <c r="Q1791" s="271" t="s">
        <v>77</v>
      </c>
      <c r="R1791" s="5">
        <v>2018</v>
      </c>
    </row>
    <row r="1792" spans="1:18" ht="23.25" hidden="1" customHeight="1" x14ac:dyDescent="0.25">
      <c r="A1792" s="5" t="s">
        <v>307</v>
      </c>
      <c r="B1792" s="5" t="s">
        <v>1624</v>
      </c>
      <c r="C1792" s="376" t="s">
        <v>198</v>
      </c>
      <c r="D1792" s="332">
        <v>243153</v>
      </c>
      <c r="E1792" s="4" t="s">
        <v>3480</v>
      </c>
      <c r="F1792" s="344" t="s">
        <v>32</v>
      </c>
      <c r="G1792" s="344">
        <v>1</v>
      </c>
      <c r="H1792" s="650">
        <v>136.5</v>
      </c>
      <c r="I1792" s="650">
        <v>136.5</v>
      </c>
      <c r="J1792" s="366">
        <v>43283</v>
      </c>
      <c r="K1792" s="598" t="s">
        <v>616</v>
      </c>
      <c r="L1792" s="361" t="s">
        <v>307</v>
      </c>
      <c r="M1792" s="652" t="s">
        <v>935</v>
      </c>
      <c r="N1792" s="660">
        <v>43284</v>
      </c>
      <c r="O1792" s="654">
        <v>43285</v>
      </c>
      <c r="P1792" s="6"/>
      <c r="Q1792" s="271" t="s">
        <v>77</v>
      </c>
      <c r="R1792" s="5">
        <v>2018</v>
      </c>
    </row>
    <row r="1793" spans="1:23" ht="23.25" hidden="1" customHeight="1" x14ac:dyDescent="0.25">
      <c r="A1793" s="5" t="s">
        <v>307</v>
      </c>
      <c r="B1793" s="5" t="s">
        <v>1624</v>
      </c>
      <c r="C1793" s="376" t="s">
        <v>198</v>
      </c>
      <c r="D1793" s="332">
        <v>243155</v>
      </c>
      <c r="E1793" s="4" t="s">
        <v>3480</v>
      </c>
      <c r="F1793" s="344" t="s">
        <v>32</v>
      </c>
      <c r="G1793" s="344">
        <v>1</v>
      </c>
      <c r="H1793" s="650">
        <v>24</v>
      </c>
      <c r="I1793" s="650">
        <v>24</v>
      </c>
      <c r="J1793" s="366">
        <v>43283</v>
      </c>
      <c r="K1793" s="598" t="s">
        <v>616</v>
      </c>
      <c r="L1793" s="361" t="s">
        <v>307</v>
      </c>
      <c r="M1793" s="652" t="s">
        <v>935</v>
      </c>
      <c r="N1793" s="660">
        <v>43284</v>
      </c>
      <c r="O1793" s="654">
        <v>43285</v>
      </c>
      <c r="P1793" s="6"/>
      <c r="Q1793" s="271" t="s">
        <v>77</v>
      </c>
      <c r="R1793" s="5">
        <v>2018</v>
      </c>
    </row>
    <row r="1794" spans="1:23" s="124" customFormat="1" ht="23.25" hidden="1" customHeight="1" x14ac:dyDescent="0.25">
      <c r="A1794" s="5" t="s">
        <v>307</v>
      </c>
      <c r="B1794" s="5" t="s">
        <v>1624</v>
      </c>
      <c r="C1794" s="376" t="s">
        <v>198</v>
      </c>
      <c r="D1794" s="332" t="s">
        <v>3481</v>
      </c>
      <c r="E1794" s="4" t="s">
        <v>648</v>
      </c>
      <c r="F1794" s="344" t="s">
        <v>32</v>
      </c>
      <c r="G1794" s="344">
        <v>10</v>
      </c>
      <c r="H1794" s="650">
        <v>18</v>
      </c>
      <c r="I1794" s="650">
        <v>180</v>
      </c>
      <c r="J1794" s="366">
        <v>43283</v>
      </c>
      <c r="K1794" s="598" t="s">
        <v>616</v>
      </c>
      <c r="L1794" s="361" t="s">
        <v>307</v>
      </c>
      <c r="M1794" s="652" t="s">
        <v>935</v>
      </c>
      <c r="N1794" s="660">
        <v>43284</v>
      </c>
      <c r="O1794" s="654">
        <v>43285</v>
      </c>
      <c r="P1794" s="6"/>
      <c r="Q1794" s="271" t="s">
        <v>77</v>
      </c>
      <c r="R1794" s="5">
        <v>2018</v>
      </c>
      <c r="S1794" s="330"/>
      <c r="T1794" s="330"/>
      <c r="U1794" s="330"/>
      <c r="V1794" s="330"/>
      <c r="W1794" s="330"/>
    </row>
    <row r="1795" spans="1:23" ht="23.25" hidden="1" customHeight="1" x14ac:dyDescent="0.25">
      <c r="A1795" s="5" t="s">
        <v>307</v>
      </c>
      <c r="B1795" s="5" t="s">
        <v>1866</v>
      </c>
      <c r="C1795" s="376" t="s">
        <v>198</v>
      </c>
      <c r="D1795" s="332">
        <v>192602</v>
      </c>
      <c r="E1795" s="4" t="s">
        <v>3482</v>
      </c>
      <c r="F1795" s="344" t="s">
        <v>32</v>
      </c>
      <c r="G1795" s="344">
        <v>1</v>
      </c>
      <c r="H1795" s="650">
        <v>80.8</v>
      </c>
      <c r="I1795" s="650">
        <v>80.8</v>
      </c>
      <c r="J1795" s="366">
        <v>43283</v>
      </c>
      <c r="K1795" s="598" t="s">
        <v>616</v>
      </c>
      <c r="L1795" s="361" t="s">
        <v>307</v>
      </c>
      <c r="M1795" s="652" t="s">
        <v>935</v>
      </c>
      <c r="N1795" s="660">
        <v>43284</v>
      </c>
      <c r="O1795" s="654">
        <v>43285</v>
      </c>
      <c r="P1795" s="6"/>
      <c r="Q1795" s="271" t="s">
        <v>77</v>
      </c>
      <c r="R1795" s="5">
        <v>2018</v>
      </c>
      <c r="S1795" s="124"/>
      <c r="T1795" s="124"/>
      <c r="U1795" s="124"/>
      <c r="V1795" s="124"/>
      <c r="W1795" s="124"/>
    </row>
    <row r="1796" spans="1:23" s="124" customFormat="1" ht="23.25" hidden="1" customHeight="1" x14ac:dyDescent="0.25">
      <c r="A1796" s="5" t="s">
        <v>307</v>
      </c>
      <c r="B1796" s="5" t="s">
        <v>1866</v>
      </c>
      <c r="C1796" s="376" t="s">
        <v>198</v>
      </c>
      <c r="D1796" s="332">
        <v>194246</v>
      </c>
      <c r="E1796" s="4" t="s">
        <v>3483</v>
      </c>
      <c r="F1796" s="344" t="s">
        <v>32</v>
      </c>
      <c r="G1796" s="344">
        <v>4</v>
      </c>
      <c r="H1796" s="650">
        <v>42.4</v>
      </c>
      <c r="I1796" s="650">
        <v>169.6</v>
      </c>
      <c r="J1796" s="366">
        <v>43283</v>
      </c>
      <c r="K1796" s="598" t="s">
        <v>616</v>
      </c>
      <c r="L1796" s="361" t="s">
        <v>307</v>
      </c>
      <c r="M1796" s="652" t="s">
        <v>935</v>
      </c>
      <c r="N1796" s="660">
        <v>43284</v>
      </c>
      <c r="O1796" s="654">
        <v>43285</v>
      </c>
      <c r="P1796" s="6"/>
      <c r="Q1796" s="271" t="s">
        <v>77</v>
      </c>
      <c r="R1796" s="5">
        <v>2018</v>
      </c>
    </row>
    <row r="1797" spans="1:23" ht="23.25" hidden="1" customHeight="1" x14ac:dyDescent="0.25">
      <c r="A1797" s="5" t="s">
        <v>307</v>
      </c>
      <c r="B1797" s="5" t="s">
        <v>1866</v>
      </c>
      <c r="C1797" s="376" t="s">
        <v>198</v>
      </c>
      <c r="D1797" s="332">
        <v>241657</v>
      </c>
      <c r="E1797" s="4" t="s">
        <v>3484</v>
      </c>
      <c r="F1797" s="344" t="s">
        <v>32</v>
      </c>
      <c r="G1797" s="344">
        <v>1</v>
      </c>
      <c r="H1797" s="650">
        <v>65.599999999999994</v>
      </c>
      <c r="I1797" s="650">
        <v>65.599999999999994</v>
      </c>
      <c r="J1797" s="366">
        <v>43283</v>
      </c>
      <c r="K1797" s="598" t="s">
        <v>616</v>
      </c>
      <c r="L1797" s="361" t="s">
        <v>307</v>
      </c>
      <c r="M1797" s="652" t="s">
        <v>935</v>
      </c>
      <c r="N1797" s="660">
        <v>43284</v>
      </c>
      <c r="O1797" s="654">
        <v>43285</v>
      </c>
      <c r="P1797" s="6"/>
      <c r="Q1797" s="271" t="s">
        <v>77</v>
      </c>
      <c r="R1797" s="5">
        <v>2018</v>
      </c>
    </row>
    <row r="1798" spans="1:23" ht="23.25" hidden="1" customHeight="1" x14ac:dyDescent="0.25">
      <c r="A1798" s="5" t="s">
        <v>307</v>
      </c>
      <c r="B1798" s="5" t="s">
        <v>1866</v>
      </c>
      <c r="C1798" s="376" t="s">
        <v>198</v>
      </c>
      <c r="D1798" s="332" t="s">
        <v>2892</v>
      </c>
      <c r="E1798" s="333" t="s">
        <v>1367</v>
      </c>
      <c r="F1798" s="344" t="s">
        <v>32</v>
      </c>
      <c r="G1798" s="344">
        <v>1</v>
      </c>
      <c r="H1798" s="650">
        <v>339</v>
      </c>
      <c r="I1798" s="650">
        <v>339</v>
      </c>
      <c r="J1798" s="366">
        <v>43283</v>
      </c>
      <c r="K1798" s="598" t="s">
        <v>616</v>
      </c>
      <c r="L1798" s="361" t="s">
        <v>307</v>
      </c>
      <c r="M1798" s="652" t="s">
        <v>935</v>
      </c>
      <c r="N1798" s="660">
        <v>43284</v>
      </c>
      <c r="O1798" s="654">
        <v>43285</v>
      </c>
      <c r="P1798" s="6"/>
      <c r="Q1798" s="271" t="s">
        <v>77</v>
      </c>
      <c r="R1798" s="5">
        <v>2018</v>
      </c>
    </row>
    <row r="1799" spans="1:23" ht="23.25" hidden="1" customHeight="1" x14ac:dyDescent="0.25">
      <c r="A1799" s="5" t="s">
        <v>307</v>
      </c>
      <c r="B1799" s="5" t="s">
        <v>2893</v>
      </c>
      <c r="C1799" s="376"/>
      <c r="D1799" s="332" t="s">
        <v>2429</v>
      </c>
      <c r="E1799" s="333" t="s">
        <v>3291</v>
      </c>
      <c r="F1799" s="344" t="s">
        <v>32</v>
      </c>
      <c r="G1799" s="344">
        <v>38</v>
      </c>
      <c r="H1799" s="650">
        <v>3.07</v>
      </c>
      <c r="I1799" s="650">
        <v>116.66</v>
      </c>
      <c r="J1799" s="366">
        <v>43283</v>
      </c>
      <c r="K1799" s="598" t="s">
        <v>243</v>
      </c>
      <c r="L1799" s="361" t="s">
        <v>307</v>
      </c>
      <c r="M1799" s="652" t="s">
        <v>935</v>
      </c>
      <c r="N1799" s="660">
        <v>43284</v>
      </c>
      <c r="O1799" s="654">
        <v>43285</v>
      </c>
      <c r="P1799" s="6"/>
      <c r="Q1799" s="271" t="s">
        <v>77</v>
      </c>
      <c r="R1799" s="5">
        <v>2018</v>
      </c>
    </row>
    <row r="1800" spans="1:23" ht="23.25" hidden="1" customHeight="1" x14ac:dyDescent="0.25">
      <c r="A1800" s="5" t="s">
        <v>307</v>
      </c>
      <c r="B1800" s="5" t="s">
        <v>3485</v>
      </c>
      <c r="C1800" s="376" t="s">
        <v>198</v>
      </c>
      <c r="D1800" s="332">
        <v>180537</v>
      </c>
      <c r="E1800" s="4" t="s">
        <v>3486</v>
      </c>
      <c r="F1800" s="344" t="s">
        <v>32</v>
      </c>
      <c r="G1800" s="344">
        <v>2</v>
      </c>
      <c r="H1800" s="650">
        <v>9.6</v>
      </c>
      <c r="I1800" s="650">
        <v>19.2</v>
      </c>
      <c r="J1800" s="366">
        <v>43283</v>
      </c>
      <c r="K1800" s="598" t="s">
        <v>616</v>
      </c>
      <c r="L1800" s="361" t="s">
        <v>307</v>
      </c>
      <c r="M1800" s="652" t="s">
        <v>935</v>
      </c>
      <c r="N1800" s="660">
        <v>43445</v>
      </c>
      <c r="O1800" s="654">
        <v>43285</v>
      </c>
      <c r="P1800" s="6"/>
      <c r="Q1800" s="271" t="s">
        <v>77</v>
      </c>
      <c r="R1800" s="5">
        <v>2018</v>
      </c>
    </row>
    <row r="1801" spans="1:23" ht="23.25" hidden="1" customHeight="1" x14ac:dyDescent="0.25">
      <c r="A1801" s="5" t="s">
        <v>307</v>
      </c>
      <c r="B1801" s="5" t="s">
        <v>3485</v>
      </c>
      <c r="C1801" s="376" t="s">
        <v>198</v>
      </c>
      <c r="D1801" s="332">
        <v>180539</v>
      </c>
      <c r="E1801" s="4" t="s">
        <v>3487</v>
      </c>
      <c r="F1801" s="344" t="s">
        <v>32</v>
      </c>
      <c r="G1801" s="344">
        <v>2</v>
      </c>
      <c r="H1801" s="650">
        <v>20</v>
      </c>
      <c r="I1801" s="650">
        <v>40</v>
      </c>
      <c r="J1801" s="366">
        <v>43283</v>
      </c>
      <c r="K1801" s="598" t="s">
        <v>616</v>
      </c>
      <c r="L1801" s="361" t="s">
        <v>307</v>
      </c>
      <c r="M1801" s="652" t="s">
        <v>935</v>
      </c>
      <c r="N1801" s="660">
        <v>43445</v>
      </c>
      <c r="O1801" s="654">
        <v>43285</v>
      </c>
      <c r="P1801" s="6"/>
      <c r="Q1801" s="271" t="s">
        <v>77</v>
      </c>
      <c r="R1801" s="5">
        <v>2018</v>
      </c>
      <c r="S1801" s="124"/>
      <c r="T1801" s="124"/>
      <c r="U1801" s="124"/>
      <c r="V1801" s="124"/>
      <c r="W1801" s="124"/>
    </row>
    <row r="1802" spans="1:23" ht="23.25" hidden="1" customHeight="1" x14ac:dyDescent="0.25">
      <c r="A1802" s="5" t="s">
        <v>307</v>
      </c>
      <c r="B1802" s="5"/>
      <c r="C1802" s="376"/>
      <c r="D1802" s="332" t="s">
        <v>3488</v>
      </c>
      <c r="E1802" s="337" t="s">
        <v>3254</v>
      </c>
      <c r="F1802" s="344" t="s">
        <v>32</v>
      </c>
      <c r="G1802" s="344">
        <v>1</v>
      </c>
      <c r="H1802" s="650">
        <v>4000</v>
      </c>
      <c r="I1802" s="650">
        <v>4000</v>
      </c>
      <c r="J1802" s="366">
        <v>43283</v>
      </c>
      <c r="K1802" s="598" t="s">
        <v>2866</v>
      </c>
      <c r="L1802" s="361" t="s">
        <v>307</v>
      </c>
      <c r="M1802" s="652" t="s">
        <v>935</v>
      </c>
      <c r="N1802" s="660">
        <v>43284</v>
      </c>
      <c r="O1802" s="654">
        <v>43285</v>
      </c>
      <c r="P1802" s="6"/>
      <c r="Q1802" s="271" t="s">
        <v>77</v>
      </c>
      <c r="R1802" s="5">
        <v>2018</v>
      </c>
    </row>
    <row r="1803" spans="1:23" ht="23.25" hidden="1" customHeight="1" x14ac:dyDescent="0.25">
      <c r="A1803" s="5" t="s">
        <v>3489</v>
      </c>
      <c r="B1803" s="5" t="s">
        <v>1099</v>
      </c>
      <c r="C1803" s="376" t="s">
        <v>3490</v>
      </c>
      <c r="D1803" s="344" t="s">
        <v>3491</v>
      </c>
      <c r="E1803" s="333" t="s">
        <v>1099</v>
      </c>
      <c r="F1803" s="344" t="s">
        <v>683</v>
      </c>
      <c r="G1803" s="344">
        <v>1</v>
      </c>
      <c r="H1803" s="650"/>
      <c r="I1803" s="650"/>
      <c r="J1803" s="366">
        <v>43285</v>
      </c>
      <c r="K1803" s="598" t="s">
        <v>188</v>
      </c>
      <c r="L1803" s="361" t="s">
        <v>2736</v>
      </c>
      <c r="M1803" s="652" t="s">
        <v>1273</v>
      </c>
      <c r="N1803" s="660">
        <v>43312</v>
      </c>
      <c r="O1803" s="654">
        <v>43314</v>
      </c>
      <c r="P1803" s="6"/>
      <c r="Q1803" s="271" t="s">
        <v>77</v>
      </c>
      <c r="R1803" s="5">
        <v>2018</v>
      </c>
    </row>
    <row r="1804" spans="1:23" ht="23.25" hidden="1" customHeight="1" x14ac:dyDescent="0.25">
      <c r="A1804" s="5" t="s">
        <v>3489</v>
      </c>
      <c r="B1804" s="5" t="s">
        <v>1099</v>
      </c>
      <c r="C1804" s="376" t="s">
        <v>3490</v>
      </c>
      <c r="D1804" s="344" t="s">
        <v>3492</v>
      </c>
      <c r="E1804" s="333" t="s">
        <v>1099</v>
      </c>
      <c r="F1804" s="344" t="s">
        <v>683</v>
      </c>
      <c r="G1804" s="344">
        <v>1</v>
      </c>
      <c r="H1804" s="650"/>
      <c r="I1804" s="650"/>
      <c r="J1804" s="366">
        <v>43285</v>
      </c>
      <c r="K1804" s="598" t="s">
        <v>188</v>
      </c>
      <c r="L1804" s="361" t="s">
        <v>2736</v>
      </c>
      <c r="M1804" s="652" t="s">
        <v>1273</v>
      </c>
      <c r="N1804" s="660">
        <v>43312</v>
      </c>
      <c r="O1804" s="654">
        <v>43314</v>
      </c>
      <c r="P1804" s="6"/>
      <c r="Q1804" s="271" t="s">
        <v>77</v>
      </c>
      <c r="R1804" s="5">
        <v>2018</v>
      </c>
    </row>
    <row r="1805" spans="1:23" ht="23.25" hidden="1" customHeight="1" x14ac:dyDescent="0.25">
      <c r="A1805" s="5" t="s">
        <v>54</v>
      </c>
      <c r="B1805" s="5" t="s">
        <v>3493</v>
      </c>
      <c r="C1805" s="376"/>
      <c r="D1805" s="344" t="s">
        <v>3494</v>
      </c>
      <c r="E1805" s="333" t="s">
        <v>3495</v>
      </c>
      <c r="F1805" s="344" t="s">
        <v>32</v>
      </c>
      <c r="G1805" s="344">
        <v>1</v>
      </c>
      <c r="H1805" s="650">
        <v>93.87</v>
      </c>
      <c r="I1805" s="650">
        <v>93.87</v>
      </c>
      <c r="J1805" s="366">
        <v>43285</v>
      </c>
      <c r="K1805" s="598" t="s">
        <v>571</v>
      </c>
      <c r="L1805" s="361" t="s">
        <v>88</v>
      </c>
      <c r="M1805" s="652" t="s">
        <v>3180</v>
      </c>
      <c r="N1805" s="660">
        <v>43445</v>
      </c>
      <c r="O1805" s="654">
        <v>43292</v>
      </c>
      <c r="P1805" s="6"/>
      <c r="Q1805" s="271" t="s">
        <v>77</v>
      </c>
      <c r="R1805" s="5">
        <v>2018</v>
      </c>
      <c r="S1805" s="124"/>
      <c r="T1805" s="124"/>
      <c r="U1805" s="124"/>
      <c r="V1805" s="124"/>
      <c r="W1805" s="124"/>
    </row>
    <row r="1806" spans="1:23" ht="23.25" hidden="1" customHeight="1" x14ac:dyDescent="0.25">
      <c r="A1806" s="5"/>
      <c r="B1806" s="5" t="s">
        <v>172</v>
      </c>
      <c r="C1806" s="376"/>
      <c r="D1806" s="344" t="s">
        <v>3496</v>
      </c>
      <c r="E1806" s="333" t="s">
        <v>3497</v>
      </c>
      <c r="F1806" s="344" t="s">
        <v>32</v>
      </c>
      <c r="G1806" s="344">
        <v>1</v>
      </c>
      <c r="H1806" s="650">
        <v>31.5</v>
      </c>
      <c r="I1806" s="650">
        <v>31.5</v>
      </c>
      <c r="J1806" s="366">
        <v>43285</v>
      </c>
      <c r="K1806" s="598" t="s">
        <v>3361</v>
      </c>
      <c r="L1806" s="361" t="s">
        <v>88</v>
      </c>
      <c r="M1806" s="652" t="s">
        <v>3180</v>
      </c>
      <c r="N1806" s="660">
        <v>43286</v>
      </c>
      <c r="O1806" s="654">
        <v>43292</v>
      </c>
      <c r="P1806" s="6"/>
      <c r="Q1806" s="271" t="s">
        <v>77</v>
      </c>
      <c r="R1806" s="5">
        <v>2018</v>
      </c>
      <c r="S1806" s="564"/>
      <c r="T1806" s="564"/>
      <c r="U1806" s="564"/>
      <c r="V1806" s="564"/>
      <c r="W1806" s="564"/>
    </row>
    <row r="1807" spans="1:23" ht="23.25" hidden="1" customHeight="1" x14ac:dyDescent="0.25">
      <c r="A1807" s="5" t="s">
        <v>54</v>
      </c>
      <c r="B1807" s="5" t="s">
        <v>172</v>
      </c>
      <c r="C1807" s="376"/>
      <c r="D1807" s="344" t="s">
        <v>3496</v>
      </c>
      <c r="E1807" s="333" t="s">
        <v>3497</v>
      </c>
      <c r="F1807" s="344" t="s">
        <v>32</v>
      </c>
      <c r="G1807" s="344">
        <v>1</v>
      </c>
      <c r="H1807" s="650">
        <v>118.5</v>
      </c>
      <c r="I1807" s="650">
        <v>118.5</v>
      </c>
      <c r="J1807" s="366">
        <v>43285</v>
      </c>
      <c r="K1807" s="598" t="s">
        <v>3361</v>
      </c>
      <c r="L1807" s="361" t="s">
        <v>88</v>
      </c>
      <c r="M1807" s="652" t="s">
        <v>3498</v>
      </c>
      <c r="N1807" s="660"/>
      <c r="O1807" s="654"/>
      <c r="P1807" s="6"/>
      <c r="Q1807" s="271" t="s">
        <v>77</v>
      </c>
      <c r="R1807" s="5">
        <v>2018</v>
      </c>
    </row>
    <row r="1808" spans="1:23" ht="23.25" hidden="1" customHeight="1" x14ac:dyDescent="0.25">
      <c r="A1808" s="5" t="s">
        <v>103</v>
      </c>
      <c r="B1808" s="5" t="s">
        <v>3499</v>
      </c>
      <c r="C1808" s="376"/>
      <c r="D1808" s="344" t="s">
        <v>3500</v>
      </c>
      <c r="E1808" s="337" t="s">
        <v>3501</v>
      </c>
      <c r="F1808" s="344" t="s">
        <v>32</v>
      </c>
      <c r="G1808" s="344">
        <v>1</v>
      </c>
      <c r="H1808" s="650">
        <v>1635.85</v>
      </c>
      <c r="I1808" s="650">
        <v>1635.85</v>
      </c>
      <c r="J1808" s="366">
        <v>43285</v>
      </c>
      <c r="K1808" s="598" t="s">
        <v>808</v>
      </c>
      <c r="L1808" s="361" t="s">
        <v>3502</v>
      </c>
      <c r="M1808" s="652" t="s">
        <v>935</v>
      </c>
      <c r="N1808" s="660">
        <v>43494</v>
      </c>
      <c r="O1808" s="654">
        <v>43292</v>
      </c>
      <c r="P1808" s="6"/>
      <c r="Q1808" s="271" t="s">
        <v>77</v>
      </c>
      <c r="R1808" s="549">
        <v>2018</v>
      </c>
    </row>
    <row r="1809" spans="1:23" ht="23.25" hidden="1" customHeight="1" x14ac:dyDescent="0.25">
      <c r="A1809" s="5" t="s">
        <v>103</v>
      </c>
      <c r="B1809" s="5" t="s">
        <v>3503</v>
      </c>
      <c r="C1809" s="376"/>
      <c r="D1809" s="344" t="s">
        <v>3504</v>
      </c>
      <c r="E1809" s="337" t="s">
        <v>3503</v>
      </c>
      <c r="F1809" s="344" t="s">
        <v>32</v>
      </c>
      <c r="G1809" s="344">
        <v>1</v>
      </c>
      <c r="H1809" s="650">
        <v>1822</v>
      </c>
      <c r="I1809" s="650">
        <v>1822</v>
      </c>
      <c r="J1809" s="366">
        <v>43285</v>
      </c>
      <c r="K1809" s="598" t="s">
        <v>808</v>
      </c>
      <c r="L1809" s="361" t="s">
        <v>3502</v>
      </c>
      <c r="M1809" s="652" t="s">
        <v>935</v>
      </c>
      <c r="N1809" s="660">
        <v>43287</v>
      </c>
      <c r="O1809" s="654">
        <v>43292</v>
      </c>
      <c r="P1809" s="6"/>
      <c r="Q1809" s="271" t="s">
        <v>77</v>
      </c>
      <c r="R1809" s="549">
        <v>2018</v>
      </c>
    </row>
    <row r="1810" spans="1:23" ht="23.25" hidden="1" customHeight="1" x14ac:dyDescent="0.25">
      <c r="A1810" s="124" t="s">
        <v>9</v>
      </c>
      <c r="B1810" s="124" t="s">
        <v>3505</v>
      </c>
      <c r="C1810" s="118" t="s">
        <v>532</v>
      </c>
      <c r="D1810" s="118" t="s">
        <v>3506</v>
      </c>
      <c r="E1810" s="124" t="s">
        <v>3505</v>
      </c>
      <c r="F1810" s="118" t="s">
        <v>44</v>
      </c>
      <c r="G1810" s="661">
        <v>5</v>
      </c>
      <c r="H1810" s="650"/>
      <c r="I1810" s="650"/>
      <c r="J1810" s="500">
        <v>45495</v>
      </c>
      <c r="K1810" s="673" t="s">
        <v>76</v>
      </c>
      <c r="L1810" s="276" t="s">
        <v>3507</v>
      </c>
      <c r="M1810" s="652" t="s">
        <v>34</v>
      </c>
      <c r="N1810" s="654">
        <v>45545</v>
      </c>
      <c r="O1810" s="653">
        <v>45552</v>
      </c>
      <c r="P1810" s="276"/>
      <c r="Q1810" s="271" t="s">
        <v>100</v>
      </c>
      <c r="R1810" s="86"/>
    </row>
    <row r="1811" spans="1:23" ht="23.25" hidden="1" customHeight="1" x14ac:dyDescent="0.25">
      <c r="A1811" s="5" t="s">
        <v>0</v>
      </c>
      <c r="B1811" s="5" t="s">
        <v>3508</v>
      </c>
      <c r="C1811" s="376"/>
      <c r="D1811" s="388" t="s">
        <v>3509</v>
      </c>
      <c r="E1811" s="337" t="s">
        <v>3510</v>
      </c>
      <c r="F1811" s="344" t="s">
        <v>50</v>
      </c>
      <c r="G1811" s="344">
        <v>1</v>
      </c>
      <c r="H1811" s="650">
        <v>71.61</v>
      </c>
      <c r="I1811" s="650">
        <v>71.61</v>
      </c>
      <c r="J1811" s="366">
        <v>43286</v>
      </c>
      <c r="K1811" s="598" t="s">
        <v>188</v>
      </c>
      <c r="L1811" s="361" t="s">
        <v>424</v>
      </c>
      <c r="M1811" s="652" t="s">
        <v>193</v>
      </c>
      <c r="N1811" s="660">
        <v>43341</v>
      </c>
      <c r="O1811" s="654">
        <v>43342</v>
      </c>
      <c r="P1811" s="6"/>
      <c r="Q1811" s="271" t="s">
        <v>77</v>
      </c>
      <c r="R1811" s="549">
        <v>2018</v>
      </c>
    </row>
    <row r="1812" spans="1:23" ht="23.25" hidden="1" customHeight="1" x14ac:dyDescent="0.25">
      <c r="A1812" s="4" t="s">
        <v>0</v>
      </c>
      <c r="B1812" s="4" t="s">
        <v>3511</v>
      </c>
      <c r="C1812" s="430" t="s">
        <v>3512</v>
      </c>
      <c r="D1812" s="332" t="s">
        <v>3513</v>
      </c>
      <c r="E1812" s="337" t="s">
        <v>3511</v>
      </c>
      <c r="F1812" s="332" t="s">
        <v>50</v>
      </c>
      <c r="G1812" s="332">
        <v>1</v>
      </c>
      <c r="H1812" s="650">
        <v>368.54</v>
      </c>
      <c r="I1812" s="650">
        <v>368.54</v>
      </c>
      <c r="J1812" s="420">
        <v>43286</v>
      </c>
      <c r="K1812" s="597" t="s">
        <v>33</v>
      </c>
      <c r="L1812" s="323" t="s">
        <v>54</v>
      </c>
      <c r="M1812" s="652"/>
      <c r="N1812" s="653"/>
      <c r="O1812" s="654"/>
      <c r="P1812" s="655"/>
      <c r="Q1812" s="271" t="s">
        <v>77</v>
      </c>
      <c r="R1812" s="658">
        <f>YEAR(J1812)</f>
        <v>2018</v>
      </c>
    </row>
    <row r="1813" spans="1:23" ht="23.25" hidden="1" customHeight="1" x14ac:dyDescent="0.25">
      <c r="A1813" s="5" t="s">
        <v>0</v>
      </c>
      <c r="B1813" s="5" t="s">
        <v>3514</v>
      </c>
      <c r="C1813" s="376" t="s">
        <v>3515</v>
      </c>
      <c r="D1813" s="388" t="s">
        <v>3516</v>
      </c>
      <c r="E1813" s="3" t="s">
        <v>3517</v>
      </c>
      <c r="F1813" s="344" t="s">
        <v>94</v>
      </c>
      <c r="G1813" s="344">
        <v>10</v>
      </c>
      <c r="H1813" s="650">
        <v>7.4729999999999999</v>
      </c>
      <c r="I1813" s="650">
        <v>74.73</v>
      </c>
      <c r="J1813" s="366">
        <v>43287</v>
      </c>
      <c r="K1813" s="598" t="s">
        <v>139</v>
      </c>
      <c r="L1813" s="361" t="s">
        <v>424</v>
      </c>
      <c r="M1813" s="652" t="s">
        <v>1273</v>
      </c>
      <c r="N1813" s="660">
        <v>43312</v>
      </c>
      <c r="O1813" s="654">
        <v>43314</v>
      </c>
      <c r="P1813" s="6"/>
      <c r="Q1813" s="271" t="s">
        <v>77</v>
      </c>
      <c r="R1813" s="5">
        <v>2018</v>
      </c>
    </row>
    <row r="1814" spans="1:23" ht="23.25" hidden="1" customHeight="1" x14ac:dyDescent="0.25">
      <c r="A1814" s="348" t="s">
        <v>103</v>
      </c>
      <c r="B1814" s="5" t="s">
        <v>3518</v>
      </c>
      <c r="C1814" s="376"/>
      <c r="D1814" s="388" t="s">
        <v>3519</v>
      </c>
      <c r="E1814" s="337" t="s">
        <v>3520</v>
      </c>
      <c r="F1814" s="393" t="s">
        <v>32</v>
      </c>
      <c r="G1814" s="393">
        <v>1</v>
      </c>
      <c r="H1814" s="650">
        <v>3570</v>
      </c>
      <c r="I1814" s="650">
        <v>3570</v>
      </c>
      <c r="J1814" s="686">
        <v>43287</v>
      </c>
      <c r="K1814" s="687" t="s">
        <v>808</v>
      </c>
      <c r="L1814" s="569" t="s">
        <v>95</v>
      </c>
      <c r="M1814" s="652" t="s">
        <v>34</v>
      </c>
      <c r="N1814" s="660">
        <v>43348</v>
      </c>
      <c r="O1814" s="654">
        <v>43355</v>
      </c>
      <c r="P1814" s="7"/>
      <c r="Q1814" s="271" t="s">
        <v>77</v>
      </c>
      <c r="R1814" s="549">
        <v>2018</v>
      </c>
    </row>
    <row r="1815" spans="1:23" ht="23.25" hidden="1" customHeight="1" x14ac:dyDescent="0.25">
      <c r="A1815" s="5" t="s">
        <v>84</v>
      </c>
      <c r="B1815" s="5" t="s">
        <v>3521</v>
      </c>
      <c r="C1815" s="376" t="s">
        <v>3522</v>
      </c>
      <c r="D1815" s="335">
        <v>236534</v>
      </c>
      <c r="E1815" s="3" t="s">
        <v>3523</v>
      </c>
      <c r="F1815" s="344" t="s">
        <v>32</v>
      </c>
      <c r="G1815" s="344">
        <v>2</v>
      </c>
      <c r="H1815" s="650">
        <v>51.84</v>
      </c>
      <c r="I1815" s="650">
        <v>103.68</v>
      </c>
      <c r="J1815" s="651">
        <v>43288</v>
      </c>
      <c r="K1815" s="598" t="s">
        <v>33</v>
      </c>
      <c r="L1815" s="361" t="s">
        <v>0</v>
      </c>
      <c r="M1815" s="652" t="s">
        <v>60</v>
      </c>
      <c r="N1815" s="653">
        <v>43368</v>
      </c>
      <c r="O1815" s="654">
        <v>43369</v>
      </c>
      <c r="P1815" s="6"/>
      <c r="Q1815" s="271" t="s">
        <v>77</v>
      </c>
      <c r="R1815" s="5">
        <v>2018</v>
      </c>
    </row>
    <row r="1816" spans="1:23" ht="23.25" hidden="1" customHeight="1" x14ac:dyDescent="0.25">
      <c r="A1816" s="5" t="s">
        <v>36</v>
      </c>
      <c r="B1816" s="5" t="s">
        <v>3524</v>
      </c>
      <c r="C1816" s="376" t="s">
        <v>3525</v>
      </c>
      <c r="D1816" s="335" t="s">
        <v>3526</v>
      </c>
      <c r="E1816" s="3" t="s">
        <v>3524</v>
      </c>
      <c r="F1816" s="344" t="s">
        <v>50</v>
      </c>
      <c r="G1816" s="344">
        <v>8</v>
      </c>
      <c r="H1816" s="650">
        <v>30.728999999999999</v>
      </c>
      <c r="I1816" s="650">
        <v>245.83</v>
      </c>
      <c r="J1816" s="651">
        <v>43290</v>
      </c>
      <c r="K1816" s="598" t="s">
        <v>33</v>
      </c>
      <c r="L1816" s="361" t="s">
        <v>36</v>
      </c>
      <c r="M1816" s="652" t="s">
        <v>1273</v>
      </c>
      <c r="N1816" s="653">
        <v>43312</v>
      </c>
      <c r="O1816" s="654">
        <v>43314</v>
      </c>
      <c r="P1816" s="6"/>
      <c r="Q1816" s="271" t="s">
        <v>77</v>
      </c>
      <c r="R1816" s="658">
        <f>YEAR(J1816)</f>
        <v>2018</v>
      </c>
    </row>
    <row r="1817" spans="1:23" ht="23.25" hidden="1" customHeight="1" x14ac:dyDescent="0.25">
      <c r="A1817" s="5" t="s">
        <v>84</v>
      </c>
      <c r="B1817" s="5" t="s">
        <v>3527</v>
      </c>
      <c r="C1817" s="376" t="s">
        <v>3528</v>
      </c>
      <c r="D1817" s="335" t="s">
        <v>3529</v>
      </c>
      <c r="E1817" s="3" t="s">
        <v>3530</v>
      </c>
      <c r="F1817" s="344" t="s">
        <v>44</v>
      </c>
      <c r="G1817" s="344">
        <v>1</v>
      </c>
      <c r="H1817" s="650">
        <v>454.04</v>
      </c>
      <c r="I1817" s="650">
        <v>454.04</v>
      </c>
      <c r="J1817" s="366">
        <v>43290</v>
      </c>
      <c r="K1817" s="598" t="s">
        <v>2885</v>
      </c>
      <c r="L1817" s="361" t="s">
        <v>54</v>
      </c>
      <c r="M1817" s="652" t="s">
        <v>3531</v>
      </c>
      <c r="N1817" s="660">
        <v>43377</v>
      </c>
      <c r="O1817" s="654">
        <v>43381</v>
      </c>
      <c r="P1817" s="6"/>
      <c r="Q1817" s="271" t="s">
        <v>77</v>
      </c>
      <c r="R1817" s="5">
        <v>2018</v>
      </c>
      <c r="S1817" s="124"/>
      <c r="T1817" s="124"/>
      <c r="U1817" s="124"/>
      <c r="V1817" s="124"/>
      <c r="W1817" s="124"/>
    </row>
    <row r="1818" spans="1:23" ht="23.25" hidden="1" customHeight="1" x14ac:dyDescent="0.25">
      <c r="A1818" s="5" t="s">
        <v>0</v>
      </c>
      <c r="B1818" s="5" t="s">
        <v>3532</v>
      </c>
      <c r="C1818" s="376" t="s">
        <v>3533</v>
      </c>
      <c r="D1818" s="335" t="s">
        <v>3534</v>
      </c>
      <c r="E1818" s="333" t="s">
        <v>3535</v>
      </c>
      <c r="F1818" s="344" t="s">
        <v>50</v>
      </c>
      <c r="G1818" s="344">
        <v>32</v>
      </c>
      <c r="H1818" s="650">
        <v>3.42</v>
      </c>
      <c r="I1818" s="650">
        <v>109.31</v>
      </c>
      <c r="J1818" s="651">
        <v>43290</v>
      </c>
      <c r="K1818" s="598" t="s">
        <v>33</v>
      </c>
      <c r="L1818" s="361" t="s">
        <v>36</v>
      </c>
      <c r="M1818" s="652" t="s">
        <v>1273</v>
      </c>
      <c r="N1818" s="653">
        <v>43312</v>
      </c>
      <c r="O1818" s="654">
        <v>43314</v>
      </c>
      <c r="P1818" s="6"/>
      <c r="Q1818" s="271" t="s">
        <v>77</v>
      </c>
      <c r="R1818" s="658">
        <f>YEAR(J1818)</f>
        <v>2018</v>
      </c>
      <c r="S1818" s="541"/>
      <c r="T1818" s="541"/>
      <c r="U1818" s="541"/>
      <c r="V1818" s="541"/>
      <c r="W1818" s="541"/>
    </row>
    <row r="1819" spans="1:23" ht="23.25" hidden="1" customHeight="1" x14ac:dyDescent="0.25">
      <c r="A1819" s="5" t="s">
        <v>36</v>
      </c>
      <c r="B1819" s="5" t="s">
        <v>3536</v>
      </c>
      <c r="C1819" s="376" t="s">
        <v>180</v>
      </c>
      <c r="D1819" s="344" t="s">
        <v>658</v>
      </c>
      <c r="E1819" s="3" t="s">
        <v>3537</v>
      </c>
      <c r="F1819" s="344" t="s">
        <v>94</v>
      </c>
      <c r="G1819" s="344">
        <v>30</v>
      </c>
      <c r="H1819" s="650"/>
      <c r="I1819" s="650"/>
      <c r="J1819" s="366">
        <v>43292</v>
      </c>
      <c r="K1819" s="598" t="s">
        <v>180</v>
      </c>
      <c r="L1819" s="361" t="s">
        <v>36</v>
      </c>
      <c r="M1819" s="652" t="s">
        <v>1273</v>
      </c>
      <c r="N1819" s="660">
        <v>43312</v>
      </c>
      <c r="O1819" s="654">
        <v>43314</v>
      </c>
      <c r="P1819" s="6"/>
      <c r="Q1819" s="271" t="s">
        <v>77</v>
      </c>
      <c r="R1819" s="549">
        <v>2018</v>
      </c>
      <c r="S1819" s="124"/>
      <c r="T1819" s="124"/>
      <c r="U1819" s="124"/>
      <c r="V1819" s="124"/>
      <c r="W1819" s="124"/>
    </row>
    <row r="1820" spans="1:23" ht="23.25" hidden="1" customHeight="1" x14ac:dyDescent="0.25">
      <c r="A1820" s="5" t="s">
        <v>36</v>
      </c>
      <c r="B1820" s="5" t="s">
        <v>3536</v>
      </c>
      <c r="C1820" s="376" t="s">
        <v>180</v>
      </c>
      <c r="D1820" s="344" t="s">
        <v>1058</v>
      </c>
      <c r="E1820" s="337" t="s">
        <v>3538</v>
      </c>
      <c r="F1820" s="344" t="s">
        <v>94</v>
      </c>
      <c r="G1820" s="344">
        <v>60</v>
      </c>
      <c r="H1820" s="650"/>
      <c r="I1820" s="650"/>
      <c r="J1820" s="366">
        <v>43292</v>
      </c>
      <c r="K1820" s="598" t="s">
        <v>180</v>
      </c>
      <c r="L1820" s="361" t="s">
        <v>36</v>
      </c>
      <c r="M1820" s="652" t="s">
        <v>1273</v>
      </c>
      <c r="N1820" s="660">
        <v>43312</v>
      </c>
      <c r="O1820" s="654">
        <v>43314</v>
      </c>
      <c r="P1820" s="6"/>
      <c r="Q1820" s="271" t="s">
        <v>77</v>
      </c>
      <c r="R1820" s="5">
        <v>2018</v>
      </c>
      <c r="S1820" s="124"/>
      <c r="T1820" s="124"/>
      <c r="U1820" s="124"/>
      <c r="V1820" s="124"/>
      <c r="W1820" s="124"/>
    </row>
    <row r="1821" spans="1:23" ht="23.25" hidden="1" customHeight="1" x14ac:dyDescent="0.25">
      <c r="A1821" s="5" t="s">
        <v>36</v>
      </c>
      <c r="B1821" s="5" t="s">
        <v>3536</v>
      </c>
      <c r="C1821" s="376" t="s">
        <v>180</v>
      </c>
      <c r="D1821" s="344" t="s">
        <v>3539</v>
      </c>
      <c r="E1821" s="337" t="s">
        <v>3540</v>
      </c>
      <c r="F1821" s="344" t="s">
        <v>94</v>
      </c>
      <c r="G1821" s="344">
        <v>60</v>
      </c>
      <c r="H1821" s="650"/>
      <c r="I1821" s="650"/>
      <c r="J1821" s="366">
        <v>43292</v>
      </c>
      <c r="K1821" s="598" t="s">
        <v>180</v>
      </c>
      <c r="L1821" s="361" t="s">
        <v>36</v>
      </c>
      <c r="M1821" s="652" t="s">
        <v>1273</v>
      </c>
      <c r="N1821" s="660">
        <v>43312</v>
      </c>
      <c r="O1821" s="654">
        <v>43314</v>
      </c>
      <c r="P1821" s="6"/>
      <c r="Q1821" s="271" t="s">
        <v>77</v>
      </c>
      <c r="R1821" s="5">
        <v>2018</v>
      </c>
      <c r="S1821" s="124"/>
      <c r="T1821" s="124"/>
      <c r="U1821" s="124"/>
      <c r="V1821" s="124"/>
      <c r="W1821" s="124"/>
    </row>
    <row r="1822" spans="1:23" ht="23.25" hidden="1" customHeight="1" x14ac:dyDescent="0.25">
      <c r="A1822" s="5" t="s">
        <v>36</v>
      </c>
      <c r="B1822" s="5" t="s">
        <v>3536</v>
      </c>
      <c r="C1822" s="376" t="s">
        <v>180</v>
      </c>
      <c r="D1822" s="344" t="s">
        <v>3541</v>
      </c>
      <c r="E1822" s="337" t="s">
        <v>3542</v>
      </c>
      <c r="F1822" s="344" t="s">
        <v>94</v>
      </c>
      <c r="G1822" s="344">
        <v>30</v>
      </c>
      <c r="H1822" s="650"/>
      <c r="I1822" s="650"/>
      <c r="J1822" s="366">
        <v>43292</v>
      </c>
      <c r="K1822" s="598" t="s">
        <v>180</v>
      </c>
      <c r="L1822" s="361" t="s">
        <v>36</v>
      </c>
      <c r="M1822" s="652" t="s">
        <v>1273</v>
      </c>
      <c r="N1822" s="660">
        <v>43312</v>
      </c>
      <c r="O1822" s="654">
        <v>43314</v>
      </c>
      <c r="P1822" s="6"/>
      <c r="Q1822" s="271" t="s">
        <v>77</v>
      </c>
      <c r="R1822" s="5">
        <v>2018</v>
      </c>
      <c r="S1822" s="541"/>
      <c r="T1822" s="541"/>
      <c r="U1822" s="541"/>
      <c r="V1822" s="541"/>
      <c r="W1822" s="541"/>
    </row>
    <row r="1823" spans="1:23" ht="23.25" hidden="1" customHeight="1" x14ac:dyDescent="0.25">
      <c r="A1823" s="5" t="s">
        <v>54</v>
      </c>
      <c r="B1823" s="5" t="s">
        <v>3543</v>
      </c>
      <c r="C1823" s="376" t="s">
        <v>246</v>
      </c>
      <c r="D1823" s="344" t="s">
        <v>3544</v>
      </c>
      <c r="E1823" s="333" t="s">
        <v>3545</v>
      </c>
      <c r="F1823" s="344" t="s">
        <v>32</v>
      </c>
      <c r="G1823" s="344">
        <v>10</v>
      </c>
      <c r="H1823" s="650">
        <v>27.28</v>
      </c>
      <c r="I1823" s="650">
        <v>272.8</v>
      </c>
      <c r="J1823" s="366">
        <v>43293</v>
      </c>
      <c r="K1823" s="598" t="s">
        <v>234</v>
      </c>
      <c r="L1823" s="361" t="s">
        <v>54</v>
      </c>
      <c r="M1823" s="652" t="s">
        <v>1273</v>
      </c>
      <c r="N1823" s="660">
        <v>43312</v>
      </c>
      <c r="O1823" s="654">
        <v>43314</v>
      </c>
      <c r="P1823" s="6"/>
      <c r="Q1823" s="271" t="s">
        <v>77</v>
      </c>
      <c r="R1823" s="5">
        <v>2018</v>
      </c>
      <c r="S1823" s="564"/>
      <c r="T1823" s="564"/>
      <c r="U1823" s="564"/>
      <c r="V1823" s="564"/>
      <c r="W1823" s="564"/>
    </row>
    <row r="1824" spans="1:23" ht="23.25" hidden="1" customHeight="1" x14ac:dyDescent="0.25">
      <c r="A1824" s="5" t="s">
        <v>0</v>
      </c>
      <c r="B1824" s="5" t="s">
        <v>3546</v>
      </c>
      <c r="C1824" s="376" t="s">
        <v>947</v>
      </c>
      <c r="D1824" s="344" t="s">
        <v>3547</v>
      </c>
      <c r="E1824" s="337" t="s">
        <v>3548</v>
      </c>
      <c r="F1824" s="344" t="s">
        <v>50</v>
      </c>
      <c r="G1824" s="344">
        <v>6</v>
      </c>
      <c r="H1824" s="650">
        <v>11.465</v>
      </c>
      <c r="I1824" s="650">
        <v>68.790000000000006</v>
      </c>
      <c r="J1824" s="651">
        <v>43294</v>
      </c>
      <c r="K1824" s="598" t="s">
        <v>33</v>
      </c>
      <c r="L1824" s="361" t="s">
        <v>0</v>
      </c>
      <c r="M1824" s="652" t="s">
        <v>1273</v>
      </c>
      <c r="N1824" s="653">
        <v>43312</v>
      </c>
      <c r="O1824" s="654">
        <v>43314</v>
      </c>
      <c r="P1824" s="6"/>
      <c r="Q1824" s="271" t="s">
        <v>77</v>
      </c>
      <c r="R1824" s="5">
        <v>2018</v>
      </c>
    </row>
    <row r="1825" spans="1:18" ht="23.25" hidden="1" customHeight="1" x14ac:dyDescent="0.25">
      <c r="A1825" s="5" t="s">
        <v>2705</v>
      </c>
      <c r="B1825" s="5" t="s">
        <v>1049</v>
      </c>
      <c r="C1825" s="376" t="s">
        <v>178</v>
      </c>
      <c r="D1825" s="335">
        <v>1523268</v>
      </c>
      <c r="E1825" s="3" t="s">
        <v>179</v>
      </c>
      <c r="F1825" s="344" t="s">
        <v>44</v>
      </c>
      <c r="G1825" s="344">
        <v>3</v>
      </c>
      <c r="H1825" s="650">
        <v>279.70999999999998</v>
      </c>
      <c r="I1825" s="650">
        <v>839.12999999999988</v>
      </c>
      <c r="J1825" s="366">
        <v>43295</v>
      </c>
      <c r="K1825" s="598" t="s">
        <v>180</v>
      </c>
      <c r="L1825" s="361" t="s">
        <v>0</v>
      </c>
      <c r="M1825" s="652" t="s">
        <v>66</v>
      </c>
      <c r="N1825" s="660">
        <v>43312</v>
      </c>
      <c r="O1825" s="654">
        <v>43314</v>
      </c>
      <c r="P1825" s="6"/>
      <c r="Q1825" s="271" t="s">
        <v>77</v>
      </c>
      <c r="R1825" s="5">
        <v>2018</v>
      </c>
    </row>
    <row r="1826" spans="1:18" ht="23.25" hidden="1" customHeight="1" x14ac:dyDescent="0.25">
      <c r="A1826" s="5" t="s">
        <v>0</v>
      </c>
      <c r="B1826" s="5" t="s">
        <v>3549</v>
      </c>
      <c r="C1826" s="376" t="s">
        <v>362</v>
      </c>
      <c r="D1826" s="344" t="s">
        <v>1807</v>
      </c>
      <c r="E1826" s="3" t="s">
        <v>3549</v>
      </c>
      <c r="F1826" s="344" t="s">
        <v>44</v>
      </c>
      <c r="G1826" s="344">
        <v>2</v>
      </c>
      <c r="H1826" s="650">
        <v>81.59</v>
      </c>
      <c r="I1826" s="650">
        <v>163.18</v>
      </c>
      <c r="J1826" s="366">
        <v>43298</v>
      </c>
      <c r="K1826" s="705" t="s">
        <v>524</v>
      </c>
      <c r="L1826" s="361" t="s">
        <v>0</v>
      </c>
      <c r="M1826" s="652" t="s">
        <v>1273</v>
      </c>
      <c r="N1826" s="660">
        <v>43312</v>
      </c>
      <c r="O1826" s="654">
        <v>43314</v>
      </c>
      <c r="P1826" s="6"/>
      <c r="Q1826" s="271" t="s">
        <v>77</v>
      </c>
      <c r="R1826" s="5">
        <v>2018</v>
      </c>
    </row>
    <row r="1827" spans="1:18" ht="23.25" hidden="1" customHeight="1" x14ac:dyDescent="0.25">
      <c r="A1827" s="5" t="s">
        <v>1254</v>
      </c>
      <c r="B1827" s="5" t="s">
        <v>3550</v>
      </c>
      <c r="C1827" s="376" t="s">
        <v>3551</v>
      </c>
      <c r="D1827" s="344" t="s">
        <v>3552</v>
      </c>
      <c r="E1827" s="3" t="s">
        <v>3550</v>
      </c>
      <c r="F1827" s="344" t="s">
        <v>75</v>
      </c>
      <c r="G1827" s="344">
        <v>20</v>
      </c>
      <c r="H1827" s="650">
        <v>5.63</v>
      </c>
      <c r="I1827" s="650">
        <v>11.26</v>
      </c>
      <c r="J1827" s="366">
        <v>43298</v>
      </c>
      <c r="K1827" s="598" t="s">
        <v>139</v>
      </c>
      <c r="L1827" s="361" t="s">
        <v>1254</v>
      </c>
      <c r="M1827" s="652" t="s">
        <v>1273</v>
      </c>
      <c r="N1827" s="660">
        <v>43312</v>
      </c>
      <c r="O1827" s="654">
        <v>43314</v>
      </c>
      <c r="P1827" s="6"/>
      <c r="Q1827" s="271" t="s">
        <v>77</v>
      </c>
      <c r="R1827" s="5">
        <v>2018</v>
      </c>
    </row>
    <row r="1828" spans="1:18" ht="23.25" hidden="1" customHeight="1" x14ac:dyDescent="0.25">
      <c r="A1828" s="5" t="s">
        <v>1254</v>
      </c>
      <c r="B1828" s="5" t="s">
        <v>3553</v>
      </c>
      <c r="C1828" s="376" t="s">
        <v>3551</v>
      </c>
      <c r="D1828" s="344" t="s">
        <v>3554</v>
      </c>
      <c r="E1828" s="3" t="s">
        <v>3553</v>
      </c>
      <c r="F1828" s="344" t="s">
        <v>75</v>
      </c>
      <c r="G1828" s="344">
        <v>20</v>
      </c>
      <c r="H1828" s="650">
        <v>5.28</v>
      </c>
      <c r="I1828" s="650">
        <v>10.56</v>
      </c>
      <c r="J1828" s="366">
        <v>43298</v>
      </c>
      <c r="K1828" s="598" t="s">
        <v>139</v>
      </c>
      <c r="L1828" s="361" t="s">
        <v>1254</v>
      </c>
      <c r="M1828" s="652" t="s">
        <v>1273</v>
      </c>
      <c r="N1828" s="660">
        <v>43312</v>
      </c>
      <c r="O1828" s="654">
        <v>43314</v>
      </c>
      <c r="P1828" s="6"/>
      <c r="Q1828" s="271" t="s">
        <v>77</v>
      </c>
      <c r="R1828" s="5">
        <v>2018</v>
      </c>
    </row>
    <row r="1829" spans="1:18" ht="23.25" hidden="1" customHeight="1" x14ac:dyDescent="0.25">
      <c r="A1829" s="5" t="s">
        <v>1254</v>
      </c>
      <c r="B1829" s="5" t="s">
        <v>3555</v>
      </c>
      <c r="C1829" s="376" t="s">
        <v>3551</v>
      </c>
      <c r="D1829" s="344" t="s">
        <v>3556</v>
      </c>
      <c r="E1829" s="333" t="s">
        <v>3555</v>
      </c>
      <c r="F1829" s="344" t="s">
        <v>75</v>
      </c>
      <c r="G1829" s="344">
        <v>20</v>
      </c>
      <c r="H1829" s="650">
        <v>5.8</v>
      </c>
      <c r="I1829" s="650">
        <v>11.6</v>
      </c>
      <c r="J1829" s="366">
        <v>43298</v>
      </c>
      <c r="K1829" s="598" t="s">
        <v>139</v>
      </c>
      <c r="L1829" s="361" t="s">
        <v>1254</v>
      </c>
      <c r="M1829" s="652" t="s">
        <v>1273</v>
      </c>
      <c r="N1829" s="660">
        <v>43312</v>
      </c>
      <c r="O1829" s="654">
        <v>43314</v>
      </c>
      <c r="P1829" s="6"/>
      <c r="Q1829" s="271" t="s">
        <v>77</v>
      </c>
      <c r="R1829" s="5">
        <v>2018</v>
      </c>
    </row>
    <row r="1830" spans="1:18" ht="23.25" hidden="1" customHeight="1" x14ac:dyDescent="0.25">
      <c r="A1830" s="5" t="s">
        <v>1254</v>
      </c>
      <c r="B1830" s="5" t="s">
        <v>3557</v>
      </c>
      <c r="C1830" s="376" t="s">
        <v>3551</v>
      </c>
      <c r="D1830" s="344" t="s">
        <v>3558</v>
      </c>
      <c r="E1830" s="333" t="s">
        <v>3557</v>
      </c>
      <c r="F1830" s="344" t="s">
        <v>75</v>
      </c>
      <c r="G1830" s="344">
        <v>10</v>
      </c>
      <c r="H1830" s="650">
        <v>5.98</v>
      </c>
      <c r="I1830" s="650">
        <v>11.96</v>
      </c>
      <c r="J1830" s="366">
        <v>43298</v>
      </c>
      <c r="K1830" s="598" t="s">
        <v>139</v>
      </c>
      <c r="L1830" s="361" t="s">
        <v>1254</v>
      </c>
      <c r="M1830" s="652" t="s">
        <v>1273</v>
      </c>
      <c r="N1830" s="660">
        <v>43312</v>
      </c>
      <c r="O1830" s="654">
        <v>43314</v>
      </c>
      <c r="P1830" s="6"/>
      <c r="Q1830" s="271" t="s">
        <v>77</v>
      </c>
      <c r="R1830" s="5">
        <v>2018</v>
      </c>
    </row>
    <row r="1831" spans="1:18" ht="23.25" hidden="1" customHeight="1" x14ac:dyDescent="0.25">
      <c r="A1831" s="5" t="s">
        <v>1254</v>
      </c>
      <c r="B1831" s="5" t="s">
        <v>3559</v>
      </c>
      <c r="C1831" s="376" t="s">
        <v>3551</v>
      </c>
      <c r="D1831" s="344" t="s">
        <v>3560</v>
      </c>
      <c r="E1831" s="333" t="s">
        <v>3559</v>
      </c>
      <c r="F1831" s="344" t="s">
        <v>75</v>
      </c>
      <c r="G1831" s="344">
        <v>10</v>
      </c>
      <c r="H1831" s="650">
        <v>6.42</v>
      </c>
      <c r="I1831" s="650">
        <v>12.84</v>
      </c>
      <c r="J1831" s="366">
        <v>43298</v>
      </c>
      <c r="K1831" s="598" t="s">
        <v>139</v>
      </c>
      <c r="L1831" s="361" t="s">
        <v>1254</v>
      </c>
      <c r="M1831" s="652" t="s">
        <v>1273</v>
      </c>
      <c r="N1831" s="660">
        <v>43312</v>
      </c>
      <c r="O1831" s="654">
        <v>43314</v>
      </c>
      <c r="P1831" s="6"/>
      <c r="Q1831" s="271" t="s">
        <v>77</v>
      </c>
      <c r="R1831" s="5">
        <v>2018</v>
      </c>
    </row>
    <row r="1832" spans="1:18" ht="23.25" hidden="1" customHeight="1" x14ac:dyDescent="0.25">
      <c r="A1832" s="5" t="s">
        <v>1254</v>
      </c>
      <c r="B1832" s="5" t="s">
        <v>3561</v>
      </c>
      <c r="C1832" s="376" t="s">
        <v>3562</v>
      </c>
      <c r="D1832" s="344" t="s">
        <v>3563</v>
      </c>
      <c r="E1832" s="333" t="s">
        <v>3561</v>
      </c>
      <c r="F1832" s="344" t="s">
        <v>75</v>
      </c>
      <c r="G1832" s="344">
        <v>20</v>
      </c>
      <c r="H1832" s="650"/>
      <c r="I1832" s="650"/>
      <c r="J1832" s="366">
        <v>43299</v>
      </c>
      <c r="K1832" s="598" t="s">
        <v>139</v>
      </c>
      <c r="L1832" s="361" t="s">
        <v>1254</v>
      </c>
      <c r="M1832" s="652" t="s">
        <v>1273</v>
      </c>
      <c r="N1832" s="660">
        <v>43312</v>
      </c>
      <c r="O1832" s="654">
        <v>43314</v>
      </c>
      <c r="P1832" s="6"/>
      <c r="Q1832" s="271" t="s">
        <v>77</v>
      </c>
      <c r="R1832" s="5">
        <v>2018</v>
      </c>
    </row>
    <row r="1833" spans="1:18" ht="23.25" hidden="1" customHeight="1" x14ac:dyDescent="0.25">
      <c r="A1833" s="5" t="s">
        <v>1254</v>
      </c>
      <c r="B1833" s="5" t="s">
        <v>3564</v>
      </c>
      <c r="C1833" s="376" t="s">
        <v>3562</v>
      </c>
      <c r="D1833" s="344" t="s">
        <v>3565</v>
      </c>
      <c r="E1833" s="333" t="s">
        <v>3564</v>
      </c>
      <c r="F1833" s="344" t="s">
        <v>75</v>
      </c>
      <c r="G1833" s="344">
        <v>20</v>
      </c>
      <c r="H1833" s="650"/>
      <c r="I1833" s="650"/>
      <c r="J1833" s="366">
        <v>43299</v>
      </c>
      <c r="K1833" s="598" t="s">
        <v>139</v>
      </c>
      <c r="L1833" s="361" t="s">
        <v>1254</v>
      </c>
      <c r="M1833" s="652" t="s">
        <v>1273</v>
      </c>
      <c r="N1833" s="660">
        <v>43312</v>
      </c>
      <c r="O1833" s="654">
        <v>43314</v>
      </c>
      <c r="P1833" s="6"/>
      <c r="Q1833" s="271" t="s">
        <v>77</v>
      </c>
      <c r="R1833" s="5">
        <v>2018</v>
      </c>
    </row>
    <row r="1834" spans="1:18" ht="23.25" hidden="1" customHeight="1" x14ac:dyDescent="0.25">
      <c r="A1834" s="5" t="s">
        <v>1254</v>
      </c>
      <c r="B1834" s="5" t="s">
        <v>3566</v>
      </c>
      <c r="C1834" s="376" t="s">
        <v>3562</v>
      </c>
      <c r="D1834" s="344" t="s">
        <v>3567</v>
      </c>
      <c r="E1834" s="333" t="s">
        <v>3566</v>
      </c>
      <c r="F1834" s="344" t="s">
        <v>75</v>
      </c>
      <c r="G1834" s="344">
        <v>20</v>
      </c>
      <c r="H1834" s="650"/>
      <c r="I1834" s="650"/>
      <c r="J1834" s="366">
        <v>43299</v>
      </c>
      <c r="K1834" s="598" t="s">
        <v>139</v>
      </c>
      <c r="L1834" s="361" t="s">
        <v>1254</v>
      </c>
      <c r="M1834" s="652" t="s">
        <v>1273</v>
      </c>
      <c r="N1834" s="660">
        <v>43312</v>
      </c>
      <c r="O1834" s="654">
        <v>43314</v>
      </c>
      <c r="P1834" s="6"/>
      <c r="Q1834" s="271" t="s">
        <v>77</v>
      </c>
      <c r="R1834" s="5">
        <v>2018</v>
      </c>
    </row>
    <row r="1835" spans="1:18" ht="23.25" hidden="1" customHeight="1" x14ac:dyDescent="0.25">
      <c r="A1835" s="338" t="s">
        <v>1378</v>
      </c>
      <c r="B1835" s="5" t="s">
        <v>1379</v>
      </c>
      <c r="C1835" s="376" t="s">
        <v>1380</v>
      </c>
      <c r="D1835" s="344" t="s">
        <v>1381</v>
      </c>
      <c r="E1835" s="4" t="s">
        <v>1382</v>
      </c>
      <c r="F1835" s="344" t="s">
        <v>683</v>
      </c>
      <c r="G1835" s="344">
        <v>1</v>
      </c>
      <c r="H1835" s="650">
        <v>32.49</v>
      </c>
      <c r="I1835" s="650">
        <v>32.49</v>
      </c>
      <c r="J1835" s="366">
        <v>43299</v>
      </c>
      <c r="K1835" s="598" t="s">
        <v>139</v>
      </c>
      <c r="L1835" s="361" t="s">
        <v>1378</v>
      </c>
      <c r="M1835" s="652" t="s">
        <v>34</v>
      </c>
      <c r="N1835" s="660">
        <v>43348</v>
      </c>
      <c r="O1835" s="654">
        <v>43355</v>
      </c>
      <c r="P1835" s="5"/>
      <c r="Q1835" s="271" t="s">
        <v>77</v>
      </c>
      <c r="R1835" s="5">
        <v>2018</v>
      </c>
    </row>
    <row r="1836" spans="1:18" ht="23.25" hidden="1" customHeight="1" x14ac:dyDescent="0.25">
      <c r="A1836" s="338" t="s">
        <v>654</v>
      </c>
      <c r="B1836" s="5" t="s">
        <v>655</v>
      </c>
      <c r="C1836" s="376" t="s">
        <v>220</v>
      </c>
      <c r="D1836" s="344">
        <v>22824</v>
      </c>
      <c r="E1836" s="354" t="s">
        <v>656</v>
      </c>
      <c r="F1836" s="344" t="s">
        <v>44</v>
      </c>
      <c r="G1836" s="344">
        <v>2</v>
      </c>
      <c r="H1836" s="650">
        <v>344</v>
      </c>
      <c r="I1836" s="650">
        <v>688</v>
      </c>
      <c r="J1836" s="366">
        <v>43299</v>
      </c>
      <c r="K1836" s="598" t="s">
        <v>220</v>
      </c>
      <c r="L1836" s="361" t="s">
        <v>95</v>
      </c>
      <c r="M1836" s="652" t="s">
        <v>66</v>
      </c>
      <c r="N1836" s="660">
        <v>43312</v>
      </c>
      <c r="O1836" s="123">
        <v>43314</v>
      </c>
      <c r="P1836" s="5"/>
      <c r="Q1836" s="271" t="s">
        <v>77</v>
      </c>
      <c r="R1836" s="5">
        <v>2018</v>
      </c>
    </row>
    <row r="1837" spans="1:18" ht="23.25" hidden="1" customHeight="1" x14ac:dyDescent="0.25">
      <c r="A1837" s="5" t="s">
        <v>1254</v>
      </c>
      <c r="B1837" s="5" t="s">
        <v>3568</v>
      </c>
      <c r="C1837" s="376" t="s">
        <v>1799</v>
      </c>
      <c r="D1837" s="344">
        <v>189540</v>
      </c>
      <c r="E1837" s="3" t="s">
        <v>3568</v>
      </c>
      <c r="F1837" s="344" t="s">
        <v>75</v>
      </c>
      <c r="G1837" s="344">
        <v>4</v>
      </c>
      <c r="H1837" s="650">
        <v>34.4</v>
      </c>
      <c r="I1837" s="650">
        <v>137.6</v>
      </c>
      <c r="J1837" s="366">
        <v>43301</v>
      </c>
      <c r="K1837" s="598" t="s">
        <v>214</v>
      </c>
      <c r="L1837" s="361" t="s">
        <v>1254</v>
      </c>
      <c r="M1837" s="652" t="s">
        <v>89</v>
      </c>
      <c r="N1837" s="660">
        <v>43402</v>
      </c>
      <c r="O1837" s="654">
        <v>43412</v>
      </c>
      <c r="P1837" s="6"/>
      <c r="Q1837" s="271" t="s">
        <v>77</v>
      </c>
      <c r="R1837" s="5">
        <v>2018</v>
      </c>
    </row>
    <row r="1838" spans="1:18" ht="23.25" hidden="1" customHeight="1" x14ac:dyDescent="0.25">
      <c r="A1838" s="5" t="s">
        <v>36</v>
      </c>
      <c r="B1838" s="5" t="s">
        <v>3569</v>
      </c>
      <c r="C1838" s="376" t="s">
        <v>3570</v>
      </c>
      <c r="D1838" s="344" t="s">
        <v>3571</v>
      </c>
      <c r="E1838" s="333" t="s">
        <v>3569</v>
      </c>
      <c r="F1838" s="344" t="s">
        <v>75</v>
      </c>
      <c r="G1838" s="344">
        <v>1</v>
      </c>
      <c r="H1838" s="650">
        <v>13.7</v>
      </c>
      <c r="I1838" s="650">
        <v>13.7</v>
      </c>
      <c r="J1838" s="366">
        <v>43301</v>
      </c>
      <c r="K1838" s="598" t="s">
        <v>139</v>
      </c>
      <c r="L1838" s="361" t="s">
        <v>36</v>
      </c>
      <c r="M1838" s="652" t="s">
        <v>3531</v>
      </c>
      <c r="N1838" s="660">
        <v>43381</v>
      </c>
      <c r="O1838" s="654">
        <v>43388</v>
      </c>
      <c r="P1838" s="6"/>
      <c r="Q1838" s="271" t="s">
        <v>77</v>
      </c>
      <c r="R1838" s="5">
        <v>2018</v>
      </c>
    </row>
    <row r="1839" spans="1:18" ht="23.25" hidden="1" customHeight="1" x14ac:dyDescent="0.25">
      <c r="A1839" s="5" t="s">
        <v>36</v>
      </c>
      <c r="B1839" s="5" t="s">
        <v>3572</v>
      </c>
      <c r="C1839" s="376"/>
      <c r="D1839" s="344"/>
      <c r="E1839" s="337" t="s">
        <v>3573</v>
      </c>
      <c r="F1839" s="344" t="s">
        <v>75</v>
      </c>
      <c r="G1839" s="344">
        <v>5</v>
      </c>
      <c r="H1839" s="650"/>
      <c r="I1839" s="650">
        <v>0</v>
      </c>
      <c r="J1839" s="366">
        <v>43301</v>
      </c>
      <c r="K1839" s="598" t="s">
        <v>188</v>
      </c>
      <c r="L1839" s="361" t="s">
        <v>36</v>
      </c>
      <c r="M1839" s="652" t="s">
        <v>34</v>
      </c>
      <c r="N1839" s="660">
        <v>43348</v>
      </c>
      <c r="O1839" s="654">
        <v>43355</v>
      </c>
      <c r="P1839" s="6"/>
      <c r="Q1839" s="271" t="s">
        <v>77</v>
      </c>
      <c r="R1839" s="5">
        <v>2018</v>
      </c>
    </row>
    <row r="1840" spans="1:18" ht="23.25" hidden="1" customHeight="1" x14ac:dyDescent="0.25">
      <c r="A1840" s="5" t="s">
        <v>36</v>
      </c>
      <c r="B1840" s="5" t="s">
        <v>3572</v>
      </c>
      <c r="C1840" s="376"/>
      <c r="D1840" s="344"/>
      <c r="E1840" s="337" t="s">
        <v>3574</v>
      </c>
      <c r="F1840" s="344" t="s">
        <v>75</v>
      </c>
      <c r="G1840" s="344">
        <v>7</v>
      </c>
      <c r="H1840" s="650"/>
      <c r="I1840" s="650">
        <v>0</v>
      </c>
      <c r="J1840" s="366">
        <v>43301</v>
      </c>
      <c r="K1840" s="598" t="s">
        <v>188</v>
      </c>
      <c r="L1840" s="361" t="s">
        <v>36</v>
      </c>
      <c r="M1840" s="652" t="s">
        <v>34</v>
      </c>
      <c r="N1840" s="660">
        <v>43348</v>
      </c>
      <c r="O1840" s="654">
        <v>43355</v>
      </c>
      <c r="P1840" s="6"/>
      <c r="Q1840" s="271" t="s">
        <v>77</v>
      </c>
      <c r="R1840" s="5">
        <v>2018</v>
      </c>
    </row>
    <row r="1841" spans="1:23" ht="23.25" hidden="1" customHeight="1" x14ac:dyDescent="0.25">
      <c r="A1841" s="5" t="s">
        <v>36</v>
      </c>
      <c r="B1841" s="5" t="s">
        <v>3572</v>
      </c>
      <c r="C1841" s="376"/>
      <c r="D1841" s="344"/>
      <c r="E1841" s="337" t="s">
        <v>3575</v>
      </c>
      <c r="F1841" s="344" t="s">
        <v>75</v>
      </c>
      <c r="G1841" s="344">
        <v>7</v>
      </c>
      <c r="H1841" s="650"/>
      <c r="I1841" s="650">
        <v>0</v>
      </c>
      <c r="J1841" s="366">
        <v>43301</v>
      </c>
      <c r="K1841" s="598" t="s">
        <v>188</v>
      </c>
      <c r="L1841" s="361" t="s">
        <v>36</v>
      </c>
      <c r="M1841" s="652" t="s">
        <v>34</v>
      </c>
      <c r="N1841" s="660">
        <v>43348</v>
      </c>
      <c r="O1841" s="654">
        <v>43355</v>
      </c>
      <c r="P1841" s="7"/>
      <c r="Q1841" s="271" t="s">
        <v>77</v>
      </c>
      <c r="R1841" s="5">
        <v>2018</v>
      </c>
      <c r="S1841" s="124"/>
      <c r="T1841" s="124"/>
      <c r="U1841" s="124"/>
      <c r="V1841" s="124"/>
      <c r="W1841" s="124"/>
    </row>
    <row r="1842" spans="1:23" ht="23.25" hidden="1" customHeight="1" x14ac:dyDescent="0.25">
      <c r="A1842" s="5" t="s">
        <v>36</v>
      </c>
      <c r="B1842" s="5" t="s">
        <v>3572</v>
      </c>
      <c r="C1842" s="376"/>
      <c r="D1842" s="344"/>
      <c r="E1842" s="337" t="s">
        <v>3576</v>
      </c>
      <c r="F1842" s="344" t="s">
        <v>75</v>
      </c>
      <c r="G1842" s="344">
        <v>1</v>
      </c>
      <c r="H1842" s="650"/>
      <c r="I1842" s="650">
        <v>0</v>
      </c>
      <c r="J1842" s="366">
        <v>43301</v>
      </c>
      <c r="K1842" s="598" t="s">
        <v>188</v>
      </c>
      <c r="L1842" s="361" t="s">
        <v>36</v>
      </c>
      <c r="M1842" s="652" t="s">
        <v>34</v>
      </c>
      <c r="N1842" s="660">
        <v>43348</v>
      </c>
      <c r="O1842" s="654">
        <v>43355</v>
      </c>
      <c r="P1842" s="7"/>
      <c r="Q1842" s="271" t="s">
        <v>77</v>
      </c>
      <c r="R1842" s="5">
        <v>2018</v>
      </c>
    </row>
    <row r="1843" spans="1:23" ht="23.25" hidden="1" customHeight="1" x14ac:dyDescent="0.25">
      <c r="A1843" s="5" t="s">
        <v>36</v>
      </c>
      <c r="B1843" s="5" t="s">
        <v>3572</v>
      </c>
      <c r="C1843" s="376"/>
      <c r="D1843" s="344"/>
      <c r="E1843" s="337" t="s">
        <v>3577</v>
      </c>
      <c r="F1843" s="344" t="s">
        <v>75</v>
      </c>
      <c r="G1843" s="344">
        <v>5</v>
      </c>
      <c r="H1843" s="650"/>
      <c r="I1843" s="650">
        <v>0</v>
      </c>
      <c r="J1843" s="366">
        <v>43301</v>
      </c>
      <c r="K1843" s="598" t="s">
        <v>188</v>
      </c>
      <c r="L1843" s="361" t="s">
        <v>36</v>
      </c>
      <c r="M1843" s="652" t="s">
        <v>34</v>
      </c>
      <c r="N1843" s="660">
        <v>43348</v>
      </c>
      <c r="O1843" s="654">
        <v>43355</v>
      </c>
      <c r="P1843" s="7"/>
      <c r="Q1843" s="271" t="s">
        <v>77</v>
      </c>
      <c r="R1843" s="5">
        <v>2018</v>
      </c>
    </row>
    <row r="1844" spans="1:23" ht="23.25" hidden="1" customHeight="1" x14ac:dyDescent="0.25">
      <c r="A1844" s="5" t="s">
        <v>2495</v>
      </c>
      <c r="B1844" s="5" t="s">
        <v>3578</v>
      </c>
      <c r="C1844" s="376" t="s">
        <v>180</v>
      </c>
      <c r="D1844" s="344">
        <v>1301832</v>
      </c>
      <c r="E1844" s="3" t="s">
        <v>3579</v>
      </c>
      <c r="F1844" s="344" t="s">
        <v>94</v>
      </c>
      <c r="G1844" s="344">
        <v>2</v>
      </c>
      <c r="H1844" s="650">
        <v>250.66</v>
      </c>
      <c r="I1844" s="650">
        <v>501.32</v>
      </c>
      <c r="J1844" s="366">
        <v>43304</v>
      </c>
      <c r="K1844" s="598" t="s">
        <v>180</v>
      </c>
      <c r="L1844" s="361" t="s">
        <v>1254</v>
      </c>
      <c r="M1844" s="652" t="s">
        <v>45</v>
      </c>
      <c r="N1844" s="660">
        <v>43341</v>
      </c>
      <c r="O1844" s="654">
        <v>43342</v>
      </c>
      <c r="P1844" s="6"/>
      <c r="Q1844" s="271" t="s">
        <v>77</v>
      </c>
      <c r="R1844" s="5">
        <v>2018</v>
      </c>
      <c r="S1844" s="124"/>
      <c r="T1844" s="124"/>
      <c r="U1844" s="124"/>
      <c r="V1844" s="124"/>
      <c r="W1844" s="124"/>
    </row>
    <row r="1845" spans="1:23" ht="23.25" hidden="1" customHeight="1" x14ac:dyDescent="0.25">
      <c r="A1845" s="5" t="s">
        <v>2495</v>
      </c>
      <c r="B1845" s="5" t="s">
        <v>3578</v>
      </c>
      <c r="C1845" s="376" t="s">
        <v>180</v>
      </c>
      <c r="D1845" s="344">
        <v>900000671</v>
      </c>
      <c r="E1845" s="3" t="s">
        <v>3580</v>
      </c>
      <c r="F1845" s="344" t="s">
        <v>94</v>
      </c>
      <c r="G1845" s="344">
        <v>2</v>
      </c>
      <c r="H1845" s="650">
        <v>161.85</v>
      </c>
      <c r="I1845" s="650">
        <v>323.7</v>
      </c>
      <c r="J1845" s="366">
        <v>43304</v>
      </c>
      <c r="K1845" s="598" t="s">
        <v>180</v>
      </c>
      <c r="L1845" s="361" t="s">
        <v>1254</v>
      </c>
      <c r="M1845" s="652" t="s">
        <v>45</v>
      </c>
      <c r="N1845" s="660">
        <v>43341</v>
      </c>
      <c r="O1845" s="654">
        <v>43342</v>
      </c>
      <c r="P1845" s="6"/>
      <c r="Q1845" s="271" t="s">
        <v>77</v>
      </c>
      <c r="R1845" s="5">
        <v>2018</v>
      </c>
    </row>
    <row r="1846" spans="1:23" ht="23.25" hidden="1" customHeight="1" x14ac:dyDescent="0.25">
      <c r="A1846" s="5" t="s">
        <v>1254</v>
      </c>
      <c r="B1846" s="5" t="s">
        <v>3581</v>
      </c>
      <c r="C1846" s="376" t="s">
        <v>3582</v>
      </c>
      <c r="D1846" s="344"/>
      <c r="E1846" s="337" t="s">
        <v>3581</v>
      </c>
      <c r="F1846" s="344" t="s">
        <v>75</v>
      </c>
      <c r="G1846" s="344">
        <v>25</v>
      </c>
      <c r="H1846" s="650"/>
      <c r="I1846" s="650">
        <v>0</v>
      </c>
      <c r="J1846" s="366">
        <v>43304</v>
      </c>
      <c r="K1846" s="598" t="s">
        <v>188</v>
      </c>
      <c r="L1846" s="361" t="s">
        <v>1254</v>
      </c>
      <c r="M1846" s="652" t="s">
        <v>34</v>
      </c>
      <c r="N1846" s="660">
        <v>43348</v>
      </c>
      <c r="O1846" s="654">
        <v>43355</v>
      </c>
      <c r="P1846" s="7"/>
      <c r="Q1846" s="271" t="s">
        <v>77</v>
      </c>
      <c r="R1846" s="5">
        <v>2018</v>
      </c>
    </row>
    <row r="1847" spans="1:23" ht="23.25" hidden="1" customHeight="1" x14ac:dyDescent="0.25">
      <c r="A1847" s="5" t="s">
        <v>1254</v>
      </c>
      <c r="B1847" s="5" t="s">
        <v>3583</v>
      </c>
      <c r="C1847" s="376" t="s">
        <v>3582</v>
      </c>
      <c r="D1847" s="344"/>
      <c r="E1847" s="337" t="s">
        <v>3583</v>
      </c>
      <c r="F1847" s="344" t="s">
        <v>75</v>
      </c>
      <c r="G1847" s="344">
        <v>25</v>
      </c>
      <c r="H1847" s="650"/>
      <c r="I1847" s="650">
        <v>0</v>
      </c>
      <c r="J1847" s="366">
        <v>43304</v>
      </c>
      <c r="K1847" s="598" t="s">
        <v>188</v>
      </c>
      <c r="L1847" s="361" t="s">
        <v>1254</v>
      </c>
      <c r="M1847" s="652" t="s">
        <v>34</v>
      </c>
      <c r="N1847" s="660">
        <v>43348</v>
      </c>
      <c r="O1847" s="654">
        <v>43355</v>
      </c>
      <c r="P1847" s="7"/>
      <c r="Q1847" s="271" t="s">
        <v>77</v>
      </c>
      <c r="R1847" s="5">
        <v>2018</v>
      </c>
      <c r="S1847" s="124"/>
      <c r="T1847" s="124"/>
      <c r="U1847" s="124"/>
      <c r="V1847" s="124"/>
      <c r="W1847" s="124"/>
    </row>
    <row r="1848" spans="1:23" ht="23.25" hidden="1" customHeight="1" x14ac:dyDescent="0.25">
      <c r="A1848" s="338" t="s">
        <v>307</v>
      </c>
      <c r="B1848" s="5" t="s">
        <v>3584</v>
      </c>
      <c r="C1848" s="376" t="s">
        <v>142</v>
      </c>
      <c r="D1848" s="335" t="s">
        <v>3585</v>
      </c>
      <c r="E1848" s="333" t="s">
        <v>3586</v>
      </c>
      <c r="F1848" s="344" t="s">
        <v>44</v>
      </c>
      <c r="G1848" s="344">
        <v>10</v>
      </c>
      <c r="H1848" s="650">
        <v>3.8980000000000001</v>
      </c>
      <c r="I1848" s="650">
        <v>38.980000000000004</v>
      </c>
      <c r="J1848" s="366">
        <v>42823</v>
      </c>
      <c r="K1848" s="598" t="s">
        <v>76</v>
      </c>
      <c r="L1848" s="361"/>
      <c r="M1848" s="652" t="s">
        <v>935</v>
      </c>
      <c r="N1848" s="660">
        <v>42828</v>
      </c>
      <c r="O1848" s="654">
        <v>42831</v>
      </c>
      <c r="P1848" s="5"/>
      <c r="Q1848" s="271" t="s">
        <v>77</v>
      </c>
      <c r="R1848" s="396">
        <v>2017</v>
      </c>
      <c r="S1848" s="124"/>
      <c r="T1848" s="124"/>
      <c r="U1848" s="124"/>
      <c r="V1848" s="124"/>
      <c r="W1848" s="124"/>
    </row>
    <row r="1849" spans="1:23" ht="23.25" hidden="1" customHeight="1" x14ac:dyDescent="0.25">
      <c r="A1849" s="5" t="s">
        <v>3587</v>
      </c>
      <c r="B1849" s="5" t="s">
        <v>3588</v>
      </c>
      <c r="C1849" s="376" t="s">
        <v>947</v>
      </c>
      <c r="D1849" s="344" t="s">
        <v>3589</v>
      </c>
      <c r="E1849" s="3" t="s">
        <v>3590</v>
      </c>
      <c r="F1849" s="344" t="s">
        <v>94</v>
      </c>
      <c r="G1849" s="344">
        <v>30</v>
      </c>
      <c r="H1849" s="650">
        <v>24.68</v>
      </c>
      <c r="I1849" s="650">
        <v>740.4</v>
      </c>
      <c r="J1849" s="366">
        <v>43305</v>
      </c>
      <c r="K1849" s="598" t="s">
        <v>234</v>
      </c>
      <c r="L1849" s="361" t="s">
        <v>535</v>
      </c>
      <c r="M1849" s="652" t="s">
        <v>34</v>
      </c>
      <c r="N1849" s="660" t="s">
        <v>3591</v>
      </c>
      <c r="O1849" s="654"/>
      <c r="P1849" s="758" t="s">
        <v>3592</v>
      </c>
      <c r="Q1849" s="271" t="s">
        <v>77</v>
      </c>
      <c r="R1849" s="549">
        <v>2018</v>
      </c>
    </row>
    <row r="1850" spans="1:23" ht="23.25" hidden="1" customHeight="1" x14ac:dyDescent="0.25">
      <c r="A1850" s="5" t="s">
        <v>3587</v>
      </c>
      <c r="B1850" s="5" t="s">
        <v>3588</v>
      </c>
      <c r="C1850" s="376" t="s">
        <v>947</v>
      </c>
      <c r="D1850" s="344" t="s">
        <v>3593</v>
      </c>
      <c r="E1850" s="3" t="s">
        <v>3594</v>
      </c>
      <c r="F1850" s="344" t="s">
        <v>94</v>
      </c>
      <c r="G1850" s="344">
        <v>20</v>
      </c>
      <c r="H1850" s="650">
        <v>26.03</v>
      </c>
      <c r="I1850" s="650">
        <v>520.6</v>
      </c>
      <c r="J1850" s="366">
        <v>43305</v>
      </c>
      <c r="K1850" s="598" t="s">
        <v>234</v>
      </c>
      <c r="L1850" s="361" t="s">
        <v>535</v>
      </c>
      <c r="M1850" s="652" t="s">
        <v>34</v>
      </c>
      <c r="N1850" s="660" t="s">
        <v>3591</v>
      </c>
      <c r="O1850" s="654"/>
      <c r="P1850" s="758" t="s">
        <v>3592</v>
      </c>
      <c r="Q1850" s="271" t="s">
        <v>77</v>
      </c>
      <c r="R1850" s="549">
        <v>2018</v>
      </c>
    </row>
    <row r="1851" spans="1:23" ht="23.25" hidden="1" customHeight="1" x14ac:dyDescent="0.25">
      <c r="A1851" s="5" t="s">
        <v>3587</v>
      </c>
      <c r="B1851" s="5" t="s">
        <v>3588</v>
      </c>
      <c r="C1851" s="376" t="s">
        <v>947</v>
      </c>
      <c r="D1851" s="344" t="s">
        <v>3595</v>
      </c>
      <c r="E1851" s="3" t="s">
        <v>3596</v>
      </c>
      <c r="F1851" s="344" t="s">
        <v>94</v>
      </c>
      <c r="G1851" s="344">
        <v>20</v>
      </c>
      <c r="H1851" s="650">
        <v>31.22</v>
      </c>
      <c r="I1851" s="650">
        <v>624.4</v>
      </c>
      <c r="J1851" s="366">
        <v>43305</v>
      </c>
      <c r="K1851" s="598" t="s">
        <v>234</v>
      </c>
      <c r="L1851" s="361" t="s">
        <v>535</v>
      </c>
      <c r="M1851" s="652" t="s">
        <v>34</v>
      </c>
      <c r="N1851" s="660" t="s">
        <v>3591</v>
      </c>
      <c r="O1851" s="654"/>
      <c r="P1851" s="758" t="s">
        <v>3592</v>
      </c>
      <c r="Q1851" s="271" t="s">
        <v>77</v>
      </c>
      <c r="R1851" s="549">
        <v>2018</v>
      </c>
    </row>
    <row r="1852" spans="1:23" ht="23.25" hidden="1" customHeight="1" x14ac:dyDescent="0.25">
      <c r="A1852" s="5" t="s">
        <v>3587</v>
      </c>
      <c r="B1852" s="5" t="s">
        <v>3588</v>
      </c>
      <c r="C1852" s="376" t="s">
        <v>947</v>
      </c>
      <c r="D1852" s="344" t="s">
        <v>3597</v>
      </c>
      <c r="E1852" s="3" t="s">
        <v>3598</v>
      </c>
      <c r="F1852" s="344" t="s">
        <v>94</v>
      </c>
      <c r="G1852" s="344">
        <v>20</v>
      </c>
      <c r="H1852" s="650">
        <v>44.15</v>
      </c>
      <c r="I1852" s="650">
        <v>883</v>
      </c>
      <c r="J1852" s="366">
        <v>43305</v>
      </c>
      <c r="K1852" s="598" t="s">
        <v>234</v>
      </c>
      <c r="L1852" s="361" t="s">
        <v>535</v>
      </c>
      <c r="M1852" s="652" t="s">
        <v>34</v>
      </c>
      <c r="N1852" s="660" t="s">
        <v>3591</v>
      </c>
      <c r="O1852" s="654"/>
      <c r="P1852" s="758" t="s">
        <v>3592</v>
      </c>
      <c r="Q1852" s="271" t="s">
        <v>77</v>
      </c>
      <c r="R1852" s="549">
        <v>2018</v>
      </c>
    </row>
    <row r="1853" spans="1:23" ht="23.25" hidden="1" customHeight="1" x14ac:dyDescent="0.25">
      <c r="A1853" s="5" t="s">
        <v>3587</v>
      </c>
      <c r="B1853" s="5" t="s">
        <v>3588</v>
      </c>
      <c r="C1853" s="376" t="s">
        <v>947</v>
      </c>
      <c r="D1853" s="344" t="s">
        <v>3599</v>
      </c>
      <c r="E1853" s="4" t="s">
        <v>3600</v>
      </c>
      <c r="F1853" s="344" t="s">
        <v>94</v>
      </c>
      <c r="G1853" s="344">
        <v>20</v>
      </c>
      <c r="H1853" s="650">
        <v>16.399999999999999</v>
      </c>
      <c r="I1853" s="650">
        <v>328</v>
      </c>
      <c r="J1853" s="366">
        <v>43305</v>
      </c>
      <c r="K1853" s="598" t="s">
        <v>234</v>
      </c>
      <c r="L1853" s="361" t="s">
        <v>535</v>
      </c>
      <c r="M1853" s="652" t="s">
        <v>34</v>
      </c>
      <c r="N1853" s="660" t="s">
        <v>3591</v>
      </c>
      <c r="O1853" s="654"/>
      <c r="P1853" s="758" t="s">
        <v>3592</v>
      </c>
      <c r="Q1853" s="271" t="s">
        <v>77</v>
      </c>
      <c r="R1853" s="549">
        <v>2018</v>
      </c>
    </row>
    <row r="1854" spans="1:23" ht="23.25" hidden="1" customHeight="1" x14ac:dyDescent="0.25">
      <c r="A1854" s="5" t="s">
        <v>7</v>
      </c>
      <c r="B1854" s="5" t="s">
        <v>3601</v>
      </c>
      <c r="C1854" s="376" t="s">
        <v>2029</v>
      </c>
      <c r="D1854" s="344" t="s">
        <v>3602</v>
      </c>
      <c r="E1854" s="3" t="s">
        <v>3603</v>
      </c>
      <c r="F1854" s="344" t="s">
        <v>50</v>
      </c>
      <c r="G1854" s="344" t="s">
        <v>3604</v>
      </c>
      <c r="H1854" s="650"/>
      <c r="I1854" s="650">
        <v>4.9400000000000004</v>
      </c>
      <c r="J1854" s="366">
        <v>43306</v>
      </c>
      <c r="K1854" s="598" t="s">
        <v>139</v>
      </c>
      <c r="L1854" s="361" t="s">
        <v>36</v>
      </c>
      <c r="M1854" s="652" t="s">
        <v>34</v>
      </c>
      <c r="N1854" s="660">
        <v>43348</v>
      </c>
      <c r="O1854" s="654">
        <v>43355</v>
      </c>
      <c r="P1854" s="7"/>
      <c r="Q1854" s="271" t="s">
        <v>77</v>
      </c>
      <c r="R1854" s="5">
        <v>2018</v>
      </c>
    </row>
    <row r="1855" spans="1:23" ht="23.25" hidden="1" customHeight="1" x14ac:dyDescent="0.25">
      <c r="A1855" s="5" t="s">
        <v>3605</v>
      </c>
      <c r="B1855" s="5" t="s">
        <v>3606</v>
      </c>
      <c r="C1855" s="376"/>
      <c r="D1855" s="411" t="s">
        <v>3607</v>
      </c>
      <c r="E1855" s="337" t="s">
        <v>3608</v>
      </c>
      <c r="F1855" s="344" t="s">
        <v>50</v>
      </c>
      <c r="G1855" s="344">
        <v>1</v>
      </c>
      <c r="H1855" s="650">
        <v>7.66</v>
      </c>
      <c r="I1855" s="650">
        <v>7.66</v>
      </c>
      <c r="J1855" s="366">
        <v>43306</v>
      </c>
      <c r="K1855" s="598" t="s">
        <v>188</v>
      </c>
      <c r="L1855" s="361" t="s">
        <v>3605</v>
      </c>
      <c r="M1855" s="652" t="s">
        <v>1273</v>
      </c>
      <c r="N1855" s="660">
        <v>43312</v>
      </c>
      <c r="O1855" s="654">
        <v>43314</v>
      </c>
      <c r="P1855" s="714"/>
      <c r="Q1855" s="271" t="s">
        <v>77</v>
      </c>
      <c r="R1855" s="549">
        <v>2018</v>
      </c>
    </row>
    <row r="1856" spans="1:23" ht="23.25" hidden="1" customHeight="1" x14ac:dyDescent="0.25">
      <c r="A1856" s="5" t="s">
        <v>3609</v>
      </c>
      <c r="B1856" s="391" t="s">
        <v>3610</v>
      </c>
      <c r="C1856" s="376" t="s">
        <v>2579</v>
      </c>
      <c r="D1856" s="344" t="s">
        <v>3611</v>
      </c>
      <c r="E1856" s="333" t="s">
        <v>3612</v>
      </c>
      <c r="F1856" s="344" t="s">
        <v>32</v>
      </c>
      <c r="G1856" s="344">
        <v>1</v>
      </c>
      <c r="H1856" s="650">
        <v>34.43</v>
      </c>
      <c r="I1856" s="650">
        <v>34.43</v>
      </c>
      <c r="J1856" s="651">
        <v>43306</v>
      </c>
      <c r="K1856" s="598" t="s">
        <v>33</v>
      </c>
      <c r="L1856" s="361"/>
      <c r="M1856" s="652" t="s">
        <v>89</v>
      </c>
      <c r="N1856" s="653">
        <v>43402</v>
      </c>
      <c r="O1856" s="654">
        <v>43412</v>
      </c>
      <c r="P1856" s="7"/>
      <c r="Q1856" s="271" t="s">
        <v>77</v>
      </c>
      <c r="R1856" s="5">
        <v>2018</v>
      </c>
    </row>
    <row r="1857" spans="1:18" ht="23.25" hidden="1" customHeight="1" x14ac:dyDescent="0.25">
      <c r="A1857" s="5" t="s">
        <v>3609</v>
      </c>
      <c r="B1857" s="391" t="s">
        <v>3613</v>
      </c>
      <c r="C1857" s="376" t="s">
        <v>2579</v>
      </c>
      <c r="D1857" s="344" t="s">
        <v>3611</v>
      </c>
      <c r="E1857" s="333" t="s">
        <v>3612</v>
      </c>
      <c r="F1857" s="344" t="s">
        <v>44</v>
      </c>
      <c r="G1857" s="344">
        <v>1</v>
      </c>
      <c r="H1857" s="650">
        <v>47.68</v>
      </c>
      <c r="I1857" s="650">
        <v>47.68</v>
      </c>
      <c r="J1857" s="651">
        <v>43306</v>
      </c>
      <c r="K1857" s="598" t="s">
        <v>33</v>
      </c>
      <c r="L1857" s="361" t="s">
        <v>0</v>
      </c>
      <c r="M1857" s="652" t="s">
        <v>66</v>
      </c>
      <c r="N1857" s="653">
        <v>43341</v>
      </c>
      <c r="O1857" s="654">
        <v>43373</v>
      </c>
      <c r="P1857" s="743"/>
      <c r="Q1857" s="271" t="s">
        <v>77</v>
      </c>
      <c r="R1857" s="5">
        <v>2018</v>
      </c>
    </row>
    <row r="1858" spans="1:18" ht="23.25" hidden="1" customHeight="1" x14ac:dyDescent="0.25">
      <c r="A1858" s="5" t="s">
        <v>3609</v>
      </c>
      <c r="B1858" s="5" t="s">
        <v>3614</v>
      </c>
      <c r="C1858" s="360" t="s">
        <v>41</v>
      </c>
      <c r="D1858" s="347">
        <v>150857</v>
      </c>
      <c r="E1858" s="3" t="s">
        <v>3615</v>
      </c>
      <c r="F1858" s="344" t="s">
        <v>44</v>
      </c>
      <c r="G1858" s="344">
        <v>4</v>
      </c>
      <c r="H1858" s="650">
        <v>21.38</v>
      </c>
      <c r="I1858" s="650">
        <v>85.52</v>
      </c>
      <c r="J1858" s="651">
        <v>43306</v>
      </c>
      <c r="K1858" s="598" t="s">
        <v>33</v>
      </c>
      <c r="L1858" s="361" t="s">
        <v>0</v>
      </c>
      <c r="M1858" s="652" t="s">
        <v>66</v>
      </c>
      <c r="N1858" s="653">
        <v>43341</v>
      </c>
      <c r="O1858" s="654">
        <v>43373</v>
      </c>
      <c r="P1858" s="743"/>
      <c r="Q1858" s="271" t="s">
        <v>77</v>
      </c>
      <c r="R1858" s="5">
        <v>2018</v>
      </c>
    </row>
    <row r="1859" spans="1:18" ht="23.25" hidden="1" customHeight="1" x14ac:dyDescent="0.25">
      <c r="A1859" s="338" t="s">
        <v>307</v>
      </c>
      <c r="B1859" s="5" t="s">
        <v>3616</v>
      </c>
      <c r="C1859" s="376" t="s">
        <v>142</v>
      </c>
      <c r="D1859" s="335" t="s">
        <v>3617</v>
      </c>
      <c r="E1859" s="333" t="s">
        <v>3618</v>
      </c>
      <c r="F1859" s="344" t="s">
        <v>44</v>
      </c>
      <c r="G1859" s="344">
        <v>10</v>
      </c>
      <c r="H1859" s="650">
        <v>4.5179999999999998</v>
      </c>
      <c r="I1859" s="650">
        <v>45.18</v>
      </c>
      <c r="J1859" s="366">
        <v>42823</v>
      </c>
      <c r="K1859" s="598" t="s">
        <v>76</v>
      </c>
      <c r="L1859" s="361"/>
      <c r="M1859" s="652" t="s">
        <v>935</v>
      </c>
      <c r="N1859" s="660">
        <v>42828</v>
      </c>
      <c r="O1859" s="654">
        <v>42831</v>
      </c>
      <c r="P1859" s="5"/>
      <c r="Q1859" s="271" t="s">
        <v>77</v>
      </c>
      <c r="R1859" s="396">
        <v>2017</v>
      </c>
    </row>
    <row r="1860" spans="1:18" ht="23.25" hidden="1" customHeight="1" x14ac:dyDescent="0.25">
      <c r="A1860" s="5" t="s">
        <v>54</v>
      </c>
      <c r="B1860" s="5" t="s">
        <v>3619</v>
      </c>
      <c r="C1860" s="376" t="s">
        <v>3620</v>
      </c>
      <c r="D1860" s="344" t="s">
        <v>3621</v>
      </c>
      <c r="E1860" s="333" t="s">
        <v>3622</v>
      </c>
      <c r="F1860" s="344" t="s">
        <v>3623</v>
      </c>
      <c r="G1860" s="344">
        <v>100</v>
      </c>
      <c r="H1860" s="650">
        <v>0.04</v>
      </c>
      <c r="I1860" s="650">
        <v>4</v>
      </c>
      <c r="J1860" s="366">
        <v>43307</v>
      </c>
      <c r="K1860" s="598" t="s">
        <v>139</v>
      </c>
      <c r="L1860" s="361" t="s">
        <v>3624</v>
      </c>
      <c r="M1860" s="652" t="s">
        <v>34</v>
      </c>
      <c r="N1860" s="660">
        <v>43348</v>
      </c>
      <c r="O1860" s="654">
        <v>43355</v>
      </c>
      <c r="P1860" s="714"/>
      <c r="Q1860" s="271" t="s">
        <v>77</v>
      </c>
      <c r="R1860" s="5">
        <v>2018</v>
      </c>
    </row>
    <row r="1861" spans="1:18" ht="23.25" hidden="1" customHeight="1" x14ac:dyDescent="0.25">
      <c r="A1861" s="5" t="s">
        <v>307</v>
      </c>
      <c r="B1861" s="5" t="s">
        <v>2872</v>
      </c>
      <c r="C1861" s="376" t="s">
        <v>661</v>
      </c>
      <c r="D1861" s="344">
        <v>910000876</v>
      </c>
      <c r="E1861" s="3" t="s">
        <v>3625</v>
      </c>
      <c r="F1861" s="344" t="s">
        <v>32</v>
      </c>
      <c r="G1861" s="344">
        <v>2</v>
      </c>
      <c r="H1861" s="650">
        <v>2116.5</v>
      </c>
      <c r="I1861" s="650">
        <v>4233</v>
      </c>
      <c r="J1861" s="366">
        <v>43312</v>
      </c>
      <c r="K1861" s="598" t="s">
        <v>180</v>
      </c>
      <c r="L1861" s="361" t="s">
        <v>307</v>
      </c>
      <c r="M1861" s="652" t="s">
        <v>1273</v>
      </c>
      <c r="N1861" s="660">
        <v>43311</v>
      </c>
      <c r="O1861" s="654">
        <v>43314</v>
      </c>
      <c r="P1861" s="6"/>
      <c r="Q1861" s="271" t="s">
        <v>77</v>
      </c>
      <c r="R1861" s="5">
        <v>2018</v>
      </c>
    </row>
    <row r="1862" spans="1:18" ht="23.25" hidden="1" customHeight="1" x14ac:dyDescent="0.25">
      <c r="A1862" s="5" t="s">
        <v>307</v>
      </c>
      <c r="B1862" s="5" t="s">
        <v>2872</v>
      </c>
      <c r="C1862" s="376" t="s">
        <v>3459</v>
      </c>
      <c r="D1862" s="397">
        <v>120004404004</v>
      </c>
      <c r="E1862" s="3" t="s">
        <v>3460</v>
      </c>
      <c r="F1862" s="344" t="s">
        <v>32</v>
      </c>
      <c r="G1862" s="344">
        <v>1</v>
      </c>
      <c r="H1862" s="650">
        <v>276.60000000000002</v>
      </c>
      <c r="I1862" s="650">
        <v>276.60000000000002</v>
      </c>
      <c r="J1862" s="366">
        <v>43312</v>
      </c>
      <c r="K1862" s="598" t="s">
        <v>214</v>
      </c>
      <c r="L1862" s="361" t="s">
        <v>307</v>
      </c>
      <c r="M1862" s="652" t="s">
        <v>1273</v>
      </c>
      <c r="N1862" s="660">
        <v>43311</v>
      </c>
      <c r="O1862" s="654">
        <v>43314</v>
      </c>
      <c r="P1862" s="714"/>
      <c r="Q1862" s="271" t="s">
        <v>77</v>
      </c>
      <c r="R1862" s="5">
        <v>2018</v>
      </c>
    </row>
    <row r="1863" spans="1:18" ht="23.25" hidden="1" customHeight="1" x14ac:dyDescent="0.25">
      <c r="A1863" s="5" t="s">
        <v>307</v>
      </c>
      <c r="B1863" s="5" t="s">
        <v>2872</v>
      </c>
      <c r="C1863" s="376" t="s">
        <v>1799</v>
      </c>
      <c r="D1863" s="344" t="s">
        <v>3626</v>
      </c>
      <c r="E1863" s="337" t="s">
        <v>3461</v>
      </c>
      <c r="F1863" s="344" t="s">
        <v>32</v>
      </c>
      <c r="G1863" s="344">
        <v>3</v>
      </c>
      <c r="H1863" s="650">
        <v>3.35</v>
      </c>
      <c r="I1863" s="650">
        <v>10.050000000000001</v>
      </c>
      <c r="J1863" s="366">
        <v>43312</v>
      </c>
      <c r="K1863" s="598" t="s">
        <v>214</v>
      </c>
      <c r="L1863" s="361" t="s">
        <v>307</v>
      </c>
      <c r="M1863" s="652" t="s">
        <v>1273</v>
      </c>
      <c r="N1863" s="660">
        <v>43311</v>
      </c>
      <c r="O1863" s="654">
        <v>43314</v>
      </c>
      <c r="P1863" s="6"/>
      <c r="Q1863" s="271" t="s">
        <v>77</v>
      </c>
      <c r="R1863" s="549">
        <v>2018</v>
      </c>
    </row>
    <row r="1864" spans="1:18" ht="23.25" hidden="1" customHeight="1" x14ac:dyDescent="0.25">
      <c r="A1864" s="5" t="s">
        <v>307</v>
      </c>
      <c r="B1864" s="5" t="s">
        <v>1854</v>
      </c>
      <c r="C1864" s="376"/>
      <c r="D1864" s="344" t="s">
        <v>3627</v>
      </c>
      <c r="E1864" s="337" t="s">
        <v>3627</v>
      </c>
      <c r="F1864" s="344" t="s">
        <v>32</v>
      </c>
      <c r="G1864" s="344">
        <v>12</v>
      </c>
      <c r="H1864" s="650">
        <v>10.78</v>
      </c>
      <c r="I1864" s="650">
        <v>129.35999999999999</v>
      </c>
      <c r="J1864" s="366">
        <v>43312</v>
      </c>
      <c r="K1864" s="598" t="s">
        <v>9234</v>
      </c>
      <c r="L1864" s="361" t="s">
        <v>307</v>
      </c>
      <c r="M1864" s="652" t="s">
        <v>1273</v>
      </c>
      <c r="N1864" s="660">
        <v>43311</v>
      </c>
      <c r="O1864" s="654">
        <v>43314</v>
      </c>
      <c r="P1864" s="714"/>
      <c r="Q1864" s="271" t="s">
        <v>77</v>
      </c>
      <c r="R1864" s="5">
        <v>2018</v>
      </c>
    </row>
    <row r="1865" spans="1:18" ht="23.25" hidden="1" customHeight="1" x14ac:dyDescent="0.25">
      <c r="A1865" s="5" t="s">
        <v>1254</v>
      </c>
      <c r="B1865" s="5" t="s">
        <v>3628</v>
      </c>
      <c r="C1865" s="376"/>
      <c r="D1865" s="344" t="s">
        <v>3629</v>
      </c>
      <c r="E1865" s="337" t="s">
        <v>3628</v>
      </c>
      <c r="F1865" s="344" t="s">
        <v>50</v>
      </c>
      <c r="G1865" s="344">
        <v>5</v>
      </c>
      <c r="H1865" s="650">
        <v>7.84</v>
      </c>
      <c r="I1865" s="650">
        <v>39.200000000000003</v>
      </c>
      <c r="J1865" s="366">
        <v>43312</v>
      </c>
      <c r="K1865" s="598" t="s">
        <v>243</v>
      </c>
      <c r="L1865" s="361" t="s">
        <v>1254</v>
      </c>
      <c r="M1865" s="652" t="s">
        <v>45</v>
      </c>
      <c r="N1865" s="660">
        <v>43341</v>
      </c>
      <c r="O1865" s="654">
        <v>43342</v>
      </c>
      <c r="P1865" s="743"/>
      <c r="Q1865" s="271" t="s">
        <v>77</v>
      </c>
      <c r="R1865" s="5">
        <v>2018</v>
      </c>
    </row>
    <row r="1866" spans="1:18" ht="23.25" hidden="1" customHeight="1" x14ac:dyDescent="0.25">
      <c r="A1866" s="5" t="s">
        <v>307</v>
      </c>
      <c r="B1866" s="5" t="s">
        <v>3630</v>
      </c>
      <c r="C1866" s="376"/>
      <c r="D1866" s="344" t="s">
        <v>3631</v>
      </c>
      <c r="E1866" s="337" t="s">
        <v>3254</v>
      </c>
      <c r="F1866" s="344" t="s">
        <v>32</v>
      </c>
      <c r="G1866" s="344">
        <v>1</v>
      </c>
      <c r="H1866" s="650">
        <v>2000</v>
      </c>
      <c r="I1866" s="650">
        <v>2000</v>
      </c>
      <c r="J1866" s="366">
        <v>43312</v>
      </c>
      <c r="K1866" s="598" t="s">
        <v>2866</v>
      </c>
      <c r="L1866" s="361" t="s">
        <v>307</v>
      </c>
      <c r="M1866" s="652" t="s">
        <v>1273</v>
      </c>
      <c r="N1866" s="660">
        <v>43311</v>
      </c>
      <c r="O1866" s="654">
        <v>43314</v>
      </c>
      <c r="P1866" s="743"/>
      <c r="Q1866" s="271" t="s">
        <v>77</v>
      </c>
      <c r="R1866" s="5">
        <v>2018</v>
      </c>
    </row>
    <row r="1867" spans="1:18" ht="23.25" hidden="1" customHeight="1" x14ac:dyDescent="0.25">
      <c r="A1867" s="5" t="s">
        <v>307</v>
      </c>
      <c r="B1867" s="5" t="s">
        <v>1861</v>
      </c>
      <c r="C1867" s="376" t="s">
        <v>1799</v>
      </c>
      <c r="D1867" s="344" t="s">
        <v>933</v>
      </c>
      <c r="E1867" s="3" t="s">
        <v>933</v>
      </c>
      <c r="F1867" s="344" t="s">
        <v>32</v>
      </c>
      <c r="G1867" s="344">
        <v>5</v>
      </c>
      <c r="H1867" s="650">
        <v>57.13</v>
      </c>
      <c r="I1867" s="650">
        <v>285.65000000000003</v>
      </c>
      <c r="J1867" s="366">
        <v>43312</v>
      </c>
      <c r="K1867" s="598" t="s">
        <v>214</v>
      </c>
      <c r="L1867" s="361" t="s">
        <v>307</v>
      </c>
      <c r="M1867" s="652" t="s">
        <v>1273</v>
      </c>
      <c r="N1867" s="660">
        <v>43311</v>
      </c>
      <c r="O1867" s="654">
        <v>43314</v>
      </c>
      <c r="P1867" s="714"/>
      <c r="Q1867" s="271" t="s">
        <v>77</v>
      </c>
      <c r="R1867" s="5">
        <v>2018</v>
      </c>
    </row>
    <row r="1868" spans="1:18" ht="23.25" hidden="1" customHeight="1" x14ac:dyDescent="0.25">
      <c r="A1868" s="5" t="s">
        <v>307</v>
      </c>
      <c r="B1868" s="5" t="s">
        <v>1861</v>
      </c>
      <c r="C1868" s="376" t="s">
        <v>1799</v>
      </c>
      <c r="D1868" s="344" t="s">
        <v>597</v>
      </c>
      <c r="E1868" s="3" t="s">
        <v>597</v>
      </c>
      <c r="F1868" s="344" t="s">
        <v>32</v>
      </c>
      <c r="G1868" s="344">
        <v>6</v>
      </c>
      <c r="H1868" s="650">
        <v>29.88</v>
      </c>
      <c r="I1868" s="650">
        <v>179.28</v>
      </c>
      <c r="J1868" s="366">
        <v>43312</v>
      </c>
      <c r="K1868" s="598" t="s">
        <v>214</v>
      </c>
      <c r="L1868" s="361" t="s">
        <v>307</v>
      </c>
      <c r="M1868" s="652" t="s">
        <v>1273</v>
      </c>
      <c r="N1868" s="660">
        <v>43311</v>
      </c>
      <c r="O1868" s="654">
        <v>43314</v>
      </c>
      <c r="P1868" s="6"/>
      <c r="Q1868" s="271" t="s">
        <v>77</v>
      </c>
      <c r="R1868" s="5">
        <v>2018</v>
      </c>
    </row>
    <row r="1869" spans="1:18" ht="23.25" hidden="1" customHeight="1" x14ac:dyDescent="0.25">
      <c r="A1869" s="5" t="s">
        <v>307</v>
      </c>
      <c r="B1869" s="5" t="s">
        <v>1862</v>
      </c>
      <c r="C1869" s="376" t="s">
        <v>1799</v>
      </c>
      <c r="D1869" s="344" t="s">
        <v>3632</v>
      </c>
      <c r="E1869" s="333" t="s">
        <v>3633</v>
      </c>
      <c r="F1869" s="344" t="s">
        <v>32</v>
      </c>
      <c r="G1869" s="344">
        <v>1</v>
      </c>
      <c r="H1869" s="650">
        <v>65.45</v>
      </c>
      <c r="I1869" s="650">
        <v>65.45</v>
      </c>
      <c r="J1869" s="366">
        <v>43312</v>
      </c>
      <c r="K1869" s="598" t="s">
        <v>214</v>
      </c>
      <c r="L1869" s="361" t="s">
        <v>307</v>
      </c>
      <c r="M1869" s="652" t="s">
        <v>1273</v>
      </c>
      <c r="N1869" s="660">
        <v>43311</v>
      </c>
      <c r="O1869" s="654">
        <v>43314</v>
      </c>
      <c r="P1869" s="6"/>
      <c r="Q1869" s="271" t="s">
        <v>77</v>
      </c>
      <c r="R1869" s="5">
        <v>2018</v>
      </c>
    </row>
    <row r="1870" spans="1:18" ht="23.25" hidden="1" customHeight="1" x14ac:dyDescent="0.25">
      <c r="A1870" s="5" t="s">
        <v>54</v>
      </c>
      <c r="B1870" s="5" t="s">
        <v>3634</v>
      </c>
      <c r="C1870" s="376"/>
      <c r="D1870" s="344" t="s">
        <v>3635</v>
      </c>
      <c r="E1870" s="337" t="s">
        <v>3636</v>
      </c>
      <c r="F1870" s="344" t="s">
        <v>2189</v>
      </c>
      <c r="G1870" s="344">
        <v>1</v>
      </c>
      <c r="H1870" s="650">
        <v>225</v>
      </c>
      <c r="I1870" s="650">
        <v>225</v>
      </c>
      <c r="J1870" s="366">
        <v>43312</v>
      </c>
      <c r="K1870" s="598" t="s">
        <v>3637</v>
      </c>
      <c r="L1870" s="361" t="s">
        <v>54</v>
      </c>
      <c r="M1870" s="652" t="s">
        <v>1273</v>
      </c>
      <c r="N1870" s="660">
        <v>43312</v>
      </c>
      <c r="O1870" s="654">
        <v>43314</v>
      </c>
      <c r="P1870" s="6"/>
      <c r="Q1870" s="271" t="s">
        <v>77</v>
      </c>
      <c r="R1870" s="455">
        <f>YEAR(J1870)</f>
        <v>2018</v>
      </c>
    </row>
    <row r="1871" spans="1:18" ht="23.25" hidden="1" customHeight="1" x14ac:dyDescent="0.25">
      <c r="A1871" s="5" t="s">
        <v>307</v>
      </c>
      <c r="B1871" s="5" t="s">
        <v>1624</v>
      </c>
      <c r="C1871" s="376" t="s">
        <v>1799</v>
      </c>
      <c r="D1871" s="344">
        <v>243156</v>
      </c>
      <c r="E1871" s="3" t="s">
        <v>3480</v>
      </c>
      <c r="F1871" s="344" t="s">
        <v>32</v>
      </c>
      <c r="G1871" s="344">
        <v>1</v>
      </c>
      <c r="H1871" s="650">
        <v>116.45</v>
      </c>
      <c r="I1871" s="650">
        <v>116.45</v>
      </c>
      <c r="J1871" s="366">
        <v>43312</v>
      </c>
      <c r="K1871" s="598" t="s">
        <v>214</v>
      </c>
      <c r="L1871" s="361" t="s">
        <v>307</v>
      </c>
      <c r="M1871" s="652" t="s">
        <v>193</v>
      </c>
      <c r="N1871" s="660">
        <v>43311</v>
      </c>
      <c r="O1871" s="654">
        <v>43314</v>
      </c>
      <c r="P1871" s="6"/>
      <c r="Q1871" s="271" t="s">
        <v>77</v>
      </c>
      <c r="R1871" s="5">
        <v>2018</v>
      </c>
    </row>
    <row r="1872" spans="1:18" ht="23.25" hidden="1" customHeight="1" x14ac:dyDescent="0.25">
      <c r="A1872" s="5" t="s">
        <v>307</v>
      </c>
      <c r="B1872" s="5" t="s">
        <v>1624</v>
      </c>
      <c r="C1872" s="376" t="s">
        <v>1799</v>
      </c>
      <c r="D1872" s="344">
        <v>243152</v>
      </c>
      <c r="E1872" s="3" t="s">
        <v>3479</v>
      </c>
      <c r="F1872" s="344" t="s">
        <v>32</v>
      </c>
      <c r="G1872" s="344">
        <v>1</v>
      </c>
      <c r="H1872" s="650">
        <v>306.75</v>
      </c>
      <c r="I1872" s="650">
        <v>306.75</v>
      </c>
      <c r="J1872" s="366">
        <v>43312</v>
      </c>
      <c r="K1872" s="598" t="s">
        <v>214</v>
      </c>
      <c r="L1872" s="361" t="s">
        <v>307</v>
      </c>
      <c r="M1872" s="652" t="s">
        <v>1273</v>
      </c>
      <c r="N1872" s="660">
        <v>43311</v>
      </c>
      <c r="O1872" s="654">
        <v>43314</v>
      </c>
      <c r="P1872" s="6"/>
      <c r="Q1872" s="271" t="s">
        <v>77</v>
      </c>
      <c r="R1872" s="5">
        <v>2018</v>
      </c>
    </row>
    <row r="1873" spans="1:18" ht="23.25" hidden="1" customHeight="1" x14ac:dyDescent="0.25">
      <c r="A1873" s="5" t="s">
        <v>307</v>
      </c>
      <c r="B1873" s="5" t="s">
        <v>1624</v>
      </c>
      <c r="C1873" s="376" t="s">
        <v>1799</v>
      </c>
      <c r="D1873" s="344">
        <v>243153</v>
      </c>
      <c r="E1873" s="3" t="s">
        <v>3480</v>
      </c>
      <c r="F1873" s="344" t="s">
        <v>32</v>
      </c>
      <c r="G1873" s="344">
        <v>1</v>
      </c>
      <c r="H1873" s="650">
        <v>136.5</v>
      </c>
      <c r="I1873" s="650">
        <v>136.5</v>
      </c>
      <c r="J1873" s="366">
        <v>43312</v>
      </c>
      <c r="K1873" s="598" t="s">
        <v>214</v>
      </c>
      <c r="L1873" s="361" t="s">
        <v>307</v>
      </c>
      <c r="M1873" s="652" t="s">
        <v>1273</v>
      </c>
      <c r="N1873" s="660">
        <v>43311</v>
      </c>
      <c r="O1873" s="654">
        <v>43314</v>
      </c>
      <c r="P1873" s="714"/>
      <c r="Q1873" s="271" t="s">
        <v>77</v>
      </c>
      <c r="R1873" s="5">
        <v>2018</v>
      </c>
    </row>
    <row r="1874" spans="1:18" ht="23.25" hidden="1" customHeight="1" x14ac:dyDescent="0.25">
      <c r="A1874" s="5" t="s">
        <v>307</v>
      </c>
      <c r="B1874" s="5" t="s">
        <v>1624</v>
      </c>
      <c r="C1874" s="376" t="s">
        <v>1799</v>
      </c>
      <c r="D1874" s="344">
        <v>243155</v>
      </c>
      <c r="E1874" s="3" t="s">
        <v>3480</v>
      </c>
      <c r="F1874" s="344" t="s">
        <v>32</v>
      </c>
      <c r="G1874" s="344">
        <v>1</v>
      </c>
      <c r="H1874" s="650">
        <v>24</v>
      </c>
      <c r="I1874" s="650">
        <v>24</v>
      </c>
      <c r="J1874" s="366">
        <v>43312</v>
      </c>
      <c r="K1874" s="598" t="s">
        <v>214</v>
      </c>
      <c r="L1874" s="361" t="s">
        <v>307</v>
      </c>
      <c r="M1874" s="652" t="s">
        <v>1273</v>
      </c>
      <c r="N1874" s="660">
        <v>43311</v>
      </c>
      <c r="O1874" s="654">
        <v>43314</v>
      </c>
      <c r="P1874" s="6"/>
      <c r="Q1874" s="271" t="s">
        <v>77</v>
      </c>
      <c r="R1874" s="5">
        <v>2018</v>
      </c>
    </row>
    <row r="1875" spans="1:18" ht="23.25" hidden="1" customHeight="1" x14ac:dyDescent="0.25">
      <c r="A1875" s="5" t="s">
        <v>307</v>
      </c>
      <c r="B1875" s="5" t="s">
        <v>1866</v>
      </c>
      <c r="C1875" s="376" t="s">
        <v>1799</v>
      </c>
      <c r="D1875" s="344">
        <v>108808</v>
      </c>
      <c r="E1875" s="3" t="s">
        <v>3638</v>
      </c>
      <c r="F1875" s="344" t="s">
        <v>32</v>
      </c>
      <c r="G1875" s="344">
        <v>6</v>
      </c>
      <c r="H1875" s="650">
        <v>6.75</v>
      </c>
      <c r="I1875" s="650">
        <v>40.5</v>
      </c>
      <c r="J1875" s="366">
        <v>43312</v>
      </c>
      <c r="K1875" s="598" t="s">
        <v>214</v>
      </c>
      <c r="L1875" s="361" t="s">
        <v>307</v>
      </c>
      <c r="M1875" s="652" t="s">
        <v>1273</v>
      </c>
      <c r="N1875" s="660">
        <v>43311</v>
      </c>
      <c r="O1875" s="654">
        <v>43314</v>
      </c>
      <c r="P1875" s="6"/>
      <c r="Q1875" s="271" t="s">
        <v>77</v>
      </c>
      <c r="R1875" s="5">
        <v>2018</v>
      </c>
    </row>
    <row r="1876" spans="1:18" ht="23.25" hidden="1" customHeight="1" x14ac:dyDescent="0.25">
      <c r="A1876" s="5" t="s">
        <v>307</v>
      </c>
      <c r="B1876" s="5" t="s">
        <v>1866</v>
      </c>
      <c r="C1876" s="376" t="s">
        <v>1799</v>
      </c>
      <c r="D1876" s="344">
        <v>108839</v>
      </c>
      <c r="E1876" s="3" t="s">
        <v>3639</v>
      </c>
      <c r="F1876" s="344" t="s">
        <v>32</v>
      </c>
      <c r="G1876" s="344">
        <v>3</v>
      </c>
      <c r="H1876" s="650">
        <v>128.80000000000001</v>
      </c>
      <c r="I1876" s="650">
        <v>386.40000000000003</v>
      </c>
      <c r="J1876" s="366">
        <v>43312</v>
      </c>
      <c r="K1876" s="598" t="s">
        <v>214</v>
      </c>
      <c r="L1876" s="361" t="s">
        <v>307</v>
      </c>
      <c r="M1876" s="652" t="s">
        <v>1273</v>
      </c>
      <c r="N1876" s="660">
        <v>43311</v>
      </c>
      <c r="O1876" s="654">
        <v>43314</v>
      </c>
      <c r="P1876" s="714"/>
      <c r="Q1876" s="271" t="s">
        <v>77</v>
      </c>
      <c r="R1876" s="5">
        <v>2018</v>
      </c>
    </row>
    <row r="1877" spans="1:18" ht="23.25" hidden="1" customHeight="1" x14ac:dyDescent="0.25">
      <c r="A1877" s="5" t="s">
        <v>307</v>
      </c>
      <c r="B1877" s="5" t="s">
        <v>1866</v>
      </c>
      <c r="C1877" s="376" t="s">
        <v>1799</v>
      </c>
      <c r="D1877" s="344">
        <v>110004</v>
      </c>
      <c r="E1877" s="3" t="s">
        <v>3640</v>
      </c>
      <c r="F1877" s="344" t="s">
        <v>32</v>
      </c>
      <c r="G1877" s="344">
        <v>3</v>
      </c>
      <c r="H1877" s="650">
        <v>4.72</v>
      </c>
      <c r="I1877" s="650">
        <v>14.16</v>
      </c>
      <c r="J1877" s="366">
        <v>43312</v>
      </c>
      <c r="K1877" s="598" t="s">
        <v>214</v>
      </c>
      <c r="L1877" s="361" t="s">
        <v>307</v>
      </c>
      <c r="M1877" s="652" t="s">
        <v>1273</v>
      </c>
      <c r="N1877" s="660">
        <v>43311</v>
      </c>
      <c r="O1877" s="654">
        <v>43314</v>
      </c>
      <c r="P1877" s="6"/>
      <c r="Q1877" s="271" t="s">
        <v>77</v>
      </c>
      <c r="R1877" s="5">
        <v>2018</v>
      </c>
    </row>
    <row r="1878" spans="1:18" ht="23.25" hidden="1" customHeight="1" x14ac:dyDescent="0.25">
      <c r="A1878" s="5" t="s">
        <v>307</v>
      </c>
      <c r="B1878" s="5" t="s">
        <v>1866</v>
      </c>
      <c r="C1878" s="376" t="s">
        <v>1799</v>
      </c>
      <c r="D1878" s="344">
        <v>110636</v>
      </c>
      <c r="E1878" s="3" t="s">
        <v>3641</v>
      </c>
      <c r="F1878" s="344" t="s">
        <v>32</v>
      </c>
      <c r="G1878" s="344">
        <v>4</v>
      </c>
      <c r="H1878" s="650">
        <v>8</v>
      </c>
      <c r="I1878" s="650">
        <v>32</v>
      </c>
      <c r="J1878" s="366">
        <v>43312</v>
      </c>
      <c r="K1878" s="598" t="s">
        <v>214</v>
      </c>
      <c r="L1878" s="361" t="s">
        <v>307</v>
      </c>
      <c r="M1878" s="652" t="s">
        <v>1273</v>
      </c>
      <c r="N1878" s="660">
        <v>43311</v>
      </c>
      <c r="O1878" s="654">
        <v>43314</v>
      </c>
      <c r="P1878" s="6"/>
      <c r="Q1878" s="271" t="s">
        <v>77</v>
      </c>
      <c r="R1878" s="5">
        <v>2018</v>
      </c>
    </row>
    <row r="1879" spans="1:18" ht="23.25" hidden="1" customHeight="1" x14ac:dyDescent="0.25">
      <c r="A1879" s="5" t="s">
        <v>307</v>
      </c>
      <c r="B1879" s="5" t="s">
        <v>1866</v>
      </c>
      <c r="C1879" s="376" t="s">
        <v>1799</v>
      </c>
      <c r="D1879" s="344">
        <v>194247</v>
      </c>
      <c r="E1879" s="3" t="s">
        <v>3642</v>
      </c>
      <c r="F1879" s="344" t="s">
        <v>32</v>
      </c>
      <c r="G1879" s="344">
        <v>1</v>
      </c>
      <c r="H1879" s="650">
        <v>9</v>
      </c>
      <c r="I1879" s="650">
        <v>9</v>
      </c>
      <c r="J1879" s="366">
        <v>43312</v>
      </c>
      <c r="K1879" s="598" t="s">
        <v>214</v>
      </c>
      <c r="L1879" s="361" t="s">
        <v>307</v>
      </c>
      <c r="M1879" s="652" t="s">
        <v>1273</v>
      </c>
      <c r="N1879" s="660">
        <v>43311</v>
      </c>
      <c r="O1879" s="654">
        <v>43314</v>
      </c>
      <c r="P1879" s="6"/>
      <c r="Q1879" s="271" t="s">
        <v>77</v>
      </c>
      <c r="R1879" s="5">
        <v>2018</v>
      </c>
    </row>
    <row r="1880" spans="1:18" ht="23.25" hidden="1" customHeight="1" x14ac:dyDescent="0.25">
      <c r="A1880" s="5" t="s">
        <v>307</v>
      </c>
      <c r="B1880" s="5" t="s">
        <v>1866</v>
      </c>
      <c r="C1880" s="376" t="s">
        <v>1799</v>
      </c>
      <c r="D1880" s="344">
        <v>241657</v>
      </c>
      <c r="E1880" s="3" t="s">
        <v>3436</v>
      </c>
      <c r="F1880" s="344" t="s">
        <v>32</v>
      </c>
      <c r="G1880" s="344">
        <v>5</v>
      </c>
      <c r="H1880" s="650">
        <v>62.4</v>
      </c>
      <c r="I1880" s="650">
        <v>312</v>
      </c>
      <c r="J1880" s="366">
        <v>43312</v>
      </c>
      <c r="K1880" s="598" t="s">
        <v>214</v>
      </c>
      <c r="L1880" s="361" t="s">
        <v>307</v>
      </c>
      <c r="M1880" s="652" t="s">
        <v>1273</v>
      </c>
      <c r="N1880" s="660">
        <v>43311</v>
      </c>
      <c r="O1880" s="654">
        <v>43314</v>
      </c>
      <c r="P1880" s="6"/>
      <c r="Q1880" s="271" t="s">
        <v>77</v>
      </c>
      <c r="R1880" s="5">
        <v>2018</v>
      </c>
    </row>
    <row r="1881" spans="1:18" ht="23.25" hidden="1" customHeight="1" x14ac:dyDescent="0.25">
      <c r="A1881" s="5" t="s">
        <v>307</v>
      </c>
      <c r="B1881" s="5" t="s">
        <v>1866</v>
      </c>
      <c r="C1881" s="376" t="s">
        <v>1799</v>
      </c>
      <c r="D1881" s="344" t="s">
        <v>2892</v>
      </c>
      <c r="E1881" s="333" t="s">
        <v>1367</v>
      </c>
      <c r="F1881" s="344" t="s">
        <v>32</v>
      </c>
      <c r="G1881" s="344">
        <v>1</v>
      </c>
      <c r="H1881" s="650">
        <v>339</v>
      </c>
      <c r="I1881" s="650">
        <v>339</v>
      </c>
      <c r="J1881" s="366">
        <v>43312</v>
      </c>
      <c r="K1881" s="598" t="s">
        <v>214</v>
      </c>
      <c r="L1881" s="361" t="s">
        <v>307</v>
      </c>
      <c r="M1881" s="652" t="s">
        <v>1273</v>
      </c>
      <c r="N1881" s="660">
        <v>43311</v>
      </c>
      <c r="O1881" s="654">
        <v>43314</v>
      </c>
      <c r="P1881" s="714"/>
      <c r="Q1881" s="271" t="s">
        <v>77</v>
      </c>
      <c r="R1881" s="5">
        <v>2018</v>
      </c>
    </row>
    <row r="1882" spans="1:18" ht="23.25" hidden="1" customHeight="1" x14ac:dyDescent="0.25">
      <c r="A1882" s="5" t="s">
        <v>307</v>
      </c>
      <c r="B1882" s="5" t="s">
        <v>2893</v>
      </c>
      <c r="C1882" s="376"/>
      <c r="D1882" s="344" t="s">
        <v>334</v>
      </c>
      <c r="E1882" s="333" t="s">
        <v>334</v>
      </c>
      <c r="F1882" s="344" t="s">
        <v>32</v>
      </c>
      <c r="G1882" s="344">
        <v>4</v>
      </c>
      <c r="H1882" s="650">
        <v>12.71</v>
      </c>
      <c r="I1882" s="650">
        <v>50.84</v>
      </c>
      <c r="J1882" s="366">
        <v>43312</v>
      </c>
      <c r="K1882" s="598" t="s">
        <v>234</v>
      </c>
      <c r="L1882" s="361" t="s">
        <v>307</v>
      </c>
      <c r="M1882" s="652" t="s">
        <v>1273</v>
      </c>
      <c r="N1882" s="660">
        <v>43311</v>
      </c>
      <c r="O1882" s="654">
        <v>43314</v>
      </c>
      <c r="P1882" s="714"/>
      <c r="Q1882" s="271" t="s">
        <v>77</v>
      </c>
      <c r="R1882" s="5">
        <v>2018</v>
      </c>
    </row>
    <row r="1883" spans="1:18" ht="23.25" hidden="1" customHeight="1" x14ac:dyDescent="0.25">
      <c r="A1883" s="5" t="s">
        <v>307</v>
      </c>
      <c r="B1883" s="5" t="s">
        <v>2893</v>
      </c>
      <c r="C1883" s="376"/>
      <c r="D1883" s="344" t="s">
        <v>2429</v>
      </c>
      <c r="E1883" s="333" t="s">
        <v>3291</v>
      </c>
      <c r="F1883" s="344" t="s">
        <v>32</v>
      </c>
      <c r="G1883" s="344">
        <v>30</v>
      </c>
      <c r="H1883" s="650">
        <v>3.07</v>
      </c>
      <c r="I1883" s="650">
        <v>92.1</v>
      </c>
      <c r="J1883" s="366">
        <v>43312</v>
      </c>
      <c r="K1883" s="598" t="s">
        <v>234</v>
      </c>
      <c r="L1883" s="361" t="s">
        <v>307</v>
      </c>
      <c r="M1883" s="652" t="s">
        <v>1273</v>
      </c>
      <c r="N1883" s="660">
        <v>43311</v>
      </c>
      <c r="O1883" s="654">
        <v>43314</v>
      </c>
      <c r="P1883" s="6"/>
      <c r="Q1883" s="271" t="s">
        <v>77</v>
      </c>
      <c r="R1883" s="5">
        <v>2018</v>
      </c>
    </row>
    <row r="1884" spans="1:18" ht="23.25" hidden="1" customHeight="1" x14ac:dyDescent="0.25">
      <c r="A1884" s="5" t="s">
        <v>307</v>
      </c>
      <c r="B1884" s="5" t="s">
        <v>3485</v>
      </c>
      <c r="C1884" s="376" t="s">
        <v>1799</v>
      </c>
      <c r="D1884" s="344">
        <v>180596</v>
      </c>
      <c r="E1884" s="3" t="s">
        <v>3643</v>
      </c>
      <c r="F1884" s="344" t="s">
        <v>32</v>
      </c>
      <c r="G1884" s="344">
        <v>4</v>
      </c>
      <c r="H1884" s="650">
        <v>7.5</v>
      </c>
      <c r="I1884" s="650">
        <v>30</v>
      </c>
      <c r="J1884" s="366">
        <v>43312</v>
      </c>
      <c r="K1884" s="598" t="s">
        <v>214</v>
      </c>
      <c r="L1884" s="361" t="s">
        <v>307</v>
      </c>
      <c r="M1884" s="652" t="s">
        <v>1273</v>
      </c>
      <c r="N1884" s="660">
        <v>43311</v>
      </c>
      <c r="O1884" s="654">
        <v>43314</v>
      </c>
      <c r="P1884" s="6"/>
      <c r="Q1884" s="271" t="s">
        <v>77</v>
      </c>
      <c r="R1884" s="5">
        <v>2018</v>
      </c>
    </row>
    <row r="1885" spans="1:18" ht="23.25" hidden="1" customHeight="1" x14ac:dyDescent="0.25">
      <c r="A1885" s="5" t="s">
        <v>307</v>
      </c>
      <c r="B1885" s="5" t="s">
        <v>3485</v>
      </c>
      <c r="C1885" s="376" t="s">
        <v>1799</v>
      </c>
      <c r="D1885" s="344">
        <v>218966</v>
      </c>
      <c r="E1885" s="3" t="s">
        <v>1117</v>
      </c>
      <c r="F1885" s="344" t="s">
        <v>32</v>
      </c>
      <c r="G1885" s="344">
        <v>3</v>
      </c>
      <c r="H1885" s="650">
        <v>61.5</v>
      </c>
      <c r="I1885" s="650">
        <v>184.5</v>
      </c>
      <c r="J1885" s="366">
        <v>43312</v>
      </c>
      <c r="K1885" s="598" t="s">
        <v>214</v>
      </c>
      <c r="L1885" s="361" t="s">
        <v>307</v>
      </c>
      <c r="M1885" s="652" t="s">
        <v>1273</v>
      </c>
      <c r="N1885" s="660">
        <v>43311</v>
      </c>
      <c r="O1885" s="654">
        <v>43314</v>
      </c>
      <c r="P1885" s="714"/>
      <c r="Q1885" s="271" t="s">
        <v>77</v>
      </c>
      <c r="R1885" s="5">
        <v>2018</v>
      </c>
    </row>
    <row r="1886" spans="1:18" ht="23.25" hidden="1" customHeight="1" x14ac:dyDescent="0.25">
      <c r="A1886" s="5" t="s">
        <v>10</v>
      </c>
      <c r="B1886" s="5" t="s">
        <v>3644</v>
      </c>
      <c r="C1886" s="376" t="s">
        <v>178</v>
      </c>
      <c r="D1886" s="344">
        <v>910001298</v>
      </c>
      <c r="E1886" s="3" t="s">
        <v>3645</v>
      </c>
      <c r="F1886" s="344" t="s">
        <v>44</v>
      </c>
      <c r="G1886" s="344">
        <v>1</v>
      </c>
      <c r="H1886" s="650">
        <v>2681.73</v>
      </c>
      <c r="I1886" s="650">
        <v>2681.73</v>
      </c>
      <c r="J1886" s="366">
        <v>43313</v>
      </c>
      <c r="K1886" s="598" t="s">
        <v>180</v>
      </c>
      <c r="L1886" s="361" t="s">
        <v>2495</v>
      </c>
      <c r="M1886" s="652" t="s">
        <v>66</v>
      </c>
      <c r="N1886" s="660">
        <v>43347</v>
      </c>
      <c r="O1886" s="654">
        <v>43355</v>
      </c>
      <c r="P1886" s="6"/>
      <c r="Q1886" s="271" t="s">
        <v>77</v>
      </c>
      <c r="R1886" s="5">
        <v>2018</v>
      </c>
    </row>
    <row r="1887" spans="1:18" ht="23.25" hidden="1" customHeight="1" x14ac:dyDescent="0.25">
      <c r="A1887" s="5" t="s">
        <v>0</v>
      </c>
      <c r="B1887" s="5" t="s">
        <v>3646</v>
      </c>
      <c r="C1887" s="759" t="s">
        <v>3647</v>
      </c>
      <c r="D1887" s="388" t="s">
        <v>3648</v>
      </c>
      <c r="E1887" s="3" t="s">
        <v>3649</v>
      </c>
      <c r="F1887" s="344" t="s">
        <v>94</v>
      </c>
      <c r="G1887" s="344">
        <v>10</v>
      </c>
      <c r="H1887" s="650">
        <v>1.599</v>
      </c>
      <c r="I1887" s="650">
        <v>15.99</v>
      </c>
      <c r="J1887" s="366">
        <v>43314</v>
      </c>
      <c r="K1887" s="598" t="s">
        <v>139</v>
      </c>
      <c r="L1887" s="361" t="s">
        <v>0</v>
      </c>
      <c r="M1887" s="652" t="s">
        <v>34</v>
      </c>
      <c r="N1887" s="653">
        <v>43347</v>
      </c>
      <c r="O1887" s="654">
        <v>43355</v>
      </c>
      <c r="P1887" s="6"/>
      <c r="Q1887" s="271" t="s">
        <v>77</v>
      </c>
      <c r="R1887" s="5">
        <v>2018</v>
      </c>
    </row>
    <row r="1888" spans="1:18" ht="23.25" hidden="1" customHeight="1" x14ac:dyDescent="0.25">
      <c r="A1888" s="5" t="s">
        <v>0</v>
      </c>
      <c r="B1888" s="5" t="s">
        <v>3650</v>
      </c>
      <c r="C1888" s="376" t="s">
        <v>3651</v>
      </c>
      <c r="D1888" s="388" t="s">
        <v>3652</v>
      </c>
      <c r="E1888" s="333" t="s">
        <v>3653</v>
      </c>
      <c r="F1888" s="344" t="s">
        <v>94</v>
      </c>
      <c r="G1888" s="344">
        <v>1</v>
      </c>
      <c r="H1888" s="650">
        <v>24.88</v>
      </c>
      <c r="I1888" s="650">
        <v>24.88</v>
      </c>
      <c r="J1888" s="366">
        <v>43314</v>
      </c>
      <c r="K1888" s="598" t="s">
        <v>139</v>
      </c>
      <c r="L1888" s="361" t="s">
        <v>0</v>
      </c>
      <c r="M1888" s="652" t="s">
        <v>193</v>
      </c>
      <c r="N1888" s="660">
        <v>43347</v>
      </c>
      <c r="O1888" s="654">
        <v>43355</v>
      </c>
      <c r="P1888" s="6"/>
      <c r="Q1888" s="271" t="s">
        <v>77</v>
      </c>
      <c r="R1888" s="5">
        <v>2018</v>
      </c>
    </row>
    <row r="1889" spans="1:23" ht="23.25" hidden="1" customHeight="1" x14ac:dyDescent="0.25">
      <c r="A1889" s="5" t="s">
        <v>0</v>
      </c>
      <c r="B1889" s="5" t="s">
        <v>3650</v>
      </c>
      <c r="C1889" s="759" t="s">
        <v>3654</v>
      </c>
      <c r="D1889" s="388" t="s">
        <v>3655</v>
      </c>
      <c r="E1889" s="333" t="s">
        <v>3656</v>
      </c>
      <c r="F1889" s="344" t="s">
        <v>94</v>
      </c>
      <c r="G1889" s="344">
        <v>10</v>
      </c>
      <c r="H1889" s="650">
        <v>0.96399999999999997</v>
      </c>
      <c r="I1889" s="650">
        <v>9.64</v>
      </c>
      <c r="J1889" s="366">
        <v>43314</v>
      </c>
      <c r="K1889" s="598" t="s">
        <v>139</v>
      </c>
      <c r="L1889" s="361" t="s">
        <v>0</v>
      </c>
      <c r="M1889" s="652" t="s">
        <v>34</v>
      </c>
      <c r="N1889" s="660">
        <v>43347</v>
      </c>
      <c r="O1889" s="654">
        <v>43355</v>
      </c>
      <c r="P1889" s="714"/>
      <c r="Q1889" s="271" t="s">
        <v>77</v>
      </c>
      <c r="R1889" s="5">
        <v>2018</v>
      </c>
    </row>
    <row r="1890" spans="1:23" ht="23.25" hidden="1" customHeight="1" x14ac:dyDescent="0.25">
      <c r="A1890" s="5" t="s">
        <v>0</v>
      </c>
      <c r="B1890" s="396" t="s">
        <v>3657</v>
      </c>
      <c r="C1890" s="376"/>
      <c r="D1890" s="344" t="s">
        <v>3658</v>
      </c>
      <c r="E1890" s="337" t="s">
        <v>3659</v>
      </c>
      <c r="F1890" s="344" t="s">
        <v>50</v>
      </c>
      <c r="G1890" s="344">
        <v>1</v>
      </c>
      <c r="H1890" s="650">
        <v>67.75</v>
      </c>
      <c r="I1890" s="650">
        <v>67.75</v>
      </c>
      <c r="J1890" s="366">
        <v>43314</v>
      </c>
      <c r="K1890" s="598" t="s">
        <v>275</v>
      </c>
      <c r="L1890" s="361" t="s">
        <v>0</v>
      </c>
      <c r="M1890" s="652" t="s">
        <v>3531</v>
      </c>
      <c r="N1890" s="660">
        <v>43377</v>
      </c>
      <c r="O1890" s="654">
        <v>43381</v>
      </c>
      <c r="P1890" s="714"/>
      <c r="Q1890" s="271" t="s">
        <v>77</v>
      </c>
      <c r="R1890" s="549">
        <v>2018</v>
      </c>
    </row>
    <row r="1891" spans="1:23" ht="23.25" hidden="1" customHeight="1" x14ac:dyDescent="0.25">
      <c r="A1891" s="5" t="s">
        <v>0</v>
      </c>
      <c r="B1891" s="396" t="s">
        <v>3657</v>
      </c>
      <c r="C1891" s="376"/>
      <c r="D1891" s="344" t="s">
        <v>3660</v>
      </c>
      <c r="E1891" s="337" t="s">
        <v>3661</v>
      </c>
      <c r="F1891" s="344" t="s">
        <v>50</v>
      </c>
      <c r="G1891" s="344">
        <v>1</v>
      </c>
      <c r="H1891" s="650">
        <v>58.49</v>
      </c>
      <c r="I1891" s="650">
        <v>58.49</v>
      </c>
      <c r="J1891" s="366">
        <v>43314</v>
      </c>
      <c r="K1891" s="598" t="s">
        <v>275</v>
      </c>
      <c r="L1891" s="361" t="s">
        <v>0</v>
      </c>
      <c r="M1891" s="652" t="s">
        <v>3531</v>
      </c>
      <c r="N1891" s="660">
        <v>43377</v>
      </c>
      <c r="O1891" s="654">
        <v>43381</v>
      </c>
      <c r="P1891" s="6"/>
      <c r="Q1891" s="271" t="s">
        <v>77</v>
      </c>
      <c r="R1891" s="549">
        <v>2018</v>
      </c>
    </row>
    <row r="1892" spans="1:23" ht="23.25" hidden="1" customHeight="1" x14ac:dyDescent="0.25">
      <c r="A1892" s="5" t="s">
        <v>1254</v>
      </c>
      <c r="B1892" s="5" t="s">
        <v>3662</v>
      </c>
      <c r="C1892" s="759" t="s">
        <v>180</v>
      </c>
      <c r="D1892" s="388" t="s">
        <v>1606</v>
      </c>
      <c r="E1892" s="337" t="s">
        <v>3663</v>
      </c>
      <c r="F1892" s="344" t="s">
        <v>44</v>
      </c>
      <c r="G1892" s="344">
        <v>10</v>
      </c>
      <c r="H1892" s="650">
        <v>16.77</v>
      </c>
      <c r="I1892" s="650">
        <v>167.7</v>
      </c>
      <c r="J1892" s="366">
        <v>43315</v>
      </c>
      <c r="K1892" s="598" t="s">
        <v>180</v>
      </c>
      <c r="L1892" s="361" t="s">
        <v>1254</v>
      </c>
      <c r="M1892" s="652" t="s">
        <v>34</v>
      </c>
      <c r="N1892" s="660">
        <v>43348</v>
      </c>
      <c r="O1892" s="654">
        <v>43355</v>
      </c>
      <c r="P1892" s="7"/>
      <c r="Q1892" s="271" t="s">
        <v>77</v>
      </c>
      <c r="R1892" s="5">
        <v>2018</v>
      </c>
    </row>
    <row r="1893" spans="1:23" ht="23.25" hidden="1" customHeight="1" x14ac:dyDescent="0.25">
      <c r="A1893" s="5" t="s">
        <v>54</v>
      </c>
      <c r="B1893" s="5" t="s">
        <v>3664</v>
      </c>
      <c r="C1893" s="759" t="s">
        <v>947</v>
      </c>
      <c r="D1893" s="388" t="s">
        <v>409</v>
      </c>
      <c r="E1893" s="3" t="s">
        <v>3664</v>
      </c>
      <c r="F1893" s="344" t="s">
        <v>75</v>
      </c>
      <c r="G1893" s="344">
        <v>2</v>
      </c>
      <c r="H1893" s="650">
        <v>372.17</v>
      </c>
      <c r="I1893" s="650">
        <v>744.34</v>
      </c>
      <c r="J1893" s="366">
        <v>43326</v>
      </c>
      <c r="K1893" s="598" t="s">
        <v>234</v>
      </c>
      <c r="L1893" s="361" t="s">
        <v>54</v>
      </c>
      <c r="M1893" s="652" t="s">
        <v>34</v>
      </c>
      <c r="N1893" s="660">
        <v>43348</v>
      </c>
      <c r="O1893" s="654">
        <v>43355</v>
      </c>
      <c r="P1893" s="6"/>
      <c r="Q1893" s="271" t="s">
        <v>77</v>
      </c>
      <c r="R1893" s="549">
        <v>2018</v>
      </c>
    </row>
    <row r="1894" spans="1:23" ht="23.25" hidden="1" customHeight="1" x14ac:dyDescent="0.25">
      <c r="A1894" s="407" t="s">
        <v>95</v>
      </c>
      <c r="B1894" s="407" t="s">
        <v>3665</v>
      </c>
      <c r="C1894" s="749"/>
      <c r="D1894" s="408"/>
      <c r="E1894" s="412" t="s">
        <v>3665</v>
      </c>
      <c r="F1894" s="408" t="s">
        <v>32</v>
      </c>
      <c r="G1894" s="408"/>
      <c r="H1894" s="707"/>
      <c r="J1894" s="750">
        <v>43333</v>
      </c>
      <c r="K1894" s="751" t="s">
        <v>3666</v>
      </c>
      <c r="L1894" s="573" t="s">
        <v>3667</v>
      </c>
      <c r="M1894" s="652" t="s">
        <v>3531</v>
      </c>
      <c r="N1894" s="660"/>
      <c r="O1894" s="654"/>
      <c r="P1894" s="6"/>
      <c r="Q1894" s="271" t="s">
        <v>77</v>
      </c>
      <c r="R1894" s="5">
        <v>2018</v>
      </c>
      <c r="S1894" s="124"/>
      <c r="T1894" s="124"/>
      <c r="U1894" s="124"/>
      <c r="V1894" s="124"/>
      <c r="W1894" s="124"/>
    </row>
    <row r="1895" spans="1:23" ht="23.25" hidden="1" customHeight="1" x14ac:dyDescent="0.25">
      <c r="A1895" s="338" t="s">
        <v>307</v>
      </c>
      <c r="B1895" s="5" t="s">
        <v>3668</v>
      </c>
      <c r="C1895" s="376" t="s">
        <v>142</v>
      </c>
      <c r="D1895" s="335" t="s">
        <v>3669</v>
      </c>
      <c r="E1895" s="333" t="s">
        <v>3670</v>
      </c>
      <c r="F1895" s="344" t="s">
        <v>44</v>
      </c>
      <c r="G1895" s="344">
        <v>10</v>
      </c>
      <c r="H1895" s="650">
        <v>6.2240000000000002</v>
      </c>
      <c r="I1895" s="650">
        <v>62.24</v>
      </c>
      <c r="J1895" s="366">
        <v>42823</v>
      </c>
      <c r="K1895" s="598" t="s">
        <v>76</v>
      </c>
      <c r="L1895" s="361"/>
      <c r="M1895" s="652" t="s">
        <v>935</v>
      </c>
      <c r="N1895" s="660">
        <v>42828</v>
      </c>
      <c r="O1895" s="654">
        <v>42831</v>
      </c>
      <c r="P1895" s="5"/>
      <c r="Q1895" s="271" t="s">
        <v>77</v>
      </c>
      <c r="R1895" s="396">
        <v>2017</v>
      </c>
    </row>
    <row r="1896" spans="1:23" ht="23.25" hidden="1" customHeight="1" x14ac:dyDescent="0.25">
      <c r="A1896" s="444" t="s">
        <v>95</v>
      </c>
      <c r="B1896" s="461" t="s">
        <v>3671</v>
      </c>
      <c r="C1896" s="464" t="s">
        <v>142</v>
      </c>
      <c r="D1896" s="439" t="s">
        <v>3672</v>
      </c>
      <c r="E1896" s="333" t="s">
        <v>3673</v>
      </c>
      <c r="F1896" s="464" t="s">
        <v>94</v>
      </c>
      <c r="G1896" s="661">
        <v>1</v>
      </c>
      <c r="H1896" s="650"/>
      <c r="I1896" s="650"/>
      <c r="J1896" s="168">
        <v>44152</v>
      </c>
      <c r="K1896" s="671" t="s">
        <v>76</v>
      </c>
      <c r="L1896" s="312" t="s">
        <v>95</v>
      </c>
      <c r="M1896" s="652" t="s">
        <v>430</v>
      </c>
      <c r="N1896" s="660">
        <v>44159</v>
      </c>
      <c r="O1896" s="654"/>
      <c r="P1896" s="86"/>
      <c r="Q1896" s="760" t="s">
        <v>67</v>
      </c>
      <c r="R1896" s="455">
        <f>YEAR(J1896)</f>
        <v>2020</v>
      </c>
    </row>
    <row r="1897" spans="1:23" ht="23.25" hidden="1" customHeight="1" x14ac:dyDescent="0.25">
      <c r="A1897" s="407" t="s">
        <v>95</v>
      </c>
      <c r="B1897" s="407" t="s">
        <v>3674</v>
      </c>
      <c r="C1897" s="749"/>
      <c r="D1897" s="408"/>
      <c r="E1897" s="412" t="s">
        <v>3674</v>
      </c>
      <c r="F1897" s="408" t="s">
        <v>32</v>
      </c>
      <c r="G1897" s="408">
        <v>24</v>
      </c>
      <c r="H1897" s="707"/>
      <c r="I1897" s="707">
        <v>0</v>
      </c>
      <c r="J1897" s="750">
        <v>43333</v>
      </c>
      <c r="K1897" s="751" t="s">
        <v>3666</v>
      </c>
      <c r="L1897" s="573" t="s">
        <v>3667</v>
      </c>
      <c r="M1897" s="652" t="s">
        <v>3531</v>
      </c>
      <c r="N1897" s="660"/>
      <c r="O1897" s="654"/>
      <c r="P1897" s="6"/>
      <c r="Q1897" s="271" t="s">
        <v>77</v>
      </c>
      <c r="R1897" s="5">
        <v>2018</v>
      </c>
    </row>
    <row r="1898" spans="1:23" ht="23.25" hidden="1" customHeight="1" x14ac:dyDescent="0.25">
      <c r="A1898" s="407" t="s">
        <v>95</v>
      </c>
      <c r="B1898" s="407" t="s">
        <v>3675</v>
      </c>
      <c r="C1898" s="749"/>
      <c r="D1898" s="408"/>
      <c r="E1898" s="412" t="s">
        <v>3675</v>
      </c>
      <c r="F1898" s="408" t="s">
        <v>32</v>
      </c>
      <c r="G1898" s="408">
        <v>2</v>
      </c>
      <c r="H1898" s="707"/>
      <c r="I1898" s="707">
        <v>0</v>
      </c>
      <c r="J1898" s="750">
        <v>43333</v>
      </c>
      <c r="K1898" s="751" t="s">
        <v>3666</v>
      </c>
      <c r="L1898" s="573" t="s">
        <v>3667</v>
      </c>
      <c r="M1898" s="652" t="s">
        <v>3531</v>
      </c>
      <c r="N1898" s="660"/>
      <c r="O1898" s="654"/>
      <c r="P1898" s="6"/>
      <c r="Q1898" s="271" t="s">
        <v>77</v>
      </c>
      <c r="R1898" s="5">
        <v>2018</v>
      </c>
    </row>
    <row r="1899" spans="1:23" ht="23.25" hidden="1" customHeight="1" x14ac:dyDescent="0.25">
      <c r="A1899" s="5" t="s">
        <v>384</v>
      </c>
      <c r="B1899" s="5" t="s">
        <v>3676</v>
      </c>
      <c r="C1899" s="376" t="s">
        <v>3677</v>
      </c>
      <c r="D1899" s="344">
        <v>375400312</v>
      </c>
      <c r="E1899" s="3" t="s">
        <v>3678</v>
      </c>
      <c r="F1899" s="344" t="s">
        <v>683</v>
      </c>
      <c r="G1899" s="344">
        <v>2</v>
      </c>
      <c r="H1899" s="650">
        <v>31.68</v>
      </c>
      <c r="I1899" s="650">
        <v>63.36</v>
      </c>
      <c r="J1899" s="366">
        <v>43334</v>
      </c>
      <c r="K1899" s="598" t="s">
        <v>234</v>
      </c>
      <c r="L1899" s="361" t="s">
        <v>1481</v>
      </c>
      <c r="M1899" s="652" t="s">
        <v>34</v>
      </c>
      <c r="N1899" s="660">
        <v>43348</v>
      </c>
      <c r="O1899" s="654">
        <v>43355</v>
      </c>
      <c r="P1899" s="7"/>
      <c r="Q1899" s="271" t="s">
        <v>77</v>
      </c>
      <c r="R1899" s="5">
        <v>2018</v>
      </c>
    </row>
    <row r="1900" spans="1:23" ht="23.25" hidden="1" customHeight="1" x14ac:dyDescent="0.25">
      <c r="A1900" s="3" t="s">
        <v>2472</v>
      </c>
      <c r="B1900" s="5" t="s">
        <v>3679</v>
      </c>
      <c r="C1900" s="376" t="s">
        <v>122</v>
      </c>
      <c r="D1900" s="335" t="s">
        <v>3680</v>
      </c>
      <c r="E1900" s="333" t="s">
        <v>3681</v>
      </c>
      <c r="F1900" s="344" t="s">
        <v>50</v>
      </c>
      <c r="G1900" s="344">
        <v>10</v>
      </c>
      <c r="H1900" s="650">
        <v>9.6999999999999993</v>
      </c>
      <c r="I1900" s="650">
        <v>97</v>
      </c>
      <c r="J1900" s="366">
        <v>43158</v>
      </c>
      <c r="K1900" s="598" t="s">
        <v>76</v>
      </c>
      <c r="L1900" s="361" t="s">
        <v>54</v>
      </c>
      <c r="M1900" s="652" t="s">
        <v>66</v>
      </c>
      <c r="N1900" s="660">
        <v>43168</v>
      </c>
      <c r="O1900" s="654">
        <v>43174</v>
      </c>
      <c r="P1900" s="5"/>
      <c r="Q1900" s="271" t="s">
        <v>77</v>
      </c>
      <c r="R1900" s="5">
        <v>2018</v>
      </c>
    </row>
    <row r="1901" spans="1:23" ht="23.25" hidden="1" customHeight="1" x14ac:dyDescent="0.25">
      <c r="A1901" s="5" t="s">
        <v>84</v>
      </c>
      <c r="B1901" s="5" t="s">
        <v>3682</v>
      </c>
      <c r="C1901" s="376"/>
      <c r="D1901" s="344" t="s">
        <v>3683</v>
      </c>
      <c r="E1901" s="333" t="s">
        <v>3684</v>
      </c>
      <c r="F1901" s="344" t="s">
        <v>32</v>
      </c>
      <c r="G1901" s="344">
        <v>1</v>
      </c>
      <c r="H1901" s="650">
        <v>315.7</v>
      </c>
      <c r="I1901" s="650">
        <v>315.7</v>
      </c>
      <c r="J1901" s="366">
        <v>43335</v>
      </c>
      <c r="K1901" s="598" t="s">
        <v>1177</v>
      </c>
      <c r="L1901" s="361" t="s">
        <v>84</v>
      </c>
      <c r="M1901" s="652" t="s">
        <v>104</v>
      </c>
      <c r="N1901" s="660">
        <v>43445</v>
      </c>
      <c r="O1901" s="654">
        <v>43447</v>
      </c>
      <c r="P1901" s="7"/>
      <c r="Q1901" s="271" t="s">
        <v>77</v>
      </c>
      <c r="R1901" s="5">
        <v>2018</v>
      </c>
    </row>
    <row r="1902" spans="1:23" ht="23.25" hidden="1" customHeight="1" x14ac:dyDescent="0.25">
      <c r="A1902" s="5" t="s">
        <v>84</v>
      </c>
      <c r="B1902" s="5" t="s">
        <v>3685</v>
      </c>
      <c r="C1902" s="376"/>
      <c r="D1902" s="344" t="s">
        <v>3686</v>
      </c>
      <c r="E1902" s="3" t="s">
        <v>3687</v>
      </c>
      <c r="F1902" s="344" t="s">
        <v>32</v>
      </c>
      <c r="G1902" s="344">
        <v>2</v>
      </c>
      <c r="H1902" s="650">
        <v>83.6</v>
      </c>
      <c r="I1902" s="650">
        <v>167.2</v>
      </c>
      <c r="J1902" s="366">
        <v>43335</v>
      </c>
      <c r="K1902" s="598" t="s">
        <v>1177</v>
      </c>
      <c r="L1902" s="361" t="s">
        <v>84</v>
      </c>
      <c r="M1902" s="652" t="s">
        <v>34</v>
      </c>
      <c r="N1902" s="660">
        <v>43348</v>
      </c>
      <c r="O1902" s="654">
        <v>43355</v>
      </c>
      <c r="P1902" s="7"/>
      <c r="Q1902" s="271" t="s">
        <v>77</v>
      </c>
      <c r="R1902" s="5">
        <v>2018</v>
      </c>
    </row>
    <row r="1903" spans="1:23" s="124" customFormat="1" ht="23.25" hidden="1" customHeight="1" x14ac:dyDescent="0.25">
      <c r="A1903" s="5" t="s">
        <v>84</v>
      </c>
      <c r="B1903" s="5" t="s">
        <v>3688</v>
      </c>
      <c r="C1903" s="376"/>
      <c r="D1903" s="344" t="s">
        <v>3689</v>
      </c>
      <c r="E1903" s="3" t="s">
        <v>3690</v>
      </c>
      <c r="F1903" s="344" t="s">
        <v>32</v>
      </c>
      <c r="G1903" s="344">
        <v>2</v>
      </c>
      <c r="H1903" s="650">
        <v>96.7</v>
      </c>
      <c r="I1903" s="650">
        <v>193.4</v>
      </c>
      <c r="J1903" s="366">
        <v>43335</v>
      </c>
      <c r="K1903" s="598" t="s">
        <v>1177</v>
      </c>
      <c r="L1903" s="361" t="s">
        <v>84</v>
      </c>
      <c r="M1903" s="652" t="s">
        <v>34</v>
      </c>
      <c r="N1903" s="660">
        <v>43348</v>
      </c>
      <c r="O1903" s="654">
        <v>43355</v>
      </c>
      <c r="P1903" s="7"/>
      <c r="Q1903" s="271" t="s">
        <v>77</v>
      </c>
      <c r="R1903" s="5">
        <v>2018</v>
      </c>
      <c r="S1903" s="330"/>
      <c r="T1903" s="330"/>
      <c r="U1903" s="330"/>
      <c r="V1903" s="330"/>
      <c r="W1903" s="330"/>
    </row>
    <row r="1904" spans="1:23" ht="23.25" hidden="1" customHeight="1" x14ac:dyDescent="0.25">
      <c r="A1904" s="5" t="s">
        <v>84</v>
      </c>
      <c r="B1904" s="5" t="s">
        <v>3691</v>
      </c>
      <c r="C1904" s="376"/>
      <c r="D1904" s="344" t="s">
        <v>3692</v>
      </c>
      <c r="E1904" s="3" t="s">
        <v>3693</v>
      </c>
      <c r="F1904" s="344" t="s">
        <v>32</v>
      </c>
      <c r="G1904" s="344">
        <v>1</v>
      </c>
      <c r="H1904" s="650">
        <v>321.08</v>
      </c>
      <c r="I1904" s="650">
        <v>321.08</v>
      </c>
      <c r="J1904" s="366">
        <v>43335</v>
      </c>
      <c r="K1904" s="598" t="s">
        <v>1177</v>
      </c>
      <c r="L1904" s="361" t="s">
        <v>84</v>
      </c>
      <c r="M1904" s="652" t="s">
        <v>104</v>
      </c>
      <c r="N1904" s="660">
        <v>43445</v>
      </c>
      <c r="O1904" s="654">
        <v>43447</v>
      </c>
      <c r="P1904" s="7"/>
      <c r="Q1904" s="271" t="s">
        <v>77</v>
      </c>
      <c r="R1904" s="5">
        <v>2018</v>
      </c>
      <c r="S1904" s="564"/>
      <c r="T1904" s="564"/>
      <c r="U1904" s="564"/>
      <c r="V1904" s="564"/>
      <c r="W1904" s="564"/>
    </row>
    <row r="1905" spans="1:23" ht="23.25" hidden="1" customHeight="1" x14ac:dyDescent="0.25">
      <c r="A1905" s="5" t="s">
        <v>84</v>
      </c>
      <c r="B1905" s="5" t="s">
        <v>3694</v>
      </c>
      <c r="C1905" s="376"/>
      <c r="D1905" s="344" t="s">
        <v>3695</v>
      </c>
      <c r="E1905" s="3" t="s">
        <v>3696</v>
      </c>
      <c r="F1905" s="344" t="s">
        <v>32</v>
      </c>
      <c r="G1905" s="344">
        <v>2</v>
      </c>
      <c r="H1905" s="650">
        <v>38.6</v>
      </c>
      <c r="I1905" s="650">
        <v>77.2</v>
      </c>
      <c r="J1905" s="366">
        <v>43335</v>
      </c>
      <c r="K1905" s="598" t="s">
        <v>1177</v>
      </c>
      <c r="L1905" s="361" t="s">
        <v>84</v>
      </c>
      <c r="M1905" s="652" t="s">
        <v>3697</v>
      </c>
      <c r="N1905" s="653">
        <v>43494</v>
      </c>
      <c r="O1905" s="654">
        <v>43355</v>
      </c>
      <c r="P1905" s="7"/>
      <c r="Q1905" s="271" t="s">
        <v>77</v>
      </c>
      <c r="R1905" s="5">
        <v>2018</v>
      </c>
    </row>
    <row r="1906" spans="1:23" ht="23.25" hidden="1" customHeight="1" x14ac:dyDescent="0.25">
      <c r="A1906" s="5" t="s">
        <v>84</v>
      </c>
      <c r="B1906" s="5" t="s">
        <v>3698</v>
      </c>
      <c r="C1906" s="376"/>
      <c r="D1906" s="344">
        <v>84447350</v>
      </c>
      <c r="E1906" s="3" t="s">
        <v>3699</v>
      </c>
      <c r="F1906" s="344" t="s">
        <v>32</v>
      </c>
      <c r="G1906" s="344">
        <v>1</v>
      </c>
      <c r="H1906" s="650">
        <v>69.900000000000006</v>
      </c>
      <c r="I1906" s="650">
        <v>69.900000000000006</v>
      </c>
      <c r="J1906" s="366">
        <v>43335</v>
      </c>
      <c r="K1906" s="598" t="s">
        <v>1177</v>
      </c>
      <c r="L1906" s="361" t="s">
        <v>84</v>
      </c>
      <c r="M1906" s="652" t="s">
        <v>104</v>
      </c>
      <c r="N1906" s="660">
        <v>43445</v>
      </c>
      <c r="O1906" s="654">
        <v>43447</v>
      </c>
      <c r="P1906" s="6"/>
      <c r="Q1906" s="271" t="s">
        <v>77</v>
      </c>
      <c r="R1906" s="5">
        <v>2018</v>
      </c>
    </row>
    <row r="1907" spans="1:23" ht="23.25" hidden="1" customHeight="1" x14ac:dyDescent="0.25">
      <c r="A1907" s="5" t="s">
        <v>4</v>
      </c>
      <c r="B1907" s="5" t="s">
        <v>3700</v>
      </c>
      <c r="C1907" s="376" t="s">
        <v>2029</v>
      </c>
      <c r="D1907" s="344" t="s">
        <v>3701</v>
      </c>
      <c r="E1907" s="333" t="s">
        <v>3702</v>
      </c>
      <c r="F1907" s="344" t="s">
        <v>1505</v>
      </c>
      <c r="G1907" s="344">
        <v>1</v>
      </c>
      <c r="H1907" s="650">
        <v>12.62</v>
      </c>
      <c r="I1907" s="650">
        <v>12.62</v>
      </c>
      <c r="J1907" s="366">
        <v>43340</v>
      </c>
      <c r="K1907" s="598" t="s">
        <v>139</v>
      </c>
      <c r="L1907" s="361" t="s">
        <v>1378</v>
      </c>
      <c r="M1907" s="652" t="s">
        <v>34</v>
      </c>
      <c r="N1907" s="660">
        <v>43348</v>
      </c>
      <c r="O1907" s="654">
        <v>43355</v>
      </c>
      <c r="P1907" s="6"/>
      <c r="Q1907" s="271" t="s">
        <v>77</v>
      </c>
      <c r="R1907" s="5">
        <v>2018</v>
      </c>
    </row>
    <row r="1908" spans="1:23" ht="23.25" hidden="1" customHeight="1" x14ac:dyDescent="0.25">
      <c r="A1908" s="5" t="s">
        <v>78</v>
      </c>
      <c r="B1908" s="5" t="s">
        <v>3703</v>
      </c>
      <c r="C1908" s="376" t="s">
        <v>3704</v>
      </c>
      <c r="D1908" s="344" t="s">
        <v>3705</v>
      </c>
      <c r="E1908" s="333" t="s">
        <v>3706</v>
      </c>
      <c r="F1908" s="344" t="s">
        <v>32</v>
      </c>
      <c r="G1908" s="344">
        <v>6</v>
      </c>
      <c r="H1908" s="650">
        <v>52.39</v>
      </c>
      <c r="I1908" s="650">
        <v>314.34000000000003</v>
      </c>
      <c r="J1908" s="651">
        <v>43340</v>
      </c>
      <c r="K1908" s="598" t="s">
        <v>33</v>
      </c>
      <c r="L1908" s="361" t="s">
        <v>84</v>
      </c>
      <c r="M1908" s="652" t="s">
        <v>34</v>
      </c>
      <c r="N1908" s="653">
        <v>43348</v>
      </c>
      <c r="O1908" s="654">
        <v>43355</v>
      </c>
      <c r="P1908" s="7"/>
      <c r="Q1908" s="271" t="s">
        <v>77</v>
      </c>
      <c r="R1908" s="5">
        <v>2018</v>
      </c>
      <c r="S1908" s="124"/>
      <c r="T1908" s="124"/>
      <c r="U1908" s="124"/>
      <c r="V1908" s="124"/>
      <c r="W1908" s="124"/>
    </row>
    <row r="1909" spans="1:23" ht="23.25" hidden="1" customHeight="1" x14ac:dyDescent="0.25">
      <c r="A1909" s="5" t="s">
        <v>0</v>
      </c>
      <c r="B1909" s="5" t="s">
        <v>1780</v>
      </c>
      <c r="C1909" s="376" t="s">
        <v>362</v>
      </c>
      <c r="D1909" s="344" t="s">
        <v>3707</v>
      </c>
      <c r="E1909" s="333" t="s">
        <v>1789</v>
      </c>
      <c r="F1909" s="344" t="s">
        <v>683</v>
      </c>
      <c r="G1909" s="344">
        <v>4</v>
      </c>
      <c r="H1909" s="650">
        <v>21.57</v>
      </c>
      <c r="I1909" s="650">
        <v>86.28</v>
      </c>
      <c r="J1909" s="366">
        <v>43340</v>
      </c>
      <c r="K1909" s="598" t="s">
        <v>362</v>
      </c>
      <c r="L1909" s="361" t="s">
        <v>0</v>
      </c>
      <c r="M1909" s="652" t="s">
        <v>34</v>
      </c>
      <c r="N1909" s="660">
        <v>43348</v>
      </c>
      <c r="O1909" s="654">
        <v>43355</v>
      </c>
      <c r="P1909" s="6"/>
      <c r="Q1909" s="271" t="s">
        <v>77</v>
      </c>
      <c r="R1909" s="5">
        <v>2018</v>
      </c>
    </row>
    <row r="1910" spans="1:23" ht="23.25" hidden="1" customHeight="1" x14ac:dyDescent="0.25">
      <c r="A1910" s="5" t="s">
        <v>0</v>
      </c>
      <c r="B1910" s="5" t="s">
        <v>1780</v>
      </c>
      <c r="C1910" s="376" t="s">
        <v>362</v>
      </c>
      <c r="D1910" s="344" t="s">
        <v>3708</v>
      </c>
      <c r="E1910" s="333" t="s">
        <v>2112</v>
      </c>
      <c r="F1910" s="344" t="s">
        <v>683</v>
      </c>
      <c r="G1910" s="344">
        <v>4</v>
      </c>
      <c r="H1910" s="650">
        <v>49.44</v>
      </c>
      <c r="I1910" s="650">
        <v>197.76</v>
      </c>
      <c r="J1910" s="366">
        <v>43340</v>
      </c>
      <c r="K1910" s="598" t="s">
        <v>362</v>
      </c>
      <c r="L1910" s="361" t="s">
        <v>0</v>
      </c>
      <c r="M1910" s="652" t="s">
        <v>34</v>
      </c>
      <c r="N1910" s="660">
        <v>43348</v>
      </c>
      <c r="O1910" s="654">
        <v>43355</v>
      </c>
      <c r="P1910" s="6"/>
      <c r="Q1910" s="271" t="s">
        <v>77</v>
      </c>
      <c r="R1910" s="5">
        <v>2018</v>
      </c>
    </row>
    <row r="1911" spans="1:23" ht="23.25" hidden="1" customHeight="1" x14ac:dyDescent="0.25">
      <c r="A1911" s="5" t="s">
        <v>0</v>
      </c>
      <c r="B1911" s="5" t="s">
        <v>1780</v>
      </c>
      <c r="C1911" s="376" t="s">
        <v>362</v>
      </c>
      <c r="D1911" s="344" t="s">
        <v>3709</v>
      </c>
      <c r="E1911" s="333" t="s">
        <v>1792</v>
      </c>
      <c r="F1911" s="344" t="s">
        <v>683</v>
      </c>
      <c r="G1911" s="344">
        <v>2</v>
      </c>
      <c r="H1911" s="650">
        <v>20.13</v>
      </c>
      <c r="I1911" s="650">
        <v>40.26</v>
      </c>
      <c r="J1911" s="366">
        <v>43340</v>
      </c>
      <c r="K1911" s="598" t="s">
        <v>362</v>
      </c>
      <c r="L1911" s="361" t="s">
        <v>0</v>
      </c>
      <c r="M1911" s="652" t="s">
        <v>34</v>
      </c>
      <c r="N1911" s="660">
        <v>43348</v>
      </c>
      <c r="O1911" s="654">
        <v>43355</v>
      </c>
      <c r="P1911" s="6"/>
      <c r="Q1911" s="271" t="s">
        <v>77</v>
      </c>
      <c r="R1911" s="5">
        <v>2018</v>
      </c>
    </row>
    <row r="1912" spans="1:23" ht="23.25" hidden="1" customHeight="1" x14ac:dyDescent="0.25">
      <c r="A1912" s="5" t="s">
        <v>0</v>
      </c>
      <c r="B1912" s="5" t="s">
        <v>1780</v>
      </c>
      <c r="C1912" s="376" t="s">
        <v>362</v>
      </c>
      <c r="D1912" s="344" t="s">
        <v>3710</v>
      </c>
      <c r="E1912" s="333" t="s">
        <v>1792</v>
      </c>
      <c r="F1912" s="344" t="s">
        <v>683</v>
      </c>
      <c r="G1912" s="344">
        <v>4</v>
      </c>
      <c r="H1912" s="650">
        <v>19.46</v>
      </c>
      <c r="I1912" s="650">
        <v>77.84</v>
      </c>
      <c r="J1912" s="366">
        <v>43340</v>
      </c>
      <c r="K1912" s="598" t="s">
        <v>362</v>
      </c>
      <c r="L1912" s="361" t="s">
        <v>0</v>
      </c>
      <c r="M1912" s="652" t="s">
        <v>34</v>
      </c>
      <c r="N1912" s="660">
        <v>43348</v>
      </c>
      <c r="O1912" s="654">
        <v>43355</v>
      </c>
      <c r="P1912" s="6"/>
      <c r="Q1912" s="271" t="s">
        <v>77</v>
      </c>
      <c r="R1912" s="5">
        <v>2018</v>
      </c>
    </row>
    <row r="1913" spans="1:23" ht="23.25" hidden="1" customHeight="1" x14ac:dyDescent="0.25">
      <c r="A1913" s="338" t="s">
        <v>0</v>
      </c>
      <c r="B1913" s="5" t="s">
        <v>1780</v>
      </c>
      <c r="C1913" s="376" t="s">
        <v>362</v>
      </c>
      <c r="D1913" s="335" t="s">
        <v>1786</v>
      </c>
      <c r="E1913" s="333" t="s">
        <v>1787</v>
      </c>
      <c r="F1913" s="344" t="s">
        <v>683</v>
      </c>
      <c r="G1913" s="344">
        <v>2</v>
      </c>
      <c r="H1913" s="650">
        <v>19.7</v>
      </c>
      <c r="I1913" s="650">
        <v>39.4</v>
      </c>
      <c r="J1913" s="366">
        <v>43340</v>
      </c>
      <c r="K1913" s="598" t="s">
        <v>362</v>
      </c>
      <c r="L1913" s="361" t="s">
        <v>0</v>
      </c>
      <c r="M1913" s="652" t="s">
        <v>34</v>
      </c>
      <c r="N1913" s="660">
        <v>43348</v>
      </c>
      <c r="O1913" s="654">
        <v>43355</v>
      </c>
      <c r="P1913" s="6"/>
      <c r="Q1913" s="271" t="s">
        <v>77</v>
      </c>
      <c r="R1913" s="5">
        <v>2018</v>
      </c>
    </row>
    <row r="1914" spans="1:23" ht="23.25" hidden="1" customHeight="1" x14ac:dyDescent="0.25">
      <c r="A1914" s="5" t="s">
        <v>0</v>
      </c>
      <c r="B1914" s="5" t="s">
        <v>1780</v>
      </c>
      <c r="C1914" s="376" t="s">
        <v>362</v>
      </c>
      <c r="D1914" s="344" t="s">
        <v>3711</v>
      </c>
      <c r="E1914" s="333" t="s">
        <v>1793</v>
      </c>
      <c r="F1914" s="344" t="s">
        <v>683</v>
      </c>
      <c r="G1914" s="344">
        <v>8</v>
      </c>
      <c r="H1914" s="650">
        <v>7.69</v>
      </c>
      <c r="I1914" s="650">
        <v>61.52</v>
      </c>
      <c r="J1914" s="366">
        <v>43340</v>
      </c>
      <c r="K1914" s="598" t="s">
        <v>362</v>
      </c>
      <c r="L1914" s="361" t="s">
        <v>0</v>
      </c>
      <c r="M1914" s="652" t="s">
        <v>34</v>
      </c>
      <c r="N1914" s="660">
        <v>43348</v>
      </c>
      <c r="O1914" s="654">
        <v>43355</v>
      </c>
      <c r="P1914" s="6"/>
      <c r="Q1914" s="271" t="s">
        <v>77</v>
      </c>
      <c r="R1914" s="5">
        <v>2018</v>
      </c>
      <c r="S1914" s="564"/>
      <c r="T1914" s="564"/>
      <c r="U1914" s="564"/>
      <c r="V1914" s="564"/>
      <c r="W1914" s="564"/>
    </row>
    <row r="1915" spans="1:23" ht="23.25" hidden="1" customHeight="1" x14ac:dyDescent="0.25">
      <c r="A1915" s="86" t="s">
        <v>384</v>
      </c>
      <c r="B1915" s="5" t="s">
        <v>3712</v>
      </c>
      <c r="C1915" s="664" t="s">
        <v>3713</v>
      </c>
      <c r="D1915" s="422" t="s">
        <v>3714</v>
      </c>
      <c r="E1915" s="333" t="s">
        <v>3715</v>
      </c>
      <c r="F1915" s="344" t="s">
        <v>44</v>
      </c>
      <c r="G1915" s="664">
        <v>2</v>
      </c>
      <c r="H1915" s="650"/>
      <c r="I1915" s="650"/>
      <c r="J1915" s="665">
        <v>44001</v>
      </c>
      <c r="K1915" s="598" t="s">
        <v>76</v>
      </c>
      <c r="L1915" s="568" t="s">
        <v>3716</v>
      </c>
      <c r="M1915" s="652" t="s">
        <v>1341</v>
      </c>
      <c r="N1915" s="660">
        <v>44084</v>
      </c>
      <c r="O1915" s="654"/>
      <c r="P1915" s="124"/>
      <c r="Q1915" s="7" t="s">
        <v>67</v>
      </c>
      <c r="R1915" s="658">
        <f>YEAR(J1915)</f>
        <v>2020</v>
      </c>
    </row>
    <row r="1916" spans="1:23" ht="23.25" hidden="1" customHeight="1" x14ac:dyDescent="0.25">
      <c r="A1916" s="5" t="s">
        <v>54</v>
      </c>
      <c r="B1916" s="5" t="s">
        <v>3717</v>
      </c>
      <c r="C1916" s="376" t="s">
        <v>142</v>
      </c>
      <c r="D1916" s="344" t="s">
        <v>3718</v>
      </c>
      <c r="E1916" s="333" t="s">
        <v>3719</v>
      </c>
      <c r="F1916" s="344" t="s">
        <v>44</v>
      </c>
      <c r="G1916" s="344">
        <v>20</v>
      </c>
      <c r="H1916" s="650">
        <v>10.74</v>
      </c>
      <c r="I1916" s="650">
        <v>214.8</v>
      </c>
      <c r="J1916" s="366">
        <v>43266</v>
      </c>
      <c r="K1916" s="598" t="s">
        <v>76</v>
      </c>
      <c r="L1916" s="361" t="s">
        <v>0</v>
      </c>
      <c r="M1916" s="652" t="s">
        <v>66</v>
      </c>
      <c r="N1916" s="660">
        <v>43284</v>
      </c>
      <c r="O1916" s="654">
        <v>43285</v>
      </c>
      <c r="P1916" s="6"/>
      <c r="Q1916" s="271" t="s">
        <v>77</v>
      </c>
      <c r="R1916" s="5">
        <v>2018</v>
      </c>
    </row>
    <row r="1917" spans="1:23" ht="23.25" hidden="1" customHeight="1" x14ac:dyDescent="0.25">
      <c r="A1917" s="5" t="s">
        <v>0</v>
      </c>
      <c r="B1917" s="359" t="s">
        <v>3720</v>
      </c>
      <c r="C1917" s="376" t="s">
        <v>2053</v>
      </c>
      <c r="D1917" s="344" t="s">
        <v>3721</v>
      </c>
      <c r="E1917" s="333" t="s">
        <v>3722</v>
      </c>
      <c r="F1917" s="344" t="s">
        <v>94</v>
      </c>
      <c r="G1917" s="344">
        <v>1</v>
      </c>
      <c r="H1917" s="650">
        <v>12.45</v>
      </c>
      <c r="I1917" s="650">
        <v>12.45</v>
      </c>
      <c r="J1917" s="366">
        <v>43341</v>
      </c>
      <c r="K1917" s="598" t="s">
        <v>139</v>
      </c>
      <c r="L1917" s="361" t="s">
        <v>3723</v>
      </c>
      <c r="M1917" s="652" t="s">
        <v>34</v>
      </c>
      <c r="N1917" s="660">
        <v>43348</v>
      </c>
      <c r="O1917" s="654">
        <v>43355</v>
      </c>
      <c r="P1917" s="6"/>
      <c r="Q1917" s="271" t="s">
        <v>77</v>
      </c>
      <c r="R1917" s="5">
        <v>2018</v>
      </c>
    </row>
    <row r="1918" spans="1:23" ht="23.25" hidden="1" customHeight="1" x14ac:dyDescent="0.25">
      <c r="A1918" s="5" t="s">
        <v>0</v>
      </c>
      <c r="B1918" s="5" t="s">
        <v>3720</v>
      </c>
      <c r="C1918" s="376" t="s">
        <v>3403</v>
      </c>
      <c r="D1918" s="344" t="s">
        <v>3724</v>
      </c>
      <c r="E1918" s="333" t="s">
        <v>3725</v>
      </c>
      <c r="F1918" s="344" t="s">
        <v>94</v>
      </c>
      <c r="G1918" s="344">
        <v>2</v>
      </c>
      <c r="H1918" s="650">
        <v>45.55</v>
      </c>
      <c r="I1918" s="650">
        <v>91.1</v>
      </c>
      <c r="J1918" s="366">
        <v>43341</v>
      </c>
      <c r="K1918" s="598" t="s">
        <v>139</v>
      </c>
      <c r="L1918" s="361" t="s">
        <v>3723</v>
      </c>
      <c r="M1918" s="652" t="s">
        <v>34</v>
      </c>
      <c r="N1918" s="660">
        <v>43348</v>
      </c>
      <c r="O1918" s="654">
        <v>43355</v>
      </c>
      <c r="P1918" s="6"/>
      <c r="Q1918" s="271" t="s">
        <v>77</v>
      </c>
      <c r="R1918" s="5">
        <v>2018</v>
      </c>
    </row>
    <row r="1919" spans="1:23" ht="23.25" hidden="1" customHeight="1" x14ac:dyDescent="0.25">
      <c r="A1919" s="3" t="s">
        <v>0</v>
      </c>
      <c r="B1919" s="5" t="s">
        <v>2596</v>
      </c>
      <c r="C1919" s="376" t="s">
        <v>180</v>
      </c>
      <c r="D1919" s="335">
        <v>1105758</v>
      </c>
      <c r="E1919" s="3" t="s">
        <v>2597</v>
      </c>
      <c r="F1919" s="344" t="s">
        <v>32</v>
      </c>
      <c r="G1919" s="344">
        <v>1</v>
      </c>
      <c r="H1919" s="650">
        <v>1965.44</v>
      </c>
      <c r="I1919" s="650">
        <v>1965.44</v>
      </c>
      <c r="J1919" s="366">
        <v>43341</v>
      </c>
      <c r="K1919" s="598" t="s">
        <v>180</v>
      </c>
      <c r="L1919" s="361" t="s">
        <v>54</v>
      </c>
      <c r="M1919" s="652" t="s">
        <v>34</v>
      </c>
      <c r="N1919" s="660">
        <v>43347</v>
      </c>
      <c r="O1919" s="654">
        <v>43355</v>
      </c>
      <c r="P1919" s="6"/>
      <c r="Q1919" s="271" t="s">
        <v>77</v>
      </c>
      <c r="R1919" s="5">
        <v>2018</v>
      </c>
    </row>
    <row r="1920" spans="1:23" ht="23.25" hidden="1" customHeight="1" x14ac:dyDescent="0.25">
      <c r="A1920" s="5" t="s">
        <v>84</v>
      </c>
      <c r="B1920" s="5" t="s">
        <v>3726</v>
      </c>
      <c r="C1920" s="376" t="s">
        <v>29</v>
      </c>
      <c r="D1920" s="344" t="s">
        <v>3727</v>
      </c>
      <c r="E1920" s="333" t="s">
        <v>3728</v>
      </c>
      <c r="F1920" s="344" t="s">
        <v>32</v>
      </c>
      <c r="G1920" s="344">
        <v>1</v>
      </c>
      <c r="H1920" s="650">
        <v>1288.02</v>
      </c>
      <c r="I1920" s="650">
        <v>1288.02</v>
      </c>
      <c r="J1920" s="651">
        <v>43341</v>
      </c>
      <c r="K1920" s="598" t="s">
        <v>33</v>
      </c>
      <c r="L1920" s="361" t="s">
        <v>84</v>
      </c>
      <c r="M1920" s="652" t="s">
        <v>3729</v>
      </c>
      <c r="N1920" s="653">
        <v>43452</v>
      </c>
      <c r="O1920" s="654"/>
      <c r="P1920" s="7"/>
      <c r="Q1920" s="271" t="s">
        <v>77</v>
      </c>
      <c r="R1920" s="5">
        <v>2018</v>
      </c>
    </row>
    <row r="1921" spans="1:23" ht="23.25" hidden="1" customHeight="1" x14ac:dyDescent="0.25">
      <c r="A1921" s="5" t="s">
        <v>54</v>
      </c>
      <c r="B1921" s="5" t="s">
        <v>3730</v>
      </c>
      <c r="C1921" s="376" t="s">
        <v>808</v>
      </c>
      <c r="D1921" s="344"/>
      <c r="E1921" s="337" t="s">
        <v>3731</v>
      </c>
      <c r="F1921" s="344" t="s">
        <v>32</v>
      </c>
      <c r="G1921" s="344">
        <v>1</v>
      </c>
      <c r="H1921" s="650">
        <v>882</v>
      </c>
      <c r="I1921" s="650">
        <v>882</v>
      </c>
      <c r="J1921" s="366">
        <v>43342</v>
      </c>
      <c r="K1921" s="598" t="s">
        <v>808</v>
      </c>
      <c r="L1921" s="361" t="s">
        <v>88</v>
      </c>
      <c r="M1921" s="652" t="s">
        <v>2352</v>
      </c>
      <c r="N1921" s="660">
        <v>43256</v>
      </c>
      <c r="O1921" s="654">
        <v>43258</v>
      </c>
      <c r="P1921" s="6"/>
      <c r="Q1921" s="271" t="s">
        <v>77</v>
      </c>
      <c r="R1921" s="5">
        <v>2018</v>
      </c>
    </row>
    <row r="1922" spans="1:23" ht="23.25" hidden="1" customHeight="1" x14ac:dyDescent="0.25">
      <c r="A1922" s="5" t="s">
        <v>2736</v>
      </c>
      <c r="B1922" s="5" t="s">
        <v>3732</v>
      </c>
      <c r="C1922" s="376"/>
      <c r="D1922" s="344"/>
      <c r="E1922" s="337" t="s">
        <v>3732</v>
      </c>
      <c r="F1922" s="344" t="s">
        <v>50</v>
      </c>
      <c r="G1922" s="344">
        <v>2</v>
      </c>
      <c r="H1922" s="650"/>
      <c r="I1922" s="650">
        <v>0</v>
      </c>
      <c r="J1922" s="366">
        <v>43342</v>
      </c>
      <c r="K1922" s="598" t="s">
        <v>188</v>
      </c>
      <c r="L1922" s="361" t="s">
        <v>2736</v>
      </c>
      <c r="M1922" s="652" t="s">
        <v>2352</v>
      </c>
      <c r="N1922" s="660">
        <v>43256</v>
      </c>
      <c r="O1922" s="654">
        <v>43258</v>
      </c>
      <c r="P1922" s="6"/>
      <c r="Q1922" s="271" t="s">
        <v>77</v>
      </c>
      <c r="R1922" s="5">
        <v>2018</v>
      </c>
      <c r="S1922" s="124"/>
      <c r="T1922" s="124"/>
      <c r="U1922" s="124"/>
      <c r="V1922" s="124"/>
      <c r="W1922" s="124"/>
    </row>
    <row r="1923" spans="1:23" ht="23.25" hidden="1" customHeight="1" x14ac:dyDescent="0.25">
      <c r="A1923" s="5" t="s">
        <v>1378</v>
      </c>
      <c r="B1923" s="5" t="s">
        <v>3733</v>
      </c>
      <c r="C1923" s="376"/>
      <c r="D1923" s="344"/>
      <c r="E1923" s="337" t="s">
        <v>3734</v>
      </c>
      <c r="F1923" s="344" t="s">
        <v>32</v>
      </c>
      <c r="G1923" s="344">
        <v>1</v>
      </c>
      <c r="H1923" s="650">
        <v>112.8</v>
      </c>
      <c r="I1923" s="650">
        <v>112.8</v>
      </c>
      <c r="J1923" s="366">
        <v>43342</v>
      </c>
      <c r="K1923" s="597" t="s">
        <v>287</v>
      </c>
      <c r="L1923" s="361" t="s">
        <v>1378</v>
      </c>
      <c r="M1923" s="652" t="s">
        <v>3531</v>
      </c>
      <c r="N1923" s="660">
        <v>43348</v>
      </c>
      <c r="O1923" s="654">
        <v>43355</v>
      </c>
      <c r="P1923" s="6"/>
      <c r="Q1923" s="271" t="s">
        <v>77</v>
      </c>
      <c r="R1923" s="5">
        <v>2018</v>
      </c>
    </row>
    <row r="1924" spans="1:23" ht="23.25" hidden="1" customHeight="1" x14ac:dyDescent="0.25">
      <c r="A1924" s="5" t="s">
        <v>3735</v>
      </c>
      <c r="B1924" s="5" t="s">
        <v>3736</v>
      </c>
      <c r="C1924" s="376" t="s">
        <v>3737</v>
      </c>
      <c r="D1924" s="344" t="s">
        <v>3738</v>
      </c>
      <c r="E1924" s="333" t="s">
        <v>3736</v>
      </c>
      <c r="F1924" s="344" t="s">
        <v>75</v>
      </c>
      <c r="G1924" s="344">
        <v>1</v>
      </c>
      <c r="H1924" s="650">
        <v>38.520000000000003</v>
      </c>
      <c r="I1924" s="650">
        <v>38.520000000000003</v>
      </c>
      <c r="J1924" s="366">
        <v>43343</v>
      </c>
      <c r="K1924" s="598" t="s">
        <v>2123</v>
      </c>
      <c r="L1924" s="361" t="s">
        <v>1378</v>
      </c>
      <c r="M1924" s="652" t="s">
        <v>34</v>
      </c>
      <c r="N1924" s="660">
        <v>43348</v>
      </c>
      <c r="O1924" s="654">
        <v>43355</v>
      </c>
      <c r="P1924" s="6"/>
      <c r="Q1924" s="271" t="s">
        <v>77</v>
      </c>
      <c r="R1924" s="5">
        <v>2018</v>
      </c>
    </row>
    <row r="1925" spans="1:23" ht="23.25" hidden="1" customHeight="1" x14ac:dyDescent="0.25">
      <c r="A1925" s="5" t="s">
        <v>10</v>
      </c>
      <c r="B1925" s="5" t="s">
        <v>3739</v>
      </c>
      <c r="C1925" s="376" t="s">
        <v>166</v>
      </c>
      <c r="D1925" s="344" t="s">
        <v>3740</v>
      </c>
      <c r="E1925" s="333" t="s">
        <v>3741</v>
      </c>
      <c r="F1925" s="344" t="s">
        <v>94</v>
      </c>
      <c r="G1925" s="344">
        <v>1</v>
      </c>
      <c r="H1925" s="650">
        <v>293</v>
      </c>
      <c r="I1925" s="650">
        <v>293</v>
      </c>
      <c r="J1925" s="366">
        <v>43343</v>
      </c>
      <c r="K1925" s="598" t="s">
        <v>166</v>
      </c>
      <c r="L1925" s="361" t="s">
        <v>10</v>
      </c>
      <c r="M1925" s="652" t="s">
        <v>89</v>
      </c>
      <c r="N1925" s="660">
        <v>43417</v>
      </c>
      <c r="O1925" s="654">
        <v>43419</v>
      </c>
      <c r="P1925" s="7"/>
      <c r="Q1925" s="271" t="s">
        <v>77</v>
      </c>
      <c r="R1925" s="5">
        <v>2018</v>
      </c>
    </row>
    <row r="1926" spans="1:23" ht="23.25" hidden="1" customHeight="1" x14ac:dyDescent="0.25">
      <c r="A1926" s="5" t="s">
        <v>10</v>
      </c>
      <c r="B1926" s="5" t="s">
        <v>3739</v>
      </c>
      <c r="C1926" s="376" t="s">
        <v>166</v>
      </c>
      <c r="D1926" s="344" t="s">
        <v>3742</v>
      </c>
      <c r="E1926" s="333" t="s">
        <v>3743</v>
      </c>
      <c r="F1926" s="344" t="s">
        <v>94</v>
      </c>
      <c r="G1926" s="344">
        <v>1</v>
      </c>
      <c r="H1926" s="650">
        <v>516</v>
      </c>
      <c r="I1926" s="650">
        <v>516</v>
      </c>
      <c r="J1926" s="366">
        <v>43343</v>
      </c>
      <c r="K1926" s="598" t="s">
        <v>166</v>
      </c>
      <c r="L1926" s="361" t="s">
        <v>10</v>
      </c>
      <c r="M1926" s="652" t="s">
        <v>89</v>
      </c>
      <c r="N1926" s="660">
        <v>43417</v>
      </c>
      <c r="O1926" s="654">
        <v>43419</v>
      </c>
      <c r="P1926" s="7"/>
      <c r="Q1926" s="271" t="s">
        <v>77</v>
      </c>
      <c r="R1926" s="5">
        <v>2018</v>
      </c>
    </row>
    <row r="1927" spans="1:23" ht="23.25" hidden="1" customHeight="1" x14ac:dyDescent="0.25">
      <c r="A1927" s="5" t="s">
        <v>54</v>
      </c>
      <c r="B1927" s="5" t="s">
        <v>3744</v>
      </c>
      <c r="C1927" s="376" t="s">
        <v>3620</v>
      </c>
      <c r="D1927" s="344" t="s">
        <v>3745</v>
      </c>
      <c r="E1927" s="3" t="s">
        <v>3746</v>
      </c>
      <c r="F1927" s="344" t="s">
        <v>3623</v>
      </c>
      <c r="G1927" s="344">
        <v>20</v>
      </c>
      <c r="H1927" s="650">
        <v>6.36</v>
      </c>
      <c r="I1927" s="650">
        <v>127.2</v>
      </c>
      <c r="J1927" s="366">
        <v>43346</v>
      </c>
      <c r="K1927" s="598" t="s">
        <v>139</v>
      </c>
      <c r="L1927" s="361" t="s">
        <v>54</v>
      </c>
      <c r="M1927" s="652" t="s">
        <v>3531</v>
      </c>
      <c r="N1927" s="660">
        <v>43381</v>
      </c>
      <c r="O1927" s="654">
        <v>43388</v>
      </c>
      <c r="P1927" s="7"/>
      <c r="Q1927" s="271" t="s">
        <v>77</v>
      </c>
      <c r="R1927" s="5">
        <v>2018</v>
      </c>
    </row>
    <row r="1928" spans="1:23" ht="23.25" hidden="1" customHeight="1" x14ac:dyDescent="0.25">
      <c r="A1928" s="5" t="s">
        <v>3747</v>
      </c>
      <c r="B1928" s="5" t="s">
        <v>3748</v>
      </c>
      <c r="C1928" s="759"/>
      <c r="D1928" s="388" t="s">
        <v>716</v>
      </c>
      <c r="E1928" s="333" t="s">
        <v>716</v>
      </c>
      <c r="F1928" s="344" t="s">
        <v>32</v>
      </c>
      <c r="G1928" s="344">
        <v>60</v>
      </c>
      <c r="H1928" s="650">
        <v>2.75</v>
      </c>
      <c r="I1928" s="650">
        <v>165</v>
      </c>
      <c r="J1928" s="366">
        <v>43346</v>
      </c>
      <c r="K1928" s="598" t="s">
        <v>2878</v>
      </c>
      <c r="L1928" s="361" t="s">
        <v>3747</v>
      </c>
      <c r="M1928" s="652" t="s">
        <v>34</v>
      </c>
      <c r="N1928" s="660">
        <v>43346</v>
      </c>
      <c r="O1928" s="654">
        <v>43349</v>
      </c>
      <c r="P1928" s="7" t="s">
        <v>3749</v>
      </c>
      <c r="Q1928" s="271" t="s">
        <v>77</v>
      </c>
      <c r="R1928" s="5">
        <v>2018</v>
      </c>
    </row>
    <row r="1929" spans="1:23" ht="23.25" hidden="1" customHeight="1" x14ac:dyDescent="0.25">
      <c r="A1929" s="5" t="s">
        <v>3747</v>
      </c>
      <c r="B1929" s="5" t="s">
        <v>3750</v>
      </c>
      <c r="C1929" s="759"/>
      <c r="D1929" s="388" t="s">
        <v>2865</v>
      </c>
      <c r="E1929" s="337" t="s">
        <v>3254</v>
      </c>
      <c r="F1929" s="344" t="s">
        <v>32</v>
      </c>
      <c r="G1929" s="344">
        <v>1</v>
      </c>
      <c r="H1929" s="650">
        <v>4000</v>
      </c>
      <c r="I1929" s="650">
        <v>4000</v>
      </c>
      <c r="J1929" s="366">
        <v>43346</v>
      </c>
      <c r="K1929" s="598" t="s">
        <v>2866</v>
      </c>
      <c r="L1929" s="361" t="s">
        <v>3747</v>
      </c>
      <c r="M1929" s="652" t="s">
        <v>34</v>
      </c>
      <c r="N1929" s="660">
        <v>43346</v>
      </c>
      <c r="O1929" s="654">
        <v>43349</v>
      </c>
      <c r="P1929" s="7" t="s">
        <v>3749</v>
      </c>
      <c r="Q1929" s="271" t="s">
        <v>77</v>
      </c>
      <c r="R1929" s="5">
        <v>2018</v>
      </c>
    </row>
    <row r="1930" spans="1:23" ht="23.25" hidden="1" customHeight="1" x14ac:dyDescent="0.25">
      <c r="A1930" s="5" t="s">
        <v>3747</v>
      </c>
      <c r="B1930" s="5" t="s">
        <v>2872</v>
      </c>
      <c r="C1930" s="759" t="s">
        <v>180</v>
      </c>
      <c r="D1930" s="388">
        <v>910000876</v>
      </c>
      <c r="E1930" s="374" t="s">
        <v>3625</v>
      </c>
      <c r="F1930" s="344" t="s">
        <v>32</v>
      </c>
      <c r="G1930" s="344">
        <v>1</v>
      </c>
      <c r="H1930" s="650">
        <v>2116.5</v>
      </c>
      <c r="I1930" s="650">
        <v>2116.5</v>
      </c>
      <c r="J1930" s="366">
        <v>43346</v>
      </c>
      <c r="K1930" s="598" t="s">
        <v>180</v>
      </c>
      <c r="L1930" s="361" t="s">
        <v>3747</v>
      </c>
      <c r="M1930" s="652" t="s">
        <v>34</v>
      </c>
      <c r="N1930" s="660">
        <v>43346</v>
      </c>
      <c r="O1930" s="654">
        <v>43349</v>
      </c>
      <c r="P1930" s="7" t="s">
        <v>3749</v>
      </c>
      <c r="Q1930" s="271" t="s">
        <v>77</v>
      </c>
      <c r="R1930" s="5">
        <v>2018</v>
      </c>
    </row>
    <row r="1931" spans="1:23" ht="23.25" hidden="1" customHeight="1" x14ac:dyDescent="0.25">
      <c r="A1931" s="5" t="s">
        <v>3747</v>
      </c>
      <c r="B1931" s="5" t="s">
        <v>2781</v>
      </c>
      <c r="C1931" s="759"/>
      <c r="D1931" s="388" t="s">
        <v>334</v>
      </c>
      <c r="E1931" s="333" t="s">
        <v>334</v>
      </c>
      <c r="F1931" s="344" t="s">
        <v>32</v>
      </c>
      <c r="G1931" s="344">
        <v>3</v>
      </c>
      <c r="H1931" s="650">
        <v>12.71</v>
      </c>
      <c r="I1931" s="650">
        <v>38.130000000000003</v>
      </c>
      <c r="J1931" s="366">
        <v>43346</v>
      </c>
      <c r="K1931" s="598" t="s">
        <v>243</v>
      </c>
      <c r="L1931" s="361" t="s">
        <v>3747</v>
      </c>
      <c r="M1931" s="652" t="s">
        <v>34</v>
      </c>
      <c r="N1931" s="660">
        <v>43346</v>
      </c>
      <c r="O1931" s="654">
        <v>43349</v>
      </c>
      <c r="P1931" s="7" t="s">
        <v>3749</v>
      </c>
      <c r="Q1931" s="271" t="s">
        <v>77</v>
      </c>
      <c r="R1931" s="5">
        <v>2018</v>
      </c>
    </row>
    <row r="1932" spans="1:23" ht="23.25" hidden="1" customHeight="1" x14ac:dyDescent="0.25">
      <c r="A1932" s="5" t="s">
        <v>3747</v>
      </c>
      <c r="B1932" s="5" t="s">
        <v>2781</v>
      </c>
      <c r="C1932" s="759"/>
      <c r="D1932" s="388" t="s">
        <v>2429</v>
      </c>
      <c r="E1932" s="333" t="s">
        <v>3291</v>
      </c>
      <c r="F1932" s="344" t="s">
        <v>32</v>
      </c>
      <c r="G1932" s="344">
        <v>8</v>
      </c>
      <c r="H1932" s="650">
        <v>3.07</v>
      </c>
      <c r="I1932" s="650">
        <v>24.56</v>
      </c>
      <c r="J1932" s="366">
        <v>43346</v>
      </c>
      <c r="K1932" s="598" t="s">
        <v>243</v>
      </c>
      <c r="L1932" s="361" t="s">
        <v>3747</v>
      </c>
      <c r="M1932" s="652" t="s">
        <v>34</v>
      </c>
      <c r="N1932" s="660">
        <v>43346</v>
      </c>
      <c r="O1932" s="654">
        <v>43349</v>
      </c>
      <c r="P1932" s="7" t="s">
        <v>3749</v>
      </c>
      <c r="Q1932" s="271" t="s">
        <v>77</v>
      </c>
      <c r="R1932" s="5">
        <v>2018</v>
      </c>
    </row>
    <row r="1933" spans="1:23" ht="23.25" hidden="1" customHeight="1" x14ac:dyDescent="0.25">
      <c r="A1933" s="5" t="s">
        <v>3747</v>
      </c>
      <c r="B1933" s="5" t="s">
        <v>2781</v>
      </c>
      <c r="C1933" s="759"/>
      <c r="D1933" s="388" t="s">
        <v>309</v>
      </c>
      <c r="E1933" s="333" t="s">
        <v>3462</v>
      </c>
      <c r="F1933" s="344" t="s">
        <v>32</v>
      </c>
      <c r="G1933" s="344">
        <v>30</v>
      </c>
      <c r="H1933" s="650">
        <v>16.2</v>
      </c>
      <c r="I1933" s="650">
        <v>486</v>
      </c>
      <c r="J1933" s="366">
        <v>43346</v>
      </c>
      <c r="K1933" s="598" t="s">
        <v>243</v>
      </c>
      <c r="L1933" s="361" t="s">
        <v>3747</v>
      </c>
      <c r="M1933" s="652" t="s">
        <v>34</v>
      </c>
      <c r="N1933" s="660">
        <v>43346</v>
      </c>
      <c r="O1933" s="654">
        <v>43349</v>
      </c>
      <c r="P1933" s="7" t="s">
        <v>3749</v>
      </c>
      <c r="Q1933" s="271" t="s">
        <v>77</v>
      </c>
      <c r="R1933" s="5">
        <v>2018</v>
      </c>
    </row>
    <row r="1934" spans="1:23" ht="23.25" hidden="1" customHeight="1" x14ac:dyDescent="0.25">
      <c r="A1934" s="5" t="s">
        <v>0</v>
      </c>
      <c r="B1934" s="5" t="s">
        <v>3751</v>
      </c>
      <c r="C1934" s="376" t="s">
        <v>1663</v>
      </c>
      <c r="D1934" s="335" t="s">
        <v>2489</v>
      </c>
      <c r="E1934" s="3" t="s">
        <v>3752</v>
      </c>
      <c r="F1934" s="344" t="s">
        <v>50</v>
      </c>
      <c r="G1934" s="344">
        <v>1</v>
      </c>
      <c r="H1934" s="650">
        <v>137.84</v>
      </c>
      <c r="I1934" s="650">
        <v>137.84</v>
      </c>
      <c r="J1934" s="651">
        <v>43346</v>
      </c>
      <c r="K1934" s="598" t="s">
        <v>33</v>
      </c>
      <c r="L1934" s="361" t="s">
        <v>0</v>
      </c>
      <c r="M1934" s="652" t="s">
        <v>3531</v>
      </c>
      <c r="N1934" s="653">
        <v>43377</v>
      </c>
      <c r="O1934" s="654">
        <v>43381</v>
      </c>
      <c r="P1934" s="7"/>
      <c r="Q1934" s="271" t="s">
        <v>77</v>
      </c>
      <c r="R1934" s="549">
        <v>2018</v>
      </c>
    </row>
    <row r="1935" spans="1:23" ht="23.25" hidden="1" customHeight="1" x14ac:dyDescent="0.25">
      <c r="A1935" s="3" t="s">
        <v>0</v>
      </c>
      <c r="B1935" s="5" t="s">
        <v>2146</v>
      </c>
      <c r="C1935" s="376" t="s">
        <v>2147</v>
      </c>
      <c r="D1935" s="344" t="s">
        <v>2148</v>
      </c>
      <c r="E1935" s="337" t="s">
        <v>2149</v>
      </c>
      <c r="F1935" s="344" t="s">
        <v>32</v>
      </c>
      <c r="G1935" s="344">
        <v>2</v>
      </c>
      <c r="H1935" s="650">
        <v>57.95</v>
      </c>
      <c r="I1935" s="650">
        <v>115.9</v>
      </c>
      <c r="J1935" s="366">
        <v>43346</v>
      </c>
      <c r="K1935" s="598" t="s">
        <v>808</v>
      </c>
      <c r="L1935" s="361" t="s">
        <v>54</v>
      </c>
      <c r="M1935" s="652" t="s">
        <v>193</v>
      </c>
      <c r="N1935" s="660">
        <v>43348</v>
      </c>
      <c r="O1935" s="654">
        <v>43355</v>
      </c>
      <c r="P1935" s="6"/>
      <c r="Q1935" s="271" t="s">
        <v>77</v>
      </c>
      <c r="R1935" s="5">
        <v>2018</v>
      </c>
    </row>
    <row r="1936" spans="1:23" ht="23.25" hidden="1" customHeight="1" x14ac:dyDescent="0.25">
      <c r="A1936" s="5" t="s">
        <v>3747</v>
      </c>
      <c r="B1936" s="5" t="s">
        <v>1861</v>
      </c>
      <c r="C1936" s="759" t="s">
        <v>3753</v>
      </c>
      <c r="D1936" s="388" t="s">
        <v>933</v>
      </c>
      <c r="E1936" s="374" t="s">
        <v>1861</v>
      </c>
      <c r="F1936" s="344" t="s">
        <v>32</v>
      </c>
      <c r="G1936" s="344">
        <v>5</v>
      </c>
      <c r="H1936" s="650">
        <v>57.13</v>
      </c>
      <c r="I1936" s="650">
        <v>285.65000000000003</v>
      </c>
      <c r="J1936" s="366">
        <v>43346</v>
      </c>
      <c r="K1936" s="598" t="s">
        <v>214</v>
      </c>
      <c r="L1936" s="361" t="s">
        <v>3747</v>
      </c>
      <c r="M1936" s="652" t="s">
        <v>34</v>
      </c>
      <c r="N1936" s="660">
        <v>43346</v>
      </c>
      <c r="O1936" s="654">
        <v>43349</v>
      </c>
      <c r="P1936" s="7" t="s">
        <v>3749</v>
      </c>
      <c r="Q1936" s="271" t="s">
        <v>77</v>
      </c>
      <c r="R1936" s="5">
        <v>2018</v>
      </c>
    </row>
    <row r="1937" spans="1:23" ht="23.25" hidden="1" customHeight="1" x14ac:dyDescent="0.25">
      <c r="A1937" s="5" t="s">
        <v>3747</v>
      </c>
      <c r="B1937" s="5" t="s">
        <v>1861</v>
      </c>
      <c r="C1937" s="759" t="s">
        <v>3753</v>
      </c>
      <c r="D1937" s="388" t="s">
        <v>936</v>
      </c>
      <c r="E1937" s="374" t="s">
        <v>1861</v>
      </c>
      <c r="F1937" s="344" t="s">
        <v>32</v>
      </c>
      <c r="G1937" s="344">
        <v>5</v>
      </c>
      <c r="H1937" s="650">
        <v>55.21</v>
      </c>
      <c r="I1937" s="650">
        <v>276.05</v>
      </c>
      <c r="J1937" s="366">
        <v>43346</v>
      </c>
      <c r="K1937" s="598" t="s">
        <v>214</v>
      </c>
      <c r="L1937" s="361" t="s">
        <v>3747</v>
      </c>
      <c r="M1937" s="652" t="s">
        <v>34</v>
      </c>
      <c r="N1937" s="653">
        <v>43346</v>
      </c>
      <c r="O1937" s="654">
        <v>43349</v>
      </c>
      <c r="P1937" s="7" t="s">
        <v>3749</v>
      </c>
      <c r="Q1937" s="271" t="s">
        <v>77</v>
      </c>
      <c r="R1937" s="5">
        <v>2018</v>
      </c>
    </row>
    <row r="1938" spans="1:23" ht="23.25" hidden="1" customHeight="1" x14ac:dyDescent="0.25">
      <c r="A1938" s="5" t="s">
        <v>3747</v>
      </c>
      <c r="B1938" s="5" t="s">
        <v>1861</v>
      </c>
      <c r="C1938" s="759" t="s">
        <v>3753</v>
      </c>
      <c r="D1938" s="388" t="s">
        <v>597</v>
      </c>
      <c r="E1938" s="374" t="s">
        <v>1861</v>
      </c>
      <c r="F1938" s="344" t="s">
        <v>32</v>
      </c>
      <c r="G1938" s="344">
        <v>5</v>
      </c>
      <c r="H1938" s="650">
        <v>29.88</v>
      </c>
      <c r="I1938" s="650">
        <v>149.4</v>
      </c>
      <c r="J1938" s="366">
        <v>43346</v>
      </c>
      <c r="K1938" s="598" t="s">
        <v>214</v>
      </c>
      <c r="L1938" s="361" t="s">
        <v>3747</v>
      </c>
      <c r="M1938" s="652" t="s">
        <v>34</v>
      </c>
      <c r="N1938" s="653">
        <v>43346</v>
      </c>
      <c r="O1938" s="654">
        <v>43349</v>
      </c>
      <c r="P1938" s="7" t="s">
        <v>3749</v>
      </c>
      <c r="Q1938" s="271" t="s">
        <v>77</v>
      </c>
      <c r="R1938" s="5">
        <v>2018</v>
      </c>
    </row>
    <row r="1939" spans="1:23" ht="23.25" hidden="1" customHeight="1" x14ac:dyDescent="0.25">
      <c r="A1939" s="5" t="s">
        <v>3747</v>
      </c>
      <c r="B1939" s="5" t="s">
        <v>1862</v>
      </c>
      <c r="C1939" s="759" t="s">
        <v>1862</v>
      </c>
      <c r="D1939" s="388" t="s">
        <v>3472</v>
      </c>
      <c r="E1939" s="333" t="s">
        <v>3473</v>
      </c>
      <c r="F1939" s="344" t="s">
        <v>32</v>
      </c>
      <c r="G1939" s="344">
        <v>1</v>
      </c>
      <c r="H1939" s="650">
        <v>73.69</v>
      </c>
      <c r="I1939" s="650">
        <v>73.69</v>
      </c>
      <c r="J1939" s="366">
        <v>43346</v>
      </c>
      <c r="K1939" s="598" t="s">
        <v>214</v>
      </c>
      <c r="L1939" s="361" t="s">
        <v>3747</v>
      </c>
      <c r="M1939" s="652" t="s">
        <v>34</v>
      </c>
      <c r="N1939" s="660">
        <v>43346</v>
      </c>
      <c r="O1939" s="654">
        <v>43349</v>
      </c>
      <c r="P1939" s="7" t="s">
        <v>3749</v>
      </c>
      <c r="Q1939" s="271" t="s">
        <v>77</v>
      </c>
      <c r="R1939" s="5">
        <v>2018</v>
      </c>
    </row>
    <row r="1940" spans="1:23" ht="23.25" hidden="1" customHeight="1" x14ac:dyDescent="0.25">
      <c r="A1940" s="5" t="s">
        <v>3747</v>
      </c>
      <c r="B1940" s="5" t="s">
        <v>1862</v>
      </c>
      <c r="C1940" s="759" t="s">
        <v>1862</v>
      </c>
      <c r="D1940" s="388" t="s">
        <v>3754</v>
      </c>
      <c r="E1940" s="333" t="s">
        <v>3755</v>
      </c>
      <c r="F1940" s="344" t="s">
        <v>32</v>
      </c>
      <c r="G1940" s="344">
        <v>6</v>
      </c>
      <c r="H1940" s="650">
        <v>62.8</v>
      </c>
      <c r="I1940" s="650">
        <v>376.79999999999995</v>
      </c>
      <c r="J1940" s="366">
        <v>43346</v>
      </c>
      <c r="K1940" s="598" t="s">
        <v>214</v>
      </c>
      <c r="L1940" s="361" t="s">
        <v>3747</v>
      </c>
      <c r="M1940" s="652" t="s">
        <v>34</v>
      </c>
      <c r="N1940" s="660">
        <v>43346</v>
      </c>
      <c r="O1940" s="654">
        <v>43349</v>
      </c>
      <c r="P1940" s="7" t="s">
        <v>3749</v>
      </c>
      <c r="Q1940" s="271" t="s">
        <v>77</v>
      </c>
      <c r="R1940" s="5">
        <v>2018</v>
      </c>
    </row>
    <row r="1941" spans="1:23" ht="23.25" hidden="1" customHeight="1" x14ac:dyDescent="0.25">
      <c r="A1941" s="5" t="s">
        <v>3747</v>
      </c>
      <c r="B1941" s="5" t="s">
        <v>1624</v>
      </c>
      <c r="C1941" s="759" t="s">
        <v>1799</v>
      </c>
      <c r="D1941" s="388">
        <v>218966</v>
      </c>
      <c r="E1941" s="374" t="s">
        <v>1117</v>
      </c>
      <c r="F1941" s="344" t="s">
        <v>32</v>
      </c>
      <c r="G1941" s="344">
        <v>4</v>
      </c>
      <c r="H1941" s="650">
        <v>61.5</v>
      </c>
      <c r="I1941" s="650">
        <v>246</v>
      </c>
      <c r="J1941" s="366">
        <v>43346</v>
      </c>
      <c r="K1941" s="598" t="s">
        <v>214</v>
      </c>
      <c r="L1941" s="361" t="s">
        <v>3747</v>
      </c>
      <c r="M1941" s="652" t="s">
        <v>34</v>
      </c>
      <c r="N1941" s="660">
        <v>43346</v>
      </c>
      <c r="O1941" s="654">
        <v>43349</v>
      </c>
      <c r="P1941" s="7" t="s">
        <v>3749</v>
      </c>
      <c r="Q1941" s="271" t="s">
        <v>77</v>
      </c>
      <c r="R1941" s="5">
        <v>2018</v>
      </c>
    </row>
    <row r="1942" spans="1:23" ht="23.25" hidden="1" customHeight="1" x14ac:dyDescent="0.25">
      <c r="A1942" s="5" t="s">
        <v>3747</v>
      </c>
      <c r="B1942" s="5" t="s">
        <v>1624</v>
      </c>
      <c r="C1942" s="759" t="s">
        <v>1799</v>
      </c>
      <c r="D1942" s="388">
        <v>243152</v>
      </c>
      <c r="E1942" s="374" t="s">
        <v>3479</v>
      </c>
      <c r="F1942" s="344" t="s">
        <v>32</v>
      </c>
      <c r="G1942" s="344">
        <v>2</v>
      </c>
      <c r="H1942" s="650">
        <v>306.75</v>
      </c>
      <c r="I1942" s="650">
        <v>613.5</v>
      </c>
      <c r="J1942" s="366">
        <v>43346</v>
      </c>
      <c r="K1942" s="598" t="s">
        <v>214</v>
      </c>
      <c r="L1942" s="361" t="s">
        <v>3747</v>
      </c>
      <c r="M1942" s="652" t="s">
        <v>34</v>
      </c>
      <c r="N1942" s="660">
        <v>43346</v>
      </c>
      <c r="O1942" s="654">
        <v>43349</v>
      </c>
      <c r="P1942" s="7" t="s">
        <v>3749</v>
      </c>
      <c r="Q1942" s="271" t="s">
        <v>77</v>
      </c>
      <c r="R1942" s="5">
        <v>2018</v>
      </c>
    </row>
    <row r="1943" spans="1:23" ht="23.25" hidden="1" customHeight="1" x14ac:dyDescent="0.25">
      <c r="A1943" s="5" t="s">
        <v>3747</v>
      </c>
      <c r="B1943" s="5" t="s">
        <v>1624</v>
      </c>
      <c r="C1943" s="759" t="s">
        <v>1799</v>
      </c>
      <c r="D1943" s="388">
        <v>243154</v>
      </c>
      <c r="E1943" s="374" t="s">
        <v>3756</v>
      </c>
      <c r="F1943" s="344" t="s">
        <v>32</v>
      </c>
      <c r="G1943" s="344">
        <v>1</v>
      </c>
      <c r="H1943" s="650">
        <v>215.25</v>
      </c>
      <c r="I1943" s="650">
        <v>215.25</v>
      </c>
      <c r="J1943" s="366">
        <v>43346</v>
      </c>
      <c r="K1943" s="598" t="s">
        <v>214</v>
      </c>
      <c r="L1943" s="361" t="s">
        <v>3747</v>
      </c>
      <c r="M1943" s="652" t="s">
        <v>34</v>
      </c>
      <c r="N1943" s="660">
        <v>43346</v>
      </c>
      <c r="O1943" s="654">
        <v>43349</v>
      </c>
      <c r="P1943" s="7" t="s">
        <v>3749</v>
      </c>
      <c r="Q1943" s="271" t="s">
        <v>77</v>
      </c>
      <c r="R1943" s="5">
        <v>2018</v>
      </c>
    </row>
    <row r="1944" spans="1:23" ht="23.25" hidden="1" customHeight="1" x14ac:dyDescent="0.25">
      <c r="A1944" s="5" t="s">
        <v>3747</v>
      </c>
      <c r="B1944" s="5" t="s">
        <v>1866</v>
      </c>
      <c r="C1944" s="759" t="s">
        <v>3757</v>
      </c>
      <c r="D1944" s="388">
        <v>108839</v>
      </c>
      <c r="E1944" s="374" t="s">
        <v>3639</v>
      </c>
      <c r="F1944" s="344" t="s">
        <v>32</v>
      </c>
      <c r="G1944" s="344">
        <v>4</v>
      </c>
      <c r="H1944" s="650">
        <v>128.80000000000001</v>
      </c>
      <c r="I1944" s="650">
        <v>515.20000000000005</v>
      </c>
      <c r="J1944" s="366">
        <v>43346</v>
      </c>
      <c r="K1944" s="598" t="s">
        <v>214</v>
      </c>
      <c r="L1944" s="361" t="s">
        <v>3747</v>
      </c>
      <c r="M1944" s="652" t="s">
        <v>34</v>
      </c>
      <c r="N1944" s="660">
        <v>43346</v>
      </c>
      <c r="O1944" s="654">
        <v>43349</v>
      </c>
      <c r="P1944" s="7" t="s">
        <v>3749</v>
      </c>
      <c r="Q1944" s="271" t="s">
        <v>77</v>
      </c>
      <c r="R1944" s="5">
        <v>2018</v>
      </c>
    </row>
    <row r="1945" spans="1:23" ht="23.25" hidden="1" customHeight="1" x14ac:dyDescent="0.25">
      <c r="A1945" s="5" t="s">
        <v>3747</v>
      </c>
      <c r="B1945" s="5" t="s">
        <v>1866</v>
      </c>
      <c r="C1945" s="759" t="s">
        <v>3757</v>
      </c>
      <c r="D1945" s="388">
        <v>192765</v>
      </c>
      <c r="E1945" s="374" t="s">
        <v>2523</v>
      </c>
      <c r="F1945" s="344" t="s">
        <v>32</v>
      </c>
      <c r="G1945" s="344">
        <v>1</v>
      </c>
      <c r="H1945" s="650">
        <v>9</v>
      </c>
      <c r="I1945" s="650">
        <v>9</v>
      </c>
      <c r="J1945" s="366">
        <v>43346</v>
      </c>
      <c r="K1945" s="598" t="s">
        <v>214</v>
      </c>
      <c r="L1945" s="361" t="s">
        <v>3747</v>
      </c>
      <c r="M1945" s="652" t="s">
        <v>34</v>
      </c>
      <c r="N1945" s="660">
        <v>43346</v>
      </c>
      <c r="O1945" s="654">
        <v>43349</v>
      </c>
      <c r="P1945" s="7" t="s">
        <v>3749</v>
      </c>
      <c r="Q1945" s="271" t="s">
        <v>77</v>
      </c>
      <c r="R1945" s="5">
        <v>2018</v>
      </c>
      <c r="S1945" s="564"/>
      <c r="T1945" s="564"/>
      <c r="U1945" s="564"/>
      <c r="V1945" s="564"/>
      <c r="W1945" s="564"/>
    </row>
    <row r="1946" spans="1:23" ht="23.25" hidden="1" customHeight="1" x14ac:dyDescent="0.25">
      <c r="A1946" s="5" t="s">
        <v>36</v>
      </c>
      <c r="B1946" s="5" t="s">
        <v>3758</v>
      </c>
      <c r="C1946" s="376" t="s">
        <v>3759</v>
      </c>
      <c r="D1946" s="344" t="s">
        <v>3760</v>
      </c>
      <c r="E1946" s="337" t="s">
        <v>3761</v>
      </c>
      <c r="F1946" s="344" t="s">
        <v>32</v>
      </c>
      <c r="G1946" s="344">
        <v>30</v>
      </c>
      <c r="H1946" s="650">
        <v>2.7876666666666665</v>
      </c>
      <c r="I1946" s="650">
        <v>83.63</v>
      </c>
      <c r="J1946" s="366">
        <v>43346</v>
      </c>
      <c r="K1946" s="598" t="s">
        <v>243</v>
      </c>
      <c r="L1946" s="361" t="s">
        <v>36</v>
      </c>
      <c r="M1946" s="652" t="s">
        <v>60</v>
      </c>
      <c r="N1946" s="660">
        <v>43368</v>
      </c>
      <c r="O1946" s="654">
        <v>43369</v>
      </c>
      <c r="P1946" s="7"/>
      <c r="Q1946" s="271" t="s">
        <v>77</v>
      </c>
      <c r="R1946" s="5">
        <v>2018</v>
      </c>
    </row>
    <row r="1947" spans="1:23" ht="23.25" hidden="1" customHeight="1" x14ac:dyDescent="0.25">
      <c r="A1947" s="5" t="s">
        <v>54</v>
      </c>
      <c r="B1947" s="5" t="s">
        <v>3762</v>
      </c>
      <c r="C1947" s="376"/>
      <c r="D1947" s="344" t="s">
        <v>3763</v>
      </c>
      <c r="E1947" s="337" t="s">
        <v>3764</v>
      </c>
      <c r="F1947" s="344" t="s">
        <v>32</v>
      </c>
      <c r="G1947" s="344">
        <v>2</v>
      </c>
      <c r="H1947" s="650">
        <v>97</v>
      </c>
      <c r="I1947" s="650">
        <v>194</v>
      </c>
      <c r="J1947" s="366">
        <v>43346</v>
      </c>
      <c r="K1947" s="598" t="s">
        <v>756</v>
      </c>
      <c r="L1947" s="361" t="s">
        <v>36</v>
      </c>
      <c r="M1947" s="652" t="s">
        <v>34</v>
      </c>
      <c r="N1947" s="660">
        <v>43348</v>
      </c>
      <c r="O1947" s="654">
        <v>43355</v>
      </c>
      <c r="P1947" s="7"/>
      <c r="Q1947" s="271" t="s">
        <v>77</v>
      </c>
      <c r="R1947" s="549">
        <v>2018</v>
      </c>
    </row>
    <row r="1948" spans="1:23" ht="23.25" hidden="1" customHeight="1" x14ac:dyDescent="0.25">
      <c r="A1948" s="5" t="s">
        <v>3747</v>
      </c>
      <c r="B1948" s="5" t="s">
        <v>3485</v>
      </c>
      <c r="C1948" s="759" t="s">
        <v>1799</v>
      </c>
      <c r="D1948" s="388">
        <v>218560</v>
      </c>
      <c r="E1948" s="374" t="s">
        <v>3765</v>
      </c>
      <c r="F1948" s="344" t="s">
        <v>32</v>
      </c>
      <c r="G1948" s="344">
        <v>2</v>
      </c>
      <c r="H1948" s="650">
        <v>107.2</v>
      </c>
      <c r="I1948" s="650">
        <v>214.4</v>
      </c>
      <c r="J1948" s="366">
        <v>43346</v>
      </c>
      <c r="K1948" s="598" t="s">
        <v>3766</v>
      </c>
      <c r="L1948" s="361" t="s">
        <v>3747</v>
      </c>
      <c r="M1948" s="652" t="s">
        <v>34</v>
      </c>
      <c r="N1948" s="660">
        <v>43346</v>
      </c>
      <c r="O1948" s="654">
        <v>43349</v>
      </c>
      <c r="P1948" s="7" t="s">
        <v>3749</v>
      </c>
      <c r="Q1948" s="271" t="s">
        <v>77</v>
      </c>
      <c r="R1948" s="5">
        <v>2018</v>
      </c>
    </row>
    <row r="1949" spans="1:23" ht="23.25" hidden="1" customHeight="1" x14ac:dyDescent="0.25">
      <c r="A1949" s="5" t="s">
        <v>3747</v>
      </c>
      <c r="B1949" s="5" t="s">
        <v>3485</v>
      </c>
      <c r="C1949" s="759" t="s">
        <v>1799</v>
      </c>
      <c r="D1949" s="388">
        <v>180596</v>
      </c>
      <c r="E1949" s="374" t="s">
        <v>3643</v>
      </c>
      <c r="F1949" s="344" t="s">
        <v>32</v>
      </c>
      <c r="G1949" s="344">
        <v>2</v>
      </c>
      <c r="H1949" s="650">
        <v>7.5</v>
      </c>
      <c r="I1949" s="650">
        <v>15</v>
      </c>
      <c r="J1949" s="366">
        <v>43346</v>
      </c>
      <c r="K1949" s="598" t="s">
        <v>214</v>
      </c>
      <c r="L1949" s="361" t="s">
        <v>3747</v>
      </c>
      <c r="M1949" s="652" t="s">
        <v>34</v>
      </c>
      <c r="N1949" s="660">
        <v>43346</v>
      </c>
      <c r="O1949" s="654">
        <v>43349</v>
      </c>
      <c r="P1949" s="7" t="s">
        <v>3749</v>
      </c>
      <c r="Q1949" s="271" t="s">
        <v>77</v>
      </c>
      <c r="R1949" s="5">
        <v>2018</v>
      </c>
    </row>
    <row r="1950" spans="1:23" ht="23.25" hidden="1" customHeight="1" x14ac:dyDescent="0.25">
      <c r="A1950" s="5" t="s">
        <v>36</v>
      </c>
      <c r="B1950" s="5" t="s">
        <v>3767</v>
      </c>
      <c r="C1950" s="376"/>
      <c r="D1950" s="344"/>
      <c r="E1950" s="337" t="s">
        <v>3768</v>
      </c>
      <c r="F1950" s="344" t="s">
        <v>32</v>
      </c>
      <c r="G1950" s="344">
        <v>1</v>
      </c>
      <c r="H1950" s="650">
        <v>190</v>
      </c>
      <c r="I1950" s="650">
        <v>190</v>
      </c>
      <c r="J1950" s="366">
        <v>43347</v>
      </c>
      <c r="K1950" s="598" t="s">
        <v>1147</v>
      </c>
      <c r="L1950" s="361" t="s">
        <v>88</v>
      </c>
      <c r="M1950" s="652" t="s">
        <v>60</v>
      </c>
      <c r="N1950" s="660"/>
      <c r="O1950" s="654"/>
      <c r="P1950" s="7"/>
      <c r="Q1950" s="271" t="s">
        <v>77</v>
      </c>
      <c r="R1950" s="5">
        <v>2018</v>
      </c>
    </row>
    <row r="1951" spans="1:23" ht="23.25" hidden="1" customHeight="1" x14ac:dyDescent="0.25">
      <c r="A1951" s="3" t="s">
        <v>0</v>
      </c>
      <c r="B1951" s="86" t="s">
        <v>3769</v>
      </c>
      <c r="C1951" s="661" t="s">
        <v>3770</v>
      </c>
      <c r="D1951" s="118" t="s">
        <v>3771</v>
      </c>
      <c r="E1951" s="333" t="s">
        <v>3772</v>
      </c>
      <c r="F1951" s="118" t="s">
        <v>94</v>
      </c>
      <c r="G1951" s="661">
        <v>6</v>
      </c>
      <c r="H1951" s="650"/>
      <c r="I1951" s="650"/>
      <c r="J1951" s="168">
        <v>44146</v>
      </c>
      <c r="K1951" s="671" t="s">
        <v>76</v>
      </c>
      <c r="L1951" s="312" t="s">
        <v>0</v>
      </c>
      <c r="M1951" s="652" t="s">
        <v>430</v>
      </c>
      <c r="N1951" s="660">
        <v>44159</v>
      </c>
      <c r="O1951" s="654">
        <v>44529</v>
      </c>
      <c r="P1951" s="86"/>
      <c r="Q1951" s="271" t="s">
        <v>67</v>
      </c>
      <c r="R1951" s="455">
        <f>YEAR(J1951)</f>
        <v>2020</v>
      </c>
    </row>
    <row r="1952" spans="1:23" ht="23.25" hidden="1" customHeight="1" x14ac:dyDescent="0.25">
      <c r="A1952" s="5" t="s">
        <v>0</v>
      </c>
      <c r="B1952" s="5" t="s">
        <v>3773</v>
      </c>
      <c r="C1952" s="376" t="s">
        <v>166</v>
      </c>
      <c r="D1952" s="344" t="s">
        <v>3774</v>
      </c>
      <c r="E1952" s="333" t="s">
        <v>3775</v>
      </c>
      <c r="F1952" s="344" t="s">
        <v>94</v>
      </c>
      <c r="G1952" s="344">
        <v>1</v>
      </c>
      <c r="H1952" s="650">
        <v>172</v>
      </c>
      <c r="I1952" s="650">
        <v>172</v>
      </c>
      <c r="J1952" s="366">
        <v>43348</v>
      </c>
      <c r="K1952" s="598" t="s">
        <v>166</v>
      </c>
      <c r="L1952" s="361" t="s">
        <v>0</v>
      </c>
      <c r="M1952" s="652" t="s">
        <v>3776</v>
      </c>
      <c r="N1952" s="660">
        <v>43399</v>
      </c>
      <c r="O1952" s="654">
        <v>43402</v>
      </c>
      <c r="P1952" s="7"/>
      <c r="Q1952" s="271" t="s">
        <v>77</v>
      </c>
      <c r="R1952" s="5">
        <v>2018</v>
      </c>
    </row>
    <row r="1953" spans="1:23" ht="23.25" hidden="1" customHeight="1" x14ac:dyDescent="0.25">
      <c r="A1953" s="5" t="s">
        <v>0</v>
      </c>
      <c r="B1953" s="5" t="s">
        <v>3773</v>
      </c>
      <c r="C1953" s="376" t="s">
        <v>166</v>
      </c>
      <c r="D1953" s="344" t="s">
        <v>3777</v>
      </c>
      <c r="E1953" s="333" t="s">
        <v>3778</v>
      </c>
      <c r="F1953" s="344" t="s">
        <v>94</v>
      </c>
      <c r="G1953" s="344">
        <v>1</v>
      </c>
      <c r="H1953" s="650">
        <v>230</v>
      </c>
      <c r="I1953" s="650">
        <v>230</v>
      </c>
      <c r="J1953" s="366">
        <v>43348</v>
      </c>
      <c r="K1953" s="598" t="s">
        <v>166</v>
      </c>
      <c r="L1953" s="361" t="s">
        <v>0</v>
      </c>
      <c r="M1953" s="652" t="s">
        <v>3776</v>
      </c>
      <c r="N1953" s="660">
        <v>43399</v>
      </c>
      <c r="O1953" s="654">
        <v>43402</v>
      </c>
      <c r="P1953" s="7"/>
      <c r="Q1953" s="271" t="s">
        <v>77</v>
      </c>
      <c r="R1953" s="5">
        <v>2018</v>
      </c>
    </row>
    <row r="1954" spans="1:23" ht="23.25" hidden="1" customHeight="1" x14ac:dyDescent="0.25">
      <c r="A1954" s="5" t="s">
        <v>0</v>
      </c>
      <c r="B1954" s="5" t="s">
        <v>3773</v>
      </c>
      <c r="C1954" s="376" t="s">
        <v>166</v>
      </c>
      <c r="D1954" s="344" t="s">
        <v>3779</v>
      </c>
      <c r="E1954" s="333" t="s">
        <v>3780</v>
      </c>
      <c r="F1954" s="344" t="s">
        <v>94</v>
      </c>
      <c r="G1954" s="344">
        <v>2</v>
      </c>
      <c r="H1954" s="650">
        <v>71</v>
      </c>
      <c r="I1954" s="650">
        <v>142</v>
      </c>
      <c r="J1954" s="366">
        <v>43348</v>
      </c>
      <c r="K1954" s="598" t="s">
        <v>166</v>
      </c>
      <c r="L1954" s="361" t="s">
        <v>0</v>
      </c>
      <c r="M1954" s="652" t="s">
        <v>3776</v>
      </c>
      <c r="N1954" s="660">
        <v>43399</v>
      </c>
      <c r="O1954" s="654">
        <v>43402</v>
      </c>
      <c r="P1954" s="7"/>
      <c r="Q1954" s="271" t="s">
        <v>77</v>
      </c>
      <c r="R1954" s="5">
        <v>2018</v>
      </c>
      <c r="S1954" s="564"/>
      <c r="T1954" s="564"/>
      <c r="U1954" s="564"/>
      <c r="V1954" s="564"/>
      <c r="W1954" s="564"/>
    </row>
    <row r="1955" spans="1:23" ht="23.25" hidden="1" customHeight="1" x14ac:dyDescent="0.25">
      <c r="A1955" s="5" t="s">
        <v>0</v>
      </c>
      <c r="B1955" s="5" t="s">
        <v>3773</v>
      </c>
      <c r="C1955" s="376" t="s">
        <v>166</v>
      </c>
      <c r="D1955" s="344" t="s">
        <v>3781</v>
      </c>
      <c r="E1955" s="333" t="s">
        <v>3782</v>
      </c>
      <c r="F1955" s="344" t="s">
        <v>94</v>
      </c>
      <c r="G1955" s="344">
        <v>2</v>
      </c>
      <c r="H1955" s="650">
        <v>69</v>
      </c>
      <c r="I1955" s="650">
        <v>138</v>
      </c>
      <c r="J1955" s="366">
        <v>43348</v>
      </c>
      <c r="K1955" s="598" t="s">
        <v>166</v>
      </c>
      <c r="L1955" s="361" t="s">
        <v>0</v>
      </c>
      <c r="M1955" s="652" t="s">
        <v>3776</v>
      </c>
      <c r="N1955" s="660">
        <v>43399</v>
      </c>
      <c r="O1955" s="654">
        <v>43402</v>
      </c>
      <c r="P1955" s="7"/>
      <c r="Q1955" s="271" t="s">
        <v>77</v>
      </c>
      <c r="R1955" s="5">
        <v>2018</v>
      </c>
    </row>
    <row r="1956" spans="1:23" ht="23.25" hidden="1" customHeight="1" x14ac:dyDescent="0.25">
      <c r="A1956" s="338" t="s">
        <v>0</v>
      </c>
      <c r="B1956" s="5" t="s">
        <v>1137</v>
      </c>
      <c r="C1956" s="376" t="s">
        <v>1138</v>
      </c>
      <c r="D1956" s="344" t="s">
        <v>1139</v>
      </c>
      <c r="E1956" s="3" t="s">
        <v>1139</v>
      </c>
      <c r="F1956" s="344" t="s">
        <v>64</v>
      </c>
      <c r="G1956" s="344">
        <v>12</v>
      </c>
      <c r="H1956" s="650">
        <v>79.36</v>
      </c>
      <c r="I1956" s="650">
        <v>952.31999999999994</v>
      </c>
      <c r="J1956" s="366">
        <v>43348</v>
      </c>
      <c r="K1956" s="598" t="s">
        <v>1138</v>
      </c>
      <c r="L1956" s="361" t="s">
        <v>103</v>
      </c>
      <c r="M1956" s="652" t="s">
        <v>3531</v>
      </c>
      <c r="N1956" s="660">
        <v>43377</v>
      </c>
      <c r="O1956" s="654">
        <v>43381</v>
      </c>
      <c r="P1956" s="7"/>
      <c r="Q1956" s="271" t="s">
        <v>77</v>
      </c>
      <c r="R1956" s="5">
        <v>2018</v>
      </c>
    </row>
    <row r="1957" spans="1:23" ht="23.25" hidden="1" customHeight="1" x14ac:dyDescent="0.25">
      <c r="A1957" s="437" t="s">
        <v>0</v>
      </c>
      <c r="B1957" s="86" t="s">
        <v>3783</v>
      </c>
      <c r="C1957" s="661" t="s">
        <v>3770</v>
      </c>
      <c r="D1957" s="118" t="s">
        <v>3771</v>
      </c>
      <c r="E1957" s="333" t="s">
        <v>3772</v>
      </c>
      <c r="F1957" s="118" t="s">
        <v>94</v>
      </c>
      <c r="G1957" s="661">
        <v>10</v>
      </c>
      <c r="H1957" s="650"/>
      <c r="I1957" s="650"/>
      <c r="J1957" s="168">
        <v>44299</v>
      </c>
      <c r="K1957" s="671" t="s">
        <v>76</v>
      </c>
      <c r="L1957" s="312" t="s">
        <v>0</v>
      </c>
      <c r="M1957" s="652" t="s">
        <v>45</v>
      </c>
      <c r="N1957" s="660"/>
      <c r="O1957" s="654"/>
      <c r="P1957" s="86"/>
      <c r="Q1957" s="271" t="s">
        <v>67</v>
      </c>
      <c r="R1957" s="455">
        <f>YEAR(J1957)</f>
        <v>2021</v>
      </c>
    </row>
    <row r="1958" spans="1:23" s="124" customFormat="1" ht="23.25" hidden="1" customHeight="1" x14ac:dyDescent="0.25">
      <c r="A1958" s="5" t="s">
        <v>4</v>
      </c>
      <c r="B1958" s="5" t="s">
        <v>3784</v>
      </c>
      <c r="C1958" s="376" t="s">
        <v>3785</v>
      </c>
      <c r="D1958" s="413" t="s">
        <v>3786</v>
      </c>
      <c r="E1958" s="333" t="s">
        <v>3784</v>
      </c>
      <c r="F1958" s="344" t="s">
        <v>50</v>
      </c>
      <c r="G1958" s="344">
        <v>1</v>
      </c>
      <c r="H1958" s="650">
        <v>72</v>
      </c>
      <c r="I1958" s="650">
        <v>72</v>
      </c>
      <c r="J1958" s="366">
        <v>43350</v>
      </c>
      <c r="K1958" s="598" t="s">
        <v>139</v>
      </c>
      <c r="L1958" s="361" t="s">
        <v>1378</v>
      </c>
      <c r="M1958" s="652" t="s">
        <v>3531</v>
      </c>
      <c r="N1958" s="660">
        <v>43381</v>
      </c>
      <c r="O1958" s="654">
        <v>43388</v>
      </c>
      <c r="P1958" s="7"/>
      <c r="Q1958" s="271" t="s">
        <v>77</v>
      </c>
      <c r="R1958" s="5">
        <v>2018</v>
      </c>
      <c r="S1958" s="330"/>
      <c r="T1958" s="330"/>
      <c r="U1958" s="330"/>
      <c r="V1958" s="330"/>
      <c r="W1958" s="330"/>
    </row>
    <row r="1959" spans="1:23" ht="23.25" hidden="1" customHeight="1" x14ac:dyDescent="0.25">
      <c r="A1959" s="5" t="s">
        <v>0</v>
      </c>
      <c r="B1959" s="5" t="s">
        <v>3787</v>
      </c>
      <c r="C1959" s="759" t="s">
        <v>3788</v>
      </c>
      <c r="D1959" s="344" t="s">
        <v>3789</v>
      </c>
      <c r="E1959" s="337" t="s">
        <v>3787</v>
      </c>
      <c r="F1959" s="344" t="s">
        <v>50</v>
      </c>
      <c r="G1959" s="344">
        <v>2</v>
      </c>
      <c r="H1959" s="650">
        <v>18.440000000000001</v>
      </c>
      <c r="I1959" s="650">
        <v>36.880000000000003</v>
      </c>
      <c r="J1959" s="366">
        <v>43350</v>
      </c>
      <c r="K1959" s="598" t="s">
        <v>139</v>
      </c>
      <c r="L1959" s="361" t="s">
        <v>0</v>
      </c>
      <c r="M1959" s="652" t="s">
        <v>3531</v>
      </c>
      <c r="N1959" s="660">
        <v>43381</v>
      </c>
      <c r="O1959" s="654">
        <v>43388</v>
      </c>
      <c r="P1959" s="7"/>
      <c r="Q1959" s="271" t="s">
        <v>77</v>
      </c>
      <c r="R1959" s="5">
        <v>2018</v>
      </c>
    </row>
    <row r="1960" spans="1:23" ht="23.25" hidden="1" customHeight="1" x14ac:dyDescent="0.25">
      <c r="A1960" s="5" t="s">
        <v>0</v>
      </c>
      <c r="B1960" s="5" t="s">
        <v>3790</v>
      </c>
      <c r="C1960" s="376" t="s">
        <v>185</v>
      </c>
      <c r="D1960" s="344" t="s">
        <v>3791</v>
      </c>
      <c r="E1960" s="3" t="s">
        <v>3792</v>
      </c>
      <c r="F1960" s="344" t="s">
        <v>50</v>
      </c>
      <c r="G1960" s="344">
        <v>1</v>
      </c>
      <c r="H1960" s="650">
        <v>40.28</v>
      </c>
      <c r="I1960" s="650">
        <v>40.28</v>
      </c>
      <c r="J1960" s="651">
        <v>43350</v>
      </c>
      <c r="K1960" s="598" t="s">
        <v>33</v>
      </c>
      <c r="L1960" s="361" t="s">
        <v>0</v>
      </c>
      <c r="M1960" s="652" t="s">
        <v>3531</v>
      </c>
      <c r="N1960" s="653">
        <v>43377</v>
      </c>
      <c r="O1960" s="654">
        <v>43381</v>
      </c>
      <c r="P1960" s="7"/>
      <c r="Q1960" s="271" t="s">
        <v>77</v>
      </c>
      <c r="R1960" s="549">
        <v>2018</v>
      </c>
    </row>
    <row r="1961" spans="1:23" ht="23.25" hidden="1" customHeight="1" x14ac:dyDescent="0.25">
      <c r="A1961" s="5" t="s">
        <v>36</v>
      </c>
      <c r="B1961" s="5" t="s">
        <v>3793</v>
      </c>
      <c r="C1961" s="376"/>
      <c r="D1961" s="344" t="s">
        <v>3794</v>
      </c>
      <c r="E1961" s="396" t="s">
        <v>3795</v>
      </c>
      <c r="F1961" s="344" t="s">
        <v>32</v>
      </c>
      <c r="G1961" s="344">
        <v>1</v>
      </c>
      <c r="H1961" s="650">
        <v>149</v>
      </c>
      <c r="I1961" s="650">
        <v>149</v>
      </c>
      <c r="J1961" s="366">
        <v>43350</v>
      </c>
      <c r="K1961" s="598" t="s">
        <v>1300</v>
      </c>
      <c r="L1961" s="361" t="s">
        <v>36</v>
      </c>
      <c r="M1961" s="652" t="s">
        <v>60</v>
      </c>
      <c r="N1961" s="660">
        <v>43356</v>
      </c>
      <c r="O1961" s="654">
        <v>43369</v>
      </c>
      <c r="P1961" s="7"/>
      <c r="Q1961" s="271" t="s">
        <v>77</v>
      </c>
      <c r="R1961" s="5">
        <v>2018</v>
      </c>
    </row>
    <row r="1962" spans="1:23" ht="23.25" hidden="1" customHeight="1" x14ac:dyDescent="0.25">
      <c r="A1962" s="5" t="s">
        <v>0</v>
      </c>
      <c r="B1962" s="5" t="s">
        <v>3796</v>
      </c>
      <c r="C1962" s="376" t="s">
        <v>3797</v>
      </c>
      <c r="D1962" s="344" t="s">
        <v>3798</v>
      </c>
      <c r="E1962" s="337" t="s">
        <v>3796</v>
      </c>
      <c r="F1962" s="344" t="s">
        <v>50</v>
      </c>
      <c r="G1962" s="344">
        <v>1</v>
      </c>
      <c r="H1962" s="650"/>
      <c r="I1962" s="650">
        <v>0</v>
      </c>
      <c r="J1962" s="366">
        <v>43350</v>
      </c>
      <c r="K1962" s="598" t="s">
        <v>188</v>
      </c>
      <c r="L1962" s="361" t="s">
        <v>0</v>
      </c>
      <c r="M1962" s="652" t="s">
        <v>34</v>
      </c>
      <c r="N1962" s="660">
        <v>43355</v>
      </c>
      <c r="O1962" s="654">
        <v>43360</v>
      </c>
      <c r="P1962" s="7"/>
      <c r="Q1962" s="271" t="s">
        <v>77</v>
      </c>
      <c r="R1962" s="549">
        <v>2018</v>
      </c>
    </row>
    <row r="1963" spans="1:23" ht="23.25" hidden="1" customHeight="1" x14ac:dyDescent="0.25">
      <c r="A1963" s="5" t="s">
        <v>103</v>
      </c>
      <c r="B1963" s="5" t="s">
        <v>3799</v>
      </c>
      <c r="C1963" s="759" t="s">
        <v>2053</v>
      </c>
      <c r="D1963" s="344" t="s">
        <v>3800</v>
      </c>
      <c r="E1963" s="333" t="s">
        <v>3801</v>
      </c>
      <c r="F1963" s="344" t="s">
        <v>94</v>
      </c>
      <c r="G1963" s="344">
        <v>10</v>
      </c>
      <c r="H1963" s="650">
        <v>1.3320000000000001</v>
      </c>
      <c r="I1963" s="650">
        <v>13.32</v>
      </c>
      <c r="J1963" s="366">
        <v>43351</v>
      </c>
      <c r="K1963" s="598" t="s">
        <v>139</v>
      </c>
      <c r="L1963" s="361" t="s">
        <v>3799</v>
      </c>
      <c r="M1963" s="652" t="s">
        <v>45</v>
      </c>
      <c r="N1963" s="660">
        <v>43341</v>
      </c>
      <c r="O1963" s="654">
        <v>43355</v>
      </c>
      <c r="P1963" s="714"/>
      <c r="Q1963" s="271" t="s">
        <v>77</v>
      </c>
      <c r="R1963" s="5">
        <v>2018</v>
      </c>
    </row>
    <row r="1964" spans="1:23" ht="23.25" hidden="1" customHeight="1" x14ac:dyDescent="0.25">
      <c r="A1964" s="5" t="s">
        <v>36</v>
      </c>
      <c r="B1964" s="5" t="s">
        <v>2817</v>
      </c>
      <c r="C1964" s="376"/>
      <c r="D1964" s="344" t="s">
        <v>2818</v>
      </c>
      <c r="E1964" s="331" t="s">
        <v>2819</v>
      </c>
      <c r="F1964" s="344" t="s">
        <v>32</v>
      </c>
      <c r="G1964" s="344">
        <v>3</v>
      </c>
      <c r="H1964" s="650">
        <v>157</v>
      </c>
      <c r="I1964" s="650">
        <v>471</v>
      </c>
      <c r="J1964" s="366">
        <v>43355</v>
      </c>
      <c r="K1964" s="598" t="s">
        <v>243</v>
      </c>
      <c r="L1964" s="361" t="s">
        <v>36</v>
      </c>
      <c r="M1964" s="652" t="s">
        <v>60</v>
      </c>
      <c r="N1964" s="660">
        <v>43368</v>
      </c>
      <c r="O1964" s="654">
        <v>43369</v>
      </c>
      <c r="P1964" s="7" t="s">
        <v>3802</v>
      </c>
      <c r="Q1964" s="271" t="s">
        <v>77</v>
      </c>
      <c r="R1964" s="5">
        <v>2018</v>
      </c>
    </row>
    <row r="1965" spans="1:23" ht="23.25" hidden="1" customHeight="1" x14ac:dyDescent="0.25">
      <c r="A1965" s="472" t="s">
        <v>3803</v>
      </c>
      <c r="B1965" s="124" t="s">
        <v>3804</v>
      </c>
      <c r="C1965" s="118"/>
      <c r="D1965" s="118" t="s">
        <v>3805</v>
      </c>
      <c r="E1965" s="86" t="s">
        <v>3804</v>
      </c>
      <c r="F1965" s="118" t="s">
        <v>50</v>
      </c>
      <c r="G1965" s="118">
        <v>1</v>
      </c>
      <c r="H1965" s="650"/>
      <c r="I1965" s="650"/>
      <c r="J1965" s="168">
        <v>45008</v>
      </c>
      <c r="K1965" s="673" t="s">
        <v>76</v>
      </c>
      <c r="L1965" s="310"/>
      <c r="M1965" s="652" t="s">
        <v>66</v>
      </c>
      <c r="N1965" s="654">
        <v>45034</v>
      </c>
      <c r="O1965" s="654">
        <v>45037</v>
      </c>
      <c r="P1965" s="732" t="s">
        <v>2375</v>
      </c>
      <c r="Q1965" s="271" t="s">
        <v>100</v>
      </c>
      <c r="R1965" s="455">
        <f>IF(F1965&lt;&gt;"",YEAR(J1965))</f>
        <v>2023</v>
      </c>
    </row>
    <row r="1966" spans="1:23" ht="23.25" hidden="1" customHeight="1" x14ac:dyDescent="0.25">
      <c r="A1966" s="5" t="s">
        <v>84</v>
      </c>
      <c r="B1966" s="5" t="s">
        <v>3806</v>
      </c>
      <c r="C1966" s="376"/>
      <c r="D1966" s="344">
        <v>494000415</v>
      </c>
      <c r="E1966" s="331" t="s">
        <v>3807</v>
      </c>
      <c r="F1966" s="344" t="s">
        <v>32</v>
      </c>
      <c r="G1966" s="344">
        <v>4</v>
      </c>
      <c r="H1966" s="650">
        <v>4.99</v>
      </c>
      <c r="I1966" s="650">
        <v>19.96</v>
      </c>
      <c r="J1966" s="366">
        <v>43356</v>
      </c>
      <c r="K1966" s="597" t="s">
        <v>287</v>
      </c>
      <c r="L1966" s="361" t="s">
        <v>84</v>
      </c>
      <c r="M1966" s="652" t="s">
        <v>3531</v>
      </c>
      <c r="N1966" s="660">
        <v>43377</v>
      </c>
      <c r="O1966" s="654">
        <v>43381</v>
      </c>
      <c r="P1966" s="7"/>
      <c r="Q1966" s="271" t="s">
        <v>77</v>
      </c>
      <c r="R1966" s="5">
        <v>2018</v>
      </c>
      <c r="S1966" s="541"/>
      <c r="T1966" s="541"/>
      <c r="U1966" s="541"/>
      <c r="V1966" s="541"/>
      <c r="W1966" s="541"/>
    </row>
    <row r="1967" spans="1:23" ht="23.25" hidden="1" customHeight="1" x14ac:dyDescent="0.25">
      <c r="A1967" s="5" t="s">
        <v>0</v>
      </c>
      <c r="B1967" s="5" t="s">
        <v>3808</v>
      </c>
      <c r="C1967" s="376" t="s">
        <v>180</v>
      </c>
      <c r="D1967" s="344">
        <v>1313117</v>
      </c>
      <c r="E1967" s="3" t="s">
        <v>3809</v>
      </c>
      <c r="F1967" s="344" t="s">
        <v>94</v>
      </c>
      <c r="G1967" s="344">
        <v>1</v>
      </c>
      <c r="H1967" s="650">
        <v>509.62</v>
      </c>
      <c r="I1967" s="650">
        <v>509.62</v>
      </c>
      <c r="J1967" s="366">
        <v>43356</v>
      </c>
      <c r="K1967" s="598" t="s">
        <v>180</v>
      </c>
      <c r="L1967" s="361" t="s">
        <v>54</v>
      </c>
      <c r="M1967" s="652" t="s">
        <v>89</v>
      </c>
      <c r="N1967" s="660">
        <v>43417</v>
      </c>
      <c r="O1967" s="654">
        <v>43419</v>
      </c>
      <c r="P1967" s="7"/>
      <c r="Q1967" s="271" t="s">
        <v>77</v>
      </c>
      <c r="R1967" s="5">
        <v>2018</v>
      </c>
    </row>
    <row r="1968" spans="1:23" ht="23.25" hidden="1" customHeight="1" x14ac:dyDescent="0.25">
      <c r="A1968" s="5" t="s">
        <v>7</v>
      </c>
      <c r="B1968" s="5" t="s">
        <v>3810</v>
      </c>
      <c r="C1968" s="376" t="s">
        <v>3811</v>
      </c>
      <c r="D1968" s="344" t="s">
        <v>3812</v>
      </c>
      <c r="E1968" s="3" t="s">
        <v>3813</v>
      </c>
      <c r="F1968" s="344" t="s">
        <v>50</v>
      </c>
      <c r="G1968" s="344">
        <v>1</v>
      </c>
      <c r="H1968" s="650">
        <v>24.45</v>
      </c>
      <c r="I1968" s="650">
        <v>24.45</v>
      </c>
      <c r="J1968" s="366">
        <v>43357</v>
      </c>
      <c r="K1968" s="598" t="s">
        <v>139</v>
      </c>
      <c r="L1968" s="361" t="s">
        <v>7</v>
      </c>
      <c r="M1968" s="652" t="s">
        <v>3531</v>
      </c>
      <c r="N1968" s="660">
        <v>43381</v>
      </c>
      <c r="O1968" s="654">
        <v>43388</v>
      </c>
      <c r="P1968" s="7"/>
      <c r="Q1968" s="271" t="s">
        <v>77</v>
      </c>
      <c r="R1968" s="5">
        <v>2018</v>
      </c>
    </row>
    <row r="1969" spans="1:23" ht="23.25" hidden="1" customHeight="1" x14ac:dyDescent="0.25">
      <c r="A1969" s="5" t="s">
        <v>7</v>
      </c>
      <c r="B1969" s="5" t="s">
        <v>3814</v>
      </c>
      <c r="C1969" s="376" t="s">
        <v>3811</v>
      </c>
      <c r="D1969" s="344" t="s">
        <v>3815</v>
      </c>
      <c r="E1969" s="3" t="s">
        <v>3814</v>
      </c>
      <c r="F1969" s="344" t="s">
        <v>50</v>
      </c>
      <c r="G1969" s="344">
        <v>1</v>
      </c>
      <c r="H1969" s="650">
        <v>11.91</v>
      </c>
      <c r="I1969" s="650">
        <v>11.91</v>
      </c>
      <c r="J1969" s="366">
        <v>43357</v>
      </c>
      <c r="K1969" s="598" t="s">
        <v>139</v>
      </c>
      <c r="L1969" s="361" t="s">
        <v>7</v>
      </c>
      <c r="M1969" s="652" t="s">
        <v>3531</v>
      </c>
      <c r="N1969" s="660">
        <v>43381</v>
      </c>
      <c r="O1969" s="654">
        <v>43388</v>
      </c>
      <c r="P1969" s="7"/>
      <c r="Q1969" s="271" t="s">
        <v>77</v>
      </c>
      <c r="R1969" s="5">
        <v>2018</v>
      </c>
    </row>
    <row r="1970" spans="1:23" ht="23.25" hidden="1" customHeight="1" x14ac:dyDescent="0.25">
      <c r="A1970" s="5" t="s">
        <v>7</v>
      </c>
      <c r="B1970" s="5" t="s">
        <v>3816</v>
      </c>
      <c r="C1970" s="376"/>
      <c r="D1970" s="344"/>
      <c r="E1970" s="337" t="s">
        <v>3816</v>
      </c>
      <c r="F1970" s="344" t="s">
        <v>32</v>
      </c>
      <c r="G1970" s="344">
        <v>1</v>
      </c>
      <c r="H1970" s="650">
        <v>2505</v>
      </c>
      <c r="I1970" s="650">
        <v>2505</v>
      </c>
      <c r="J1970" s="366">
        <v>43362</v>
      </c>
      <c r="K1970" s="598" t="s">
        <v>1300</v>
      </c>
      <c r="L1970" s="361" t="s">
        <v>36</v>
      </c>
      <c r="M1970" s="652" t="s">
        <v>2632</v>
      </c>
      <c r="N1970" s="660">
        <v>43362</v>
      </c>
      <c r="O1970" s="654">
        <v>43369</v>
      </c>
      <c r="P1970" s="7"/>
      <c r="Q1970" s="271" t="s">
        <v>77</v>
      </c>
      <c r="R1970" s="5">
        <v>2018</v>
      </c>
    </row>
    <row r="1971" spans="1:23" ht="23.25" hidden="1" customHeight="1" x14ac:dyDescent="0.25">
      <c r="A1971" s="5" t="s">
        <v>3239</v>
      </c>
      <c r="B1971" s="5" t="s">
        <v>3240</v>
      </c>
      <c r="C1971" s="376" t="s">
        <v>3241</v>
      </c>
      <c r="D1971" s="344" t="s">
        <v>3242</v>
      </c>
      <c r="E1971" s="3" t="s">
        <v>74</v>
      </c>
      <c r="F1971" s="344" t="s">
        <v>75</v>
      </c>
      <c r="G1971" s="344">
        <v>20</v>
      </c>
      <c r="H1971" s="650">
        <v>10.08</v>
      </c>
      <c r="I1971" s="650">
        <v>201.6</v>
      </c>
      <c r="J1971" s="366">
        <v>43363</v>
      </c>
      <c r="K1971" s="598" t="s">
        <v>1335</v>
      </c>
      <c r="L1971" s="361" t="s">
        <v>88</v>
      </c>
      <c r="M1971" s="652" t="s">
        <v>3531</v>
      </c>
      <c r="N1971" s="660">
        <v>43257</v>
      </c>
      <c r="O1971" s="654">
        <v>43267</v>
      </c>
      <c r="P1971" s="7"/>
      <c r="Q1971" s="271" t="s">
        <v>77</v>
      </c>
      <c r="R1971" s="549">
        <v>2018</v>
      </c>
    </row>
    <row r="1972" spans="1:23" ht="23.25" hidden="1" customHeight="1" x14ac:dyDescent="0.25">
      <c r="A1972" s="5" t="s">
        <v>3817</v>
      </c>
      <c r="B1972" s="5" t="s">
        <v>3818</v>
      </c>
      <c r="C1972" s="376" t="s">
        <v>3819</v>
      </c>
      <c r="D1972" s="344" t="s">
        <v>3820</v>
      </c>
      <c r="E1972" s="3" t="s">
        <v>3821</v>
      </c>
      <c r="F1972" s="344" t="s">
        <v>50</v>
      </c>
      <c r="G1972" s="344">
        <v>1</v>
      </c>
      <c r="H1972" s="650">
        <v>17.63</v>
      </c>
      <c r="I1972" s="650">
        <v>17.63</v>
      </c>
      <c r="J1972" s="366">
        <v>43363</v>
      </c>
      <c r="K1972" s="598" t="s">
        <v>139</v>
      </c>
      <c r="L1972" s="361" t="s">
        <v>1378</v>
      </c>
      <c r="M1972" s="652" t="s">
        <v>3531</v>
      </c>
      <c r="N1972" s="660">
        <v>43381</v>
      </c>
      <c r="O1972" s="654">
        <v>43388</v>
      </c>
      <c r="P1972" s="7"/>
      <c r="Q1972" s="271" t="s">
        <v>77</v>
      </c>
      <c r="R1972" s="5">
        <v>2018</v>
      </c>
      <c r="S1972" s="124"/>
      <c r="T1972" s="124"/>
      <c r="U1972" s="124"/>
      <c r="V1972" s="124"/>
      <c r="W1972" s="124"/>
    </row>
    <row r="1973" spans="1:23" ht="23.25" hidden="1" customHeight="1" x14ac:dyDescent="0.25">
      <c r="A1973" s="5" t="s">
        <v>2736</v>
      </c>
      <c r="B1973" s="5" t="s">
        <v>1424</v>
      </c>
      <c r="C1973" s="376" t="s">
        <v>1423</v>
      </c>
      <c r="D1973" s="344" t="s">
        <v>351</v>
      </c>
      <c r="E1973" s="3" t="s">
        <v>1424</v>
      </c>
      <c r="F1973" s="344" t="s">
        <v>50</v>
      </c>
      <c r="G1973" s="344">
        <v>200</v>
      </c>
      <c r="H1973" s="650">
        <v>0.01</v>
      </c>
      <c r="I1973" s="650">
        <v>2</v>
      </c>
      <c r="J1973" s="366">
        <v>43364</v>
      </c>
      <c r="K1973" s="598" t="s">
        <v>188</v>
      </c>
      <c r="L1973" s="361" t="s">
        <v>9</v>
      </c>
      <c r="M1973" s="652" t="s">
        <v>3531</v>
      </c>
      <c r="N1973" s="660">
        <v>43377</v>
      </c>
      <c r="O1973" s="654">
        <v>43381</v>
      </c>
      <c r="P1973" s="7"/>
      <c r="Q1973" s="271" t="s">
        <v>77</v>
      </c>
      <c r="R1973" s="5">
        <v>2018</v>
      </c>
      <c r="S1973" s="124"/>
      <c r="T1973" s="124"/>
      <c r="U1973" s="124"/>
      <c r="V1973" s="124"/>
      <c r="W1973" s="124"/>
    </row>
    <row r="1974" spans="1:23" ht="23.25" hidden="1" customHeight="1" x14ac:dyDescent="0.25">
      <c r="A1974" s="5" t="s">
        <v>2736</v>
      </c>
      <c r="B1974" s="5" t="s">
        <v>1424</v>
      </c>
      <c r="C1974" s="376" t="s">
        <v>1423</v>
      </c>
      <c r="D1974" s="344" t="s">
        <v>353</v>
      </c>
      <c r="E1974" s="3" t="s">
        <v>1424</v>
      </c>
      <c r="F1974" s="344" t="s">
        <v>50</v>
      </c>
      <c r="G1974" s="344">
        <v>400</v>
      </c>
      <c r="H1974" s="650">
        <v>0.03</v>
      </c>
      <c r="I1974" s="650">
        <v>12</v>
      </c>
      <c r="J1974" s="366">
        <v>43364</v>
      </c>
      <c r="K1974" s="598" t="s">
        <v>188</v>
      </c>
      <c r="L1974" s="361" t="s">
        <v>9</v>
      </c>
      <c r="M1974" s="652" t="s">
        <v>3531</v>
      </c>
      <c r="N1974" s="660">
        <v>43377</v>
      </c>
      <c r="O1974" s="654">
        <v>43381</v>
      </c>
      <c r="P1974" s="7"/>
      <c r="Q1974" s="271" t="s">
        <v>77</v>
      </c>
      <c r="R1974" s="5">
        <v>2018</v>
      </c>
    </row>
    <row r="1975" spans="1:23" ht="23.25" hidden="1" customHeight="1" x14ac:dyDescent="0.25">
      <c r="A1975" s="5" t="s">
        <v>2736</v>
      </c>
      <c r="B1975" s="5" t="s">
        <v>1424</v>
      </c>
      <c r="C1975" s="376" t="s">
        <v>1423</v>
      </c>
      <c r="D1975" s="344" t="s">
        <v>3822</v>
      </c>
      <c r="E1975" s="3" t="s">
        <v>1424</v>
      </c>
      <c r="F1975" s="344" t="s">
        <v>50</v>
      </c>
      <c r="G1975" s="344">
        <v>400</v>
      </c>
      <c r="H1975" s="650">
        <v>0.12</v>
      </c>
      <c r="I1975" s="650">
        <v>48</v>
      </c>
      <c r="J1975" s="366">
        <v>43364</v>
      </c>
      <c r="K1975" s="598" t="s">
        <v>188</v>
      </c>
      <c r="L1975" s="361" t="s">
        <v>9</v>
      </c>
      <c r="M1975" s="652" t="s">
        <v>3531</v>
      </c>
      <c r="N1975" s="660">
        <v>43377</v>
      </c>
      <c r="O1975" s="654">
        <v>43381</v>
      </c>
      <c r="P1975" s="7"/>
      <c r="Q1975" s="271" t="s">
        <v>77</v>
      </c>
      <c r="R1975" s="5">
        <v>2018</v>
      </c>
      <c r="S1975" s="124"/>
      <c r="T1975" s="124"/>
      <c r="U1975" s="124"/>
      <c r="V1975" s="124"/>
      <c r="W1975" s="124"/>
    </row>
    <row r="1976" spans="1:23" ht="23.25" hidden="1" customHeight="1" x14ac:dyDescent="0.25">
      <c r="A1976" s="5" t="s">
        <v>2736</v>
      </c>
      <c r="B1976" s="5" t="s">
        <v>1424</v>
      </c>
      <c r="C1976" s="376" t="s">
        <v>1423</v>
      </c>
      <c r="D1976" s="344" t="s">
        <v>355</v>
      </c>
      <c r="E1976" s="3" t="s">
        <v>1424</v>
      </c>
      <c r="F1976" s="344" t="s">
        <v>50</v>
      </c>
      <c r="G1976" s="344">
        <v>200</v>
      </c>
      <c r="H1976" s="650">
        <v>0.03</v>
      </c>
      <c r="I1976" s="650">
        <v>6</v>
      </c>
      <c r="J1976" s="366">
        <v>43364</v>
      </c>
      <c r="K1976" s="598" t="s">
        <v>188</v>
      </c>
      <c r="L1976" s="361" t="s">
        <v>9</v>
      </c>
      <c r="M1976" s="652" t="s">
        <v>3531</v>
      </c>
      <c r="N1976" s="660">
        <v>43377</v>
      </c>
      <c r="O1976" s="654">
        <v>43381</v>
      </c>
      <c r="P1976" s="7"/>
      <c r="Q1976" s="271" t="s">
        <v>77</v>
      </c>
      <c r="R1976" s="5">
        <v>2018</v>
      </c>
      <c r="S1976" s="124"/>
      <c r="T1976" s="124"/>
      <c r="U1976" s="124"/>
      <c r="V1976" s="124"/>
      <c r="W1976" s="124"/>
    </row>
    <row r="1977" spans="1:23" ht="23.25" hidden="1" customHeight="1" x14ac:dyDescent="0.25">
      <c r="A1977" s="5" t="s">
        <v>1489</v>
      </c>
      <c r="B1977" s="5" t="s">
        <v>2785</v>
      </c>
      <c r="C1977" s="376"/>
      <c r="D1977" s="344"/>
      <c r="E1977" s="337" t="s">
        <v>2786</v>
      </c>
      <c r="F1977" s="344" t="s">
        <v>50</v>
      </c>
      <c r="G1977" s="344" t="s">
        <v>3823</v>
      </c>
      <c r="H1977" s="650"/>
      <c r="I1977" s="650"/>
      <c r="J1977" s="366">
        <v>43364</v>
      </c>
      <c r="K1977" s="598" t="s">
        <v>188</v>
      </c>
      <c r="L1977" s="361" t="s">
        <v>84</v>
      </c>
      <c r="M1977" s="652" t="s">
        <v>60</v>
      </c>
      <c r="N1977" s="660">
        <v>43369</v>
      </c>
      <c r="O1977" s="654">
        <v>43369</v>
      </c>
      <c r="P1977" s="7"/>
      <c r="Q1977" s="271" t="s">
        <v>77</v>
      </c>
      <c r="R1977" s="455">
        <f>YEAR(J1977)</f>
        <v>2018</v>
      </c>
      <c r="S1977" s="124"/>
      <c r="T1977" s="124"/>
      <c r="U1977" s="124"/>
      <c r="V1977" s="124"/>
      <c r="W1977" s="124"/>
    </row>
    <row r="1978" spans="1:23" ht="23.25" hidden="1" customHeight="1" x14ac:dyDescent="0.25">
      <c r="A1978" s="5" t="s">
        <v>3824</v>
      </c>
      <c r="B1978" s="5" t="s">
        <v>3825</v>
      </c>
      <c r="C1978" s="376"/>
      <c r="D1978" s="344" t="s">
        <v>3826</v>
      </c>
      <c r="E1978" s="3" t="s">
        <v>3825</v>
      </c>
      <c r="F1978" s="344" t="s">
        <v>50</v>
      </c>
      <c r="G1978" s="344">
        <v>2</v>
      </c>
      <c r="H1978" s="650">
        <v>73.2</v>
      </c>
      <c r="I1978" s="650">
        <v>146.4</v>
      </c>
      <c r="J1978" s="366">
        <v>43364</v>
      </c>
      <c r="K1978" s="598" t="s">
        <v>1177</v>
      </c>
      <c r="L1978" s="361" t="s">
        <v>2495</v>
      </c>
      <c r="M1978" s="652" t="s">
        <v>3531</v>
      </c>
      <c r="N1978" s="660">
        <v>43377</v>
      </c>
      <c r="O1978" s="654">
        <v>43381</v>
      </c>
      <c r="P1978" s="7"/>
      <c r="Q1978" s="271" t="s">
        <v>77</v>
      </c>
      <c r="R1978" s="5">
        <v>2018</v>
      </c>
      <c r="S1978" s="124"/>
      <c r="T1978" s="124"/>
      <c r="U1978" s="124"/>
      <c r="V1978" s="124"/>
      <c r="W1978" s="124"/>
    </row>
    <row r="1979" spans="1:23" ht="23.25" hidden="1" customHeight="1" x14ac:dyDescent="0.25">
      <c r="A1979" s="5" t="s">
        <v>3827</v>
      </c>
      <c r="B1979" s="5"/>
      <c r="C1979" s="376" t="s">
        <v>1160</v>
      </c>
      <c r="D1979" s="388" t="s">
        <v>3828</v>
      </c>
      <c r="E1979" s="333" t="s">
        <v>3829</v>
      </c>
      <c r="F1979" s="344" t="s">
        <v>94</v>
      </c>
      <c r="G1979" s="344">
        <v>1</v>
      </c>
      <c r="H1979" s="650">
        <v>24.43</v>
      </c>
      <c r="I1979" s="650">
        <v>24.43</v>
      </c>
      <c r="J1979" s="366">
        <v>43367</v>
      </c>
      <c r="K1979" s="598" t="s">
        <v>139</v>
      </c>
      <c r="L1979" s="361" t="s">
        <v>1158</v>
      </c>
      <c r="M1979" s="652" t="s">
        <v>3531</v>
      </c>
      <c r="N1979" s="660">
        <v>43381</v>
      </c>
      <c r="O1979" s="654">
        <v>43388</v>
      </c>
      <c r="P1979" s="7"/>
      <c r="Q1979" s="271" t="s">
        <v>77</v>
      </c>
      <c r="R1979" s="5">
        <v>2018</v>
      </c>
      <c r="S1979" s="124"/>
      <c r="T1979" s="124"/>
      <c r="U1979" s="124"/>
      <c r="V1979" s="124"/>
      <c r="W1979" s="124"/>
    </row>
    <row r="1980" spans="1:23" ht="23.25" hidden="1" customHeight="1" x14ac:dyDescent="0.25">
      <c r="A1980" s="5" t="s">
        <v>54</v>
      </c>
      <c r="B1980" s="5" t="s">
        <v>3830</v>
      </c>
      <c r="C1980" s="376"/>
      <c r="D1980" s="344"/>
      <c r="E1980" s="337" t="s">
        <v>3831</v>
      </c>
      <c r="F1980" s="344" t="s">
        <v>32</v>
      </c>
      <c r="G1980" s="344">
        <v>1</v>
      </c>
      <c r="H1980" s="650">
        <v>4496</v>
      </c>
      <c r="I1980" s="650">
        <v>4496</v>
      </c>
      <c r="J1980" s="366">
        <v>43368</v>
      </c>
      <c r="K1980" s="598" t="s">
        <v>3832</v>
      </c>
      <c r="L1980" s="361" t="s">
        <v>88</v>
      </c>
      <c r="M1980" s="652" t="s">
        <v>3531</v>
      </c>
      <c r="N1980" s="660">
        <v>43375</v>
      </c>
      <c r="O1980" s="654"/>
      <c r="P1980" s="7"/>
      <c r="Q1980" s="271" t="s">
        <v>77</v>
      </c>
      <c r="R1980" s="5">
        <v>2018</v>
      </c>
    </row>
    <row r="1981" spans="1:23" ht="23.25" hidden="1" customHeight="1" x14ac:dyDescent="0.25">
      <c r="A1981" s="5" t="s">
        <v>54</v>
      </c>
      <c r="B1981" s="4" t="s">
        <v>3833</v>
      </c>
      <c r="C1981" s="376"/>
      <c r="D1981" s="344"/>
      <c r="E1981" s="337" t="s">
        <v>3834</v>
      </c>
      <c r="F1981" s="344" t="s">
        <v>2189</v>
      </c>
      <c r="G1981" s="344">
        <v>1</v>
      </c>
      <c r="H1981" s="650">
        <v>2523.1999999999998</v>
      </c>
      <c r="I1981" s="650">
        <v>2523.1999999999998</v>
      </c>
      <c r="J1981" s="366">
        <v>43370</v>
      </c>
      <c r="K1981" s="598" t="s">
        <v>269</v>
      </c>
      <c r="L1981" s="361" t="s">
        <v>88</v>
      </c>
      <c r="M1981" s="652" t="s">
        <v>3531</v>
      </c>
      <c r="N1981" s="660">
        <v>43375</v>
      </c>
      <c r="O1981" s="654">
        <v>43384</v>
      </c>
      <c r="P1981" s="7"/>
      <c r="Q1981" s="271" t="s">
        <v>77</v>
      </c>
      <c r="R1981" s="5">
        <v>2018</v>
      </c>
    </row>
    <row r="1982" spans="1:23" ht="23.25" hidden="1" customHeight="1" x14ac:dyDescent="0.25">
      <c r="A1982" s="5" t="s">
        <v>902</v>
      </c>
      <c r="B1982" s="5" t="s">
        <v>3835</v>
      </c>
      <c r="C1982" s="376" t="s">
        <v>2029</v>
      </c>
      <c r="D1982" s="344" t="s">
        <v>3836</v>
      </c>
      <c r="E1982" s="333" t="s">
        <v>3837</v>
      </c>
      <c r="F1982" s="344" t="s">
        <v>44</v>
      </c>
      <c r="G1982" s="344">
        <v>1</v>
      </c>
      <c r="H1982" s="650">
        <v>11.33</v>
      </c>
      <c r="I1982" s="650">
        <v>11.33</v>
      </c>
      <c r="J1982" s="366">
        <v>43371</v>
      </c>
      <c r="K1982" s="598" t="s">
        <v>139</v>
      </c>
      <c r="L1982" s="361" t="s">
        <v>1378</v>
      </c>
      <c r="M1982" s="652" t="s">
        <v>66</v>
      </c>
      <c r="N1982" s="660">
        <v>43381</v>
      </c>
      <c r="O1982" s="654">
        <v>43388</v>
      </c>
      <c r="P1982" s="6"/>
      <c r="Q1982" s="271" t="s">
        <v>77</v>
      </c>
      <c r="R1982" s="5">
        <v>2018</v>
      </c>
    </row>
    <row r="1983" spans="1:23" ht="23.25" hidden="1" customHeight="1" x14ac:dyDescent="0.25">
      <c r="A1983" s="3" t="s">
        <v>0</v>
      </c>
      <c r="B1983" s="5" t="s">
        <v>1869</v>
      </c>
      <c r="C1983" s="376" t="s">
        <v>3838</v>
      </c>
      <c r="D1983" s="335" t="s">
        <v>3839</v>
      </c>
      <c r="E1983" s="333" t="s">
        <v>1872</v>
      </c>
      <c r="F1983" s="344" t="s">
        <v>200</v>
      </c>
      <c r="G1983" s="344">
        <v>2</v>
      </c>
      <c r="H1983" s="650">
        <v>31.4</v>
      </c>
      <c r="I1983" s="650">
        <v>62.8</v>
      </c>
      <c r="J1983" s="366">
        <v>43124</v>
      </c>
      <c r="K1983" s="598" t="s">
        <v>76</v>
      </c>
      <c r="L1983" s="361" t="s">
        <v>54</v>
      </c>
      <c r="M1983" s="652" t="s">
        <v>66</v>
      </c>
      <c r="N1983" s="660">
        <v>43144</v>
      </c>
      <c r="O1983" s="654">
        <v>43146</v>
      </c>
      <c r="P1983" s="5"/>
      <c r="Q1983" s="271" t="s">
        <v>77</v>
      </c>
      <c r="R1983" s="396">
        <v>2018</v>
      </c>
      <c r="S1983" s="124"/>
      <c r="T1983" s="124"/>
      <c r="U1983" s="124"/>
      <c r="V1983" s="124"/>
      <c r="W1983" s="124"/>
    </row>
    <row r="1984" spans="1:23" ht="23.25" hidden="1" customHeight="1" x14ac:dyDescent="0.25">
      <c r="A1984" s="4" t="s">
        <v>0</v>
      </c>
      <c r="B1984" s="4" t="s">
        <v>1869</v>
      </c>
      <c r="C1984" s="430" t="s">
        <v>3838</v>
      </c>
      <c r="D1984" s="332" t="s">
        <v>3839</v>
      </c>
      <c r="E1984" s="333" t="s">
        <v>1872</v>
      </c>
      <c r="F1984" s="332" t="s">
        <v>683</v>
      </c>
      <c r="G1984" s="332">
        <v>4</v>
      </c>
      <c r="H1984" s="650">
        <v>31.4</v>
      </c>
      <c r="I1984" s="650">
        <v>125.6</v>
      </c>
      <c r="J1984" s="419">
        <v>43556</v>
      </c>
      <c r="K1984" s="598" t="s">
        <v>76</v>
      </c>
      <c r="L1984" s="323" t="s">
        <v>54</v>
      </c>
      <c r="M1984" s="652" t="s">
        <v>129</v>
      </c>
      <c r="N1984" s="653">
        <v>44295</v>
      </c>
      <c r="O1984" s="654">
        <v>43564</v>
      </c>
      <c r="P1984" s="4"/>
      <c r="Q1984" s="2" t="s">
        <v>67</v>
      </c>
      <c r="R1984" s="655">
        <v>2019</v>
      </c>
    </row>
    <row r="1985" spans="1:18" ht="23.25" hidden="1" customHeight="1" x14ac:dyDescent="0.25">
      <c r="A1985" s="5" t="s">
        <v>902</v>
      </c>
      <c r="B1985" s="5" t="s">
        <v>3840</v>
      </c>
      <c r="C1985" s="376" t="s">
        <v>2029</v>
      </c>
      <c r="D1985" s="344" t="s">
        <v>3841</v>
      </c>
      <c r="E1985" s="333" t="s">
        <v>3842</v>
      </c>
      <c r="F1985" s="344" t="s">
        <v>44</v>
      </c>
      <c r="G1985" s="344">
        <v>1</v>
      </c>
      <c r="H1985" s="650">
        <v>14.26</v>
      </c>
      <c r="I1985" s="650">
        <v>14.26</v>
      </c>
      <c r="J1985" s="366">
        <v>43371</v>
      </c>
      <c r="K1985" s="598" t="s">
        <v>139</v>
      </c>
      <c r="L1985" s="361" t="s">
        <v>1378</v>
      </c>
      <c r="M1985" s="652" t="s">
        <v>3531</v>
      </c>
      <c r="N1985" s="660">
        <v>43381</v>
      </c>
      <c r="O1985" s="654">
        <v>43388</v>
      </c>
      <c r="P1985" s="6"/>
      <c r="Q1985" s="271" t="s">
        <v>77</v>
      </c>
      <c r="R1985" s="5">
        <v>2018</v>
      </c>
    </row>
    <row r="1986" spans="1:18" ht="23.25" hidden="1" customHeight="1" x14ac:dyDescent="0.25">
      <c r="A1986" s="5" t="s">
        <v>54</v>
      </c>
      <c r="B1986" s="5" t="s">
        <v>3843</v>
      </c>
      <c r="C1986" s="376" t="s">
        <v>357</v>
      </c>
      <c r="D1986" s="344" t="s">
        <v>3844</v>
      </c>
      <c r="E1986" s="3" t="s">
        <v>3845</v>
      </c>
      <c r="F1986" s="344" t="s">
        <v>75</v>
      </c>
      <c r="G1986" s="344">
        <v>1</v>
      </c>
      <c r="H1986" s="650">
        <v>1.6060000000000001</v>
      </c>
      <c r="I1986" s="650">
        <v>1.6060000000000001</v>
      </c>
      <c r="J1986" s="366">
        <v>43373</v>
      </c>
      <c r="K1986" s="598" t="s">
        <v>139</v>
      </c>
      <c r="L1986" s="361" t="s">
        <v>54</v>
      </c>
      <c r="M1986" s="652" t="s">
        <v>3531</v>
      </c>
      <c r="N1986" s="660">
        <v>43381</v>
      </c>
      <c r="O1986" s="654">
        <v>43388</v>
      </c>
      <c r="P1986" s="7"/>
      <c r="Q1986" s="271" t="s">
        <v>77</v>
      </c>
      <c r="R1986" s="5">
        <v>2018</v>
      </c>
    </row>
    <row r="1987" spans="1:18" ht="23.25" hidden="1" customHeight="1" x14ac:dyDescent="0.25">
      <c r="A1987" s="5" t="s">
        <v>145</v>
      </c>
      <c r="B1987" s="5" t="s">
        <v>2852</v>
      </c>
      <c r="C1987" s="376"/>
      <c r="D1987" s="344"/>
      <c r="E1987" s="337" t="s">
        <v>3846</v>
      </c>
      <c r="F1987" s="344" t="s">
        <v>64</v>
      </c>
      <c r="G1987" s="344">
        <v>40</v>
      </c>
      <c r="H1987" s="650">
        <v>39.64</v>
      </c>
      <c r="I1987" s="650">
        <v>1585.6</v>
      </c>
      <c r="J1987" s="366">
        <v>43375</v>
      </c>
      <c r="K1987" s="598" t="s">
        <v>784</v>
      </c>
      <c r="L1987" s="361" t="s">
        <v>95</v>
      </c>
      <c r="M1987" s="652" t="s">
        <v>3531</v>
      </c>
      <c r="N1987" s="660">
        <v>43377</v>
      </c>
      <c r="O1987" s="654">
        <v>43384</v>
      </c>
      <c r="P1987" s="7"/>
      <c r="Q1987" s="271" t="s">
        <v>77</v>
      </c>
      <c r="R1987" s="5">
        <v>2018</v>
      </c>
    </row>
    <row r="1988" spans="1:18" ht="23.25" hidden="1" customHeight="1" x14ac:dyDescent="0.25">
      <c r="A1988" s="348" t="s">
        <v>103</v>
      </c>
      <c r="B1988" s="348" t="s">
        <v>3847</v>
      </c>
      <c r="C1988" s="728"/>
      <c r="D1988" s="349"/>
      <c r="E1988" s="337" t="s">
        <v>3848</v>
      </c>
      <c r="F1988" s="393" t="s">
        <v>64</v>
      </c>
      <c r="G1988" s="393">
        <v>1</v>
      </c>
      <c r="H1988" s="650">
        <v>625.65</v>
      </c>
      <c r="I1988" s="650">
        <v>625.65</v>
      </c>
      <c r="J1988" s="686">
        <v>43375</v>
      </c>
      <c r="K1988" s="687" t="s">
        <v>3849</v>
      </c>
      <c r="L1988" s="569" t="s">
        <v>95</v>
      </c>
      <c r="M1988" s="652" t="s">
        <v>3531</v>
      </c>
      <c r="N1988" s="660">
        <v>43377</v>
      </c>
      <c r="O1988" s="654">
        <v>43381</v>
      </c>
      <c r="P1988" s="7"/>
      <c r="Q1988" s="271" t="s">
        <v>77</v>
      </c>
      <c r="R1988" s="5">
        <v>2018</v>
      </c>
    </row>
    <row r="1989" spans="1:18" ht="23.25" hidden="1" customHeight="1" x14ac:dyDescent="0.25">
      <c r="A1989" s="5" t="s">
        <v>54</v>
      </c>
      <c r="B1989" s="5" t="s">
        <v>3850</v>
      </c>
      <c r="C1989" s="376"/>
      <c r="D1989" s="335">
        <v>910000295</v>
      </c>
      <c r="E1989" s="3" t="s">
        <v>673</v>
      </c>
      <c r="F1989" s="344" t="s">
        <v>64</v>
      </c>
      <c r="G1989" s="344">
        <v>1</v>
      </c>
      <c r="H1989" s="650">
        <v>7733.11</v>
      </c>
      <c r="I1989" s="650">
        <v>7733.11</v>
      </c>
      <c r="J1989" s="366">
        <v>43375</v>
      </c>
      <c r="K1989" s="598" t="s">
        <v>180</v>
      </c>
      <c r="L1989" s="361" t="s">
        <v>88</v>
      </c>
      <c r="M1989" s="652" t="s">
        <v>3531</v>
      </c>
      <c r="N1989" s="660">
        <v>43371</v>
      </c>
      <c r="O1989" s="654">
        <v>43373</v>
      </c>
      <c r="P1989" s="7"/>
      <c r="Q1989" s="271" t="s">
        <v>77</v>
      </c>
      <c r="R1989" s="5">
        <v>2018</v>
      </c>
    </row>
    <row r="1990" spans="1:18" ht="23.25" hidden="1" customHeight="1" x14ac:dyDescent="0.25">
      <c r="A1990" s="5" t="s">
        <v>3747</v>
      </c>
      <c r="B1990" s="5" t="s">
        <v>2872</v>
      </c>
      <c r="C1990" s="376"/>
      <c r="D1990" s="344" t="s">
        <v>309</v>
      </c>
      <c r="E1990" s="333" t="s">
        <v>3462</v>
      </c>
      <c r="F1990" s="344" t="s">
        <v>32</v>
      </c>
      <c r="G1990" s="344">
        <v>30</v>
      </c>
      <c r="H1990" s="650">
        <v>16.2</v>
      </c>
      <c r="I1990" s="650">
        <v>486</v>
      </c>
      <c r="J1990" s="366">
        <v>43376</v>
      </c>
      <c r="K1990" s="598" t="s">
        <v>234</v>
      </c>
      <c r="L1990" s="361" t="s">
        <v>9</v>
      </c>
      <c r="M1990" s="652" t="s">
        <v>3531</v>
      </c>
      <c r="N1990" s="660">
        <v>43375</v>
      </c>
      <c r="O1990" s="654">
        <v>43381</v>
      </c>
      <c r="P1990" s="7"/>
      <c r="Q1990" s="271" t="s">
        <v>77</v>
      </c>
      <c r="R1990" s="5">
        <v>2018</v>
      </c>
    </row>
    <row r="1991" spans="1:18" ht="23.25" hidden="1" customHeight="1" x14ac:dyDescent="0.25">
      <c r="A1991" s="5" t="s">
        <v>3747</v>
      </c>
      <c r="B1991" s="5" t="s">
        <v>2872</v>
      </c>
      <c r="C1991" s="376"/>
      <c r="D1991" s="344">
        <v>1510004</v>
      </c>
      <c r="E1991" s="3" t="s">
        <v>2873</v>
      </c>
      <c r="F1991" s="344" t="s">
        <v>64</v>
      </c>
      <c r="G1991" s="344">
        <v>2</v>
      </c>
      <c r="H1991" s="650">
        <v>376.82</v>
      </c>
      <c r="I1991" s="650">
        <v>753.64</v>
      </c>
      <c r="J1991" s="366">
        <v>43376</v>
      </c>
      <c r="K1991" s="598" t="s">
        <v>180</v>
      </c>
      <c r="L1991" s="361" t="s">
        <v>9</v>
      </c>
      <c r="M1991" s="652" t="s">
        <v>3531</v>
      </c>
      <c r="N1991" s="660">
        <v>43375</v>
      </c>
      <c r="O1991" s="654">
        <v>43381</v>
      </c>
      <c r="P1991" s="7"/>
      <c r="Q1991" s="271" t="s">
        <v>77</v>
      </c>
      <c r="R1991" s="5">
        <v>2018</v>
      </c>
    </row>
    <row r="1992" spans="1:18" ht="23.25" hidden="1" customHeight="1" x14ac:dyDescent="0.25">
      <c r="A1992" s="5" t="s">
        <v>3747</v>
      </c>
      <c r="B1992" s="5" t="s">
        <v>2872</v>
      </c>
      <c r="C1992" s="376"/>
      <c r="D1992" s="344">
        <v>910000876</v>
      </c>
      <c r="E1992" s="3" t="s">
        <v>3625</v>
      </c>
      <c r="F1992" s="344" t="s">
        <v>64</v>
      </c>
      <c r="G1992" s="344">
        <v>1</v>
      </c>
      <c r="H1992" s="650">
        <v>2116.5</v>
      </c>
      <c r="I1992" s="650">
        <v>2116.5</v>
      </c>
      <c r="J1992" s="366">
        <v>43376</v>
      </c>
      <c r="K1992" s="598" t="s">
        <v>180</v>
      </c>
      <c r="L1992" s="361" t="s">
        <v>9</v>
      </c>
      <c r="M1992" s="652" t="s">
        <v>3531</v>
      </c>
      <c r="N1992" s="660">
        <v>43375</v>
      </c>
      <c r="O1992" s="654">
        <v>43384</v>
      </c>
      <c r="P1992" s="7"/>
      <c r="Q1992" s="271" t="s">
        <v>77</v>
      </c>
      <c r="R1992" s="5">
        <v>2018</v>
      </c>
    </row>
    <row r="1993" spans="1:18" ht="23.25" hidden="1" customHeight="1" x14ac:dyDescent="0.25">
      <c r="A1993" s="5" t="s">
        <v>3747</v>
      </c>
      <c r="B1993" s="5" t="s">
        <v>2872</v>
      </c>
      <c r="C1993" s="376"/>
      <c r="D1993" s="397">
        <v>120004404004</v>
      </c>
      <c r="E1993" s="3" t="s">
        <v>2874</v>
      </c>
      <c r="F1993" s="344" t="s">
        <v>64</v>
      </c>
      <c r="G1993" s="344">
        <v>2</v>
      </c>
      <c r="H1993" s="650">
        <v>276.60000000000002</v>
      </c>
      <c r="I1993" s="650">
        <v>553.20000000000005</v>
      </c>
      <c r="J1993" s="366">
        <v>43376</v>
      </c>
      <c r="K1993" s="598" t="s">
        <v>214</v>
      </c>
      <c r="L1993" s="361" t="s">
        <v>9</v>
      </c>
      <c r="M1993" s="652" t="s">
        <v>3531</v>
      </c>
      <c r="N1993" s="660">
        <v>43375</v>
      </c>
      <c r="O1993" s="654">
        <v>43381</v>
      </c>
      <c r="P1993" s="7"/>
      <c r="Q1993" s="271" t="s">
        <v>77</v>
      </c>
      <c r="R1993" s="5">
        <v>2018</v>
      </c>
    </row>
    <row r="1994" spans="1:18" ht="23.25" hidden="1" customHeight="1" x14ac:dyDescent="0.25">
      <c r="A1994" s="5" t="s">
        <v>3747</v>
      </c>
      <c r="B1994" s="5" t="s">
        <v>2872</v>
      </c>
      <c r="C1994" s="376"/>
      <c r="D1994" s="344" t="s">
        <v>3626</v>
      </c>
      <c r="E1994" s="337" t="s">
        <v>3461</v>
      </c>
      <c r="F1994" s="344" t="s">
        <v>64</v>
      </c>
      <c r="G1994" s="344">
        <v>15</v>
      </c>
      <c r="H1994" s="650">
        <v>3.35</v>
      </c>
      <c r="I1994" s="650">
        <v>50.25</v>
      </c>
      <c r="J1994" s="366">
        <v>43376</v>
      </c>
      <c r="K1994" s="598" t="s">
        <v>214</v>
      </c>
      <c r="L1994" s="361" t="s">
        <v>9</v>
      </c>
      <c r="M1994" s="652" t="s">
        <v>3531</v>
      </c>
      <c r="N1994" s="660">
        <v>43375</v>
      </c>
      <c r="O1994" s="654">
        <v>43381</v>
      </c>
      <c r="P1994" s="7"/>
      <c r="Q1994" s="271" t="s">
        <v>77</v>
      </c>
      <c r="R1994" s="549">
        <v>2018</v>
      </c>
    </row>
    <row r="1995" spans="1:18" ht="23.25" hidden="1" customHeight="1" x14ac:dyDescent="0.25">
      <c r="A1995" s="5" t="s">
        <v>3747</v>
      </c>
      <c r="B1995" s="5" t="s">
        <v>3851</v>
      </c>
      <c r="C1995" s="376"/>
      <c r="D1995" s="344" t="s">
        <v>506</v>
      </c>
      <c r="E1995" s="337" t="s">
        <v>3254</v>
      </c>
      <c r="F1995" s="344" t="s">
        <v>64</v>
      </c>
      <c r="G1995" s="344">
        <v>1</v>
      </c>
      <c r="H1995" s="650">
        <v>4000</v>
      </c>
      <c r="I1995" s="650">
        <v>4000</v>
      </c>
      <c r="J1995" s="366">
        <v>43376</v>
      </c>
      <c r="K1995" s="598" t="s">
        <v>508</v>
      </c>
      <c r="L1995" s="361" t="s">
        <v>9</v>
      </c>
      <c r="M1995" s="652" t="s">
        <v>3531</v>
      </c>
      <c r="N1995" s="660">
        <v>43375</v>
      </c>
      <c r="O1995" s="654">
        <v>43384</v>
      </c>
      <c r="P1995" s="7"/>
      <c r="Q1995" s="271" t="s">
        <v>77</v>
      </c>
      <c r="R1995" s="5">
        <v>2018</v>
      </c>
    </row>
    <row r="1996" spans="1:18" ht="23.25" hidden="1" customHeight="1" x14ac:dyDescent="0.25">
      <c r="A1996" s="3" t="s">
        <v>2495</v>
      </c>
      <c r="B1996" s="5" t="s">
        <v>2657</v>
      </c>
      <c r="C1996" s="376" t="s">
        <v>173</v>
      </c>
      <c r="D1996" s="335" t="s">
        <v>346</v>
      </c>
      <c r="E1996" s="337" t="s">
        <v>1469</v>
      </c>
      <c r="F1996" s="344" t="s">
        <v>2658</v>
      </c>
      <c r="G1996" s="344">
        <v>3</v>
      </c>
      <c r="H1996" s="650">
        <v>226.67</v>
      </c>
      <c r="I1996" s="650">
        <v>680.01</v>
      </c>
      <c r="J1996" s="651">
        <v>43376</v>
      </c>
      <c r="K1996" s="598" t="s">
        <v>33</v>
      </c>
      <c r="L1996" s="361" t="s">
        <v>10</v>
      </c>
      <c r="M1996" s="652" t="s">
        <v>89</v>
      </c>
      <c r="N1996" s="653">
        <v>43417</v>
      </c>
      <c r="O1996" s="654">
        <v>43419</v>
      </c>
      <c r="P1996" s="761"/>
      <c r="Q1996" s="271" t="s">
        <v>77</v>
      </c>
      <c r="R1996" s="549">
        <v>2018</v>
      </c>
    </row>
    <row r="1997" spans="1:18" ht="23.25" hidden="1" customHeight="1" x14ac:dyDescent="0.25">
      <c r="A1997" s="5" t="s">
        <v>3747</v>
      </c>
      <c r="B1997" s="5" t="s">
        <v>1861</v>
      </c>
      <c r="C1997" s="376"/>
      <c r="D1997" s="344" t="s">
        <v>933</v>
      </c>
      <c r="E1997" s="3" t="s">
        <v>1861</v>
      </c>
      <c r="F1997" s="344" t="s">
        <v>64</v>
      </c>
      <c r="G1997" s="344">
        <v>5</v>
      </c>
      <c r="H1997" s="650">
        <v>57.13</v>
      </c>
      <c r="I1997" s="650">
        <v>285.65000000000003</v>
      </c>
      <c r="J1997" s="366">
        <v>43376</v>
      </c>
      <c r="K1997" s="598" t="s">
        <v>214</v>
      </c>
      <c r="L1997" s="361" t="s">
        <v>9</v>
      </c>
      <c r="M1997" s="652" t="s">
        <v>3531</v>
      </c>
      <c r="N1997" s="660">
        <v>43494</v>
      </c>
      <c r="O1997" s="654">
        <v>43381</v>
      </c>
      <c r="P1997" s="7"/>
      <c r="Q1997" s="271" t="s">
        <v>77</v>
      </c>
      <c r="R1997" s="5">
        <v>2018</v>
      </c>
    </row>
    <row r="1998" spans="1:18" ht="23.25" hidden="1" customHeight="1" x14ac:dyDescent="0.25">
      <c r="A1998" s="5" t="s">
        <v>3747</v>
      </c>
      <c r="B1998" s="5" t="s">
        <v>1861</v>
      </c>
      <c r="C1998" s="376"/>
      <c r="D1998" s="344" t="s">
        <v>936</v>
      </c>
      <c r="E1998" s="3" t="s">
        <v>1861</v>
      </c>
      <c r="F1998" s="344" t="s">
        <v>64</v>
      </c>
      <c r="G1998" s="344">
        <v>5</v>
      </c>
      <c r="H1998" s="650">
        <v>55.21</v>
      </c>
      <c r="I1998" s="650">
        <v>276.05</v>
      </c>
      <c r="J1998" s="366">
        <v>43376</v>
      </c>
      <c r="K1998" s="598" t="s">
        <v>214</v>
      </c>
      <c r="L1998" s="361" t="s">
        <v>9</v>
      </c>
      <c r="M1998" s="652" t="s">
        <v>3531</v>
      </c>
      <c r="N1998" s="660">
        <v>43375</v>
      </c>
      <c r="O1998" s="654">
        <v>43381</v>
      </c>
      <c r="P1998" s="7"/>
      <c r="Q1998" s="271" t="s">
        <v>77</v>
      </c>
      <c r="R1998" s="5">
        <v>2018</v>
      </c>
    </row>
    <row r="1999" spans="1:18" ht="23.25" hidden="1" customHeight="1" x14ac:dyDescent="0.25">
      <c r="A1999" s="5" t="s">
        <v>3747</v>
      </c>
      <c r="B1999" s="5" t="s">
        <v>3852</v>
      </c>
      <c r="C1999" s="376"/>
      <c r="D1999" s="344">
        <v>3208</v>
      </c>
      <c r="E1999" s="3" t="s">
        <v>716</v>
      </c>
      <c r="F1999" s="344" t="s">
        <v>64</v>
      </c>
      <c r="G1999" s="344">
        <v>30</v>
      </c>
      <c r="H1999" s="650">
        <v>2.75</v>
      </c>
      <c r="I1999" s="650">
        <v>82.5</v>
      </c>
      <c r="J1999" s="366">
        <v>43376</v>
      </c>
      <c r="K1999" s="598" t="s">
        <v>504</v>
      </c>
      <c r="L1999" s="361" t="s">
        <v>9</v>
      </c>
      <c r="M1999" s="652" t="s">
        <v>3531</v>
      </c>
      <c r="N1999" s="660">
        <v>43375</v>
      </c>
      <c r="O1999" s="681">
        <v>43381</v>
      </c>
      <c r="P1999" s="7"/>
      <c r="Q1999" s="271" t="s">
        <v>77</v>
      </c>
      <c r="R1999" s="5">
        <v>2018</v>
      </c>
    </row>
    <row r="2000" spans="1:18" ht="23.25" hidden="1" customHeight="1" x14ac:dyDescent="0.25">
      <c r="A2000" s="348" t="s">
        <v>3747</v>
      </c>
      <c r="B2000" s="348" t="s">
        <v>3852</v>
      </c>
      <c r="C2000" s="728"/>
      <c r="D2000" s="393"/>
      <c r="E2000" s="337" t="s">
        <v>3853</v>
      </c>
      <c r="F2000" s="393" t="s">
        <v>64</v>
      </c>
      <c r="G2000" s="393">
        <v>1</v>
      </c>
      <c r="H2000" s="650">
        <v>15</v>
      </c>
      <c r="I2000" s="650">
        <v>15</v>
      </c>
      <c r="J2000" s="686">
        <v>43376</v>
      </c>
      <c r="K2000" s="687" t="s">
        <v>504</v>
      </c>
      <c r="L2000" s="569" t="s">
        <v>9</v>
      </c>
      <c r="M2000" s="652" t="s">
        <v>3531</v>
      </c>
      <c r="N2000" s="660">
        <v>43375</v>
      </c>
      <c r="O2000" s="654">
        <v>43381</v>
      </c>
      <c r="P2000" s="7"/>
      <c r="Q2000" s="271" t="s">
        <v>77</v>
      </c>
      <c r="R2000" s="5">
        <v>2018</v>
      </c>
    </row>
    <row r="2001" spans="1:23" ht="23.25" hidden="1" customHeight="1" x14ac:dyDescent="0.25">
      <c r="A2001" s="5" t="s">
        <v>3747</v>
      </c>
      <c r="B2001" s="5" t="s">
        <v>1862</v>
      </c>
      <c r="C2001" s="376"/>
      <c r="D2001" s="344" t="s">
        <v>2067</v>
      </c>
      <c r="E2001" s="333" t="s">
        <v>3475</v>
      </c>
      <c r="F2001" s="344" t="s">
        <v>64</v>
      </c>
      <c r="G2001" s="344">
        <v>1</v>
      </c>
      <c r="H2001" s="650">
        <v>74.709999999999994</v>
      </c>
      <c r="I2001" s="650">
        <v>74.709999999999994</v>
      </c>
      <c r="J2001" s="366">
        <v>43376</v>
      </c>
      <c r="K2001" s="598" t="s">
        <v>214</v>
      </c>
      <c r="L2001" s="361" t="s">
        <v>9</v>
      </c>
      <c r="M2001" s="652" t="s">
        <v>3531</v>
      </c>
      <c r="N2001" s="660">
        <v>43375</v>
      </c>
      <c r="O2001" s="654">
        <v>43381</v>
      </c>
      <c r="P2001" s="7"/>
      <c r="Q2001" s="271" t="s">
        <v>77</v>
      </c>
      <c r="R2001" s="5">
        <v>2018</v>
      </c>
    </row>
    <row r="2002" spans="1:23" ht="23.25" hidden="1" customHeight="1" x14ac:dyDescent="0.25">
      <c r="A2002" s="5" t="s">
        <v>3747</v>
      </c>
      <c r="B2002" s="5" t="s">
        <v>1862</v>
      </c>
      <c r="C2002" s="376"/>
      <c r="D2002" s="344" t="s">
        <v>3476</v>
      </c>
      <c r="E2002" s="333" t="s">
        <v>3268</v>
      </c>
      <c r="F2002" s="344" t="s">
        <v>64</v>
      </c>
      <c r="G2002" s="344">
        <v>2</v>
      </c>
      <c r="H2002" s="650">
        <v>56.87</v>
      </c>
      <c r="I2002" s="650">
        <v>113.74</v>
      </c>
      <c r="J2002" s="366">
        <v>43376</v>
      </c>
      <c r="K2002" s="598" t="s">
        <v>214</v>
      </c>
      <c r="L2002" s="361" t="s">
        <v>9</v>
      </c>
      <c r="M2002" s="652" t="s">
        <v>3531</v>
      </c>
      <c r="N2002" s="660">
        <v>43375</v>
      </c>
      <c r="O2002" s="654">
        <v>43381</v>
      </c>
      <c r="P2002" s="7"/>
      <c r="Q2002" s="271" t="s">
        <v>77</v>
      </c>
      <c r="R2002" s="5">
        <v>2018</v>
      </c>
    </row>
    <row r="2003" spans="1:23" ht="23.25" hidden="1" customHeight="1" x14ac:dyDescent="0.25">
      <c r="A2003" s="5" t="s">
        <v>3747</v>
      </c>
      <c r="B2003" s="5" t="s">
        <v>1862</v>
      </c>
      <c r="C2003" s="376"/>
      <c r="D2003" s="344" t="s">
        <v>3854</v>
      </c>
      <c r="E2003" s="333" t="s">
        <v>3268</v>
      </c>
      <c r="F2003" s="344" t="s">
        <v>64</v>
      </c>
      <c r="G2003" s="344">
        <v>2</v>
      </c>
      <c r="H2003" s="650">
        <v>62.8</v>
      </c>
      <c r="I2003" s="650">
        <v>125.6</v>
      </c>
      <c r="J2003" s="366">
        <v>43376</v>
      </c>
      <c r="K2003" s="598" t="s">
        <v>214</v>
      </c>
      <c r="L2003" s="361" t="s">
        <v>9</v>
      </c>
      <c r="M2003" s="652" t="s">
        <v>3531</v>
      </c>
      <c r="N2003" s="660">
        <v>43375</v>
      </c>
      <c r="O2003" s="654">
        <v>43381</v>
      </c>
      <c r="P2003" s="7"/>
      <c r="Q2003" s="271" t="s">
        <v>77</v>
      </c>
      <c r="R2003" s="5">
        <v>2018</v>
      </c>
      <c r="S2003" s="124"/>
      <c r="T2003" s="124"/>
      <c r="U2003" s="124"/>
      <c r="V2003" s="124"/>
      <c r="W2003" s="124"/>
    </row>
    <row r="2004" spans="1:23" ht="23.25" hidden="1" customHeight="1" x14ac:dyDescent="0.25">
      <c r="A2004" s="5" t="s">
        <v>3747</v>
      </c>
      <c r="B2004" s="5" t="s">
        <v>1624</v>
      </c>
      <c r="C2004" s="376"/>
      <c r="D2004" s="344">
        <v>243152</v>
      </c>
      <c r="E2004" s="3" t="s">
        <v>3479</v>
      </c>
      <c r="F2004" s="344" t="s">
        <v>64</v>
      </c>
      <c r="G2004" s="344">
        <v>4</v>
      </c>
      <c r="H2004" s="650">
        <v>306.75</v>
      </c>
      <c r="I2004" s="650">
        <v>1227</v>
      </c>
      <c r="J2004" s="366">
        <v>43376</v>
      </c>
      <c r="K2004" s="598" t="s">
        <v>214</v>
      </c>
      <c r="L2004" s="361" t="s">
        <v>9</v>
      </c>
      <c r="M2004" s="652" t="s">
        <v>3531</v>
      </c>
      <c r="N2004" s="660">
        <v>43375</v>
      </c>
      <c r="O2004" s="654">
        <v>43381</v>
      </c>
      <c r="P2004" s="7"/>
      <c r="Q2004" s="271" t="s">
        <v>77</v>
      </c>
      <c r="R2004" s="5">
        <v>2018</v>
      </c>
    </row>
    <row r="2005" spans="1:23" ht="23.25" hidden="1" customHeight="1" x14ac:dyDescent="0.25">
      <c r="A2005" s="5" t="s">
        <v>3747</v>
      </c>
      <c r="B2005" s="5" t="s">
        <v>1624</v>
      </c>
      <c r="C2005" s="376"/>
      <c r="D2005" s="344">
        <v>243153</v>
      </c>
      <c r="E2005" s="3" t="s">
        <v>3480</v>
      </c>
      <c r="F2005" s="344" t="s">
        <v>64</v>
      </c>
      <c r="G2005" s="344">
        <v>1</v>
      </c>
      <c r="H2005" s="650">
        <v>136.5</v>
      </c>
      <c r="I2005" s="650">
        <v>136.5</v>
      </c>
      <c r="J2005" s="366">
        <v>43376</v>
      </c>
      <c r="K2005" s="598" t="s">
        <v>214</v>
      </c>
      <c r="L2005" s="361" t="s">
        <v>9</v>
      </c>
      <c r="M2005" s="652" t="s">
        <v>3531</v>
      </c>
      <c r="N2005" s="660">
        <v>43375</v>
      </c>
      <c r="O2005" s="654">
        <v>43381</v>
      </c>
      <c r="P2005" s="7"/>
      <c r="Q2005" s="271" t="s">
        <v>77</v>
      </c>
      <c r="R2005" s="5">
        <v>2018</v>
      </c>
    </row>
    <row r="2006" spans="1:23" ht="23.25" hidden="1" customHeight="1" x14ac:dyDescent="0.25">
      <c r="A2006" s="5" t="s">
        <v>3747</v>
      </c>
      <c r="B2006" s="5" t="s">
        <v>1624</v>
      </c>
      <c r="C2006" s="376"/>
      <c r="D2006" s="344">
        <v>243155</v>
      </c>
      <c r="E2006" s="3" t="s">
        <v>3480</v>
      </c>
      <c r="F2006" s="344" t="s">
        <v>64</v>
      </c>
      <c r="G2006" s="344">
        <v>4</v>
      </c>
      <c r="H2006" s="650">
        <v>24</v>
      </c>
      <c r="I2006" s="650">
        <v>96</v>
      </c>
      <c r="J2006" s="366">
        <v>43376</v>
      </c>
      <c r="K2006" s="598" t="s">
        <v>214</v>
      </c>
      <c r="L2006" s="361" t="s">
        <v>9</v>
      </c>
      <c r="M2006" s="652" t="s">
        <v>3531</v>
      </c>
      <c r="N2006" s="660">
        <v>43375</v>
      </c>
      <c r="O2006" s="654">
        <v>43381</v>
      </c>
      <c r="P2006" s="7"/>
      <c r="Q2006" s="271" t="s">
        <v>77</v>
      </c>
      <c r="R2006" s="5">
        <v>2018</v>
      </c>
    </row>
    <row r="2007" spans="1:23" ht="23.25" hidden="1" customHeight="1" x14ac:dyDescent="0.25">
      <c r="A2007" s="5" t="s">
        <v>3747</v>
      </c>
      <c r="B2007" s="5" t="s">
        <v>1624</v>
      </c>
      <c r="C2007" s="376"/>
      <c r="D2007" s="344">
        <v>243156</v>
      </c>
      <c r="E2007" s="3" t="s">
        <v>3480</v>
      </c>
      <c r="F2007" s="344" t="s">
        <v>64</v>
      </c>
      <c r="G2007" s="344">
        <v>1</v>
      </c>
      <c r="H2007" s="650">
        <v>116.45</v>
      </c>
      <c r="I2007" s="650">
        <v>116.45</v>
      </c>
      <c r="J2007" s="366">
        <v>43376</v>
      </c>
      <c r="K2007" s="598" t="s">
        <v>214</v>
      </c>
      <c r="L2007" s="361" t="s">
        <v>9</v>
      </c>
      <c r="M2007" s="652" t="s">
        <v>3531</v>
      </c>
      <c r="N2007" s="660">
        <v>43375</v>
      </c>
      <c r="O2007" s="654">
        <v>43381</v>
      </c>
      <c r="P2007" s="7"/>
      <c r="Q2007" s="271" t="s">
        <v>77</v>
      </c>
      <c r="R2007" s="5">
        <v>2018</v>
      </c>
      <c r="S2007" s="519"/>
      <c r="T2007" s="519"/>
      <c r="U2007" s="519"/>
      <c r="V2007" s="519"/>
      <c r="W2007" s="519"/>
    </row>
    <row r="2008" spans="1:23" ht="23.25" hidden="1" customHeight="1" x14ac:dyDescent="0.25">
      <c r="A2008" s="5" t="s">
        <v>3747</v>
      </c>
      <c r="B2008" s="5" t="s">
        <v>1624</v>
      </c>
      <c r="C2008" s="376"/>
      <c r="D2008" s="344" t="s">
        <v>3855</v>
      </c>
      <c r="E2008" s="3" t="s">
        <v>3856</v>
      </c>
      <c r="F2008" s="344" t="s">
        <v>64</v>
      </c>
      <c r="G2008" s="344">
        <v>1</v>
      </c>
      <c r="H2008" s="650">
        <v>67.84</v>
      </c>
      <c r="I2008" s="650">
        <v>67.84</v>
      </c>
      <c r="J2008" s="366">
        <v>43376</v>
      </c>
      <c r="K2008" s="598" t="s">
        <v>214</v>
      </c>
      <c r="L2008" s="361" t="s">
        <v>9</v>
      </c>
      <c r="M2008" s="652" t="s">
        <v>3531</v>
      </c>
      <c r="N2008" s="660">
        <v>43375</v>
      </c>
      <c r="O2008" s="654">
        <v>43381</v>
      </c>
      <c r="P2008" s="761"/>
      <c r="Q2008" s="271" t="s">
        <v>77</v>
      </c>
      <c r="R2008" s="5">
        <v>2018</v>
      </c>
    </row>
    <row r="2009" spans="1:23" ht="23.25" hidden="1" customHeight="1" x14ac:dyDescent="0.25">
      <c r="A2009" s="5" t="s">
        <v>3747</v>
      </c>
      <c r="B2009" s="5" t="s">
        <v>1624</v>
      </c>
      <c r="C2009" s="376"/>
      <c r="D2009" s="344" t="s">
        <v>3857</v>
      </c>
      <c r="E2009" s="3" t="s">
        <v>3858</v>
      </c>
      <c r="F2009" s="344" t="s">
        <v>64</v>
      </c>
      <c r="G2009" s="344">
        <v>2</v>
      </c>
      <c r="H2009" s="650">
        <v>3.6</v>
      </c>
      <c r="I2009" s="650">
        <v>7.2</v>
      </c>
      <c r="J2009" s="366">
        <v>43376</v>
      </c>
      <c r="K2009" s="598" t="s">
        <v>214</v>
      </c>
      <c r="L2009" s="361" t="s">
        <v>9</v>
      </c>
      <c r="M2009" s="652" t="s">
        <v>3531</v>
      </c>
      <c r="N2009" s="660">
        <v>43375</v>
      </c>
      <c r="O2009" s="654">
        <v>43381</v>
      </c>
      <c r="P2009" s="7"/>
      <c r="Q2009" s="271" t="s">
        <v>77</v>
      </c>
      <c r="R2009" s="5">
        <v>2018</v>
      </c>
    </row>
    <row r="2010" spans="1:23" ht="23.25" hidden="1" customHeight="1" x14ac:dyDescent="0.25">
      <c r="A2010" s="5" t="s">
        <v>3747</v>
      </c>
      <c r="B2010" s="5" t="s">
        <v>1624</v>
      </c>
      <c r="C2010" s="376"/>
      <c r="D2010" s="344" t="s">
        <v>3859</v>
      </c>
      <c r="E2010" s="3" t="s">
        <v>3860</v>
      </c>
      <c r="F2010" s="344" t="s">
        <v>64</v>
      </c>
      <c r="G2010" s="344">
        <v>2</v>
      </c>
      <c r="H2010" s="650">
        <v>62.4</v>
      </c>
      <c r="I2010" s="650">
        <v>124.8</v>
      </c>
      <c r="J2010" s="366">
        <v>43376</v>
      </c>
      <c r="K2010" s="598" t="s">
        <v>214</v>
      </c>
      <c r="L2010" s="361" t="s">
        <v>9</v>
      </c>
      <c r="M2010" s="652" t="s">
        <v>3531</v>
      </c>
      <c r="N2010" s="660">
        <v>43375</v>
      </c>
      <c r="O2010" s="654">
        <v>43381</v>
      </c>
      <c r="P2010" s="761"/>
      <c r="Q2010" s="271" t="s">
        <v>77</v>
      </c>
      <c r="R2010" s="5">
        <v>2018</v>
      </c>
    </row>
    <row r="2011" spans="1:23" ht="23.25" hidden="1" customHeight="1" x14ac:dyDescent="0.25">
      <c r="A2011" s="5" t="s">
        <v>3747</v>
      </c>
      <c r="B2011" s="5" t="s">
        <v>1624</v>
      </c>
      <c r="C2011" s="376"/>
      <c r="D2011" s="344" t="s">
        <v>3861</v>
      </c>
      <c r="E2011" s="3" t="s">
        <v>3862</v>
      </c>
      <c r="F2011" s="344" t="s">
        <v>64</v>
      </c>
      <c r="G2011" s="344">
        <v>2</v>
      </c>
      <c r="H2011" s="650">
        <v>74.25</v>
      </c>
      <c r="I2011" s="650">
        <v>148.5</v>
      </c>
      <c r="J2011" s="366">
        <v>43376</v>
      </c>
      <c r="K2011" s="598" t="s">
        <v>214</v>
      </c>
      <c r="L2011" s="361" t="s">
        <v>9</v>
      </c>
      <c r="M2011" s="652" t="s">
        <v>3531</v>
      </c>
      <c r="N2011" s="660">
        <v>43375</v>
      </c>
      <c r="O2011" s="654">
        <v>43381</v>
      </c>
      <c r="P2011" s="7"/>
      <c r="Q2011" s="271" t="s">
        <v>77</v>
      </c>
      <c r="R2011" s="5">
        <v>2018</v>
      </c>
    </row>
    <row r="2012" spans="1:23" ht="23.25" hidden="1" customHeight="1" x14ac:dyDescent="0.25">
      <c r="A2012" s="5" t="s">
        <v>3747</v>
      </c>
      <c r="B2012" s="5" t="s">
        <v>1624</v>
      </c>
      <c r="C2012" s="376"/>
      <c r="D2012" s="344" t="s">
        <v>3863</v>
      </c>
      <c r="E2012" s="3" t="s">
        <v>3864</v>
      </c>
      <c r="F2012" s="344" t="s">
        <v>64</v>
      </c>
      <c r="G2012" s="344">
        <v>2</v>
      </c>
      <c r="H2012" s="650">
        <v>12</v>
      </c>
      <c r="I2012" s="650">
        <v>24</v>
      </c>
      <c r="J2012" s="366">
        <v>43376</v>
      </c>
      <c r="K2012" s="598" t="s">
        <v>214</v>
      </c>
      <c r="L2012" s="361" t="s">
        <v>9</v>
      </c>
      <c r="M2012" s="652" t="s">
        <v>3531</v>
      </c>
      <c r="N2012" s="660">
        <v>43375</v>
      </c>
      <c r="O2012" s="654">
        <v>43381</v>
      </c>
      <c r="P2012" s="7"/>
      <c r="Q2012" s="271" t="s">
        <v>77</v>
      </c>
      <c r="R2012" s="5">
        <v>2018</v>
      </c>
    </row>
    <row r="2013" spans="1:23" ht="23.25" hidden="1" customHeight="1" x14ac:dyDescent="0.25">
      <c r="A2013" s="5" t="s">
        <v>3747</v>
      </c>
      <c r="B2013" s="5" t="s">
        <v>1866</v>
      </c>
      <c r="C2013" s="376"/>
      <c r="D2013" s="344">
        <v>108808</v>
      </c>
      <c r="E2013" s="3" t="s">
        <v>3638</v>
      </c>
      <c r="F2013" s="344" t="s">
        <v>64</v>
      </c>
      <c r="G2013" s="344">
        <v>2</v>
      </c>
      <c r="H2013" s="650">
        <v>6.75</v>
      </c>
      <c r="I2013" s="650">
        <v>13.5</v>
      </c>
      <c r="J2013" s="366">
        <v>43376</v>
      </c>
      <c r="K2013" s="598" t="s">
        <v>214</v>
      </c>
      <c r="L2013" s="361" t="s">
        <v>9</v>
      </c>
      <c r="M2013" s="652" t="s">
        <v>3531</v>
      </c>
      <c r="N2013" s="660">
        <v>43375</v>
      </c>
      <c r="O2013" s="654">
        <v>43381</v>
      </c>
      <c r="P2013" s="7"/>
      <c r="Q2013" s="271" t="s">
        <v>77</v>
      </c>
      <c r="R2013" s="5">
        <v>2018</v>
      </c>
    </row>
    <row r="2014" spans="1:23" ht="23.25" hidden="1" customHeight="1" x14ac:dyDescent="0.25">
      <c r="A2014" s="5" t="s">
        <v>3747</v>
      </c>
      <c r="B2014" s="5" t="s">
        <v>1866</v>
      </c>
      <c r="C2014" s="376"/>
      <c r="D2014" s="344">
        <v>108839</v>
      </c>
      <c r="E2014" s="3" t="s">
        <v>3639</v>
      </c>
      <c r="F2014" s="344" t="s">
        <v>64</v>
      </c>
      <c r="G2014" s="344">
        <v>4</v>
      </c>
      <c r="H2014" s="650">
        <v>128.80000000000001</v>
      </c>
      <c r="I2014" s="650">
        <v>515.20000000000005</v>
      </c>
      <c r="J2014" s="366">
        <v>43376</v>
      </c>
      <c r="K2014" s="598" t="s">
        <v>214</v>
      </c>
      <c r="L2014" s="361" t="s">
        <v>9</v>
      </c>
      <c r="M2014" s="652" t="s">
        <v>3531</v>
      </c>
      <c r="N2014" s="660">
        <v>43375</v>
      </c>
      <c r="O2014" s="654">
        <v>43381</v>
      </c>
      <c r="P2014" s="7"/>
      <c r="Q2014" s="271" t="s">
        <v>77</v>
      </c>
      <c r="R2014" s="5">
        <v>2018</v>
      </c>
    </row>
    <row r="2015" spans="1:23" ht="23.25" hidden="1" customHeight="1" x14ac:dyDescent="0.25">
      <c r="A2015" s="5" t="s">
        <v>3747</v>
      </c>
      <c r="B2015" s="5" t="s">
        <v>1866</v>
      </c>
      <c r="C2015" s="376"/>
      <c r="D2015" s="344" t="s">
        <v>2892</v>
      </c>
      <c r="E2015" s="333" t="s">
        <v>1367</v>
      </c>
      <c r="F2015" s="344" t="s">
        <v>64</v>
      </c>
      <c r="G2015" s="344">
        <v>1</v>
      </c>
      <c r="H2015" s="650">
        <v>339</v>
      </c>
      <c r="I2015" s="650">
        <v>339</v>
      </c>
      <c r="J2015" s="366">
        <v>43376</v>
      </c>
      <c r="K2015" s="598" t="s">
        <v>214</v>
      </c>
      <c r="L2015" s="361" t="s">
        <v>9</v>
      </c>
      <c r="M2015" s="652" t="s">
        <v>3531</v>
      </c>
      <c r="N2015" s="660">
        <v>43375</v>
      </c>
      <c r="O2015" s="654">
        <v>43381</v>
      </c>
      <c r="P2015" s="7"/>
      <c r="Q2015" s="271" t="s">
        <v>77</v>
      </c>
      <c r="R2015" s="5">
        <v>2018</v>
      </c>
    </row>
    <row r="2016" spans="1:23" ht="23.25" hidden="1" customHeight="1" x14ac:dyDescent="0.25">
      <c r="A2016" s="5" t="s">
        <v>3747</v>
      </c>
      <c r="B2016" s="5" t="s">
        <v>2893</v>
      </c>
      <c r="C2016" s="376"/>
      <c r="D2016" s="344">
        <v>421795</v>
      </c>
      <c r="E2016" s="3" t="s">
        <v>3294</v>
      </c>
      <c r="F2016" s="344" t="s">
        <v>32</v>
      </c>
      <c r="G2016" s="344">
        <v>4</v>
      </c>
      <c r="H2016" s="650">
        <v>12.71</v>
      </c>
      <c r="I2016" s="650">
        <v>50.84</v>
      </c>
      <c r="J2016" s="366">
        <v>43376</v>
      </c>
      <c r="K2016" s="598" t="s">
        <v>234</v>
      </c>
      <c r="L2016" s="361" t="s">
        <v>9</v>
      </c>
      <c r="M2016" s="652" t="s">
        <v>3531</v>
      </c>
      <c r="N2016" s="660">
        <v>43375</v>
      </c>
      <c r="O2016" s="654">
        <v>43381</v>
      </c>
      <c r="P2016" s="7"/>
      <c r="Q2016" s="271" t="s">
        <v>77</v>
      </c>
      <c r="R2016" s="5">
        <v>2018</v>
      </c>
    </row>
    <row r="2017" spans="1:23" ht="23.25" hidden="1" customHeight="1" x14ac:dyDescent="0.25">
      <c r="A2017" s="5" t="s">
        <v>3747</v>
      </c>
      <c r="B2017" s="5" t="s">
        <v>2893</v>
      </c>
      <c r="C2017" s="376"/>
      <c r="D2017" s="344" t="s">
        <v>2429</v>
      </c>
      <c r="E2017" s="333" t="s">
        <v>3291</v>
      </c>
      <c r="F2017" s="344" t="s">
        <v>32</v>
      </c>
      <c r="G2017" s="344">
        <v>10</v>
      </c>
      <c r="H2017" s="650">
        <v>3.07</v>
      </c>
      <c r="I2017" s="650">
        <v>30.7</v>
      </c>
      <c r="J2017" s="366">
        <v>43376</v>
      </c>
      <c r="K2017" s="598" t="s">
        <v>234</v>
      </c>
      <c r="L2017" s="361" t="s">
        <v>9</v>
      </c>
      <c r="M2017" s="652" t="s">
        <v>3531</v>
      </c>
      <c r="N2017" s="660">
        <v>43375</v>
      </c>
      <c r="O2017" s="654">
        <v>43381</v>
      </c>
      <c r="P2017" s="7"/>
      <c r="Q2017" s="271" t="s">
        <v>77</v>
      </c>
      <c r="R2017" s="5">
        <v>2018</v>
      </c>
      <c r="S2017" s="124"/>
      <c r="T2017" s="124"/>
      <c r="U2017" s="124"/>
      <c r="V2017" s="124"/>
      <c r="W2017" s="124"/>
    </row>
    <row r="2018" spans="1:23" ht="23.25" hidden="1" customHeight="1" x14ac:dyDescent="0.25">
      <c r="A2018" s="5" t="s">
        <v>3865</v>
      </c>
      <c r="B2018" s="5" t="s">
        <v>3866</v>
      </c>
      <c r="C2018" s="376" t="s">
        <v>3867</v>
      </c>
      <c r="D2018" s="344">
        <v>11083</v>
      </c>
      <c r="E2018" s="3" t="s">
        <v>3868</v>
      </c>
      <c r="F2018" s="344" t="s">
        <v>348</v>
      </c>
      <c r="G2018" s="344">
        <v>8</v>
      </c>
      <c r="H2018" s="650">
        <v>12.71</v>
      </c>
      <c r="I2018" s="650">
        <v>101.68</v>
      </c>
      <c r="J2018" s="366">
        <v>43377</v>
      </c>
      <c r="K2018" s="598" t="s">
        <v>220</v>
      </c>
      <c r="L2018" s="361" t="s">
        <v>54</v>
      </c>
      <c r="M2018" s="652" t="s">
        <v>89</v>
      </c>
      <c r="N2018" s="660">
        <v>43409</v>
      </c>
      <c r="O2018" s="681">
        <v>43412</v>
      </c>
      <c r="P2018" s="761"/>
      <c r="Q2018" s="271" t="s">
        <v>77</v>
      </c>
      <c r="R2018" s="5">
        <v>2018</v>
      </c>
    </row>
    <row r="2019" spans="1:23" ht="23.25" hidden="1" customHeight="1" x14ac:dyDescent="0.25">
      <c r="A2019" s="5" t="s">
        <v>3869</v>
      </c>
      <c r="B2019" s="5" t="s">
        <v>3870</v>
      </c>
      <c r="C2019" s="376" t="s">
        <v>947</v>
      </c>
      <c r="D2019" s="344" t="s">
        <v>3871</v>
      </c>
      <c r="E2019" s="3" t="s">
        <v>3872</v>
      </c>
      <c r="F2019" s="344" t="s">
        <v>348</v>
      </c>
      <c r="G2019" s="344">
        <v>6</v>
      </c>
      <c r="H2019" s="650">
        <v>27.28</v>
      </c>
      <c r="I2019" s="650">
        <v>163.68</v>
      </c>
      <c r="J2019" s="366">
        <v>43377</v>
      </c>
      <c r="K2019" s="598" t="s">
        <v>234</v>
      </c>
      <c r="L2019" s="361" t="s">
        <v>54</v>
      </c>
      <c r="M2019" s="652" t="s">
        <v>3776</v>
      </c>
      <c r="N2019" s="660">
        <v>43399</v>
      </c>
      <c r="O2019" s="654"/>
      <c r="P2019" s="7"/>
      <c r="Q2019" s="271" t="s">
        <v>77</v>
      </c>
      <c r="R2019" s="5">
        <v>2018</v>
      </c>
    </row>
    <row r="2020" spans="1:23" ht="23.25" hidden="1" customHeight="1" x14ac:dyDescent="0.25">
      <c r="A2020" s="3" t="s">
        <v>3827</v>
      </c>
      <c r="B2020" s="5" t="s">
        <v>3873</v>
      </c>
      <c r="C2020" s="376" t="s">
        <v>3874</v>
      </c>
      <c r="D2020" s="344" t="s">
        <v>3875</v>
      </c>
      <c r="E2020" s="3" t="s">
        <v>3876</v>
      </c>
      <c r="F2020" s="344" t="s">
        <v>94</v>
      </c>
      <c r="G2020" s="344">
        <v>1</v>
      </c>
      <c r="H2020" s="650">
        <v>33.159999999999997</v>
      </c>
      <c r="I2020" s="650">
        <v>33.159999999999997</v>
      </c>
      <c r="J2020" s="366">
        <v>43378</v>
      </c>
      <c r="K2020" s="598" t="s">
        <v>139</v>
      </c>
      <c r="L2020" s="361" t="s">
        <v>2217</v>
      </c>
      <c r="M2020" s="652" t="s">
        <v>85</v>
      </c>
      <c r="N2020" s="660">
        <v>43445</v>
      </c>
      <c r="O2020" s="654">
        <v>43419</v>
      </c>
      <c r="P2020" s="7"/>
      <c r="Q2020" s="271" t="s">
        <v>77</v>
      </c>
      <c r="R2020" s="5">
        <v>2018</v>
      </c>
    </row>
    <row r="2021" spans="1:23" ht="23.25" hidden="1" customHeight="1" x14ac:dyDescent="0.25">
      <c r="A2021" s="5" t="s">
        <v>3747</v>
      </c>
      <c r="B2021" s="5" t="s">
        <v>3877</v>
      </c>
      <c r="C2021" s="376"/>
      <c r="D2021" s="414" t="s">
        <v>3878</v>
      </c>
      <c r="E2021" s="337" t="s">
        <v>3879</v>
      </c>
      <c r="F2021" s="344" t="s">
        <v>64</v>
      </c>
      <c r="G2021" s="344">
        <v>40</v>
      </c>
      <c r="H2021" s="650">
        <v>9.5299999999999994</v>
      </c>
      <c r="I2021" s="650">
        <v>381.2</v>
      </c>
      <c r="J2021" s="366">
        <v>43381</v>
      </c>
      <c r="K2021" s="598" t="s">
        <v>784</v>
      </c>
      <c r="L2021" s="361" t="s">
        <v>154</v>
      </c>
      <c r="M2021" s="652" t="s">
        <v>81</v>
      </c>
      <c r="N2021" s="660">
        <v>43382</v>
      </c>
      <c r="O2021" s="654">
        <v>43388</v>
      </c>
      <c r="P2021" s="7"/>
      <c r="Q2021" s="271" t="s">
        <v>77</v>
      </c>
      <c r="R2021" s="5">
        <v>2018</v>
      </c>
    </row>
    <row r="2022" spans="1:23" ht="23.25" hidden="1" customHeight="1" x14ac:dyDescent="0.25">
      <c r="A2022" s="5" t="s">
        <v>36</v>
      </c>
      <c r="B2022" s="5" t="s">
        <v>3880</v>
      </c>
      <c r="C2022" s="376"/>
      <c r="D2022" s="344" t="s">
        <v>3881</v>
      </c>
      <c r="E2022" s="337" t="s">
        <v>3882</v>
      </c>
      <c r="F2022" s="344" t="s">
        <v>64</v>
      </c>
      <c r="G2022" s="344">
        <v>1</v>
      </c>
      <c r="H2022" s="650">
        <v>35.909999999999997</v>
      </c>
      <c r="I2022" s="650">
        <v>35.909999999999997</v>
      </c>
      <c r="J2022" s="366">
        <v>43381</v>
      </c>
      <c r="K2022" s="598" t="s">
        <v>1757</v>
      </c>
      <c r="L2022" s="361" t="s">
        <v>36</v>
      </c>
      <c r="M2022" s="652" t="s">
        <v>81</v>
      </c>
      <c r="N2022" s="660">
        <v>43382</v>
      </c>
      <c r="O2022" s="654">
        <v>43388</v>
      </c>
      <c r="P2022" s="7"/>
      <c r="Q2022" s="271" t="s">
        <v>77</v>
      </c>
      <c r="R2022" s="5">
        <v>2018</v>
      </c>
    </row>
    <row r="2023" spans="1:23" ht="23.25" hidden="1" customHeight="1" x14ac:dyDescent="0.25">
      <c r="A2023" s="5" t="s">
        <v>36</v>
      </c>
      <c r="B2023" s="5" t="s">
        <v>3880</v>
      </c>
      <c r="C2023" s="376"/>
      <c r="D2023" s="344" t="s">
        <v>3883</v>
      </c>
      <c r="E2023" s="337" t="s">
        <v>3884</v>
      </c>
      <c r="F2023" s="344" t="s">
        <v>64</v>
      </c>
      <c r="G2023" s="344">
        <v>1</v>
      </c>
      <c r="H2023" s="650">
        <v>1701.63</v>
      </c>
      <c r="I2023" s="650">
        <v>1701.63</v>
      </c>
      <c r="J2023" s="366">
        <v>43381</v>
      </c>
      <c r="K2023" s="598" t="s">
        <v>1757</v>
      </c>
      <c r="L2023" s="361" t="s">
        <v>36</v>
      </c>
      <c r="M2023" s="652" t="s">
        <v>81</v>
      </c>
      <c r="N2023" s="660">
        <v>43382</v>
      </c>
      <c r="O2023" s="654">
        <v>43388</v>
      </c>
      <c r="P2023" s="7"/>
      <c r="Q2023" s="271" t="s">
        <v>77</v>
      </c>
      <c r="R2023" s="5">
        <v>2018</v>
      </c>
    </row>
    <row r="2024" spans="1:23" ht="23.25" hidden="1" customHeight="1" x14ac:dyDescent="0.25">
      <c r="A2024" s="5" t="s">
        <v>36</v>
      </c>
      <c r="B2024" s="5" t="s">
        <v>3885</v>
      </c>
      <c r="C2024" s="376" t="s">
        <v>3620</v>
      </c>
      <c r="D2024" s="344" t="s">
        <v>3886</v>
      </c>
      <c r="E2024" s="3" t="s">
        <v>3887</v>
      </c>
      <c r="F2024" s="344" t="s">
        <v>75</v>
      </c>
      <c r="G2024" s="344">
        <v>10</v>
      </c>
      <c r="H2024" s="650">
        <v>4.2699999999999996</v>
      </c>
      <c r="I2024" s="650">
        <v>42.699999999999996</v>
      </c>
      <c r="J2024" s="366">
        <v>43382</v>
      </c>
      <c r="K2024" s="598" t="s">
        <v>139</v>
      </c>
      <c r="L2024" s="361" t="s">
        <v>36</v>
      </c>
      <c r="M2024" s="652" t="s">
        <v>3776</v>
      </c>
      <c r="N2024" s="660">
        <v>43417</v>
      </c>
      <c r="O2024" s="654">
        <v>43419</v>
      </c>
      <c r="P2024" s="7"/>
      <c r="Q2024" s="271" t="s">
        <v>77</v>
      </c>
      <c r="R2024" s="5">
        <v>2018</v>
      </c>
    </row>
    <row r="2025" spans="1:23" ht="23.25" hidden="1" customHeight="1" x14ac:dyDescent="0.25">
      <c r="A2025" s="5" t="s">
        <v>7</v>
      </c>
      <c r="B2025" s="5" t="s">
        <v>3888</v>
      </c>
      <c r="C2025" s="376"/>
      <c r="D2025" s="344" t="s">
        <v>3889</v>
      </c>
      <c r="E2025" s="337" t="s">
        <v>3888</v>
      </c>
      <c r="F2025" s="344" t="s">
        <v>50</v>
      </c>
      <c r="G2025" s="344">
        <v>1</v>
      </c>
      <c r="H2025" s="650">
        <v>111.28</v>
      </c>
      <c r="I2025" s="650">
        <v>111.28</v>
      </c>
      <c r="J2025" s="651">
        <v>43384</v>
      </c>
      <c r="K2025" s="598" t="s">
        <v>33</v>
      </c>
      <c r="L2025" s="361" t="s">
        <v>36</v>
      </c>
      <c r="M2025" s="652" t="s">
        <v>193</v>
      </c>
      <c r="N2025" s="653"/>
      <c r="O2025" s="654"/>
      <c r="P2025" s="7"/>
      <c r="Q2025" s="271" t="s">
        <v>77</v>
      </c>
      <c r="R2025" s="658">
        <f>YEAR(J2025)</f>
        <v>2018</v>
      </c>
    </row>
    <row r="2026" spans="1:23" ht="23.25" hidden="1" customHeight="1" x14ac:dyDescent="0.25">
      <c r="A2026" s="5" t="s">
        <v>54</v>
      </c>
      <c r="B2026" s="5" t="s">
        <v>3890</v>
      </c>
      <c r="C2026" s="376" t="s">
        <v>3891</v>
      </c>
      <c r="D2026" s="344" t="s">
        <v>3892</v>
      </c>
      <c r="E2026" s="333" t="s">
        <v>3893</v>
      </c>
      <c r="F2026" s="344" t="s">
        <v>32</v>
      </c>
      <c r="G2026" s="344">
        <v>50</v>
      </c>
      <c r="H2026" s="650">
        <v>24.63</v>
      </c>
      <c r="I2026" s="650">
        <v>1231.5</v>
      </c>
      <c r="J2026" s="366">
        <v>43384</v>
      </c>
      <c r="K2026" s="598" t="s">
        <v>243</v>
      </c>
      <c r="L2026" s="361" t="s">
        <v>3894</v>
      </c>
      <c r="M2026" s="652" t="s">
        <v>114</v>
      </c>
      <c r="N2026" s="660">
        <v>43494</v>
      </c>
      <c r="O2026" s="654"/>
      <c r="P2026" s="7"/>
      <c r="Q2026" s="271" t="s">
        <v>77</v>
      </c>
      <c r="R2026" s="5">
        <v>2018</v>
      </c>
    </row>
    <row r="2027" spans="1:23" ht="23.25" hidden="1" customHeight="1" x14ac:dyDescent="0.25">
      <c r="A2027" s="5" t="s">
        <v>54</v>
      </c>
      <c r="B2027" s="5" t="s">
        <v>3895</v>
      </c>
      <c r="C2027" s="376" t="s">
        <v>3891</v>
      </c>
      <c r="D2027" s="344" t="s">
        <v>3896</v>
      </c>
      <c r="E2027" s="333" t="s">
        <v>3897</v>
      </c>
      <c r="F2027" s="344" t="s">
        <v>32</v>
      </c>
      <c r="G2027" s="344">
        <v>4</v>
      </c>
      <c r="H2027" s="650">
        <v>3.83</v>
      </c>
      <c r="I2027" s="650">
        <v>15.32</v>
      </c>
      <c r="J2027" s="366">
        <v>43384</v>
      </c>
      <c r="K2027" s="598" t="s">
        <v>243</v>
      </c>
      <c r="L2027" s="361" t="s">
        <v>3894</v>
      </c>
      <c r="M2027" s="652" t="s">
        <v>114</v>
      </c>
      <c r="N2027" s="660">
        <v>43388</v>
      </c>
      <c r="O2027" s="654"/>
      <c r="P2027" s="7"/>
      <c r="Q2027" s="271" t="s">
        <v>77</v>
      </c>
      <c r="R2027" s="5">
        <v>2018</v>
      </c>
    </row>
    <row r="2028" spans="1:23" ht="23.25" hidden="1" customHeight="1" x14ac:dyDescent="0.25">
      <c r="A2028" s="5" t="s">
        <v>0</v>
      </c>
      <c r="B2028" s="5" t="s">
        <v>3898</v>
      </c>
      <c r="C2028" s="376" t="s">
        <v>3899</v>
      </c>
      <c r="D2028" s="344" t="s">
        <v>3900</v>
      </c>
      <c r="E2028" s="337" t="s">
        <v>3901</v>
      </c>
      <c r="F2028" s="344" t="s">
        <v>50</v>
      </c>
      <c r="G2028" s="344">
        <v>2</v>
      </c>
      <c r="H2028" s="650">
        <v>19.84</v>
      </c>
      <c r="I2028" s="650">
        <v>39.68</v>
      </c>
      <c r="J2028" s="651">
        <v>43384</v>
      </c>
      <c r="K2028" s="598" t="s">
        <v>212</v>
      </c>
      <c r="L2028" s="361" t="s">
        <v>0</v>
      </c>
      <c r="M2028" s="652" t="s">
        <v>89</v>
      </c>
      <c r="N2028" s="653">
        <v>43402</v>
      </c>
      <c r="O2028" s="654">
        <v>43412</v>
      </c>
      <c r="P2028" s="7"/>
      <c r="Q2028" s="271" t="s">
        <v>77</v>
      </c>
      <c r="R2028" s="5">
        <v>2018</v>
      </c>
    </row>
    <row r="2029" spans="1:23" ht="23.25" hidden="1" customHeight="1" x14ac:dyDescent="0.25">
      <c r="A2029" s="438" t="s">
        <v>36</v>
      </c>
      <c r="B2029" s="438" t="s">
        <v>3902</v>
      </c>
      <c r="C2029" s="664" t="s">
        <v>142</v>
      </c>
      <c r="D2029" s="422" t="s">
        <v>3903</v>
      </c>
      <c r="E2029" s="333" t="s">
        <v>3904</v>
      </c>
      <c r="F2029" s="122" t="s">
        <v>32</v>
      </c>
      <c r="G2029" s="664">
        <v>20</v>
      </c>
      <c r="H2029" s="650">
        <f>I2029/20</f>
        <v>4.8975</v>
      </c>
      <c r="I2029" s="650">
        <v>97.95</v>
      </c>
      <c r="J2029" s="665">
        <v>43987</v>
      </c>
      <c r="K2029" s="602" t="s">
        <v>76</v>
      </c>
      <c r="L2029" s="568" t="s">
        <v>88</v>
      </c>
      <c r="M2029" s="652" t="s">
        <v>3073</v>
      </c>
      <c r="N2029" s="660">
        <v>43991</v>
      </c>
      <c r="O2029" s="654">
        <v>43994</v>
      </c>
      <c r="P2029" s="124"/>
      <c r="Q2029" s="269" t="s">
        <v>67</v>
      </c>
      <c r="R2029" s="667">
        <f>YEAR(J2029)</f>
        <v>2020</v>
      </c>
    </row>
    <row r="2030" spans="1:23" ht="23.25" hidden="1" customHeight="1" x14ac:dyDescent="0.25">
      <c r="A2030" s="5" t="s">
        <v>54</v>
      </c>
      <c r="B2030" s="5" t="s">
        <v>3905</v>
      </c>
      <c r="C2030" s="376"/>
      <c r="D2030" s="344" t="s">
        <v>3906</v>
      </c>
      <c r="E2030" s="337" t="s">
        <v>3907</v>
      </c>
      <c r="F2030" s="344" t="s">
        <v>32</v>
      </c>
      <c r="G2030" s="344">
        <v>1</v>
      </c>
      <c r="H2030" s="650">
        <v>835</v>
      </c>
      <c r="I2030" s="650">
        <v>835</v>
      </c>
      <c r="J2030" s="366">
        <v>43388</v>
      </c>
      <c r="K2030" s="598" t="s">
        <v>808</v>
      </c>
      <c r="L2030" s="361" t="s">
        <v>3908</v>
      </c>
      <c r="M2030" s="652" t="s">
        <v>34</v>
      </c>
      <c r="N2030" s="660">
        <v>43348</v>
      </c>
      <c r="O2030" s="654">
        <v>43355</v>
      </c>
      <c r="P2030" s="7"/>
      <c r="Q2030" s="271" t="s">
        <v>77</v>
      </c>
      <c r="R2030" s="549">
        <v>2018</v>
      </c>
    </row>
    <row r="2031" spans="1:23" ht="23.25" hidden="1" customHeight="1" x14ac:dyDescent="0.25">
      <c r="A2031" s="5" t="s">
        <v>0</v>
      </c>
      <c r="B2031" s="5" t="s">
        <v>3909</v>
      </c>
      <c r="C2031" s="376" t="s">
        <v>1663</v>
      </c>
      <c r="D2031" s="344" t="s">
        <v>3910</v>
      </c>
      <c r="E2031" s="337" t="s">
        <v>3911</v>
      </c>
      <c r="F2031" s="344" t="s">
        <v>50</v>
      </c>
      <c r="G2031" s="344">
        <v>8</v>
      </c>
      <c r="H2031" s="650">
        <v>2.2599999999999998</v>
      </c>
      <c r="I2031" s="650">
        <v>18.079999999999998</v>
      </c>
      <c r="J2031" s="651">
        <v>43389</v>
      </c>
      <c r="K2031" s="598" t="s">
        <v>33</v>
      </c>
      <c r="L2031" s="361" t="s">
        <v>54</v>
      </c>
      <c r="M2031" s="652" t="s">
        <v>89</v>
      </c>
      <c r="N2031" s="653">
        <v>43417</v>
      </c>
      <c r="O2031" s="654">
        <v>43419</v>
      </c>
      <c r="P2031" s="7"/>
      <c r="Q2031" s="271" t="s">
        <v>77</v>
      </c>
      <c r="R2031" s="5">
        <v>2018</v>
      </c>
    </row>
    <row r="2032" spans="1:23" ht="23.25" hidden="1" customHeight="1" x14ac:dyDescent="0.25">
      <c r="A2032" s="5" t="s">
        <v>0</v>
      </c>
      <c r="B2032" s="5" t="s">
        <v>3912</v>
      </c>
      <c r="C2032" s="376" t="s">
        <v>1663</v>
      </c>
      <c r="D2032" s="344" t="s">
        <v>3913</v>
      </c>
      <c r="E2032" s="337" t="s">
        <v>3914</v>
      </c>
      <c r="F2032" s="344" t="s">
        <v>50</v>
      </c>
      <c r="G2032" s="344">
        <v>8</v>
      </c>
      <c r="H2032" s="650">
        <v>32.08</v>
      </c>
      <c r="I2032" s="650">
        <v>256.64</v>
      </c>
      <c r="J2032" s="651">
        <v>43389</v>
      </c>
      <c r="K2032" s="598" t="s">
        <v>33</v>
      </c>
      <c r="L2032" s="361" t="s">
        <v>0</v>
      </c>
      <c r="M2032" s="652" t="s">
        <v>89</v>
      </c>
      <c r="N2032" s="653">
        <v>43402</v>
      </c>
      <c r="O2032" s="654">
        <v>43412</v>
      </c>
      <c r="P2032" s="7"/>
      <c r="Q2032" s="271" t="s">
        <v>77</v>
      </c>
      <c r="R2032" s="5">
        <v>2018</v>
      </c>
    </row>
    <row r="2033" spans="1:18" ht="23.25" hidden="1" customHeight="1" x14ac:dyDescent="0.25">
      <c r="A2033" s="338" t="s">
        <v>307</v>
      </c>
      <c r="B2033" s="5" t="s">
        <v>1711</v>
      </c>
      <c r="C2033" s="376" t="s">
        <v>1712</v>
      </c>
      <c r="D2033" s="344">
        <v>421795</v>
      </c>
      <c r="E2033" s="3" t="s">
        <v>1713</v>
      </c>
      <c r="F2033" s="344" t="s">
        <v>1505</v>
      </c>
      <c r="G2033" s="344">
        <v>20</v>
      </c>
      <c r="H2033" s="650">
        <v>12.71</v>
      </c>
      <c r="I2033" s="650">
        <v>254.20000000000002</v>
      </c>
      <c r="J2033" s="366">
        <v>43389</v>
      </c>
      <c r="K2033" s="598" t="s">
        <v>243</v>
      </c>
      <c r="L2033" s="361" t="s">
        <v>154</v>
      </c>
      <c r="M2033" s="652" t="s">
        <v>89</v>
      </c>
      <c r="N2033" s="660">
        <v>43402</v>
      </c>
      <c r="O2033" s="654">
        <v>43412</v>
      </c>
      <c r="P2033" s="7"/>
      <c r="Q2033" s="271" t="s">
        <v>77</v>
      </c>
      <c r="R2033" s="5">
        <v>2018</v>
      </c>
    </row>
    <row r="2034" spans="1:18" ht="23.25" hidden="1" customHeight="1" x14ac:dyDescent="0.25">
      <c r="A2034" s="348" t="s">
        <v>54</v>
      </c>
      <c r="B2034" s="348" t="s">
        <v>3915</v>
      </c>
      <c r="C2034" s="728"/>
      <c r="D2034" s="393" t="s">
        <v>3916</v>
      </c>
      <c r="E2034" s="337" t="s">
        <v>3917</v>
      </c>
      <c r="F2034" s="393" t="s">
        <v>32</v>
      </c>
      <c r="G2034" s="393">
        <v>1</v>
      </c>
      <c r="H2034" s="650">
        <v>264.60000000000002</v>
      </c>
      <c r="I2034" s="650">
        <v>264.60000000000002</v>
      </c>
      <c r="J2034" s="686">
        <v>43390</v>
      </c>
      <c r="K2034" s="597" t="s">
        <v>287</v>
      </c>
      <c r="L2034" s="569" t="s">
        <v>54</v>
      </c>
      <c r="M2034" s="652" t="s">
        <v>3776</v>
      </c>
      <c r="N2034" s="660">
        <v>43399</v>
      </c>
      <c r="O2034" s="654">
        <v>43402</v>
      </c>
      <c r="P2034" s="7"/>
      <c r="Q2034" s="271" t="s">
        <v>77</v>
      </c>
      <c r="R2034" s="549">
        <v>2018</v>
      </c>
    </row>
    <row r="2035" spans="1:18" ht="23.25" hidden="1" customHeight="1" x14ac:dyDescent="0.25">
      <c r="A2035" s="5" t="s">
        <v>140</v>
      </c>
      <c r="B2035" s="5" t="s">
        <v>3918</v>
      </c>
      <c r="C2035" s="376" t="s">
        <v>3919</v>
      </c>
      <c r="D2035" s="344">
        <v>4315924</v>
      </c>
      <c r="E2035" s="3" t="s">
        <v>3920</v>
      </c>
      <c r="F2035" s="344" t="s">
        <v>75</v>
      </c>
      <c r="G2035" s="344">
        <v>2</v>
      </c>
      <c r="H2035" s="650">
        <v>4.5199999999999996</v>
      </c>
      <c r="I2035" s="650">
        <v>9.0399999999999991</v>
      </c>
      <c r="J2035" s="366">
        <v>43390</v>
      </c>
      <c r="K2035" s="598" t="s">
        <v>139</v>
      </c>
      <c r="L2035" s="361" t="s">
        <v>54</v>
      </c>
      <c r="M2035" s="652" t="s">
        <v>89</v>
      </c>
      <c r="N2035" s="660">
        <v>43417</v>
      </c>
      <c r="O2035" s="654">
        <v>43419</v>
      </c>
      <c r="P2035" s="7"/>
      <c r="Q2035" s="271" t="s">
        <v>77</v>
      </c>
      <c r="R2035" s="5">
        <v>2018</v>
      </c>
    </row>
    <row r="2036" spans="1:18" ht="23.25" hidden="1" customHeight="1" x14ac:dyDescent="0.25">
      <c r="A2036" s="5" t="s">
        <v>9</v>
      </c>
      <c r="B2036" s="5" t="s">
        <v>3921</v>
      </c>
      <c r="C2036" s="376" t="s">
        <v>3922</v>
      </c>
      <c r="D2036" s="344" t="s">
        <v>3923</v>
      </c>
      <c r="E2036" s="3" t="s">
        <v>3921</v>
      </c>
      <c r="F2036" s="344" t="s">
        <v>50</v>
      </c>
      <c r="G2036" s="344">
        <v>20</v>
      </c>
      <c r="H2036" s="650">
        <v>3.92</v>
      </c>
      <c r="I2036" s="650">
        <v>78.400000000000006</v>
      </c>
      <c r="J2036" s="366">
        <v>43391</v>
      </c>
      <c r="K2036" s="598" t="s">
        <v>188</v>
      </c>
      <c r="L2036" s="361" t="s">
        <v>9</v>
      </c>
      <c r="M2036" s="652" t="s">
        <v>89</v>
      </c>
      <c r="N2036" s="653">
        <v>43402</v>
      </c>
      <c r="O2036" s="654">
        <v>43412</v>
      </c>
      <c r="P2036" s="7"/>
      <c r="Q2036" s="271" t="s">
        <v>77</v>
      </c>
      <c r="R2036" s="5">
        <v>2018</v>
      </c>
    </row>
    <row r="2037" spans="1:18" ht="23.25" hidden="1" customHeight="1" x14ac:dyDescent="0.25">
      <c r="A2037" s="5" t="s">
        <v>3424</v>
      </c>
      <c r="B2037" s="5" t="s">
        <v>3425</v>
      </c>
      <c r="C2037" s="376" t="s">
        <v>3426</v>
      </c>
      <c r="D2037" s="344">
        <v>149993</v>
      </c>
      <c r="E2037" s="3" t="s">
        <v>3425</v>
      </c>
      <c r="F2037" s="344" t="s">
        <v>3623</v>
      </c>
      <c r="G2037" s="344">
        <v>1</v>
      </c>
      <c r="H2037" s="650">
        <v>20.29</v>
      </c>
      <c r="I2037" s="650">
        <v>20.29</v>
      </c>
      <c r="J2037" s="366">
        <v>43391</v>
      </c>
      <c r="K2037" s="598" t="s">
        <v>1581</v>
      </c>
      <c r="L2037" s="361" t="s">
        <v>3428</v>
      </c>
      <c r="M2037" s="652" t="s">
        <v>3776</v>
      </c>
      <c r="N2037" s="660">
        <v>43412</v>
      </c>
      <c r="O2037" s="654"/>
      <c r="P2037" s="7"/>
      <c r="Q2037" s="271" t="s">
        <v>77</v>
      </c>
      <c r="R2037" s="5">
        <v>2018</v>
      </c>
    </row>
    <row r="2038" spans="1:18" ht="23.25" hidden="1" customHeight="1" x14ac:dyDescent="0.25">
      <c r="A2038" s="5" t="s">
        <v>9</v>
      </c>
      <c r="B2038" s="5" t="s">
        <v>3924</v>
      </c>
      <c r="C2038" s="376" t="s">
        <v>976</v>
      </c>
      <c r="D2038" s="332" t="s">
        <v>3925</v>
      </c>
      <c r="E2038" s="3" t="s">
        <v>3924</v>
      </c>
      <c r="F2038" s="344" t="s">
        <v>50</v>
      </c>
      <c r="G2038" s="344">
        <v>10</v>
      </c>
      <c r="H2038" s="650">
        <v>1.32</v>
      </c>
      <c r="I2038" s="650">
        <v>13.200000000000001</v>
      </c>
      <c r="J2038" s="366">
        <v>43391</v>
      </c>
      <c r="K2038" s="598" t="s">
        <v>188</v>
      </c>
      <c r="L2038" s="361" t="s">
        <v>9</v>
      </c>
      <c r="M2038" s="652" t="s">
        <v>89</v>
      </c>
      <c r="N2038" s="660">
        <v>43402</v>
      </c>
      <c r="O2038" s="654">
        <v>43412</v>
      </c>
      <c r="P2038" s="7"/>
      <c r="Q2038" s="271" t="s">
        <v>77</v>
      </c>
      <c r="R2038" s="549">
        <v>2018</v>
      </c>
    </row>
    <row r="2039" spans="1:18" ht="23.25" hidden="1" customHeight="1" x14ac:dyDescent="0.25">
      <c r="A2039" s="5" t="s">
        <v>9</v>
      </c>
      <c r="B2039" s="5" t="s">
        <v>3926</v>
      </c>
      <c r="C2039" s="376" t="s">
        <v>976</v>
      </c>
      <c r="D2039" s="332" t="s">
        <v>3927</v>
      </c>
      <c r="E2039" s="3" t="s">
        <v>3926</v>
      </c>
      <c r="F2039" s="344" t="s">
        <v>50</v>
      </c>
      <c r="G2039" s="344">
        <v>10</v>
      </c>
      <c r="H2039" s="650">
        <v>5.5</v>
      </c>
      <c r="I2039" s="650">
        <v>55</v>
      </c>
      <c r="J2039" s="366">
        <v>43391</v>
      </c>
      <c r="K2039" s="598" t="s">
        <v>188</v>
      </c>
      <c r="L2039" s="361" t="s">
        <v>9</v>
      </c>
      <c r="M2039" s="652" t="s">
        <v>89</v>
      </c>
      <c r="N2039" s="660">
        <v>43402</v>
      </c>
      <c r="O2039" s="654">
        <v>43412</v>
      </c>
      <c r="P2039" s="7"/>
      <c r="Q2039" s="271" t="s">
        <v>77</v>
      </c>
      <c r="R2039" s="549">
        <v>2018</v>
      </c>
    </row>
    <row r="2040" spans="1:18" ht="23.25" hidden="1" customHeight="1" x14ac:dyDescent="0.25">
      <c r="A2040" s="348" t="s">
        <v>9</v>
      </c>
      <c r="B2040" s="348" t="s">
        <v>3928</v>
      </c>
      <c r="C2040" s="728" t="s">
        <v>976</v>
      </c>
      <c r="D2040" s="415" t="s">
        <v>3929</v>
      </c>
      <c r="E2040" s="382" t="s">
        <v>3928</v>
      </c>
      <c r="F2040" s="393" t="s">
        <v>50</v>
      </c>
      <c r="G2040" s="393">
        <v>10</v>
      </c>
      <c r="H2040" s="650">
        <v>1.06</v>
      </c>
      <c r="I2040" s="650">
        <v>10.600000000000001</v>
      </c>
      <c r="J2040" s="366">
        <v>43391</v>
      </c>
      <c r="K2040" s="598" t="s">
        <v>188</v>
      </c>
      <c r="L2040" s="569" t="s">
        <v>9</v>
      </c>
      <c r="M2040" s="652" t="s">
        <v>89</v>
      </c>
      <c r="N2040" s="660">
        <v>43402</v>
      </c>
      <c r="O2040" s="654">
        <v>43412</v>
      </c>
      <c r="P2040" s="7"/>
      <c r="Q2040" s="271" t="s">
        <v>77</v>
      </c>
      <c r="R2040" s="549">
        <v>2018</v>
      </c>
    </row>
    <row r="2041" spans="1:18" ht="23.25" hidden="1" customHeight="1" x14ac:dyDescent="0.25">
      <c r="A2041" s="5" t="s">
        <v>3930</v>
      </c>
      <c r="B2041" s="5" t="s">
        <v>3931</v>
      </c>
      <c r="C2041" s="376"/>
      <c r="D2041" s="332" t="s">
        <v>3932</v>
      </c>
      <c r="E2041" s="337" t="s">
        <v>3931</v>
      </c>
      <c r="F2041" s="344" t="s">
        <v>50</v>
      </c>
      <c r="G2041" s="344">
        <v>1</v>
      </c>
      <c r="H2041" s="650">
        <v>447</v>
      </c>
      <c r="I2041" s="650">
        <v>447</v>
      </c>
      <c r="J2041" s="651">
        <v>43392</v>
      </c>
      <c r="K2041" s="598" t="s">
        <v>33</v>
      </c>
      <c r="L2041" s="361" t="s">
        <v>88</v>
      </c>
      <c r="M2041" s="652" t="s">
        <v>3776</v>
      </c>
      <c r="N2041" s="653">
        <v>43391</v>
      </c>
      <c r="O2041" s="654">
        <v>43402</v>
      </c>
      <c r="P2041" s="7"/>
      <c r="Q2041" s="271" t="s">
        <v>77</v>
      </c>
      <c r="R2041" s="658">
        <f>YEAR(J2041)</f>
        <v>2018</v>
      </c>
    </row>
    <row r="2042" spans="1:18" ht="23.25" hidden="1" customHeight="1" x14ac:dyDescent="0.25">
      <c r="A2042" s="5" t="s">
        <v>3930</v>
      </c>
      <c r="B2042" s="5" t="s">
        <v>3931</v>
      </c>
      <c r="C2042" s="376"/>
      <c r="D2042" s="332" t="s">
        <v>3932</v>
      </c>
      <c r="E2042" s="337" t="s">
        <v>3931</v>
      </c>
      <c r="F2042" s="344" t="s">
        <v>50</v>
      </c>
      <c r="G2042" s="344">
        <v>1</v>
      </c>
      <c r="H2042" s="650">
        <v>447</v>
      </c>
      <c r="I2042" s="650">
        <v>447</v>
      </c>
      <c r="J2042" s="651">
        <v>43392</v>
      </c>
      <c r="K2042" s="598" t="s">
        <v>33</v>
      </c>
      <c r="L2042" s="310"/>
      <c r="M2042" s="652" t="s">
        <v>3776</v>
      </c>
      <c r="N2042" s="653">
        <v>43391</v>
      </c>
      <c r="O2042" s="654">
        <v>43402</v>
      </c>
      <c r="P2042" s="7"/>
      <c r="Q2042" s="271" t="s">
        <v>77</v>
      </c>
      <c r="R2042" s="658">
        <f>YEAR(J2042)</f>
        <v>2018</v>
      </c>
    </row>
    <row r="2043" spans="1:18" ht="23.25" hidden="1" customHeight="1" x14ac:dyDescent="0.25">
      <c r="A2043" s="5" t="s">
        <v>3428</v>
      </c>
      <c r="B2043" s="5" t="s">
        <v>3933</v>
      </c>
      <c r="C2043" s="376" t="s">
        <v>1581</v>
      </c>
      <c r="D2043" s="344">
        <v>127155</v>
      </c>
      <c r="E2043" s="3" t="s">
        <v>3934</v>
      </c>
      <c r="F2043" s="344" t="s">
        <v>50</v>
      </c>
      <c r="G2043" s="344">
        <v>12</v>
      </c>
      <c r="H2043" s="650">
        <v>2.64</v>
      </c>
      <c r="I2043" s="650">
        <v>31.68</v>
      </c>
      <c r="J2043" s="366">
        <v>43392</v>
      </c>
      <c r="K2043" s="598" t="s">
        <v>1581</v>
      </c>
      <c r="L2043" s="361" t="s">
        <v>3428</v>
      </c>
      <c r="M2043" s="652" t="s">
        <v>3776</v>
      </c>
      <c r="N2043" s="653">
        <v>43412</v>
      </c>
      <c r="O2043" s="654"/>
      <c r="P2043" s="7"/>
      <c r="Q2043" s="271" t="s">
        <v>77</v>
      </c>
      <c r="R2043" s="5">
        <v>2018</v>
      </c>
    </row>
    <row r="2044" spans="1:18" ht="23.25" hidden="1" customHeight="1" x14ac:dyDescent="0.25">
      <c r="A2044" s="5" t="s">
        <v>3428</v>
      </c>
      <c r="B2044" s="5" t="s">
        <v>3933</v>
      </c>
      <c r="C2044" s="376" t="s">
        <v>1581</v>
      </c>
      <c r="D2044" s="344">
        <v>127155</v>
      </c>
      <c r="E2044" s="3" t="s">
        <v>3934</v>
      </c>
      <c r="F2044" s="344" t="s">
        <v>50</v>
      </c>
      <c r="G2044" s="344">
        <v>12</v>
      </c>
      <c r="H2044" s="650">
        <v>2.64</v>
      </c>
      <c r="I2044" s="650">
        <v>31.68</v>
      </c>
      <c r="J2044" s="366">
        <v>43392</v>
      </c>
      <c r="K2044" s="598" t="s">
        <v>1581</v>
      </c>
      <c r="L2044" s="310"/>
      <c r="M2044" s="652" t="s">
        <v>3776</v>
      </c>
      <c r="N2044" s="653">
        <v>43412</v>
      </c>
      <c r="O2044" s="654"/>
      <c r="P2044" s="7"/>
      <c r="Q2044" s="271" t="s">
        <v>77</v>
      </c>
      <c r="R2044" s="5">
        <v>2018</v>
      </c>
    </row>
    <row r="2045" spans="1:18" ht="23.25" hidden="1" customHeight="1" x14ac:dyDescent="0.25">
      <c r="A2045" s="5" t="s">
        <v>9</v>
      </c>
      <c r="B2045" s="5" t="s">
        <v>3935</v>
      </c>
      <c r="C2045" s="376"/>
      <c r="D2045" s="344" t="s">
        <v>3936</v>
      </c>
      <c r="E2045" s="333" t="s">
        <v>3935</v>
      </c>
      <c r="F2045" s="344" t="s">
        <v>50</v>
      </c>
      <c r="G2045" s="344">
        <v>4</v>
      </c>
      <c r="H2045" s="650"/>
      <c r="I2045" s="650"/>
      <c r="J2045" s="651">
        <v>43392</v>
      </c>
      <c r="K2045" s="598" t="s">
        <v>33</v>
      </c>
      <c r="L2045" s="361" t="s">
        <v>9</v>
      </c>
      <c r="M2045" s="652"/>
      <c r="N2045" s="653">
        <v>43398</v>
      </c>
      <c r="O2045" s="654">
        <v>43402</v>
      </c>
      <c r="P2045" s="7"/>
      <c r="Q2045" s="271" t="s">
        <v>77</v>
      </c>
      <c r="R2045" s="658">
        <f>YEAR(J2045)</f>
        <v>2018</v>
      </c>
    </row>
    <row r="2046" spans="1:18" ht="23.25" hidden="1" customHeight="1" x14ac:dyDescent="0.25">
      <c r="A2046" s="5" t="s">
        <v>9</v>
      </c>
      <c r="B2046" s="5" t="s">
        <v>3935</v>
      </c>
      <c r="C2046" s="376"/>
      <c r="D2046" s="344" t="s">
        <v>3936</v>
      </c>
      <c r="E2046" s="333" t="s">
        <v>3935</v>
      </c>
      <c r="F2046" s="344" t="s">
        <v>50</v>
      </c>
      <c r="G2046" s="344">
        <v>4</v>
      </c>
      <c r="H2046" s="650"/>
      <c r="I2046" s="650"/>
      <c r="J2046" s="651">
        <v>43392</v>
      </c>
      <c r="K2046" s="598" t="s">
        <v>33</v>
      </c>
      <c r="L2046" s="310"/>
      <c r="M2046" s="652"/>
      <c r="N2046" s="653">
        <v>43398</v>
      </c>
      <c r="O2046" s="654">
        <v>43402</v>
      </c>
      <c r="P2046" s="7"/>
      <c r="Q2046" s="271" t="s">
        <v>77</v>
      </c>
      <c r="R2046" s="658">
        <f>YEAR(J2046)</f>
        <v>2018</v>
      </c>
    </row>
    <row r="2047" spans="1:18" ht="23.25" hidden="1" customHeight="1" x14ac:dyDescent="0.25">
      <c r="A2047" s="5" t="s">
        <v>3428</v>
      </c>
      <c r="B2047" s="5" t="s">
        <v>3937</v>
      </c>
      <c r="C2047" s="376" t="s">
        <v>1581</v>
      </c>
      <c r="D2047" s="416">
        <v>192296</v>
      </c>
      <c r="E2047" s="3" t="s">
        <v>3937</v>
      </c>
      <c r="F2047" s="344" t="s">
        <v>50</v>
      </c>
      <c r="G2047" s="344">
        <v>10</v>
      </c>
      <c r="H2047" s="650">
        <v>1.06</v>
      </c>
      <c r="I2047" s="650">
        <v>10.600000000000001</v>
      </c>
      <c r="J2047" s="366">
        <v>43392</v>
      </c>
      <c r="K2047" s="598" t="s">
        <v>1581</v>
      </c>
      <c r="L2047" s="361" t="s">
        <v>3428</v>
      </c>
      <c r="M2047" s="652" t="s">
        <v>3776</v>
      </c>
      <c r="N2047" s="653">
        <v>43412</v>
      </c>
      <c r="O2047" s="654"/>
      <c r="P2047" s="7"/>
      <c r="Q2047" s="271" t="s">
        <v>77</v>
      </c>
      <c r="R2047" s="5">
        <v>2018</v>
      </c>
    </row>
    <row r="2048" spans="1:18" ht="23.25" hidden="1" customHeight="1" x14ac:dyDescent="0.25">
      <c r="A2048" s="5" t="s">
        <v>3428</v>
      </c>
      <c r="B2048" s="5" t="s">
        <v>3937</v>
      </c>
      <c r="C2048" s="376" t="s">
        <v>1581</v>
      </c>
      <c r="D2048" s="416">
        <v>192296</v>
      </c>
      <c r="E2048" s="3" t="s">
        <v>3937</v>
      </c>
      <c r="F2048" s="344" t="s">
        <v>50</v>
      </c>
      <c r="G2048" s="344">
        <v>10</v>
      </c>
      <c r="H2048" s="650">
        <v>1.06</v>
      </c>
      <c r="I2048" s="650">
        <v>10.600000000000001</v>
      </c>
      <c r="J2048" s="366">
        <v>43392</v>
      </c>
      <c r="K2048" s="598" t="s">
        <v>1581</v>
      </c>
      <c r="L2048" s="310"/>
      <c r="M2048" s="652" t="s">
        <v>3776</v>
      </c>
      <c r="N2048" s="653">
        <v>43412</v>
      </c>
      <c r="O2048" s="654"/>
      <c r="P2048" s="7"/>
      <c r="Q2048" s="271" t="s">
        <v>77</v>
      </c>
      <c r="R2048" s="5">
        <v>2018</v>
      </c>
    </row>
    <row r="2049" spans="1:23" ht="23.25" hidden="1" customHeight="1" x14ac:dyDescent="0.25">
      <c r="A2049" s="5" t="s">
        <v>2641</v>
      </c>
      <c r="B2049" s="5" t="s">
        <v>3938</v>
      </c>
      <c r="C2049" s="376" t="s">
        <v>694</v>
      </c>
      <c r="D2049" s="344">
        <v>1055560</v>
      </c>
      <c r="E2049" s="3" t="s">
        <v>3938</v>
      </c>
      <c r="F2049" s="344" t="s">
        <v>44</v>
      </c>
      <c r="G2049" s="344">
        <v>4</v>
      </c>
      <c r="H2049" s="650"/>
      <c r="I2049" s="650">
        <v>0</v>
      </c>
      <c r="J2049" s="366">
        <v>43395</v>
      </c>
      <c r="K2049" s="598" t="s">
        <v>694</v>
      </c>
      <c r="L2049" s="361" t="s">
        <v>2496</v>
      </c>
      <c r="M2049" s="652" t="s">
        <v>66</v>
      </c>
      <c r="N2049" s="660">
        <v>43402</v>
      </c>
      <c r="O2049" s="654">
        <v>43412</v>
      </c>
      <c r="P2049" s="6"/>
      <c r="Q2049" s="271" t="s">
        <v>77</v>
      </c>
      <c r="R2049" s="5">
        <v>2018</v>
      </c>
      <c r="S2049" s="124"/>
      <c r="T2049" s="124"/>
      <c r="U2049" s="124"/>
      <c r="V2049" s="124"/>
      <c r="W2049" s="124"/>
    </row>
    <row r="2050" spans="1:23" ht="23.25" hidden="1" customHeight="1" x14ac:dyDescent="0.25">
      <c r="A2050" s="5" t="s">
        <v>2641</v>
      </c>
      <c r="B2050" s="5" t="s">
        <v>3938</v>
      </c>
      <c r="C2050" s="376" t="s">
        <v>694</v>
      </c>
      <c r="D2050" s="344">
        <v>1055560</v>
      </c>
      <c r="E2050" s="3" t="s">
        <v>3938</v>
      </c>
      <c r="F2050" s="344" t="s">
        <v>44</v>
      </c>
      <c r="G2050" s="344">
        <v>4</v>
      </c>
      <c r="H2050" s="650"/>
      <c r="I2050" s="650">
        <v>0</v>
      </c>
      <c r="J2050" s="366">
        <v>43395</v>
      </c>
      <c r="K2050" s="598" t="s">
        <v>694</v>
      </c>
      <c r="L2050" s="310"/>
      <c r="M2050" s="652" t="s">
        <v>3776</v>
      </c>
      <c r="N2050" s="660">
        <v>43402</v>
      </c>
      <c r="O2050" s="654">
        <v>43412</v>
      </c>
      <c r="P2050" s="6"/>
      <c r="Q2050" s="271" t="s">
        <v>77</v>
      </c>
      <c r="R2050" s="5">
        <v>2018</v>
      </c>
    </row>
    <row r="2051" spans="1:23" ht="23.25" hidden="1" customHeight="1" x14ac:dyDescent="0.25">
      <c r="A2051" s="5" t="s">
        <v>2641</v>
      </c>
      <c r="B2051" s="5" t="s">
        <v>3939</v>
      </c>
      <c r="C2051" s="376" t="s">
        <v>694</v>
      </c>
      <c r="D2051" s="344">
        <v>1031221</v>
      </c>
      <c r="E2051" s="3" t="s">
        <v>3940</v>
      </c>
      <c r="F2051" s="344" t="s">
        <v>44</v>
      </c>
      <c r="G2051" s="344">
        <v>2</v>
      </c>
      <c r="H2051" s="650"/>
      <c r="I2051" s="650">
        <v>0</v>
      </c>
      <c r="J2051" s="366">
        <v>43395</v>
      </c>
      <c r="K2051" s="598" t="s">
        <v>694</v>
      </c>
      <c r="L2051" s="361" t="s">
        <v>2496</v>
      </c>
      <c r="M2051" s="652" t="s">
        <v>89</v>
      </c>
      <c r="N2051" s="660">
        <v>43402</v>
      </c>
      <c r="O2051" s="654">
        <v>43412</v>
      </c>
      <c r="P2051" s="7"/>
      <c r="Q2051" s="271" t="s">
        <v>77</v>
      </c>
      <c r="R2051" s="5">
        <v>2018</v>
      </c>
    </row>
    <row r="2052" spans="1:23" ht="23.25" hidden="1" customHeight="1" x14ac:dyDescent="0.25">
      <c r="A2052" s="5" t="s">
        <v>2641</v>
      </c>
      <c r="B2052" s="5" t="s">
        <v>3939</v>
      </c>
      <c r="C2052" s="376" t="s">
        <v>694</v>
      </c>
      <c r="D2052" s="344">
        <v>1031221</v>
      </c>
      <c r="E2052" s="3" t="s">
        <v>3940</v>
      </c>
      <c r="F2052" s="344" t="s">
        <v>44</v>
      </c>
      <c r="G2052" s="344">
        <v>2</v>
      </c>
      <c r="H2052" s="650"/>
      <c r="I2052" s="650">
        <v>0</v>
      </c>
      <c r="J2052" s="366">
        <v>43395</v>
      </c>
      <c r="K2052" s="598" t="s">
        <v>694</v>
      </c>
      <c r="L2052" s="310"/>
      <c r="M2052" s="652" t="s">
        <v>89</v>
      </c>
      <c r="N2052" s="660">
        <v>43402</v>
      </c>
      <c r="O2052" s="654">
        <v>43412</v>
      </c>
      <c r="P2052" s="7"/>
      <c r="Q2052" s="271" t="s">
        <v>77</v>
      </c>
      <c r="R2052" s="5">
        <v>2018</v>
      </c>
    </row>
    <row r="2053" spans="1:23" ht="23.25" hidden="1" customHeight="1" x14ac:dyDescent="0.25">
      <c r="A2053" s="5" t="s">
        <v>7</v>
      </c>
      <c r="B2053" s="5" t="s">
        <v>3941</v>
      </c>
      <c r="C2053" s="376" t="s">
        <v>3942</v>
      </c>
      <c r="D2053" s="344" t="s">
        <v>3943</v>
      </c>
      <c r="E2053" s="333" t="s">
        <v>3944</v>
      </c>
      <c r="F2053" s="344" t="s">
        <v>50</v>
      </c>
      <c r="G2053" s="344">
        <v>2</v>
      </c>
      <c r="H2053" s="650">
        <v>36.18</v>
      </c>
      <c r="I2053" s="650">
        <v>72.36</v>
      </c>
      <c r="J2053" s="366">
        <v>43396</v>
      </c>
      <c r="K2053" s="598" t="s">
        <v>2240</v>
      </c>
      <c r="L2053" s="361" t="s">
        <v>36</v>
      </c>
      <c r="M2053" s="652" t="s">
        <v>89</v>
      </c>
      <c r="N2053" s="660">
        <v>43402</v>
      </c>
      <c r="O2053" s="654">
        <v>43412</v>
      </c>
      <c r="P2053" s="7"/>
      <c r="Q2053" s="271" t="s">
        <v>77</v>
      </c>
      <c r="R2053" s="5">
        <v>2018</v>
      </c>
    </row>
    <row r="2054" spans="1:23" ht="23.25" hidden="1" customHeight="1" x14ac:dyDescent="0.25">
      <c r="A2054" s="5" t="s">
        <v>7</v>
      </c>
      <c r="B2054" s="5" t="s">
        <v>3941</v>
      </c>
      <c r="C2054" s="376" t="s">
        <v>3942</v>
      </c>
      <c r="D2054" s="344" t="s">
        <v>3945</v>
      </c>
      <c r="E2054" s="337" t="s">
        <v>3946</v>
      </c>
      <c r="F2054" s="344" t="s">
        <v>50</v>
      </c>
      <c r="G2054" s="344">
        <v>2</v>
      </c>
      <c r="H2054" s="650">
        <v>425.09</v>
      </c>
      <c r="I2054" s="650">
        <v>850.18</v>
      </c>
      <c r="J2054" s="366">
        <v>43396</v>
      </c>
      <c r="K2054" s="598" t="s">
        <v>2240</v>
      </c>
      <c r="L2054" s="361" t="s">
        <v>36</v>
      </c>
      <c r="M2054" s="652" t="s">
        <v>89</v>
      </c>
      <c r="N2054" s="660">
        <v>43402</v>
      </c>
      <c r="O2054" s="654">
        <v>43412</v>
      </c>
      <c r="P2054" s="762"/>
      <c r="Q2054" s="7" t="s">
        <v>67</v>
      </c>
      <c r="R2054" s="549">
        <v>2018</v>
      </c>
    </row>
    <row r="2055" spans="1:23" ht="23.25" hidden="1" customHeight="1" x14ac:dyDescent="0.25">
      <c r="A2055" s="5" t="s">
        <v>7</v>
      </c>
      <c r="B2055" s="5" t="s">
        <v>3941</v>
      </c>
      <c r="C2055" s="376" t="s">
        <v>3942</v>
      </c>
      <c r="D2055" s="344" t="s">
        <v>3947</v>
      </c>
      <c r="E2055" s="337" t="s">
        <v>3948</v>
      </c>
      <c r="F2055" s="344" t="s">
        <v>50</v>
      </c>
      <c r="G2055" s="344">
        <v>6</v>
      </c>
      <c r="H2055" s="650">
        <v>86.83</v>
      </c>
      <c r="I2055" s="650">
        <v>520.98</v>
      </c>
      <c r="J2055" s="366">
        <v>43396</v>
      </c>
      <c r="K2055" s="598" t="s">
        <v>2240</v>
      </c>
      <c r="L2055" s="361" t="s">
        <v>36</v>
      </c>
      <c r="M2055" s="652" t="s">
        <v>89</v>
      </c>
      <c r="N2055" s="660">
        <v>43402</v>
      </c>
      <c r="O2055" s="654">
        <v>43412</v>
      </c>
      <c r="P2055" s="7"/>
      <c r="Q2055" s="7" t="s">
        <v>67</v>
      </c>
      <c r="R2055" s="5">
        <v>2018</v>
      </c>
    </row>
    <row r="2056" spans="1:23" ht="23.25" hidden="1" customHeight="1" x14ac:dyDescent="0.25">
      <c r="A2056" s="5" t="s">
        <v>7</v>
      </c>
      <c r="B2056" s="5" t="s">
        <v>3941</v>
      </c>
      <c r="C2056" s="376" t="s">
        <v>3942</v>
      </c>
      <c r="D2056" s="344" t="s">
        <v>3949</v>
      </c>
      <c r="E2056" s="337" t="s">
        <v>3950</v>
      </c>
      <c r="F2056" s="344" t="s">
        <v>50</v>
      </c>
      <c r="G2056" s="344">
        <v>6</v>
      </c>
      <c r="H2056" s="650">
        <v>37.24</v>
      </c>
      <c r="I2056" s="650">
        <v>223.44</v>
      </c>
      <c r="J2056" s="366">
        <v>43396</v>
      </c>
      <c r="K2056" s="598" t="s">
        <v>2240</v>
      </c>
      <c r="L2056" s="361" t="s">
        <v>36</v>
      </c>
      <c r="M2056" s="652" t="s">
        <v>89</v>
      </c>
      <c r="N2056" s="660">
        <v>43402</v>
      </c>
      <c r="O2056" s="654">
        <v>43412</v>
      </c>
      <c r="P2056" s="7"/>
      <c r="Q2056" s="7" t="s">
        <v>67</v>
      </c>
      <c r="R2056" s="5">
        <v>2018</v>
      </c>
    </row>
    <row r="2057" spans="1:23" ht="23.25" hidden="1" customHeight="1" x14ac:dyDescent="0.25">
      <c r="A2057" s="5" t="s">
        <v>7</v>
      </c>
      <c r="B2057" s="5" t="s">
        <v>3941</v>
      </c>
      <c r="C2057" s="376" t="s">
        <v>3942</v>
      </c>
      <c r="D2057" s="344" t="s">
        <v>3943</v>
      </c>
      <c r="E2057" s="333" t="s">
        <v>3944</v>
      </c>
      <c r="F2057" s="344" t="s">
        <v>50</v>
      </c>
      <c r="G2057" s="344">
        <v>2</v>
      </c>
      <c r="H2057" s="650">
        <v>36.18</v>
      </c>
      <c r="I2057" s="650">
        <v>72.36</v>
      </c>
      <c r="J2057" s="366">
        <v>43396</v>
      </c>
      <c r="K2057" s="598" t="s">
        <v>2240</v>
      </c>
      <c r="L2057" s="310"/>
      <c r="M2057" s="652" t="s">
        <v>89</v>
      </c>
      <c r="N2057" s="660">
        <v>43402</v>
      </c>
      <c r="O2057" s="654">
        <v>43412</v>
      </c>
      <c r="P2057" s="7"/>
      <c r="Q2057" s="271" t="s">
        <v>77</v>
      </c>
      <c r="R2057" s="5">
        <v>2018</v>
      </c>
    </row>
    <row r="2058" spans="1:23" ht="23.25" hidden="1" customHeight="1" x14ac:dyDescent="0.25">
      <c r="A2058" s="5" t="s">
        <v>7</v>
      </c>
      <c r="B2058" s="5" t="s">
        <v>3941</v>
      </c>
      <c r="C2058" s="376" t="s">
        <v>3942</v>
      </c>
      <c r="D2058" s="344" t="s">
        <v>3945</v>
      </c>
      <c r="E2058" s="337" t="s">
        <v>3946</v>
      </c>
      <c r="F2058" s="344" t="s">
        <v>50</v>
      </c>
      <c r="G2058" s="344">
        <v>2</v>
      </c>
      <c r="H2058" s="650">
        <v>425.09</v>
      </c>
      <c r="I2058" s="650">
        <v>850.18</v>
      </c>
      <c r="J2058" s="366">
        <v>43396</v>
      </c>
      <c r="K2058" s="598" t="s">
        <v>2240</v>
      </c>
      <c r="L2058" s="310"/>
      <c r="M2058" s="652" t="s">
        <v>89</v>
      </c>
      <c r="N2058" s="660">
        <v>43402</v>
      </c>
      <c r="O2058" s="654">
        <v>43412</v>
      </c>
      <c r="P2058" s="762"/>
      <c r="Q2058" s="7" t="s">
        <v>67</v>
      </c>
      <c r="R2058" s="549">
        <v>2018</v>
      </c>
      <c r="S2058" s="564"/>
      <c r="T2058" s="564"/>
      <c r="U2058" s="564"/>
      <c r="V2058" s="564"/>
      <c r="W2058" s="564"/>
    </row>
    <row r="2059" spans="1:23" ht="23.25" hidden="1" customHeight="1" x14ac:dyDescent="0.25">
      <c r="A2059" s="5" t="s">
        <v>7</v>
      </c>
      <c r="B2059" s="5" t="s">
        <v>3941</v>
      </c>
      <c r="C2059" s="376" t="s">
        <v>3942</v>
      </c>
      <c r="D2059" s="344" t="s">
        <v>3947</v>
      </c>
      <c r="E2059" s="337" t="s">
        <v>3948</v>
      </c>
      <c r="F2059" s="344" t="s">
        <v>50</v>
      </c>
      <c r="G2059" s="344">
        <v>6</v>
      </c>
      <c r="H2059" s="650">
        <v>86.83</v>
      </c>
      <c r="I2059" s="650">
        <v>520.98</v>
      </c>
      <c r="J2059" s="366">
        <v>43396</v>
      </c>
      <c r="K2059" s="598" t="s">
        <v>2240</v>
      </c>
      <c r="L2059" s="310"/>
      <c r="M2059" s="652" t="s">
        <v>89</v>
      </c>
      <c r="N2059" s="660">
        <v>43402</v>
      </c>
      <c r="O2059" s="654">
        <v>43412</v>
      </c>
      <c r="P2059" s="7"/>
      <c r="Q2059" s="7" t="s">
        <v>67</v>
      </c>
      <c r="R2059" s="5">
        <v>2018</v>
      </c>
      <c r="S2059" s="564"/>
      <c r="T2059" s="564"/>
      <c r="U2059" s="564"/>
      <c r="V2059" s="564"/>
      <c r="W2059" s="564"/>
    </row>
    <row r="2060" spans="1:23" ht="23.25" hidden="1" customHeight="1" x14ac:dyDescent="0.25">
      <c r="A2060" s="5" t="s">
        <v>7</v>
      </c>
      <c r="B2060" s="5" t="s">
        <v>3941</v>
      </c>
      <c r="C2060" s="376" t="s">
        <v>3942</v>
      </c>
      <c r="D2060" s="344" t="s">
        <v>3949</v>
      </c>
      <c r="E2060" s="337" t="s">
        <v>3950</v>
      </c>
      <c r="F2060" s="344" t="s">
        <v>50</v>
      </c>
      <c r="G2060" s="344">
        <v>6</v>
      </c>
      <c r="H2060" s="650">
        <v>37.24</v>
      </c>
      <c r="I2060" s="650">
        <v>223.44</v>
      </c>
      <c r="J2060" s="366">
        <v>43396</v>
      </c>
      <c r="K2060" s="598" t="s">
        <v>2240</v>
      </c>
      <c r="L2060" s="310"/>
      <c r="M2060" s="652" t="s">
        <v>89</v>
      </c>
      <c r="N2060" s="660">
        <v>43402</v>
      </c>
      <c r="O2060" s="654">
        <v>43412</v>
      </c>
      <c r="P2060" s="7"/>
      <c r="Q2060" s="7" t="s">
        <v>67</v>
      </c>
      <c r="R2060" s="5">
        <v>2018</v>
      </c>
    </row>
    <row r="2061" spans="1:23" ht="23.25" hidden="1" customHeight="1" x14ac:dyDescent="0.25">
      <c r="A2061" s="5" t="s">
        <v>0</v>
      </c>
      <c r="B2061" s="5" t="s">
        <v>3951</v>
      </c>
      <c r="C2061" s="376" t="s">
        <v>1663</v>
      </c>
      <c r="D2061" s="344" t="s">
        <v>3952</v>
      </c>
      <c r="E2061" s="337" t="s">
        <v>3953</v>
      </c>
      <c r="F2061" s="344" t="s">
        <v>683</v>
      </c>
      <c r="G2061" s="344">
        <v>6</v>
      </c>
      <c r="H2061" s="650">
        <v>22.11</v>
      </c>
      <c r="I2061" s="650">
        <v>132.66</v>
      </c>
      <c r="J2061" s="651">
        <v>43397</v>
      </c>
      <c r="K2061" s="598" t="s">
        <v>33</v>
      </c>
      <c r="L2061" s="361" t="s">
        <v>54</v>
      </c>
      <c r="M2061" s="652" t="s">
        <v>89</v>
      </c>
      <c r="N2061" s="653">
        <v>43402</v>
      </c>
      <c r="O2061" s="654">
        <v>43412</v>
      </c>
      <c r="P2061" s="7"/>
      <c r="Q2061" s="763" t="s">
        <v>100</v>
      </c>
      <c r="R2061" s="5">
        <v>2018</v>
      </c>
    </row>
    <row r="2062" spans="1:23" ht="23.25" hidden="1" customHeight="1" x14ac:dyDescent="0.25">
      <c r="A2062" s="5" t="s">
        <v>0</v>
      </c>
      <c r="B2062" s="5" t="s">
        <v>3951</v>
      </c>
      <c r="C2062" s="376" t="s">
        <v>1663</v>
      </c>
      <c r="D2062" s="344" t="s">
        <v>3952</v>
      </c>
      <c r="E2062" s="337" t="s">
        <v>3953</v>
      </c>
      <c r="F2062" s="344" t="s">
        <v>683</v>
      </c>
      <c r="G2062" s="344">
        <v>6</v>
      </c>
      <c r="H2062" s="650">
        <v>22.11</v>
      </c>
      <c r="I2062" s="650">
        <v>132.66</v>
      </c>
      <c r="J2062" s="651">
        <v>43397</v>
      </c>
      <c r="K2062" s="598" t="s">
        <v>33</v>
      </c>
      <c r="L2062" s="310"/>
      <c r="M2062" s="652" t="s">
        <v>89</v>
      </c>
      <c r="N2062" s="653">
        <v>43402</v>
      </c>
      <c r="O2062" s="654">
        <v>43412</v>
      </c>
      <c r="P2062" s="7"/>
      <c r="Q2062" s="763" t="s">
        <v>100</v>
      </c>
      <c r="R2062" s="5">
        <v>2018</v>
      </c>
    </row>
    <row r="2063" spans="1:23" ht="23.25" hidden="1" customHeight="1" x14ac:dyDescent="0.25">
      <c r="A2063" s="5" t="s">
        <v>54</v>
      </c>
      <c r="B2063" s="5" t="s">
        <v>3954</v>
      </c>
      <c r="C2063" s="376" t="s">
        <v>2579</v>
      </c>
      <c r="D2063" s="344" t="s">
        <v>42</v>
      </c>
      <c r="E2063" s="333" t="s">
        <v>3955</v>
      </c>
      <c r="F2063" s="344" t="s">
        <v>32</v>
      </c>
      <c r="G2063" s="344">
        <v>1</v>
      </c>
      <c r="H2063" s="650">
        <v>34.43</v>
      </c>
      <c r="I2063" s="650">
        <v>34.43</v>
      </c>
      <c r="J2063" s="651">
        <v>43397</v>
      </c>
      <c r="K2063" s="598" t="s">
        <v>33</v>
      </c>
      <c r="L2063" s="361"/>
      <c r="M2063" s="652" t="s">
        <v>89</v>
      </c>
      <c r="N2063" s="653">
        <v>43402</v>
      </c>
      <c r="O2063" s="654">
        <v>43412</v>
      </c>
      <c r="P2063" s="7"/>
      <c r="Q2063" s="764" t="s">
        <v>100</v>
      </c>
      <c r="R2063" s="5">
        <v>2018</v>
      </c>
    </row>
    <row r="2064" spans="1:23" ht="23.25" hidden="1" customHeight="1" x14ac:dyDescent="0.25">
      <c r="A2064" s="5" t="s">
        <v>54</v>
      </c>
      <c r="B2064" s="5" t="s">
        <v>3954</v>
      </c>
      <c r="C2064" s="376" t="s">
        <v>2579</v>
      </c>
      <c r="D2064" s="344" t="s">
        <v>42</v>
      </c>
      <c r="E2064" s="333" t="s">
        <v>3955</v>
      </c>
      <c r="F2064" s="344" t="s">
        <v>32</v>
      </c>
      <c r="G2064" s="344">
        <v>1</v>
      </c>
      <c r="H2064" s="650">
        <v>34.43</v>
      </c>
      <c r="I2064" s="650">
        <v>34.43</v>
      </c>
      <c r="J2064" s="651">
        <v>43397</v>
      </c>
      <c r="K2064" s="598" t="s">
        <v>33</v>
      </c>
      <c r="L2064" s="310"/>
      <c r="M2064" s="652" t="s">
        <v>89</v>
      </c>
      <c r="N2064" s="653">
        <v>43402</v>
      </c>
      <c r="O2064" s="654">
        <v>43412</v>
      </c>
      <c r="P2064" s="7"/>
      <c r="Q2064" s="764" t="s">
        <v>100</v>
      </c>
      <c r="R2064" s="5">
        <v>2018</v>
      </c>
    </row>
    <row r="2065" spans="1:23" ht="23.25" hidden="1" customHeight="1" x14ac:dyDescent="0.25">
      <c r="A2065" s="5" t="s">
        <v>3956</v>
      </c>
      <c r="B2065" s="5" t="s">
        <v>3957</v>
      </c>
      <c r="C2065" s="376" t="s">
        <v>386</v>
      </c>
      <c r="D2065" s="344" t="s">
        <v>3958</v>
      </c>
      <c r="E2065" s="337" t="s">
        <v>3959</v>
      </c>
      <c r="F2065" s="344" t="s">
        <v>3623</v>
      </c>
      <c r="G2065" s="344">
        <v>10</v>
      </c>
      <c r="H2065" s="650">
        <v>2.3199999999999998</v>
      </c>
      <c r="I2065" s="650">
        <v>23.2</v>
      </c>
      <c r="J2065" s="366">
        <v>43397</v>
      </c>
      <c r="K2065" s="598" t="s">
        <v>243</v>
      </c>
      <c r="L2065" s="361" t="s">
        <v>54</v>
      </c>
      <c r="M2065" s="652" t="s">
        <v>3776</v>
      </c>
      <c r="N2065" s="653">
        <v>43399</v>
      </c>
      <c r="O2065" s="654">
        <v>43412</v>
      </c>
      <c r="P2065" s="7"/>
      <c r="Q2065" s="764" t="s">
        <v>67</v>
      </c>
      <c r="R2065" s="5">
        <v>2018</v>
      </c>
    </row>
    <row r="2066" spans="1:23" ht="23.25" hidden="1" customHeight="1" x14ac:dyDescent="0.25">
      <c r="A2066" s="5" t="s">
        <v>3956</v>
      </c>
      <c r="B2066" s="5" t="s">
        <v>3957</v>
      </c>
      <c r="C2066" s="376" t="s">
        <v>386</v>
      </c>
      <c r="D2066" s="344" t="s">
        <v>3958</v>
      </c>
      <c r="E2066" s="337" t="s">
        <v>3959</v>
      </c>
      <c r="F2066" s="344" t="s">
        <v>3623</v>
      </c>
      <c r="G2066" s="344">
        <v>10</v>
      </c>
      <c r="H2066" s="650">
        <v>2.3199999999999998</v>
      </c>
      <c r="I2066" s="650">
        <v>23.2</v>
      </c>
      <c r="J2066" s="366">
        <v>43397</v>
      </c>
      <c r="K2066" s="598" t="s">
        <v>243</v>
      </c>
      <c r="L2066" s="310"/>
      <c r="M2066" s="652" t="s">
        <v>3776</v>
      </c>
      <c r="N2066" s="653">
        <v>43399</v>
      </c>
      <c r="O2066" s="654">
        <v>43412</v>
      </c>
      <c r="P2066" s="7"/>
      <c r="Q2066" s="764" t="s">
        <v>67</v>
      </c>
      <c r="R2066" s="5">
        <v>2018</v>
      </c>
    </row>
    <row r="2067" spans="1:23" ht="23.25" hidden="1" customHeight="1" x14ac:dyDescent="0.25">
      <c r="A2067" s="438" t="s">
        <v>36</v>
      </c>
      <c r="B2067" s="438" t="s">
        <v>3902</v>
      </c>
      <c r="C2067" s="376" t="s">
        <v>142</v>
      </c>
      <c r="D2067" s="422" t="s">
        <v>3903</v>
      </c>
      <c r="E2067" s="333" t="s">
        <v>3960</v>
      </c>
      <c r="F2067" s="344" t="s">
        <v>32</v>
      </c>
      <c r="G2067" s="344">
        <v>20</v>
      </c>
      <c r="H2067" s="650"/>
      <c r="I2067" s="650">
        <v>68.849999999999994</v>
      </c>
      <c r="J2067" s="665">
        <v>43987</v>
      </c>
      <c r="K2067" s="602" t="s">
        <v>76</v>
      </c>
      <c r="L2067" s="568" t="s">
        <v>88</v>
      </c>
      <c r="M2067" s="652" t="s">
        <v>3073</v>
      </c>
      <c r="N2067" s="660">
        <v>43991</v>
      </c>
      <c r="O2067" s="654">
        <v>43994</v>
      </c>
      <c r="P2067" s="6"/>
      <c r="Q2067" s="765" t="s">
        <v>67</v>
      </c>
      <c r="R2067" s="658">
        <f>YEAR(J2067)</f>
        <v>2020</v>
      </c>
    </row>
    <row r="2068" spans="1:23" ht="23.25" hidden="1" customHeight="1" x14ac:dyDescent="0.25">
      <c r="A2068" s="124" t="s">
        <v>9</v>
      </c>
      <c r="B2068" s="523" t="s">
        <v>3961</v>
      </c>
      <c r="C2068" s="118"/>
      <c r="D2068" s="118" t="s">
        <v>3962</v>
      </c>
      <c r="E2068" s="455" t="s">
        <v>3963</v>
      </c>
      <c r="F2068" s="158" t="s">
        <v>3964</v>
      </c>
      <c r="G2068" s="158">
        <v>20</v>
      </c>
      <c r="H2068" s="650">
        <v>0.91</v>
      </c>
      <c r="I2068" s="650">
        <v>18.2</v>
      </c>
      <c r="J2068" s="168">
        <v>45260</v>
      </c>
      <c r="K2068" s="673" t="s">
        <v>76</v>
      </c>
      <c r="L2068" s="276"/>
      <c r="M2068" s="652" t="s">
        <v>3106</v>
      </c>
      <c r="N2068" s="653">
        <v>45309</v>
      </c>
      <c r="O2068" s="653">
        <v>45313</v>
      </c>
      <c r="P2068" s="158"/>
      <c r="Q2068" s="276" t="s">
        <v>100</v>
      </c>
      <c r="R2068" s="455">
        <f>IF(F2068&lt;&gt;"",YEAR(J2068))</f>
        <v>2023</v>
      </c>
    </row>
    <row r="2069" spans="1:23" ht="23.25" hidden="1" customHeight="1" x14ac:dyDescent="0.25">
      <c r="A2069" s="3" t="s">
        <v>36</v>
      </c>
      <c r="B2069" s="5" t="s">
        <v>2214</v>
      </c>
      <c r="C2069" s="376" t="s">
        <v>246</v>
      </c>
      <c r="D2069" s="335" t="s">
        <v>2215</v>
      </c>
      <c r="E2069" s="337" t="s">
        <v>2216</v>
      </c>
      <c r="F2069" s="344" t="s">
        <v>32</v>
      </c>
      <c r="G2069" s="344">
        <v>1</v>
      </c>
      <c r="H2069" s="650">
        <v>289.16000000000003</v>
      </c>
      <c r="I2069" s="650">
        <v>289.16000000000003</v>
      </c>
      <c r="J2069" s="366">
        <v>43398</v>
      </c>
      <c r="K2069" s="598" t="s">
        <v>243</v>
      </c>
      <c r="L2069" s="361" t="s">
        <v>36</v>
      </c>
      <c r="M2069" s="652" t="s">
        <v>193</v>
      </c>
      <c r="N2069" s="660"/>
      <c r="O2069" s="654"/>
      <c r="P2069" s="7"/>
      <c r="Q2069" s="764" t="s">
        <v>67</v>
      </c>
      <c r="R2069" s="5">
        <v>2018</v>
      </c>
    </row>
    <row r="2070" spans="1:23" ht="23.25" hidden="1" customHeight="1" x14ac:dyDescent="0.25">
      <c r="A2070" s="3" t="s">
        <v>36</v>
      </c>
      <c r="B2070" s="5" t="s">
        <v>2214</v>
      </c>
      <c r="C2070" s="376" t="s">
        <v>246</v>
      </c>
      <c r="D2070" s="335" t="s">
        <v>2215</v>
      </c>
      <c r="E2070" s="337" t="s">
        <v>2216</v>
      </c>
      <c r="F2070" s="344" t="s">
        <v>32</v>
      </c>
      <c r="G2070" s="344">
        <v>1</v>
      </c>
      <c r="H2070" s="650">
        <v>289.16000000000003</v>
      </c>
      <c r="I2070" s="650">
        <v>289.16000000000003</v>
      </c>
      <c r="J2070" s="366">
        <v>43398</v>
      </c>
      <c r="K2070" s="598" t="s">
        <v>243</v>
      </c>
      <c r="L2070" s="310"/>
      <c r="M2070" s="652" t="s">
        <v>193</v>
      </c>
      <c r="N2070" s="660"/>
      <c r="O2070" s="654"/>
      <c r="P2070" s="7"/>
      <c r="Q2070" s="764" t="s">
        <v>67</v>
      </c>
      <c r="R2070" s="5">
        <v>2018</v>
      </c>
    </row>
    <row r="2071" spans="1:23" ht="23.25" hidden="1" customHeight="1" x14ac:dyDescent="0.25">
      <c r="A2071" s="3" t="s">
        <v>9</v>
      </c>
      <c r="B2071" s="5" t="s">
        <v>3965</v>
      </c>
      <c r="C2071" s="376"/>
      <c r="D2071" s="344">
        <v>389</v>
      </c>
      <c r="E2071" s="3" t="s">
        <v>3966</v>
      </c>
      <c r="F2071" s="344" t="s">
        <v>683</v>
      </c>
      <c r="G2071" s="344">
        <v>50</v>
      </c>
      <c r="H2071" s="650">
        <v>3.61</v>
      </c>
      <c r="I2071" s="650">
        <v>180.5</v>
      </c>
      <c r="J2071" s="366">
        <v>43398</v>
      </c>
      <c r="K2071" s="598" t="s">
        <v>2672</v>
      </c>
      <c r="L2071" s="361" t="s">
        <v>9</v>
      </c>
      <c r="M2071" s="652" t="s">
        <v>85</v>
      </c>
      <c r="N2071" s="660">
        <v>43412</v>
      </c>
      <c r="O2071" s="681">
        <v>43419</v>
      </c>
      <c r="P2071" s="7"/>
      <c r="Q2071" s="714" t="s">
        <v>100</v>
      </c>
      <c r="R2071" s="5">
        <v>2018</v>
      </c>
    </row>
    <row r="2072" spans="1:23" ht="23.25" hidden="1" customHeight="1" x14ac:dyDescent="0.25">
      <c r="A2072" s="3" t="s">
        <v>9</v>
      </c>
      <c r="B2072" s="5" t="s">
        <v>3965</v>
      </c>
      <c r="C2072" s="376"/>
      <c r="D2072" s="344">
        <v>389</v>
      </c>
      <c r="E2072" s="3" t="s">
        <v>3966</v>
      </c>
      <c r="F2072" s="344" t="s">
        <v>683</v>
      </c>
      <c r="G2072" s="344">
        <v>50</v>
      </c>
      <c r="H2072" s="650">
        <v>3.61</v>
      </c>
      <c r="I2072" s="650">
        <v>180.5</v>
      </c>
      <c r="J2072" s="366">
        <v>43398</v>
      </c>
      <c r="K2072" s="598" t="s">
        <v>2672</v>
      </c>
      <c r="L2072" s="310"/>
      <c r="M2072" s="652" t="s">
        <v>85</v>
      </c>
      <c r="N2072" s="660">
        <v>43412</v>
      </c>
      <c r="O2072" s="681">
        <v>43419</v>
      </c>
      <c r="P2072" s="7"/>
      <c r="Q2072" s="714" t="s">
        <v>100</v>
      </c>
      <c r="R2072" s="5">
        <v>2018</v>
      </c>
    </row>
    <row r="2073" spans="1:23" ht="23.25" hidden="1" customHeight="1" x14ac:dyDescent="0.25">
      <c r="A2073" s="4" t="s">
        <v>54</v>
      </c>
      <c r="B2073" s="4" t="s">
        <v>3967</v>
      </c>
      <c r="C2073" s="430" t="s">
        <v>3968</v>
      </c>
      <c r="D2073" s="332" t="s">
        <v>3969</v>
      </c>
      <c r="E2073" s="333" t="s">
        <v>3970</v>
      </c>
      <c r="F2073" s="344" t="s">
        <v>32</v>
      </c>
      <c r="G2073" s="332">
        <v>1</v>
      </c>
      <c r="H2073" s="650">
        <v>115</v>
      </c>
      <c r="I2073" s="650">
        <v>115</v>
      </c>
      <c r="J2073" s="419">
        <v>43704</v>
      </c>
      <c r="K2073" s="597" t="s">
        <v>76</v>
      </c>
      <c r="L2073" s="323" t="s">
        <v>54</v>
      </c>
      <c r="M2073" s="652" t="s">
        <v>3531</v>
      </c>
      <c r="N2073" s="660">
        <v>43741</v>
      </c>
      <c r="O2073" s="654">
        <v>43748</v>
      </c>
      <c r="P2073" s="430"/>
      <c r="Q2073" s="2" t="s">
        <v>67</v>
      </c>
      <c r="R2073" s="655">
        <v>2019</v>
      </c>
    </row>
    <row r="2074" spans="1:23" ht="23.25" hidden="1" customHeight="1" x14ac:dyDescent="0.25">
      <c r="A2074" s="4" t="s">
        <v>54</v>
      </c>
      <c r="B2074" s="4" t="s">
        <v>3967</v>
      </c>
      <c r="C2074" s="430" t="s">
        <v>3968</v>
      </c>
      <c r="D2074" s="332" t="s">
        <v>3969</v>
      </c>
      <c r="E2074" s="333" t="s">
        <v>3970</v>
      </c>
      <c r="F2074" s="344" t="s">
        <v>32</v>
      </c>
      <c r="G2074" s="332">
        <v>1</v>
      </c>
      <c r="H2074" s="650">
        <v>115</v>
      </c>
      <c r="I2074" s="650">
        <v>115</v>
      </c>
      <c r="J2074" s="419">
        <v>43704</v>
      </c>
      <c r="K2074" s="597" t="s">
        <v>76</v>
      </c>
      <c r="L2074" s="323" t="s">
        <v>54</v>
      </c>
      <c r="M2074" s="652" t="s">
        <v>3531</v>
      </c>
      <c r="N2074" s="660">
        <v>43741</v>
      </c>
      <c r="O2074" s="654">
        <v>43748</v>
      </c>
      <c r="P2074" s="430"/>
      <c r="Q2074" s="2" t="s">
        <v>67</v>
      </c>
      <c r="R2074" s="655">
        <v>2019</v>
      </c>
    </row>
    <row r="2075" spans="1:23" ht="23.25" hidden="1" customHeight="1" x14ac:dyDescent="0.25">
      <c r="A2075" s="3" t="s">
        <v>145</v>
      </c>
      <c r="B2075" s="5" t="s">
        <v>2852</v>
      </c>
      <c r="C2075" s="376"/>
      <c r="D2075" s="344"/>
      <c r="E2075" s="337" t="s">
        <v>3846</v>
      </c>
      <c r="F2075" s="344" t="s">
        <v>64</v>
      </c>
      <c r="G2075" s="344">
        <v>40</v>
      </c>
      <c r="H2075" s="650">
        <v>39.64</v>
      </c>
      <c r="I2075" s="650">
        <v>1585.6</v>
      </c>
      <c r="J2075" s="366">
        <v>43399</v>
      </c>
      <c r="K2075" s="598" t="s">
        <v>784</v>
      </c>
      <c r="L2075" s="361" t="s">
        <v>9</v>
      </c>
      <c r="M2075" s="652" t="s">
        <v>89</v>
      </c>
      <c r="N2075" s="660">
        <v>43409</v>
      </c>
      <c r="O2075" s="654">
        <v>43412</v>
      </c>
      <c r="P2075" s="7"/>
      <c r="Q2075" s="7" t="s">
        <v>67</v>
      </c>
      <c r="R2075" s="455">
        <f>YEAR(J2075)</f>
        <v>2018</v>
      </c>
      <c r="S2075" s="124"/>
      <c r="T2075" s="124"/>
      <c r="U2075" s="124"/>
      <c r="V2075" s="124"/>
      <c r="W2075" s="124"/>
    </row>
    <row r="2076" spans="1:23" ht="23.25" hidden="1" customHeight="1" x14ac:dyDescent="0.25">
      <c r="A2076" s="3" t="s">
        <v>145</v>
      </c>
      <c r="B2076" s="5" t="s">
        <v>2852</v>
      </c>
      <c r="C2076" s="376"/>
      <c r="D2076" s="344"/>
      <c r="E2076" s="337" t="s">
        <v>3846</v>
      </c>
      <c r="F2076" s="344" t="s">
        <v>64</v>
      </c>
      <c r="G2076" s="344">
        <v>40</v>
      </c>
      <c r="H2076" s="650">
        <v>39.64</v>
      </c>
      <c r="I2076" s="650">
        <v>1585.6</v>
      </c>
      <c r="J2076" s="366">
        <v>43399</v>
      </c>
      <c r="K2076" s="598" t="s">
        <v>784</v>
      </c>
      <c r="L2076" s="310"/>
      <c r="M2076" s="652" t="s">
        <v>89</v>
      </c>
      <c r="N2076" s="660">
        <v>43409</v>
      </c>
      <c r="O2076" s="654">
        <v>43412</v>
      </c>
      <c r="P2076" s="7"/>
      <c r="Q2076" s="7" t="s">
        <v>67</v>
      </c>
      <c r="R2076" s="455">
        <f>YEAR(J2076)</f>
        <v>2018</v>
      </c>
    </row>
    <row r="2077" spans="1:23" ht="23.25" hidden="1" customHeight="1" x14ac:dyDescent="0.25">
      <c r="A2077" s="331" t="s">
        <v>36</v>
      </c>
      <c r="B2077" s="4" t="s">
        <v>3971</v>
      </c>
      <c r="C2077" s="430" t="s">
        <v>1799</v>
      </c>
      <c r="D2077" s="332">
        <v>181098</v>
      </c>
      <c r="E2077" s="4" t="s">
        <v>205</v>
      </c>
      <c r="F2077" s="332" t="s">
        <v>32</v>
      </c>
      <c r="G2077" s="332">
        <v>3</v>
      </c>
      <c r="H2077" s="650">
        <v>296</v>
      </c>
      <c r="I2077" s="650">
        <v>888</v>
      </c>
      <c r="J2077" s="419">
        <v>43399</v>
      </c>
      <c r="K2077" s="597" t="s">
        <v>214</v>
      </c>
      <c r="L2077" s="323" t="s">
        <v>3972</v>
      </c>
      <c r="M2077" s="652" t="s">
        <v>3729</v>
      </c>
      <c r="N2077" s="660">
        <v>43453</v>
      </c>
      <c r="O2077" s="654">
        <v>43820</v>
      </c>
      <c r="P2077" s="723"/>
      <c r="Q2077" s="766" t="s">
        <v>100</v>
      </c>
      <c r="R2077" s="655">
        <v>2018</v>
      </c>
    </row>
    <row r="2078" spans="1:23" ht="23.25" hidden="1" customHeight="1" x14ac:dyDescent="0.25">
      <c r="A2078" s="331" t="s">
        <v>36</v>
      </c>
      <c r="B2078" s="4" t="s">
        <v>3971</v>
      </c>
      <c r="C2078" s="430" t="s">
        <v>1799</v>
      </c>
      <c r="D2078" s="332">
        <v>181235</v>
      </c>
      <c r="E2078" s="4" t="s">
        <v>3264</v>
      </c>
      <c r="F2078" s="332" t="s">
        <v>32</v>
      </c>
      <c r="G2078" s="332">
        <v>3</v>
      </c>
      <c r="H2078" s="650">
        <v>217</v>
      </c>
      <c r="I2078" s="650">
        <v>651</v>
      </c>
      <c r="J2078" s="419">
        <v>43399</v>
      </c>
      <c r="K2078" s="597" t="s">
        <v>214</v>
      </c>
      <c r="L2078" s="323" t="s">
        <v>3972</v>
      </c>
      <c r="M2078" s="652" t="s">
        <v>3729</v>
      </c>
      <c r="N2078" s="660">
        <v>43453</v>
      </c>
      <c r="O2078" s="654">
        <v>43820</v>
      </c>
      <c r="P2078" s="723"/>
      <c r="Q2078" s="766" t="s">
        <v>100</v>
      </c>
      <c r="R2078" s="655">
        <v>2018</v>
      </c>
    </row>
    <row r="2079" spans="1:23" ht="23.25" hidden="1" customHeight="1" x14ac:dyDescent="0.25">
      <c r="A2079" s="331" t="s">
        <v>36</v>
      </c>
      <c r="B2079" s="4" t="s">
        <v>3971</v>
      </c>
      <c r="C2079" s="430" t="s">
        <v>1799</v>
      </c>
      <c r="D2079" s="332">
        <v>218964</v>
      </c>
      <c r="E2079" s="4" t="s">
        <v>3265</v>
      </c>
      <c r="F2079" s="332" t="s">
        <v>32</v>
      </c>
      <c r="G2079" s="332">
        <v>5</v>
      </c>
      <c r="H2079" s="650">
        <v>472.8</v>
      </c>
      <c r="I2079" s="650">
        <v>2364</v>
      </c>
      <c r="J2079" s="419">
        <v>43399</v>
      </c>
      <c r="K2079" s="597" t="s">
        <v>214</v>
      </c>
      <c r="L2079" s="323" t="s">
        <v>3972</v>
      </c>
      <c r="M2079" s="652" t="s">
        <v>3729</v>
      </c>
      <c r="N2079" s="660">
        <v>43453</v>
      </c>
      <c r="O2079" s="654">
        <v>43820</v>
      </c>
      <c r="P2079" s="723"/>
      <c r="Q2079" s="766" t="s">
        <v>100</v>
      </c>
      <c r="R2079" s="655">
        <v>2018</v>
      </c>
    </row>
    <row r="2080" spans="1:23" ht="23.25" hidden="1" customHeight="1" x14ac:dyDescent="0.25">
      <c r="A2080" s="331" t="s">
        <v>36</v>
      </c>
      <c r="B2080" s="4" t="s">
        <v>3971</v>
      </c>
      <c r="C2080" s="430" t="s">
        <v>1799</v>
      </c>
      <c r="D2080" s="332">
        <v>181098</v>
      </c>
      <c r="E2080" s="4" t="s">
        <v>205</v>
      </c>
      <c r="F2080" s="332" t="s">
        <v>32</v>
      </c>
      <c r="G2080" s="332">
        <v>3</v>
      </c>
      <c r="H2080" s="650">
        <v>296</v>
      </c>
      <c r="I2080" s="650">
        <v>888</v>
      </c>
      <c r="J2080" s="419">
        <v>43399</v>
      </c>
      <c r="K2080" s="597" t="s">
        <v>214</v>
      </c>
      <c r="L2080" s="310"/>
      <c r="M2080" s="652" t="s">
        <v>3729</v>
      </c>
      <c r="N2080" s="660">
        <v>43453</v>
      </c>
      <c r="O2080" s="654">
        <v>43820</v>
      </c>
      <c r="P2080" s="723"/>
      <c r="Q2080" s="766" t="s">
        <v>100</v>
      </c>
      <c r="R2080" s="655">
        <v>2018</v>
      </c>
    </row>
    <row r="2081" spans="1:23" ht="23.25" hidden="1" customHeight="1" x14ac:dyDescent="0.25">
      <c r="A2081" s="331" t="s">
        <v>36</v>
      </c>
      <c r="B2081" s="4" t="s">
        <v>3971</v>
      </c>
      <c r="C2081" s="430" t="s">
        <v>1799</v>
      </c>
      <c r="D2081" s="332">
        <v>181235</v>
      </c>
      <c r="E2081" s="4" t="s">
        <v>3264</v>
      </c>
      <c r="F2081" s="332" t="s">
        <v>32</v>
      </c>
      <c r="G2081" s="332">
        <v>3</v>
      </c>
      <c r="H2081" s="650">
        <v>217</v>
      </c>
      <c r="I2081" s="650">
        <v>651</v>
      </c>
      <c r="J2081" s="419">
        <v>43399</v>
      </c>
      <c r="K2081" s="597" t="s">
        <v>214</v>
      </c>
      <c r="L2081" s="310"/>
      <c r="M2081" s="652" t="s">
        <v>3729</v>
      </c>
      <c r="N2081" s="660">
        <v>43453</v>
      </c>
      <c r="O2081" s="654">
        <v>43820</v>
      </c>
      <c r="P2081" s="723"/>
      <c r="Q2081" s="766" t="s">
        <v>100</v>
      </c>
      <c r="R2081" s="655">
        <v>2018</v>
      </c>
    </row>
    <row r="2082" spans="1:23" ht="23.25" hidden="1" customHeight="1" x14ac:dyDescent="0.25">
      <c r="A2082" s="331" t="s">
        <v>36</v>
      </c>
      <c r="B2082" s="4" t="s">
        <v>3971</v>
      </c>
      <c r="C2082" s="430" t="s">
        <v>1799</v>
      </c>
      <c r="D2082" s="332">
        <v>218964</v>
      </c>
      <c r="E2082" s="4" t="s">
        <v>3265</v>
      </c>
      <c r="F2082" s="332" t="s">
        <v>32</v>
      </c>
      <c r="G2082" s="332">
        <v>5</v>
      </c>
      <c r="H2082" s="650">
        <v>472.8</v>
      </c>
      <c r="I2082" s="650">
        <v>2364</v>
      </c>
      <c r="J2082" s="419">
        <v>43399</v>
      </c>
      <c r="K2082" s="597" t="s">
        <v>214</v>
      </c>
      <c r="L2082" s="310"/>
      <c r="M2082" s="652" t="s">
        <v>3729</v>
      </c>
      <c r="N2082" s="660">
        <v>43453</v>
      </c>
      <c r="O2082" s="654">
        <v>43820</v>
      </c>
      <c r="P2082" s="723"/>
      <c r="Q2082" s="766" t="s">
        <v>100</v>
      </c>
      <c r="R2082" s="655">
        <v>2018</v>
      </c>
    </row>
    <row r="2083" spans="1:23" ht="23.25" hidden="1" customHeight="1" x14ac:dyDescent="0.25">
      <c r="A2083" s="370" t="s">
        <v>36</v>
      </c>
      <c r="B2083" s="4" t="s">
        <v>197</v>
      </c>
      <c r="C2083" s="430" t="s">
        <v>198</v>
      </c>
      <c r="D2083" s="388">
        <v>181099</v>
      </c>
      <c r="E2083" s="4" t="s">
        <v>206</v>
      </c>
      <c r="F2083" s="332" t="s">
        <v>32</v>
      </c>
      <c r="G2083" s="332">
        <v>1</v>
      </c>
      <c r="H2083" s="650">
        <v>1640</v>
      </c>
      <c r="I2083" s="650">
        <v>1640</v>
      </c>
      <c r="J2083" s="419">
        <v>43399</v>
      </c>
      <c r="K2083" s="597" t="s">
        <v>214</v>
      </c>
      <c r="L2083" s="323" t="s">
        <v>3972</v>
      </c>
      <c r="M2083" s="652" t="s">
        <v>3729</v>
      </c>
      <c r="N2083" s="660">
        <v>43494</v>
      </c>
      <c r="O2083" s="654">
        <v>43820</v>
      </c>
      <c r="P2083" s="723"/>
      <c r="Q2083" s="766" t="s">
        <v>100</v>
      </c>
      <c r="R2083" s="655">
        <v>2018</v>
      </c>
    </row>
    <row r="2084" spans="1:23" ht="23.25" hidden="1" customHeight="1" x14ac:dyDescent="0.25">
      <c r="A2084" s="370" t="s">
        <v>36</v>
      </c>
      <c r="B2084" s="4" t="s">
        <v>197</v>
      </c>
      <c r="C2084" s="430" t="s">
        <v>198</v>
      </c>
      <c r="D2084" s="388">
        <v>181099</v>
      </c>
      <c r="E2084" s="4" t="s">
        <v>206</v>
      </c>
      <c r="F2084" s="332" t="s">
        <v>32</v>
      </c>
      <c r="G2084" s="332">
        <v>1</v>
      </c>
      <c r="H2084" s="650">
        <v>1640</v>
      </c>
      <c r="I2084" s="650">
        <v>1640</v>
      </c>
      <c r="J2084" s="419">
        <v>43399</v>
      </c>
      <c r="K2084" s="597" t="s">
        <v>214</v>
      </c>
      <c r="L2084" s="310"/>
      <c r="M2084" s="652" t="s">
        <v>3729</v>
      </c>
      <c r="N2084" s="660">
        <v>43494</v>
      </c>
      <c r="O2084" s="654">
        <v>43820</v>
      </c>
      <c r="P2084" s="723"/>
      <c r="Q2084" s="766" t="s">
        <v>100</v>
      </c>
      <c r="R2084" s="655">
        <v>2018</v>
      </c>
    </row>
    <row r="2085" spans="1:23" ht="23.25" hidden="1" customHeight="1" x14ac:dyDescent="0.25">
      <c r="A2085" s="5" t="s">
        <v>9</v>
      </c>
      <c r="B2085" s="5" t="s">
        <v>3973</v>
      </c>
      <c r="C2085" s="376" t="s">
        <v>976</v>
      </c>
      <c r="D2085" s="332" t="s">
        <v>3974</v>
      </c>
      <c r="E2085" s="3" t="s">
        <v>3973</v>
      </c>
      <c r="F2085" s="344" t="s">
        <v>50</v>
      </c>
      <c r="G2085" s="344">
        <v>10</v>
      </c>
      <c r="H2085" s="650">
        <v>2.19</v>
      </c>
      <c r="I2085" s="650">
        <v>21.9</v>
      </c>
      <c r="J2085" s="366">
        <v>43401</v>
      </c>
      <c r="K2085" s="598" t="s">
        <v>188</v>
      </c>
      <c r="L2085" s="361" t="s">
        <v>9</v>
      </c>
      <c r="M2085" s="652" t="s">
        <v>89</v>
      </c>
      <c r="N2085" s="660">
        <v>43402</v>
      </c>
      <c r="O2085" s="654">
        <v>43412</v>
      </c>
      <c r="P2085" s="7"/>
      <c r="Q2085" s="714" t="s">
        <v>100</v>
      </c>
      <c r="R2085" s="549">
        <v>2018</v>
      </c>
    </row>
    <row r="2086" spans="1:23" ht="23.25" hidden="1" customHeight="1" x14ac:dyDescent="0.25">
      <c r="A2086" s="338" t="s">
        <v>3975</v>
      </c>
      <c r="B2086" s="5" t="s">
        <v>3976</v>
      </c>
      <c r="C2086" s="376" t="s">
        <v>220</v>
      </c>
      <c r="D2086" s="332">
        <v>11553</v>
      </c>
      <c r="E2086" s="336" t="s">
        <v>3977</v>
      </c>
      <c r="F2086" s="344" t="s">
        <v>44</v>
      </c>
      <c r="G2086" s="344">
        <v>1</v>
      </c>
      <c r="H2086" s="650">
        <v>172.07</v>
      </c>
      <c r="I2086" s="650">
        <v>172.07</v>
      </c>
      <c r="J2086" s="366">
        <v>43404</v>
      </c>
      <c r="K2086" s="598" t="s">
        <v>220</v>
      </c>
      <c r="L2086" s="361" t="s">
        <v>54</v>
      </c>
      <c r="M2086" s="652" t="s">
        <v>430</v>
      </c>
      <c r="N2086" s="660">
        <v>43787</v>
      </c>
      <c r="O2086" s="657">
        <v>43791</v>
      </c>
      <c r="P2086" s="733"/>
      <c r="Q2086" s="7" t="s">
        <v>67</v>
      </c>
      <c r="R2086" s="655">
        <v>2018</v>
      </c>
      <c r="S2086" s="564"/>
      <c r="T2086" s="564"/>
      <c r="U2086" s="564"/>
      <c r="V2086" s="564"/>
      <c r="W2086" s="564"/>
    </row>
    <row r="2087" spans="1:23" ht="23.25" hidden="1" customHeight="1" x14ac:dyDescent="0.25">
      <c r="A2087" s="3" t="s">
        <v>9</v>
      </c>
      <c r="B2087" s="5" t="s">
        <v>3978</v>
      </c>
      <c r="C2087" s="376"/>
      <c r="D2087" s="344"/>
      <c r="E2087" s="337" t="s">
        <v>3979</v>
      </c>
      <c r="F2087" s="344" t="s">
        <v>50</v>
      </c>
      <c r="G2087" s="344">
        <v>25</v>
      </c>
      <c r="H2087" s="650">
        <v>0.36</v>
      </c>
      <c r="I2087" s="650">
        <v>9</v>
      </c>
      <c r="J2087" s="366">
        <v>43404</v>
      </c>
      <c r="K2087" s="598" t="s">
        <v>188</v>
      </c>
      <c r="L2087" s="361" t="s">
        <v>9</v>
      </c>
      <c r="M2087" s="652" t="s">
        <v>85</v>
      </c>
      <c r="N2087" s="660">
        <v>43417</v>
      </c>
      <c r="O2087" s="654">
        <v>43419</v>
      </c>
      <c r="P2087" s="7"/>
      <c r="Q2087" s="714" t="s">
        <v>100</v>
      </c>
      <c r="R2087" s="5">
        <v>2018</v>
      </c>
      <c r="S2087" s="124"/>
      <c r="T2087" s="124"/>
      <c r="U2087" s="124"/>
      <c r="V2087" s="124"/>
      <c r="W2087" s="124"/>
    </row>
    <row r="2088" spans="1:23" ht="23.25" hidden="1" customHeight="1" x14ac:dyDescent="0.25">
      <c r="A2088" s="338" t="s">
        <v>3980</v>
      </c>
      <c r="B2088" s="5" t="s">
        <v>3382</v>
      </c>
      <c r="C2088" s="376" t="s">
        <v>220</v>
      </c>
      <c r="D2088" s="332">
        <v>31930</v>
      </c>
      <c r="E2088" s="336" t="s">
        <v>3383</v>
      </c>
      <c r="F2088" s="344" t="s">
        <v>44</v>
      </c>
      <c r="G2088" s="344">
        <v>1</v>
      </c>
      <c r="H2088" s="650">
        <v>285.27</v>
      </c>
      <c r="I2088" s="650">
        <v>285.27</v>
      </c>
      <c r="J2088" s="366">
        <v>43404</v>
      </c>
      <c r="K2088" s="598" t="s">
        <v>220</v>
      </c>
      <c r="L2088" s="361" t="s">
        <v>2792</v>
      </c>
      <c r="M2088" s="652" t="s">
        <v>430</v>
      </c>
      <c r="N2088" s="660">
        <v>43787</v>
      </c>
      <c r="O2088" s="657">
        <v>43791</v>
      </c>
      <c r="P2088" s="733"/>
      <c r="Q2088" s="7" t="s">
        <v>67</v>
      </c>
      <c r="R2088" s="655">
        <v>2018</v>
      </c>
    </row>
    <row r="2089" spans="1:23" ht="23.25" hidden="1" customHeight="1" x14ac:dyDescent="0.25">
      <c r="A2089" s="3" t="s">
        <v>95</v>
      </c>
      <c r="B2089" s="5" t="s">
        <v>3981</v>
      </c>
      <c r="C2089" s="376" t="s">
        <v>694</v>
      </c>
      <c r="D2089" s="344">
        <v>1007372</v>
      </c>
      <c r="E2089" s="3" t="s">
        <v>3982</v>
      </c>
      <c r="F2089" s="344" t="s">
        <v>44</v>
      </c>
      <c r="G2089" s="344">
        <v>3</v>
      </c>
      <c r="H2089" s="650">
        <v>42.41</v>
      </c>
      <c r="I2089" s="650">
        <v>127.22999999999999</v>
      </c>
      <c r="J2089" s="366">
        <v>43404</v>
      </c>
      <c r="K2089" s="598" t="s">
        <v>694</v>
      </c>
      <c r="L2089" s="361" t="s">
        <v>103</v>
      </c>
      <c r="M2089" s="652" t="s">
        <v>85</v>
      </c>
      <c r="N2089" s="660">
        <v>43417</v>
      </c>
      <c r="O2089" s="654">
        <v>43419</v>
      </c>
      <c r="P2089" s="6"/>
      <c r="Q2089" s="7" t="s">
        <v>67</v>
      </c>
      <c r="R2089" s="5">
        <v>2018</v>
      </c>
    </row>
    <row r="2090" spans="1:23" ht="23.25" hidden="1" customHeight="1" x14ac:dyDescent="0.25">
      <c r="A2090" s="3" t="s">
        <v>2644</v>
      </c>
      <c r="B2090" s="5" t="s">
        <v>3983</v>
      </c>
      <c r="C2090" s="376" t="s">
        <v>694</v>
      </c>
      <c r="D2090" s="344">
        <v>1031235</v>
      </c>
      <c r="E2090" s="3" t="s">
        <v>3984</v>
      </c>
      <c r="F2090" s="344" t="s">
        <v>44</v>
      </c>
      <c r="G2090" s="344">
        <v>3</v>
      </c>
      <c r="H2090" s="650">
        <v>86.74</v>
      </c>
      <c r="I2090" s="650">
        <v>260.21999999999997</v>
      </c>
      <c r="J2090" s="366">
        <v>43404</v>
      </c>
      <c r="K2090" s="598" t="s">
        <v>694</v>
      </c>
      <c r="L2090" s="361" t="s">
        <v>10</v>
      </c>
      <c r="M2090" s="652" t="s">
        <v>85</v>
      </c>
      <c r="N2090" s="660">
        <v>43417</v>
      </c>
      <c r="O2090" s="654">
        <v>43419</v>
      </c>
      <c r="P2090" s="5"/>
      <c r="Q2090" s="7" t="s">
        <v>100</v>
      </c>
      <c r="R2090" s="5">
        <v>2018</v>
      </c>
    </row>
    <row r="2091" spans="1:23" ht="23.25" hidden="1" customHeight="1" x14ac:dyDescent="0.25">
      <c r="A2091" s="3" t="s">
        <v>54</v>
      </c>
      <c r="B2091" s="5" t="s">
        <v>2392</v>
      </c>
      <c r="C2091" s="376" t="s">
        <v>2393</v>
      </c>
      <c r="D2091" s="344" t="s">
        <v>2394</v>
      </c>
      <c r="E2091" s="3" t="s">
        <v>2395</v>
      </c>
      <c r="F2091" s="344" t="s">
        <v>44</v>
      </c>
      <c r="G2091" s="344">
        <v>2</v>
      </c>
      <c r="H2091" s="650">
        <v>11.09</v>
      </c>
      <c r="I2091" s="650">
        <v>22.18</v>
      </c>
      <c r="J2091" s="651">
        <v>43409</v>
      </c>
      <c r="K2091" s="598" t="s">
        <v>33</v>
      </c>
      <c r="L2091" s="361" t="s">
        <v>54</v>
      </c>
      <c r="M2091" s="652" t="s">
        <v>66</v>
      </c>
      <c r="N2091" s="653">
        <v>43417</v>
      </c>
      <c r="O2091" s="654"/>
      <c r="P2091" s="5"/>
      <c r="Q2091" s="363" t="s">
        <v>67</v>
      </c>
      <c r="R2091" s="549">
        <v>2018</v>
      </c>
      <c r="S2091" s="124"/>
      <c r="T2091" s="124"/>
      <c r="U2091" s="124"/>
      <c r="V2091" s="124"/>
      <c r="W2091" s="124"/>
    </row>
    <row r="2092" spans="1:23" ht="23.25" hidden="1" customHeight="1" x14ac:dyDescent="0.25">
      <c r="A2092" s="3" t="s">
        <v>307</v>
      </c>
      <c r="B2092" s="5"/>
      <c r="C2092" s="376"/>
      <c r="D2092" s="344">
        <v>421795</v>
      </c>
      <c r="E2092" s="3" t="s">
        <v>3294</v>
      </c>
      <c r="F2092" s="344" t="s">
        <v>44</v>
      </c>
      <c r="G2092" s="344">
        <v>12</v>
      </c>
      <c r="H2092" s="650">
        <v>12.71</v>
      </c>
      <c r="I2092" s="650">
        <v>152.52000000000001</v>
      </c>
      <c r="J2092" s="366">
        <v>43409</v>
      </c>
      <c r="K2092" s="598" t="s">
        <v>243</v>
      </c>
      <c r="L2092" s="361" t="s">
        <v>3747</v>
      </c>
      <c r="M2092" s="652" t="s">
        <v>89</v>
      </c>
      <c r="N2092" s="660">
        <v>43445</v>
      </c>
      <c r="O2092" s="654">
        <v>43412</v>
      </c>
      <c r="P2092" s="7"/>
      <c r="Q2092" s="764" t="s">
        <v>67</v>
      </c>
      <c r="R2092" s="5">
        <v>2018</v>
      </c>
    </row>
    <row r="2093" spans="1:23" ht="23.25" hidden="1" customHeight="1" x14ac:dyDescent="0.25">
      <c r="A2093" s="382" t="s">
        <v>307</v>
      </c>
      <c r="B2093" s="348"/>
      <c r="C2093" s="728"/>
      <c r="D2093" s="393" t="s">
        <v>2429</v>
      </c>
      <c r="E2093" s="333" t="s">
        <v>3291</v>
      </c>
      <c r="F2093" s="344" t="s">
        <v>44</v>
      </c>
      <c r="G2093" s="393">
        <v>4</v>
      </c>
      <c r="H2093" s="650">
        <v>3.07</v>
      </c>
      <c r="I2093" s="650">
        <v>12.28</v>
      </c>
      <c r="J2093" s="686">
        <v>43409</v>
      </c>
      <c r="K2093" s="687" t="s">
        <v>243</v>
      </c>
      <c r="L2093" s="569" t="s">
        <v>3747</v>
      </c>
      <c r="M2093" s="652" t="s">
        <v>89</v>
      </c>
      <c r="N2093" s="660">
        <v>43445</v>
      </c>
      <c r="O2093" s="654">
        <v>43412</v>
      </c>
      <c r="P2093" s="7"/>
      <c r="Q2093" s="764" t="s">
        <v>67</v>
      </c>
      <c r="R2093" s="5">
        <v>2018</v>
      </c>
      <c r="S2093" s="767"/>
      <c r="T2093" s="767"/>
      <c r="U2093" s="767"/>
      <c r="V2093" s="767"/>
      <c r="W2093" s="767"/>
    </row>
    <row r="2094" spans="1:23" ht="23.25" hidden="1" customHeight="1" x14ac:dyDescent="0.25">
      <c r="A2094" s="3" t="s">
        <v>307</v>
      </c>
      <c r="B2094" s="5"/>
      <c r="C2094" s="376"/>
      <c r="D2094" s="344" t="s">
        <v>309</v>
      </c>
      <c r="E2094" s="333" t="s">
        <v>3462</v>
      </c>
      <c r="F2094" s="344" t="s">
        <v>44</v>
      </c>
      <c r="G2094" s="344">
        <v>12</v>
      </c>
      <c r="H2094" s="650">
        <v>7.45</v>
      </c>
      <c r="I2094" s="650">
        <v>89.4</v>
      </c>
      <c r="J2094" s="366">
        <v>43409</v>
      </c>
      <c r="K2094" s="598" t="s">
        <v>243</v>
      </c>
      <c r="L2094" s="361" t="s">
        <v>3747</v>
      </c>
      <c r="M2094" s="652" t="s">
        <v>89</v>
      </c>
      <c r="N2094" s="660">
        <v>43446</v>
      </c>
      <c r="O2094" s="654">
        <v>43412</v>
      </c>
      <c r="P2094" s="7"/>
      <c r="Q2094" s="764" t="s">
        <v>67</v>
      </c>
      <c r="R2094" s="5">
        <v>2018</v>
      </c>
    </row>
    <row r="2095" spans="1:23" ht="23.25" hidden="1" customHeight="1" x14ac:dyDescent="0.25">
      <c r="A2095" s="3" t="s">
        <v>307</v>
      </c>
      <c r="B2095" s="5"/>
      <c r="C2095" s="376"/>
      <c r="D2095" s="344" t="s">
        <v>3985</v>
      </c>
      <c r="E2095" s="337" t="s">
        <v>3985</v>
      </c>
      <c r="F2095" s="344" t="s">
        <v>44</v>
      </c>
      <c r="G2095" s="344">
        <v>13</v>
      </c>
      <c r="H2095" s="650">
        <v>5.39</v>
      </c>
      <c r="I2095" s="650">
        <v>70.069999999999993</v>
      </c>
      <c r="J2095" s="366">
        <v>43409</v>
      </c>
      <c r="K2095" s="598" t="s">
        <v>9234</v>
      </c>
      <c r="L2095" s="361" t="s">
        <v>3747</v>
      </c>
      <c r="M2095" s="652" t="s">
        <v>89</v>
      </c>
      <c r="N2095" s="660">
        <v>43445</v>
      </c>
      <c r="O2095" s="654">
        <v>43412</v>
      </c>
      <c r="P2095" s="7"/>
      <c r="Q2095" s="714" t="s">
        <v>67</v>
      </c>
      <c r="R2095" s="5">
        <v>2018</v>
      </c>
    </row>
    <row r="2096" spans="1:23" ht="23.25" hidden="1" customHeight="1" x14ac:dyDescent="0.25">
      <c r="A2096" s="3" t="s">
        <v>307</v>
      </c>
      <c r="B2096" s="5"/>
      <c r="C2096" s="376"/>
      <c r="D2096" s="344" t="s">
        <v>3986</v>
      </c>
      <c r="E2096" s="337" t="s">
        <v>3254</v>
      </c>
      <c r="F2096" s="344" t="s">
        <v>44</v>
      </c>
      <c r="G2096" s="344">
        <v>1</v>
      </c>
      <c r="H2096" s="650">
        <v>4000</v>
      </c>
      <c r="I2096" s="650">
        <v>4000</v>
      </c>
      <c r="J2096" s="366">
        <v>43409</v>
      </c>
      <c r="K2096" s="598" t="s">
        <v>2866</v>
      </c>
      <c r="L2096" s="361" t="s">
        <v>3747</v>
      </c>
      <c r="M2096" s="652" t="s">
        <v>89</v>
      </c>
      <c r="N2096" s="660">
        <v>43409</v>
      </c>
      <c r="O2096" s="654">
        <v>43412</v>
      </c>
      <c r="P2096" s="7"/>
      <c r="Q2096" s="7" t="s">
        <v>67</v>
      </c>
      <c r="R2096" s="5">
        <v>2018</v>
      </c>
    </row>
    <row r="2097" spans="1:23" ht="23.25" hidden="1" customHeight="1" x14ac:dyDescent="0.25">
      <c r="A2097" s="3" t="s">
        <v>307</v>
      </c>
      <c r="B2097" s="5"/>
      <c r="C2097" s="376"/>
      <c r="D2097" s="344" t="s">
        <v>716</v>
      </c>
      <c r="E2097" s="333" t="s">
        <v>716</v>
      </c>
      <c r="F2097" s="344" t="s">
        <v>44</v>
      </c>
      <c r="G2097" s="344">
        <v>30</v>
      </c>
      <c r="H2097" s="650">
        <v>9.56</v>
      </c>
      <c r="I2097" s="650">
        <v>286.8</v>
      </c>
      <c r="J2097" s="366">
        <v>43409</v>
      </c>
      <c r="K2097" s="598" t="s">
        <v>504</v>
      </c>
      <c r="L2097" s="361" t="s">
        <v>3747</v>
      </c>
      <c r="M2097" s="652" t="s">
        <v>89</v>
      </c>
      <c r="N2097" s="660">
        <v>43446</v>
      </c>
      <c r="O2097" s="654">
        <v>43412</v>
      </c>
      <c r="P2097" s="7"/>
      <c r="Q2097" s="714" t="s">
        <v>67</v>
      </c>
      <c r="R2097" s="5">
        <v>2018</v>
      </c>
      <c r="S2097" s="124"/>
      <c r="T2097" s="124"/>
      <c r="U2097" s="124"/>
      <c r="V2097" s="124"/>
      <c r="W2097" s="124"/>
    </row>
    <row r="2098" spans="1:23" ht="23.25" hidden="1" customHeight="1" x14ac:dyDescent="0.25">
      <c r="A2098" s="3" t="s">
        <v>307</v>
      </c>
      <c r="B2098" s="5"/>
      <c r="C2098" s="376"/>
      <c r="D2098" s="344" t="s">
        <v>503</v>
      </c>
      <c r="E2098" s="3" t="s">
        <v>503</v>
      </c>
      <c r="F2098" s="344" t="s">
        <v>44</v>
      </c>
      <c r="G2098" s="344">
        <v>32</v>
      </c>
      <c r="H2098" s="650">
        <v>79.040000000000006</v>
      </c>
      <c r="I2098" s="650">
        <v>2529.2800000000002</v>
      </c>
      <c r="J2098" s="366">
        <v>43409</v>
      </c>
      <c r="K2098" s="598" t="s">
        <v>2878</v>
      </c>
      <c r="L2098" s="361" t="s">
        <v>2495</v>
      </c>
      <c r="M2098" s="652" t="s">
        <v>89</v>
      </c>
      <c r="N2098" s="660">
        <v>43446</v>
      </c>
      <c r="O2098" s="654">
        <v>43412</v>
      </c>
      <c r="P2098" s="7"/>
      <c r="Q2098" s="714" t="s">
        <v>67</v>
      </c>
      <c r="R2098" s="5">
        <v>2018</v>
      </c>
    </row>
    <row r="2099" spans="1:23" ht="23.25" hidden="1" customHeight="1" x14ac:dyDescent="0.25">
      <c r="A2099" s="3" t="s">
        <v>307</v>
      </c>
      <c r="B2099" s="5"/>
      <c r="C2099" s="376"/>
      <c r="D2099" s="344">
        <v>1510004</v>
      </c>
      <c r="E2099" s="3" t="s">
        <v>2873</v>
      </c>
      <c r="F2099" s="344" t="s">
        <v>44</v>
      </c>
      <c r="G2099" s="344">
        <v>1</v>
      </c>
      <c r="H2099" s="650">
        <v>132.57</v>
      </c>
      <c r="I2099" s="650">
        <v>132.57</v>
      </c>
      <c r="J2099" s="366">
        <v>43409</v>
      </c>
      <c r="K2099" s="598" t="s">
        <v>180</v>
      </c>
      <c r="L2099" s="361" t="s">
        <v>3747</v>
      </c>
      <c r="M2099" s="652" t="s">
        <v>89</v>
      </c>
      <c r="N2099" s="660">
        <v>43445</v>
      </c>
      <c r="O2099" s="654">
        <v>43412</v>
      </c>
      <c r="P2099" s="7"/>
      <c r="Q2099" s="714" t="s">
        <v>67</v>
      </c>
      <c r="R2099" s="5">
        <v>2018</v>
      </c>
      <c r="S2099" s="124"/>
      <c r="T2099" s="124"/>
      <c r="U2099" s="124"/>
      <c r="V2099" s="124"/>
      <c r="W2099" s="124"/>
    </row>
    <row r="2100" spans="1:23" ht="23.25" hidden="1" customHeight="1" x14ac:dyDescent="0.25">
      <c r="A2100" s="3" t="s">
        <v>307</v>
      </c>
      <c r="B2100" s="5"/>
      <c r="C2100" s="376"/>
      <c r="D2100" s="344">
        <v>910000876</v>
      </c>
      <c r="E2100" s="3" t="s">
        <v>3625</v>
      </c>
      <c r="F2100" s="344" t="s">
        <v>44</v>
      </c>
      <c r="G2100" s="344">
        <v>1</v>
      </c>
      <c r="H2100" s="650">
        <v>2146.38</v>
      </c>
      <c r="I2100" s="650">
        <v>2146.38</v>
      </c>
      <c r="J2100" s="366">
        <v>43409</v>
      </c>
      <c r="K2100" s="598" t="s">
        <v>180</v>
      </c>
      <c r="L2100" s="361" t="s">
        <v>3747</v>
      </c>
      <c r="M2100" s="652" t="s">
        <v>89</v>
      </c>
      <c r="N2100" s="660">
        <v>43445</v>
      </c>
      <c r="O2100" s="654">
        <v>43412</v>
      </c>
      <c r="P2100" s="7"/>
      <c r="Q2100" s="714" t="s">
        <v>100</v>
      </c>
      <c r="R2100" s="5">
        <v>2018</v>
      </c>
    </row>
    <row r="2101" spans="1:23" ht="23.25" hidden="1" customHeight="1" x14ac:dyDescent="0.25">
      <c r="A2101" s="3" t="s">
        <v>307</v>
      </c>
      <c r="B2101" s="5"/>
      <c r="C2101" s="376"/>
      <c r="D2101" s="344">
        <v>180542</v>
      </c>
      <c r="E2101" s="3" t="s">
        <v>3987</v>
      </c>
      <c r="F2101" s="344" t="s">
        <v>44</v>
      </c>
      <c r="G2101" s="344">
        <v>1</v>
      </c>
      <c r="H2101" s="650">
        <v>77.73</v>
      </c>
      <c r="I2101" s="650">
        <v>77.73</v>
      </c>
      <c r="J2101" s="366">
        <v>43409</v>
      </c>
      <c r="K2101" s="598" t="s">
        <v>616</v>
      </c>
      <c r="L2101" s="361" t="s">
        <v>3747</v>
      </c>
      <c r="M2101" s="652" t="s">
        <v>89</v>
      </c>
      <c r="N2101" s="660">
        <v>43446</v>
      </c>
      <c r="O2101" s="654">
        <v>43412</v>
      </c>
      <c r="P2101" s="7"/>
      <c r="Q2101" s="714" t="s">
        <v>67</v>
      </c>
      <c r="R2101" s="5">
        <v>2018</v>
      </c>
    </row>
    <row r="2102" spans="1:23" ht="23.25" hidden="1" customHeight="1" x14ac:dyDescent="0.25">
      <c r="A2102" s="3" t="s">
        <v>307</v>
      </c>
      <c r="B2102" s="5"/>
      <c r="C2102" s="376"/>
      <c r="D2102" s="344">
        <v>180596</v>
      </c>
      <c r="E2102" s="3" t="s">
        <v>3643</v>
      </c>
      <c r="F2102" s="344" t="s">
        <v>44</v>
      </c>
      <c r="G2102" s="344">
        <v>2</v>
      </c>
      <c r="H2102" s="650">
        <v>7.5</v>
      </c>
      <c r="I2102" s="650">
        <v>15</v>
      </c>
      <c r="J2102" s="366">
        <v>43409</v>
      </c>
      <c r="K2102" s="598" t="s">
        <v>616</v>
      </c>
      <c r="L2102" s="361" t="s">
        <v>3747</v>
      </c>
      <c r="M2102" s="652" t="s">
        <v>89</v>
      </c>
      <c r="N2102" s="660">
        <v>43409</v>
      </c>
      <c r="O2102" s="654">
        <v>43412</v>
      </c>
      <c r="P2102" s="7"/>
      <c r="Q2102" s="714" t="s">
        <v>67</v>
      </c>
      <c r="R2102" s="5">
        <v>2018</v>
      </c>
    </row>
    <row r="2103" spans="1:23" ht="23.25" hidden="1" customHeight="1" x14ac:dyDescent="0.25">
      <c r="A2103" s="3" t="s">
        <v>307</v>
      </c>
      <c r="B2103" s="5"/>
      <c r="C2103" s="376"/>
      <c r="D2103" s="344">
        <v>218560</v>
      </c>
      <c r="E2103" s="3" t="s">
        <v>3765</v>
      </c>
      <c r="F2103" s="344" t="s">
        <v>44</v>
      </c>
      <c r="G2103" s="344">
        <v>3</v>
      </c>
      <c r="H2103" s="650">
        <v>107.2</v>
      </c>
      <c r="I2103" s="650">
        <v>321.60000000000002</v>
      </c>
      <c r="J2103" s="366">
        <v>43409</v>
      </c>
      <c r="K2103" s="598" t="s">
        <v>616</v>
      </c>
      <c r="L2103" s="361" t="s">
        <v>3747</v>
      </c>
      <c r="M2103" s="652" t="s">
        <v>89</v>
      </c>
      <c r="N2103" s="660">
        <v>43445</v>
      </c>
      <c r="O2103" s="654">
        <v>43412</v>
      </c>
      <c r="P2103" s="7"/>
      <c r="Q2103" s="714" t="s">
        <v>67</v>
      </c>
      <c r="R2103" s="5">
        <v>2018</v>
      </c>
    </row>
    <row r="2104" spans="1:23" ht="23.25" hidden="1" customHeight="1" x14ac:dyDescent="0.25">
      <c r="A2104" s="3" t="s">
        <v>307</v>
      </c>
      <c r="B2104" s="5"/>
      <c r="C2104" s="376"/>
      <c r="D2104" s="344">
        <v>218966</v>
      </c>
      <c r="E2104" s="3" t="s">
        <v>1117</v>
      </c>
      <c r="F2104" s="344" t="s">
        <v>44</v>
      </c>
      <c r="G2104" s="344">
        <v>3</v>
      </c>
      <c r="H2104" s="650">
        <v>61.5</v>
      </c>
      <c r="I2104" s="650">
        <v>184.5</v>
      </c>
      <c r="J2104" s="366">
        <v>43409</v>
      </c>
      <c r="K2104" s="598" t="s">
        <v>616</v>
      </c>
      <c r="L2104" s="361" t="s">
        <v>3747</v>
      </c>
      <c r="M2104" s="652" t="s">
        <v>89</v>
      </c>
      <c r="N2104" s="660">
        <v>43409</v>
      </c>
      <c r="O2104" s="654">
        <v>43412</v>
      </c>
      <c r="P2104" s="7"/>
      <c r="Q2104" s="714" t="s">
        <v>67</v>
      </c>
      <c r="R2104" s="5">
        <v>2018</v>
      </c>
      <c r="S2104" s="564"/>
      <c r="T2104" s="564"/>
      <c r="U2104" s="564"/>
      <c r="V2104" s="564"/>
      <c r="W2104" s="564"/>
    </row>
    <row r="2105" spans="1:23" ht="23.25" hidden="1" customHeight="1" x14ac:dyDescent="0.25">
      <c r="A2105" s="3" t="s">
        <v>307</v>
      </c>
      <c r="B2105" s="5"/>
      <c r="C2105" s="376"/>
      <c r="D2105" s="344">
        <v>243152</v>
      </c>
      <c r="E2105" s="3" t="s">
        <v>3479</v>
      </c>
      <c r="F2105" s="344" t="s">
        <v>44</v>
      </c>
      <c r="G2105" s="344">
        <v>2</v>
      </c>
      <c r="H2105" s="650">
        <v>306.75</v>
      </c>
      <c r="I2105" s="650">
        <v>613.5</v>
      </c>
      <c r="J2105" s="366">
        <v>43409</v>
      </c>
      <c r="K2105" s="598" t="s">
        <v>616</v>
      </c>
      <c r="L2105" s="361" t="s">
        <v>3747</v>
      </c>
      <c r="M2105" s="652" t="s">
        <v>89</v>
      </c>
      <c r="N2105" s="660">
        <v>43409</v>
      </c>
      <c r="O2105" s="654">
        <v>43412</v>
      </c>
      <c r="P2105" s="7"/>
      <c r="Q2105" s="714" t="s">
        <v>67</v>
      </c>
      <c r="R2105" s="5">
        <v>2018</v>
      </c>
      <c r="S2105" s="564"/>
      <c r="T2105" s="564"/>
      <c r="U2105" s="564"/>
      <c r="V2105" s="564"/>
      <c r="W2105" s="564"/>
    </row>
    <row r="2106" spans="1:23" ht="23.25" hidden="1" customHeight="1" x14ac:dyDescent="0.25">
      <c r="A2106" s="3" t="s">
        <v>307</v>
      </c>
      <c r="B2106" s="5"/>
      <c r="C2106" s="376"/>
      <c r="D2106" s="397">
        <v>120004404004</v>
      </c>
      <c r="E2106" s="3" t="s">
        <v>3988</v>
      </c>
      <c r="F2106" s="344" t="s">
        <v>44</v>
      </c>
      <c r="G2106" s="344">
        <v>5</v>
      </c>
      <c r="H2106" s="650">
        <v>276.60000000000002</v>
      </c>
      <c r="I2106" s="650">
        <v>1383</v>
      </c>
      <c r="J2106" s="366">
        <v>43409</v>
      </c>
      <c r="K2106" s="598" t="s">
        <v>616</v>
      </c>
      <c r="L2106" s="361" t="s">
        <v>3747</v>
      </c>
      <c r="M2106" s="652" t="s">
        <v>89</v>
      </c>
      <c r="N2106" s="660">
        <v>43445</v>
      </c>
      <c r="O2106" s="654">
        <v>43412</v>
      </c>
      <c r="P2106" s="7"/>
      <c r="Q2106" s="714" t="s">
        <v>67</v>
      </c>
      <c r="R2106" s="5">
        <v>2018</v>
      </c>
    </row>
    <row r="2107" spans="1:23" ht="23.25" hidden="1" customHeight="1" x14ac:dyDescent="0.25">
      <c r="A2107" s="3" t="s">
        <v>307</v>
      </c>
      <c r="B2107" s="5"/>
      <c r="C2107" s="376"/>
      <c r="D2107" s="344" t="s">
        <v>3989</v>
      </c>
      <c r="E2107" s="333" t="s">
        <v>3268</v>
      </c>
      <c r="F2107" s="344" t="s">
        <v>44</v>
      </c>
      <c r="G2107" s="344">
        <v>1</v>
      </c>
      <c r="H2107" s="650">
        <v>62.8</v>
      </c>
      <c r="I2107" s="650">
        <v>62.8</v>
      </c>
      <c r="J2107" s="366">
        <v>43409</v>
      </c>
      <c r="K2107" s="598" t="s">
        <v>616</v>
      </c>
      <c r="L2107" s="361" t="s">
        <v>3747</v>
      </c>
      <c r="M2107" s="652" t="s">
        <v>89</v>
      </c>
      <c r="N2107" s="660">
        <v>43409</v>
      </c>
      <c r="O2107" s="654">
        <v>43412</v>
      </c>
      <c r="P2107" s="7"/>
      <c r="Q2107" s="714" t="s">
        <v>67</v>
      </c>
      <c r="R2107" s="5">
        <v>2018</v>
      </c>
    </row>
    <row r="2108" spans="1:23" ht="23.25" hidden="1" customHeight="1" x14ac:dyDescent="0.25">
      <c r="A2108" s="3" t="s">
        <v>307</v>
      </c>
      <c r="B2108" s="5"/>
      <c r="C2108" s="376"/>
      <c r="D2108" s="344" t="s">
        <v>933</v>
      </c>
      <c r="E2108" s="3" t="s">
        <v>933</v>
      </c>
      <c r="F2108" s="344" t="s">
        <v>44</v>
      </c>
      <c r="G2108" s="344">
        <v>6</v>
      </c>
      <c r="H2108" s="650">
        <v>57.13</v>
      </c>
      <c r="I2108" s="650">
        <v>342.78000000000003</v>
      </c>
      <c r="J2108" s="366">
        <v>43409</v>
      </c>
      <c r="K2108" s="598" t="s">
        <v>616</v>
      </c>
      <c r="L2108" s="361" t="s">
        <v>3747</v>
      </c>
      <c r="M2108" s="652" t="s">
        <v>89</v>
      </c>
      <c r="N2108" s="660">
        <v>43409</v>
      </c>
      <c r="O2108" s="654">
        <v>43412</v>
      </c>
      <c r="P2108" s="7"/>
      <c r="Q2108" s="714" t="s">
        <v>67</v>
      </c>
      <c r="R2108" s="5">
        <v>2018</v>
      </c>
    </row>
    <row r="2109" spans="1:23" ht="23.25" hidden="1" customHeight="1" x14ac:dyDescent="0.25">
      <c r="A2109" s="3" t="s">
        <v>307</v>
      </c>
      <c r="B2109" s="5"/>
      <c r="C2109" s="376"/>
      <c r="D2109" s="344" t="s">
        <v>1286</v>
      </c>
      <c r="E2109" s="3" t="s">
        <v>1286</v>
      </c>
      <c r="F2109" s="344" t="s">
        <v>44</v>
      </c>
      <c r="G2109" s="344">
        <v>1</v>
      </c>
      <c r="H2109" s="650">
        <v>116.45</v>
      </c>
      <c r="I2109" s="650">
        <v>116.45</v>
      </c>
      <c r="J2109" s="366">
        <v>43409</v>
      </c>
      <c r="K2109" s="598" t="s">
        <v>616</v>
      </c>
      <c r="L2109" s="361" t="s">
        <v>3747</v>
      </c>
      <c r="M2109" s="652" t="s">
        <v>89</v>
      </c>
      <c r="N2109" s="660">
        <v>43409</v>
      </c>
      <c r="O2109" s="654">
        <v>43412</v>
      </c>
      <c r="P2109" s="7"/>
      <c r="Q2109" s="714" t="s">
        <v>67</v>
      </c>
      <c r="R2109" s="5">
        <v>2018</v>
      </c>
    </row>
    <row r="2110" spans="1:23" ht="23.25" hidden="1" customHeight="1" x14ac:dyDescent="0.25">
      <c r="A2110" s="382" t="s">
        <v>307</v>
      </c>
      <c r="B2110" s="348"/>
      <c r="C2110" s="728"/>
      <c r="D2110" s="393" t="s">
        <v>597</v>
      </c>
      <c r="E2110" s="382" t="s">
        <v>597</v>
      </c>
      <c r="F2110" s="344" t="s">
        <v>44</v>
      </c>
      <c r="G2110" s="393">
        <v>3</v>
      </c>
      <c r="H2110" s="650">
        <v>29.88</v>
      </c>
      <c r="I2110" s="650">
        <v>89.64</v>
      </c>
      <c r="J2110" s="686">
        <v>43409</v>
      </c>
      <c r="K2110" s="687" t="s">
        <v>616</v>
      </c>
      <c r="L2110" s="569" t="s">
        <v>3747</v>
      </c>
      <c r="M2110" s="652" t="s">
        <v>89</v>
      </c>
      <c r="N2110" s="660">
        <v>43409</v>
      </c>
      <c r="O2110" s="654">
        <v>43412</v>
      </c>
      <c r="P2110" s="7"/>
      <c r="Q2110" s="714" t="s">
        <v>67</v>
      </c>
      <c r="R2110" s="5">
        <v>2018</v>
      </c>
    </row>
    <row r="2111" spans="1:23" ht="23.25" hidden="1" customHeight="1" x14ac:dyDescent="0.25">
      <c r="A2111" s="3" t="s">
        <v>307</v>
      </c>
      <c r="B2111" s="5"/>
      <c r="C2111" s="376"/>
      <c r="D2111" s="344" t="s">
        <v>3626</v>
      </c>
      <c r="E2111" s="337" t="s">
        <v>3461</v>
      </c>
      <c r="F2111" s="344" t="s">
        <v>44</v>
      </c>
      <c r="G2111" s="344">
        <v>11</v>
      </c>
      <c r="H2111" s="650">
        <v>3.35</v>
      </c>
      <c r="I2111" s="650">
        <v>36.85</v>
      </c>
      <c r="J2111" s="366">
        <v>43409</v>
      </c>
      <c r="K2111" s="598" t="s">
        <v>616</v>
      </c>
      <c r="L2111" s="361" t="s">
        <v>3747</v>
      </c>
      <c r="M2111" s="652" t="s">
        <v>89</v>
      </c>
      <c r="N2111" s="660">
        <v>43409</v>
      </c>
      <c r="O2111" s="654">
        <v>43412</v>
      </c>
      <c r="P2111" s="7"/>
      <c r="Q2111" s="714" t="s">
        <v>67</v>
      </c>
      <c r="R2111" s="549">
        <v>2018</v>
      </c>
    </row>
    <row r="2112" spans="1:23" ht="23.25" hidden="1" customHeight="1" x14ac:dyDescent="0.25">
      <c r="A2112" s="3" t="s">
        <v>0</v>
      </c>
      <c r="B2112" s="5" t="s">
        <v>3990</v>
      </c>
      <c r="C2112" s="376" t="s">
        <v>2321</v>
      </c>
      <c r="D2112" s="344" t="s">
        <v>3991</v>
      </c>
      <c r="E2112" s="333" t="s">
        <v>3992</v>
      </c>
      <c r="F2112" s="344" t="s">
        <v>94</v>
      </c>
      <c r="G2112" s="344">
        <v>4</v>
      </c>
      <c r="H2112" s="650">
        <v>12.77</v>
      </c>
      <c r="I2112" s="650">
        <v>51.08</v>
      </c>
      <c r="J2112" s="366">
        <v>43410</v>
      </c>
      <c r="K2112" s="598" t="s">
        <v>139</v>
      </c>
      <c r="L2112" s="361" t="s">
        <v>3972</v>
      </c>
      <c r="M2112" s="652" t="s">
        <v>85</v>
      </c>
      <c r="N2112" s="660">
        <v>43445</v>
      </c>
      <c r="O2112" s="654">
        <v>43419</v>
      </c>
      <c r="P2112" s="7"/>
      <c r="Q2112" s="714" t="s">
        <v>67</v>
      </c>
      <c r="R2112" s="5">
        <v>2018</v>
      </c>
    </row>
    <row r="2113" spans="1:23" ht="23.25" hidden="1" customHeight="1" x14ac:dyDescent="0.25">
      <c r="A2113" s="331" t="s">
        <v>3993</v>
      </c>
      <c r="B2113" s="4" t="s">
        <v>3994</v>
      </c>
      <c r="C2113" s="430" t="s">
        <v>166</v>
      </c>
      <c r="D2113" s="332" t="s">
        <v>3995</v>
      </c>
      <c r="E2113" s="331" t="s">
        <v>3996</v>
      </c>
      <c r="F2113" s="332" t="s">
        <v>94</v>
      </c>
      <c r="G2113" s="332">
        <v>2</v>
      </c>
      <c r="H2113" s="650">
        <v>1005</v>
      </c>
      <c r="I2113" s="650">
        <v>2010</v>
      </c>
      <c r="J2113" s="419">
        <v>43410</v>
      </c>
      <c r="K2113" s="597" t="s">
        <v>166</v>
      </c>
      <c r="L2113" s="323" t="s">
        <v>10</v>
      </c>
      <c r="M2113" s="652" t="s">
        <v>85</v>
      </c>
      <c r="N2113" s="660">
        <v>43417</v>
      </c>
      <c r="O2113" s="654">
        <v>43419</v>
      </c>
      <c r="P2113" s="723"/>
      <c r="Q2113" s="768" t="s">
        <v>100</v>
      </c>
      <c r="R2113" s="4">
        <v>2018</v>
      </c>
    </row>
    <row r="2114" spans="1:23" s="124" customFormat="1" ht="23.25" hidden="1" customHeight="1" x14ac:dyDescent="0.25">
      <c r="A2114" s="3" t="s">
        <v>36</v>
      </c>
      <c r="B2114" s="5" t="s">
        <v>3997</v>
      </c>
      <c r="C2114" s="376"/>
      <c r="D2114" s="344" t="s">
        <v>3998</v>
      </c>
      <c r="E2114" s="337" t="s">
        <v>3999</v>
      </c>
      <c r="F2114" s="344" t="s">
        <v>32</v>
      </c>
      <c r="G2114" s="344">
        <v>1</v>
      </c>
      <c r="H2114" s="650">
        <v>200</v>
      </c>
      <c r="I2114" s="650">
        <v>200</v>
      </c>
      <c r="J2114" s="366">
        <v>43410</v>
      </c>
      <c r="K2114" s="598" t="s">
        <v>1147</v>
      </c>
      <c r="L2114" s="361" t="s">
        <v>36</v>
      </c>
      <c r="M2114" s="652" t="s">
        <v>85</v>
      </c>
      <c r="N2114" s="660">
        <v>43445</v>
      </c>
      <c r="O2114" s="654">
        <v>43419</v>
      </c>
      <c r="P2114" s="7"/>
      <c r="Q2114" s="714" t="s">
        <v>67</v>
      </c>
      <c r="R2114" s="549">
        <v>2018</v>
      </c>
      <c r="S2114" s="330"/>
      <c r="T2114" s="330"/>
      <c r="U2114" s="330"/>
      <c r="V2114" s="330"/>
      <c r="W2114" s="330"/>
    </row>
    <row r="2115" spans="1:23" ht="23.25" hidden="1" customHeight="1" x14ac:dyDescent="0.25">
      <c r="A2115" s="382" t="s">
        <v>154</v>
      </c>
      <c r="B2115" s="348" t="s">
        <v>4000</v>
      </c>
      <c r="C2115" s="728" t="s">
        <v>1167</v>
      </c>
      <c r="D2115" s="393"/>
      <c r="E2115" s="337" t="s">
        <v>2858</v>
      </c>
      <c r="F2115" s="393" t="s">
        <v>32</v>
      </c>
      <c r="G2115" s="393">
        <v>40</v>
      </c>
      <c r="H2115" s="650">
        <v>9.5299999999999994</v>
      </c>
      <c r="I2115" s="650">
        <v>381.2</v>
      </c>
      <c r="J2115" s="686">
        <v>43411</v>
      </c>
      <c r="K2115" s="687" t="s">
        <v>234</v>
      </c>
      <c r="L2115" s="569" t="s">
        <v>54</v>
      </c>
      <c r="M2115" s="652" t="s">
        <v>85</v>
      </c>
      <c r="N2115" s="660">
        <v>43417</v>
      </c>
      <c r="O2115" s="654">
        <v>43419</v>
      </c>
      <c r="P2115" s="7"/>
      <c r="Q2115" s="764" t="s">
        <v>100</v>
      </c>
      <c r="R2115" s="5">
        <v>2018</v>
      </c>
    </row>
    <row r="2116" spans="1:23" ht="23.25" hidden="1" customHeight="1" x14ac:dyDescent="0.25">
      <c r="A2116" s="331" t="s">
        <v>54</v>
      </c>
      <c r="B2116" s="4" t="s">
        <v>4001</v>
      </c>
      <c r="C2116" s="430" t="s">
        <v>2579</v>
      </c>
      <c r="D2116" s="332" t="s">
        <v>4002</v>
      </c>
      <c r="E2116" s="333" t="s">
        <v>4003</v>
      </c>
      <c r="F2116" s="332" t="s">
        <v>32</v>
      </c>
      <c r="G2116" s="332">
        <v>1</v>
      </c>
      <c r="H2116" s="650">
        <v>97.08</v>
      </c>
      <c r="I2116" s="650">
        <v>97.08</v>
      </c>
      <c r="J2116" s="419">
        <v>43412</v>
      </c>
      <c r="K2116" s="597" t="s">
        <v>243</v>
      </c>
      <c r="L2116" s="323" t="s">
        <v>54</v>
      </c>
      <c r="M2116" s="652" t="s">
        <v>85</v>
      </c>
      <c r="N2116" s="660">
        <v>43417</v>
      </c>
      <c r="O2116" s="654">
        <v>43419</v>
      </c>
      <c r="P2116" s="723"/>
      <c r="Q2116" s="2" t="s">
        <v>67</v>
      </c>
      <c r="R2116" s="4">
        <v>2018</v>
      </c>
    </row>
    <row r="2117" spans="1:23" ht="23.25" hidden="1" customHeight="1" x14ac:dyDescent="0.25">
      <c r="A2117" s="3" t="s">
        <v>4004</v>
      </c>
      <c r="B2117" s="5" t="s">
        <v>4005</v>
      </c>
      <c r="C2117" s="376" t="s">
        <v>2029</v>
      </c>
      <c r="D2117" s="344" t="s">
        <v>4006</v>
      </c>
      <c r="E2117" s="3" t="s">
        <v>4005</v>
      </c>
      <c r="F2117" s="344" t="s">
        <v>50</v>
      </c>
      <c r="G2117" s="344">
        <v>1</v>
      </c>
      <c r="H2117" s="650">
        <v>43.43</v>
      </c>
      <c r="I2117" s="650">
        <v>43.43</v>
      </c>
      <c r="J2117" s="366">
        <v>43412</v>
      </c>
      <c r="K2117" s="598" t="s">
        <v>139</v>
      </c>
      <c r="L2117" s="361" t="s">
        <v>1378</v>
      </c>
      <c r="M2117" s="652" t="s">
        <v>85</v>
      </c>
      <c r="N2117" s="660">
        <v>43417</v>
      </c>
      <c r="O2117" s="654">
        <v>43419</v>
      </c>
      <c r="P2117" s="7"/>
      <c r="Q2117" s="714" t="s">
        <v>67</v>
      </c>
      <c r="R2117" s="5">
        <v>2018</v>
      </c>
    </row>
    <row r="2118" spans="1:23" ht="23.25" hidden="1" customHeight="1" x14ac:dyDescent="0.25">
      <c r="A2118" s="3" t="s">
        <v>4004</v>
      </c>
      <c r="B2118" s="5" t="s">
        <v>3818</v>
      </c>
      <c r="C2118" s="376"/>
      <c r="D2118" s="344" t="s">
        <v>4007</v>
      </c>
      <c r="E2118" s="333" t="s">
        <v>3818</v>
      </c>
      <c r="F2118" s="344" t="s">
        <v>50</v>
      </c>
      <c r="G2118" s="344">
        <v>1</v>
      </c>
      <c r="H2118" s="650">
        <v>20</v>
      </c>
      <c r="I2118" s="650">
        <v>20</v>
      </c>
      <c r="J2118" s="366">
        <v>43412</v>
      </c>
      <c r="K2118" s="598" t="s">
        <v>139</v>
      </c>
      <c r="L2118" s="361" t="s">
        <v>1378</v>
      </c>
      <c r="M2118" s="652" t="s">
        <v>85</v>
      </c>
      <c r="N2118" s="660">
        <v>43417</v>
      </c>
      <c r="O2118" s="654">
        <v>43419</v>
      </c>
      <c r="P2118" s="7"/>
      <c r="Q2118" s="714" t="s">
        <v>67</v>
      </c>
      <c r="R2118" s="5">
        <v>2018</v>
      </c>
    </row>
    <row r="2119" spans="1:23" ht="23.25" hidden="1" customHeight="1" x14ac:dyDescent="0.25">
      <c r="A2119" s="3" t="s">
        <v>54</v>
      </c>
      <c r="B2119" s="5" t="s">
        <v>3990</v>
      </c>
      <c r="C2119" s="376"/>
      <c r="D2119" s="344"/>
      <c r="E2119" s="337" t="s">
        <v>4008</v>
      </c>
      <c r="F2119" s="344" t="s">
        <v>2189</v>
      </c>
      <c r="G2119" s="344">
        <v>3</v>
      </c>
      <c r="H2119" s="650">
        <v>3.6</v>
      </c>
      <c r="I2119" s="650">
        <v>10.8</v>
      </c>
      <c r="J2119" s="366">
        <v>43412</v>
      </c>
      <c r="K2119" s="598" t="s">
        <v>3361</v>
      </c>
      <c r="L2119" s="361" t="s">
        <v>3972</v>
      </c>
      <c r="M2119" s="652" t="s">
        <v>85</v>
      </c>
      <c r="N2119" s="660"/>
      <c r="O2119" s="654">
        <v>43419</v>
      </c>
      <c r="P2119" s="7"/>
      <c r="Q2119" s="714" t="s">
        <v>100</v>
      </c>
      <c r="R2119" s="5">
        <v>2018</v>
      </c>
    </row>
    <row r="2120" spans="1:23" s="124" customFormat="1" ht="23.25" hidden="1" customHeight="1" x14ac:dyDescent="0.25">
      <c r="A2120" s="3"/>
      <c r="B2120" s="5" t="s">
        <v>3990</v>
      </c>
      <c r="C2120" s="376"/>
      <c r="D2120" s="344"/>
      <c r="E2120" s="337" t="s">
        <v>4009</v>
      </c>
      <c r="F2120" s="344" t="s">
        <v>32</v>
      </c>
      <c r="G2120" s="344">
        <v>3</v>
      </c>
      <c r="H2120" s="650">
        <v>3.6</v>
      </c>
      <c r="I2120" s="650">
        <v>10.8</v>
      </c>
      <c r="J2120" s="366">
        <v>43412</v>
      </c>
      <c r="K2120" s="598" t="s">
        <v>1406</v>
      </c>
      <c r="L2120" s="361" t="s">
        <v>3972</v>
      </c>
      <c r="M2120" s="652" t="s">
        <v>85</v>
      </c>
      <c r="N2120" s="660"/>
      <c r="O2120" s="654">
        <v>43419</v>
      </c>
      <c r="P2120" s="7"/>
      <c r="Q2120" s="714" t="s">
        <v>100</v>
      </c>
      <c r="R2120" s="5">
        <v>2018</v>
      </c>
    </row>
    <row r="2121" spans="1:23" ht="23.25" hidden="1" customHeight="1" x14ac:dyDescent="0.25">
      <c r="A2121" s="3" t="s">
        <v>0</v>
      </c>
      <c r="B2121" s="5" t="s">
        <v>4010</v>
      </c>
      <c r="C2121" s="376" t="s">
        <v>4011</v>
      </c>
      <c r="D2121" s="344" t="s">
        <v>4012</v>
      </c>
      <c r="E2121" s="3" t="s">
        <v>4013</v>
      </c>
      <c r="F2121" s="344" t="s">
        <v>50</v>
      </c>
      <c r="G2121" s="344">
        <v>2</v>
      </c>
      <c r="H2121" s="650">
        <v>40.619999999999997</v>
      </c>
      <c r="I2121" s="650">
        <v>81.239999999999995</v>
      </c>
      <c r="J2121" s="366">
        <v>43412</v>
      </c>
      <c r="K2121" s="598" t="s">
        <v>234</v>
      </c>
      <c r="L2121" s="361" t="s">
        <v>88</v>
      </c>
      <c r="M2121" s="652" t="s">
        <v>85</v>
      </c>
      <c r="N2121" s="660">
        <v>43412</v>
      </c>
      <c r="O2121" s="654">
        <v>43419</v>
      </c>
      <c r="P2121" s="7"/>
      <c r="Q2121" s="764" t="s">
        <v>100</v>
      </c>
      <c r="R2121" s="5">
        <v>2018</v>
      </c>
    </row>
    <row r="2122" spans="1:23" ht="23.25" hidden="1" customHeight="1" x14ac:dyDescent="0.25">
      <c r="A2122" s="3" t="s">
        <v>0</v>
      </c>
      <c r="B2122" s="5" t="s">
        <v>4010</v>
      </c>
      <c r="C2122" s="376"/>
      <c r="D2122" s="344"/>
      <c r="E2122" s="337" t="s">
        <v>4014</v>
      </c>
      <c r="F2122" s="344" t="s">
        <v>50</v>
      </c>
      <c r="G2122" s="344">
        <v>1</v>
      </c>
      <c r="H2122" s="650">
        <v>8.82</v>
      </c>
      <c r="I2122" s="650">
        <v>8.82</v>
      </c>
      <c r="J2122" s="366">
        <v>43412</v>
      </c>
      <c r="K2122" s="598" t="s">
        <v>234</v>
      </c>
      <c r="L2122" s="361" t="s">
        <v>88</v>
      </c>
      <c r="M2122" s="652" t="s">
        <v>85</v>
      </c>
      <c r="N2122" s="660">
        <v>43412</v>
      </c>
      <c r="O2122" s="654">
        <v>43419</v>
      </c>
      <c r="P2122" s="7"/>
      <c r="Q2122" s="764" t="s">
        <v>100</v>
      </c>
      <c r="R2122" s="5">
        <v>2018</v>
      </c>
    </row>
    <row r="2123" spans="1:23" ht="23.25" hidden="1" customHeight="1" x14ac:dyDescent="0.25">
      <c r="A2123" s="3" t="s">
        <v>54</v>
      </c>
      <c r="B2123" s="5" t="s">
        <v>4015</v>
      </c>
      <c r="C2123" s="376"/>
      <c r="D2123" s="344"/>
      <c r="E2123" s="337" t="s">
        <v>4015</v>
      </c>
      <c r="F2123" s="344" t="s">
        <v>32</v>
      </c>
      <c r="G2123" s="344">
        <v>4</v>
      </c>
      <c r="H2123" s="650">
        <v>36</v>
      </c>
      <c r="I2123" s="650">
        <v>144</v>
      </c>
      <c r="J2123" s="366">
        <v>43412</v>
      </c>
      <c r="K2123" s="598" t="s">
        <v>3832</v>
      </c>
      <c r="L2123" s="361" t="s">
        <v>88</v>
      </c>
      <c r="M2123" s="652" t="s">
        <v>85</v>
      </c>
      <c r="N2123" s="660"/>
      <c r="O2123" s="654">
        <v>43419</v>
      </c>
      <c r="P2123" s="7"/>
      <c r="Q2123" s="714" t="s">
        <v>100</v>
      </c>
      <c r="R2123" s="5">
        <v>2018</v>
      </c>
      <c r="S2123" s="124"/>
      <c r="T2123" s="124"/>
      <c r="U2123" s="124"/>
      <c r="V2123" s="124"/>
      <c r="W2123" s="124"/>
    </row>
    <row r="2124" spans="1:23" ht="23.25" hidden="1" customHeight="1" x14ac:dyDescent="0.25">
      <c r="A2124" s="3" t="s">
        <v>7</v>
      </c>
      <c r="B2124" s="5" t="s">
        <v>4016</v>
      </c>
      <c r="C2124" s="376" t="s">
        <v>4017</v>
      </c>
      <c r="D2124" s="344" t="s">
        <v>4018</v>
      </c>
      <c r="E2124" s="3" t="s">
        <v>4016</v>
      </c>
      <c r="F2124" s="344" t="s">
        <v>50</v>
      </c>
      <c r="G2124" s="344">
        <v>1</v>
      </c>
      <c r="H2124" s="650">
        <v>14.77</v>
      </c>
      <c r="I2124" s="650">
        <v>14.77</v>
      </c>
      <c r="J2124" s="366">
        <v>43412</v>
      </c>
      <c r="K2124" s="598" t="s">
        <v>139</v>
      </c>
      <c r="L2124" s="361" t="s">
        <v>7</v>
      </c>
      <c r="M2124" s="652" t="s">
        <v>85</v>
      </c>
      <c r="N2124" s="660">
        <v>43417</v>
      </c>
      <c r="O2124" s="654">
        <v>43419</v>
      </c>
      <c r="P2124" s="7"/>
      <c r="Q2124" s="714" t="s">
        <v>67</v>
      </c>
      <c r="R2124" s="5">
        <v>2018</v>
      </c>
      <c r="S2124" s="564"/>
      <c r="T2124" s="564"/>
      <c r="U2124" s="564"/>
      <c r="V2124" s="564"/>
      <c r="W2124" s="564"/>
    </row>
    <row r="2125" spans="1:23" ht="23.25" hidden="1" customHeight="1" x14ac:dyDescent="0.25">
      <c r="A2125" s="3" t="s">
        <v>1578</v>
      </c>
      <c r="B2125" s="5" t="s">
        <v>4019</v>
      </c>
      <c r="C2125" s="376"/>
      <c r="D2125" s="344"/>
      <c r="E2125" s="337" t="s">
        <v>4020</v>
      </c>
      <c r="F2125" s="344" t="s">
        <v>32</v>
      </c>
      <c r="G2125" s="344">
        <v>70</v>
      </c>
      <c r="H2125" s="650">
        <v>0.12</v>
      </c>
      <c r="I2125" s="650">
        <v>8.4</v>
      </c>
      <c r="J2125" s="366">
        <v>43412</v>
      </c>
      <c r="K2125" s="598" t="s">
        <v>234</v>
      </c>
      <c r="L2125" s="361" t="s">
        <v>88</v>
      </c>
      <c r="M2125" s="652" t="s">
        <v>85</v>
      </c>
      <c r="N2125" s="660">
        <v>43412</v>
      </c>
      <c r="O2125" s="654">
        <v>43419</v>
      </c>
      <c r="P2125" s="7"/>
      <c r="Q2125" s="764" t="s">
        <v>100</v>
      </c>
      <c r="R2125" s="5">
        <v>2018</v>
      </c>
      <c r="S2125" s="541"/>
      <c r="T2125" s="541"/>
      <c r="U2125" s="541"/>
      <c r="V2125" s="541"/>
      <c r="W2125" s="541"/>
    </row>
    <row r="2126" spans="1:23" ht="23.25" hidden="1" customHeight="1" x14ac:dyDescent="0.25">
      <c r="A2126" s="3" t="s">
        <v>54</v>
      </c>
      <c r="B2126" s="5" t="s">
        <v>4021</v>
      </c>
      <c r="C2126" s="376" t="s">
        <v>1999</v>
      </c>
      <c r="D2126" s="344">
        <v>1010813</v>
      </c>
      <c r="E2126" s="3" t="s">
        <v>1623</v>
      </c>
      <c r="F2126" s="344" t="s">
        <v>32</v>
      </c>
      <c r="G2126" s="344">
        <v>1</v>
      </c>
      <c r="H2126" s="650">
        <v>2256.4699999999998</v>
      </c>
      <c r="I2126" s="650">
        <v>2256.4699999999998</v>
      </c>
      <c r="J2126" s="366">
        <v>43413</v>
      </c>
      <c r="K2126" s="598" t="s">
        <v>694</v>
      </c>
      <c r="L2126" s="361" t="s">
        <v>54</v>
      </c>
      <c r="M2126" s="652" t="s">
        <v>85</v>
      </c>
      <c r="N2126" s="660">
        <v>43417</v>
      </c>
      <c r="O2126" s="654">
        <v>43419</v>
      </c>
      <c r="P2126" s="7"/>
      <c r="Q2126" s="7" t="s">
        <v>67</v>
      </c>
      <c r="R2126" s="5">
        <v>2018</v>
      </c>
    </row>
    <row r="2127" spans="1:23" ht="23.25" hidden="1" customHeight="1" x14ac:dyDescent="0.25">
      <c r="A2127" s="5" t="s">
        <v>36</v>
      </c>
      <c r="B2127" s="5" t="s">
        <v>4022</v>
      </c>
      <c r="C2127" s="376" t="s">
        <v>3753</v>
      </c>
      <c r="D2127" s="344" t="s">
        <v>4023</v>
      </c>
      <c r="E2127" s="333" t="s">
        <v>4024</v>
      </c>
      <c r="F2127" s="344" t="s">
        <v>32</v>
      </c>
      <c r="G2127" s="344">
        <v>2</v>
      </c>
      <c r="H2127" s="650">
        <v>284</v>
      </c>
      <c r="I2127" s="650">
        <v>568</v>
      </c>
      <c r="J2127" s="366">
        <v>43413</v>
      </c>
      <c r="K2127" s="598" t="s">
        <v>616</v>
      </c>
      <c r="L2127" s="361" t="s">
        <v>36</v>
      </c>
      <c r="M2127" s="652" t="s">
        <v>85</v>
      </c>
      <c r="N2127" s="660"/>
      <c r="O2127" s="654">
        <v>43419</v>
      </c>
      <c r="P2127" s="7"/>
      <c r="Q2127" s="714" t="s">
        <v>67</v>
      </c>
      <c r="R2127" s="5">
        <v>2018</v>
      </c>
    </row>
    <row r="2128" spans="1:23" ht="23.25" hidden="1" customHeight="1" x14ac:dyDescent="0.25">
      <c r="A2128" s="338" t="s">
        <v>307</v>
      </c>
      <c r="B2128" s="4" t="s">
        <v>4025</v>
      </c>
      <c r="C2128" s="376"/>
      <c r="D2128" s="335" t="s">
        <v>319</v>
      </c>
      <c r="E2128" s="3" t="s">
        <v>320</v>
      </c>
      <c r="F2128" s="344" t="s">
        <v>50</v>
      </c>
      <c r="G2128" s="344">
        <v>20</v>
      </c>
      <c r="H2128" s="650">
        <v>3.16</v>
      </c>
      <c r="I2128" s="650">
        <v>63.2</v>
      </c>
      <c r="J2128" s="366">
        <v>43416</v>
      </c>
      <c r="K2128" s="598" t="s">
        <v>234</v>
      </c>
      <c r="L2128" s="361" t="s">
        <v>154</v>
      </c>
      <c r="M2128" s="652" t="s">
        <v>104</v>
      </c>
      <c r="N2128" s="660">
        <v>43451</v>
      </c>
      <c r="O2128" s="654"/>
      <c r="P2128" s="7"/>
      <c r="Q2128" s="764" t="s">
        <v>100</v>
      </c>
      <c r="R2128" s="5">
        <v>2018</v>
      </c>
    </row>
    <row r="2129" spans="1:23" ht="23.25" hidden="1" customHeight="1" x14ac:dyDescent="0.25">
      <c r="A2129" s="5" t="s">
        <v>2736</v>
      </c>
      <c r="B2129" s="5" t="s">
        <v>4026</v>
      </c>
      <c r="C2129" s="376" t="s">
        <v>4027</v>
      </c>
      <c r="D2129" s="344" t="s">
        <v>4028</v>
      </c>
      <c r="E2129" s="333" t="s">
        <v>4029</v>
      </c>
      <c r="F2129" s="344" t="s">
        <v>50</v>
      </c>
      <c r="G2129" s="344" t="s">
        <v>4030</v>
      </c>
      <c r="H2129" s="650"/>
      <c r="I2129" s="650">
        <v>20.64</v>
      </c>
      <c r="J2129" s="366">
        <v>43416</v>
      </c>
      <c r="K2129" s="597" t="s">
        <v>287</v>
      </c>
      <c r="L2129" s="361" t="s">
        <v>120</v>
      </c>
      <c r="M2129" s="652" t="s">
        <v>104</v>
      </c>
      <c r="N2129" s="653">
        <v>43445</v>
      </c>
      <c r="O2129" s="654">
        <v>43447</v>
      </c>
      <c r="P2129" s="7"/>
      <c r="Q2129" s="7" t="s">
        <v>100</v>
      </c>
      <c r="R2129" s="5">
        <v>2018</v>
      </c>
      <c r="S2129" s="124"/>
      <c r="T2129" s="124"/>
      <c r="U2129" s="124"/>
      <c r="V2129" s="124"/>
      <c r="W2129" s="124"/>
    </row>
    <row r="2130" spans="1:23" ht="23.25" hidden="1" customHeight="1" x14ac:dyDescent="0.25">
      <c r="A2130" s="4" t="s">
        <v>10</v>
      </c>
      <c r="B2130" s="4" t="s">
        <v>3739</v>
      </c>
      <c r="C2130" s="430" t="s">
        <v>166</v>
      </c>
      <c r="D2130" s="332" t="s">
        <v>3742</v>
      </c>
      <c r="E2130" s="333" t="s">
        <v>3743</v>
      </c>
      <c r="F2130" s="332" t="s">
        <v>94</v>
      </c>
      <c r="G2130" s="332">
        <v>1</v>
      </c>
      <c r="H2130" s="650">
        <v>516</v>
      </c>
      <c r="I2130" s="650">
        <v>516</v>
      </c>
      <c r="J2130" s="419">
        <v>43416</v>
      </c>
      <c r="K2130" s="597" t="s">
        <v>166</v>
      </c>
      <c r="L2130" s="323" t="s">
        <v>2496</v>
      </c>
      <c r="M2130" s="652" t="s">
        <v>3106</v>
      </c>
      <c r="N2130" s="660">
        <v>43493</v>
      </c>
      <c r="O2130" s="654">
        <v>43495</v>
      </c>
      <c r="P2130" s="655"/>
      <c r="Q2130" s="723" t="s">
        <v>100</v>
      </c>
      <c r="R2130" s="4">
        <v>2019</v>
      </c>
      <c r="S2130" s="541"/>
      <c r="T2130" s="541"/>
      <c r="U2130" s="541"/>
      <c r="V2130" s="541"/>
      <c r="W2130" s="541"/>
    </row>
    <row r="2131" spans="1:23" ht="23.25" hidden="1" customHeight="1" x14ac:dyDescent="0.25">
      <c r="A2131" s="4" t="s">
        <v>10</v>
      </c>
      <c r="B2131" s="4" t="s">
        <v>3739</v>
      </c>
      <c r="C2131" s="430" t="s">
        <v>166</v>
      </c>
      <c r="D2131" s="332" t="s">
        <v>3740</v>
      </c>
      <c r="E2131" s="333" t="s">
        <v>3741</v>
      </c>
      <c r="F2131" s="332" t="s">
        <v>94</v>
      </c>
      <c r="G2131" s="332">
        <v>1</v>
      </c>
      <c r="H2131" s="650">
        <v>293</v>
      </c>
      <c r="I2131" s="650">
        <v>293</v>
      </c>
      <c r="J2131" s="419">
        <v>43416</v>
      </c>
      <c r="K2131" s="597" t="s">
        <v>166</v>
      </c>
      <c r="L2131" s="323" t="s">
        <v>2496</v>
      </c>
      <c r="M2131" s="652" t="s">
        <v>3729</v>
      </c>
      <c r="N2131" s="660">
        <v>43445</v>
      </c>
      <c r="O2131" s="654">
        <v>43820</v>
      </c>
      <c r="P2131" s="655"/>
      <c r="Q2131" s="723" t="s">
        <v>100</v>
      </c>
      <c r="R2131" s="4">
        <v>2018</v>
      </c>
      <c r="S2131" s="541"/>
      <c r="T2131" s="541"/>
      <c r="U2131" s="541"/>
      <c r="V2131" s="541"/>
      <c r="W2131" s="541"/>
    </row>
    <row r="2132" spans="1:23" ht="23.25" hidden="1" customHeight="1" x14ac:dyDescent="0.25">
      <c r="A2132" s="5" t="s">
        <v>54</v>
      </c>
      <c r="B2132" s="396" t="s">
        <v>4031</v>
      </c>
      <c r="C2132" s="376"/>
      <c r="D2132" s="344"/>
      <c r="E2132" s="337" t="s">
        <v>4031</v>
      </c>
      <c r="F2132" s="344" t="s">
        <v>32</v>
      </c>
      <c r="G2132" s="344">
        <v>1</v>
      </c>
      <c r="H2132" s="650">
        <v>5030</v>
      </c>
      <c r="I2132" s="650">
        <v>5030</v>
      </c>
      <c r="J2132" s="366">
        <v>43416</v>
      </c>
      <c r="K2132" s="598" t="s">
        <v>571</v>
      </c>
      <c r="L2132" s="361" t="s">
        <v>535</v>
      </c>
      <c r="M2132" s="652" t="s">
        <v>430</v>
      </c>
      <c r="N2132" s="653">
        <v>43425</v>
      </c>
      <c r="O2132" s="654">
        <v>43433</v>
      </c>
      <c r="P2132" s="6"/>
      <c r="Q2132" s="7" t="s">
        <v>100</v>
      </c>
      <c r="R2132" s="5">
        <v>2018</v>
      </c>
    </row>
    <row r="2133" spans="1:23" ht="23.25" hidden="1" customHeight="1" x14ac:dyDescent="0.25">
      <c r="A2133" s="5" t="s">
        <v>36</v>
      </c>
      <c r="B2133" s="5" t="s">
        <v>4032</v>
      </c>
      <c r="C2133" s="376" t="s">
        <v>41</v>
      </c>
      <c r="D2133" s="344" t="s">
        <v>4033</v>
      </c>
      <c r="E2133" s="337" t="s">
        <v>4032</v>
      </c>
      <c r="F2133" s="344" t="s">
        <v>50</v>
      </c>
      <c r="G2133" s="344">
        <v>1</v>
      </c>
      <c r="H2133" s="650"/>
      <c r="I2133" s="650">
        <v>77.73</v>
      </c>
      <c r="J2133" s="651">
        <v>43417</v>
      </c>
      <c r="K2133" s="598" t="s">
        <v>33</v>
      </c>
      <c r="L2133" s="361" t="s">
        <v>36</v>
      </c>
      <c r="M2133" s="652" t="s">
        <v>104</v>
      </c>
      <c r="N2133" s="653">
        <v>43446</v>
      </c>
      <c r="O2133" s="654">
        <v>43448</v>
      </c>
      <c r="P2133" s="6"/>
      <c r="Q2133" s="764" t="s">
        <v>100</v>
      </c>
      <c r="R2133" s="658">
        <f>YEAR(J2133)</f>
        <v>2018</v>
      </c>
    </row>
    <row r="2134" spans="1:23" ht="23.25" hidden="1" customHeight="1" x14ac:dyDescent="0.25">
      <c r="A2134" s="5" t="s">
        <v>103</v>
      </c>
      <c r="B2134" s="5" t="s">
        <v>4034</v>
      </c>
      <c r="C2134" s="376"/>
      <c r="D2134" s="388" t="s">
        <v>4035</v>
      </c>
      <c r="E2134" s="337" t="s">
        <v>4036</v>
      </c>
      <c r="F2134" s="344" t="s">
        <v>32</v>
      </c>
      <c r="G2134" s="344">
        <v>6</v>
      </c>
      <c r="H2134" s="650"/>
      <c r="I2134" s="650"/>
      <c r="J2134" s="366">
        <v>43419</v>
      </c>
      <c r="K2134" s="598" t="s">
        <v>234</v>
      </c>
      <c r="L2134" s="361" t="s">
        <v>95</v>
      </c>
      <c r="M2134" s="652" t="s">
        <v>104</v>
      </c>
      <c r="N2134" s="660">
        <v>43446</v>
      </c>
      <c r="O2134" s="654">
        <v>43448</v>
      </c>
      <c r="P2134" s="6"/>
      <c r="Q2134" s="363" t="s">
        <v>100</v>
      </c>
      <c r="R2134" s="5">
        <v>2018</v>
      </c>
    </row>
    <row r="2135" spans="1:23" ht="23.25" hidden="1" customHeight="1" x14ac:dyDescent="0.25">
      <c r="A2135" s="5" t="s">
        <v>3239</v>
      </c>
      <c r="B2135" s="5" t="s">
        <v>4037</v>
      </c>
      <c r="C2135" s="376" t="s">
        <v>3241</v>
      </c>
      <c r="D2135" s="344" t="s">
        <v>4038</v>
      </c>
      <c r="E2135" s="3" t="s">
        <v>74</v>
      </c>
      <c r="F2135" s="344" t="s">
        <v>3623</v>
      </c>
      <c r="G2135" s="344">
        <v>20</v>
      </c>
      <c r="H2135" s="650">
        <v>19.940000000000001</v>
      </c>
      <c r="I2135" s="650">
        <v>398.8</v>
      </c>
      <c r="J2135" s="366">
        <v>43420</v>
      </c>
      <c r="K2135" s="598" t="s">
        <v>1335</v>
      </c>
      <c r="L2135" s="361" t="s">
        <v>54</v>
      </c>
      <c r="M2135" s="652" t="s">
        <v>3106</v>
      </c>
      <c r="N2135" s="660">
        <v>43493</v>
      </c>
      <c r="O2135" s="654">
        <v>43495</v>
      </c>
      <c r="P2135" s="7"/>
      <c r="Q2135" s="769" t="s">
        <v>100</v>
      </c>
      <c r="R2135" s="549">
        <v>2019</v>
      </c>
    </row>
    <row r="2136" spans="1:23" ht="23.25" hidden="1" customHeight="1" x14ac:dyDescent="0.25">
      <c r="A2136" s="338" t="s">
        <v>307</v>
      </c>
      <c r="B2136" s="5" t="s">
        <v>2028</v>
      </c>
      <c r="C2136" s="376" t="s">
        <v>2029</v>
      </c>
      <c r="D2136" s="388" t="s">
        <v>2030</v>
      </c>
      <c r="E2136" s="331" t="s">
        <v>2031</v>
      </c>
      <c r="F2136" s="344" t="s">
        <v>50</v>
      </c>
      <c r="G2136" s="344">
        <v>10</v>
      </c>
      <c r="H2136" s="650">
        <v>3.17</v>
      </c>
      <c r="I2136" s="650">
        <v>31.7</v>
      </c>
      <c r="J2136" s="366">
        <v>43423</v>
      </c>
      <c r="K2136" s="598" t="s">
        <v>139</v>
      </c>
      <c r="L2136" s="361" t="s">
        <v>120</v>
      </c>
      <c r="M2136" s="652" t="s">
        <v>104</v>
      </c>
      <c r="N2136" s="660">
        <v>43446</v>
      </c>
      <c r="O2136" s="654">
        <v>43448</v>
      </c>
      <c r="P2136" s="6"/>
      <c r="Q2136" s="7" t="s">
        <v>67</v>
      </c>
      <c r="R2136" s="5">
        <v>2018</v>
      </c>
    </row>
    <row r="2137" spans="1:23" ht="23.25" hidden="1" customHeight="1" x14ac:dyDescent="0.25">
      <c r="A2137" s="338" t="s">
        <v>307</v>
      </c>
      <c r="B2137" s="5" t="s">
        <v>2035</v>
      </c>
      <c r="C2137" s="376" t="s">
        <v>2029</v>
      </c>
      <c r="D2137" s="388" t="s">
        <v>2036</v>
      </c>
      <c r="E2137" s="333" t="s">
        <v>2037</v>
      </c>
      <c r="F2137" s="344" t="s">
        <v>50</v>
      </c>
      <c r="G2137" s="344">
        <v>1</v>
      </c>
      <c r="H2137" s="650">
        <v>18.72</v>
      </c>
      <c r="I2137" s="650">
        <v>18.72</v>
      </c>
      <c r="J2137" s="366">
        <v>43423</v>
      </c>
      <c r="K2137" s="598" t="s">
        <v>139</v>
      </c>
      <c r="L2137" s="361" t="s">
        <v>120</v>
      </c>
      <c r="M2137" s="652" t="s">
        <v>104</v>
      </c>
      <c r="N2137" s="653">
        <v>43446</v>
      </c>
      <c r="O2137" s="654">
        <v>43448</v>
      </c>
      <c r="P2137" s="6"/>
      <c r="Q2137" s="7" t="s">
        <v>67</v>
      </c>
      <c r="R2137" s="5">
        <v>2018</v>
      </c>
    </row>
    <row r="2138" spans="1:23" ht="23.25" hidden="1" customHeight="1" x14ac:dyDescent="0.25">
      <c r="A2138" s="5" t="s">
        <v>9</v>
      </c>
      <c r="B2138" s="5" t="s">
        <v>4039</v>
      </c>
      <c r="C2138" s="376" t="s">
        <v>2029</v>
      </c>
      <c r="D2138" s="332" t="s">
        <v>1830</v>
      </c>
      <c r="E2138" s="331" t="s">
        <v>4039</v>
      </c>
      <c r="F2138" s="344" t="s">
        <v>50</v>
      </c>
      <c r="G2138" s="344">
        <v>20</v>
      </c>
      <c r="H2138" s="650">
        <v>2.68</v>
      </c>
      <c r="I2138" s="650">
        <v>50.36</v>
      </c>
      <c r="J2138" s="366">
        <v>43423</v>
      </c>
      <c r="K2138" s="598" t="s">
        <v>139</v>
      </c>
      <c r="L2138" s="361" t="s">
        <v>120</v>
      </c>
      <c r="M2138" s="652" t="s">
        <v>104</v>
      </c>
      <c r="N2138" s="660">
        <v>43446</v>
      </c>
      <c r="O2138" s="654">
        <v>43448</v>
      </c>
      <c r="P2138" s="6"/>
      <c r="Q2138" s="7" t="s">
        <v>100</v>
      </c>
      <c r="R2138" s="5">
        <v>2018</v>
      </c>
    </row>
    <row r="2139" spans="1:23" ht="23.25" hidden="1" customHeight="1" x14ac:dyDescent="0.25">
      <c r="A2139" s="5" t="s">
        <v>95</v>
      </c>
      <c r="B2139" s="5" t="s">
        <v>3224</v>
      </c>
      <c r="C2139" s="376" t="s">
        <v>784</v>
      </c>
      <c r="D2139" s="332" t="s">
        <v>3226</v>
      </c>
      <c r="E2139" s="333" t="s">
        <v>3224</v>
      </c>
      <c r="F2139" s="344" t="s">
        <v>50</v>
      </c>
      <c r="G2139" s="344">
        <v>2</v>
      </c>
      <c r="H2139" s="650">
        <v>7.45</v>
      </c>
      <c r="I2139" s="650">
        <v>14.9</v>
      </c>
      <c r="J2139" s="366">
        <v>43423</v>
      </c>
      <c r="K2139" s="598" t="s">
        <v>784</v>
      </c>
      <c r="L2139" s="361" t="s">
        <v>103</v>
      </c>
      <c r="M2139" s="652" t="s">
        <v>104</v>
      </c>
      <c r="N2139" s="660">
        <v>43446</v>
      </c>
      <c r="O2139" s="654">
        <v>43448</v>
      </c>
      <c r="P2139" s="6"/>
      <c r="Q2139" s="7" t="s">
        <v>67</v>
      </c>
      <c r="R2139" s="5">
        <v>2018</v>
      </c>
    </row>
    <row r="2140" spans="1:23" ht="23.25" hidden="1" customHeight="1" x14ac:dyDescent="0.25">
      <c r="A2140" s="5" t="s">
        <v>103</v>
      </c>
      <c r="B2140" s="5" t="s">
        <v>3224</v>
      </c>
      <c r="C2140" s="376" t="s">
        <v>784</v>
      </c>
      <c r="D2140" s="332" t="s">
        <v>4040</v>
      </c>
      <c r="E2140" s="333" t="s">
        <v>3224</v>
      </c>
      <c r="F2140" s="344" t="s">
        <v>50</v>
      </c>
      <c r="G2140" s="344">
        <v>12</v>
      </c>
      <c r="H2140" s="650">
        <v>9.56</v>
      </c>
      <c r="I2140" s="650">
        <v>114.72</v>
      </c>
      <c r="J2140" s="366">
        <v>43423</v>
      </c>
      <c r="K2140" s="598" t="s">
        <v>784</v>
      </c>
      <c r="L2140" s="361" t="s">
        <v>103</v>
      </c>
      <c r="M2140" s="652" t="s">
        <v>104</v>
      </c>
      <c r="N2140" s="660">
        <v>43446</v>
      </c>
      <c r="O2140" s="654">
        <v>43448</v>
      </c>
      <c r="P2140" s="6"/>
      <c r="Q2140" s="7" t="s">
        <v>67</v>
      </c>
      <c r="R2140" s="5">
        <v>2018</v>
      </c>
    </row>
    <row r="2141" spans="1:23" ht="23.25" hidden="1" customHeight="1" x14ac:dyDescent="0.25">
      <c r="A2141" s="3" t="s">
        <v>95</v>
      </c>
      <c r="B2141" s="5" t="s">
        <v>4041</v>
      </c>
      <c r="C2141" s="376" t="s">
        <v>694</v>
      </c>
      <c r="D2141" s="344">
        <v>1007230</v>
      </c>
      <c r="E2141" s="3" t="s">
        <v>4042</v>
      </c>
      <c r="F2141" s="344" t="s">
        <v>44</v>
      </c>
      <c r="G2141" s="344">
        <v>3</v>
      </c>
      <c r="H2141" s="650">
        <v>132.57</v>
      </c>
      <c r="I2141" s="650">
        <v>397.71</v>
      </c>
      <c r="J2141" s="366">
        <v>43423</v>
      </c>
      <c r="K2141" s="598" t="s">
        <v>694</v>
      </c>
      <c r="L2141" s="361" t="s">
        <v>103</v>
      </c>
      <c r="M2141" s="652" t="s">
        <v>104</v>
      </c>
      <c r="N2141" s="660">
        <v>43446</v>
      </c>
      <c r="O2141" s="654">
        <v>43448</v>
      </c>
      <c r="P2141" s="6"/>
      <c r="Q2141" s="7" t="s">
        <v>67</v>
      </c>
      <c r="R2141" s="5">
        <v>2018</v>
      </c>
    </row>
    <row r="2142" spans="1:23" ht="23.25" hidden="1" customHeight="1" x14ac:dyDescent="0.25">
      <c r="A2142" s="3" t="s">
        <v>2705</v>
      </c>
      <c r="B2142" s="5" t="s">
        <v>4043</v>
      </c>
      <c r="C2142" s="376" t="s">
        <v>2615</v>
      </c>
      <c r="D2142" s="344" t="s">
        <v>4044</v>
      </c>
      <c r="E2142" s="337" t="s">
        <v>4043</v>
      </c>
      <c r="F2142" s="344" t="s">
        <v>50</v>
      </c>
      <c r="G2142" s="344">
        <v>1</v>
      </c>
      <c r="H2142" s="650"/>
      <c r="I2142" s="650"/>
      <c r="J2142" s="651">
        <v>43423</v>
      </c>
      <c r="K2142" s="598" t="s">
        <v>33</v>
      </c>
      <c r="L2142" s="361" t="s">
        <v>2496</v>
      </c>
      <c r="M2142" s="652" t="s">
        <v>104</v>
      </c>
      <c r="N2142" s="653">
        <v>43446</v>
      </c>
      <c r="O2142" s="654">
        <v>43448</v>
      </c>
      <c r="P2142" s="6"/>
      <c r="Q2142" s="764" t="s">
        <v>100</v>
      </c>
      <c r="R2142" s="658">
        <f>YEAR(J2142)</f>
        <v>2018</v>
      </c>
    </row>
    <row r="2143" spans="1:23" ht="23.25" hidden="1" customHeight="1" x14ac:dyDescent="0.25">
      <c r="A2143" s="3" t="s">
        <v>9</v>
      </c>
      <c r="B2143" s="5" t="s">
        <v>4045</v>
      </c>
      <c r="C2143" s="376" t="s">
        <v>2029</v>
      </c>
      <c r="D2143" s="344" t="s">
        <v>4046</v>
      </c>
      <c r="E2143" s="333" t="s">
        <v>4047</v>
      </c>
      <c r="F2143" s="344" t="s">
        <v>50</v>
      </c>
      <c r="G2143" s="344" t="s">
        <v>4048</v>
      </c>
      <c r="H2143" s="650"/>
      <c r="I2143" s="650">
        <v>8.4499999999999993</v>
      </c>
      <c r="J2143" s="366">
        <v>43423</v>
      </c>
      <c r="K2143" s="598" t="s">
        <v>139</v>
      </c>
      <c r="L2143" s="361" t="s">
        <v>120</v>
      </c>
      <c r="M2143" s="652" t="s">
        <v>104</v>
      </c>
      <c r="N2143" s="660">
        <v>43446</v>
      </c>
      <c r="O2143" s="654">
        <v>43448</v>
      </c>
      <c r="P2143" s="6"/>
      <c r="Q2143" s="7" t="s">
        <v>67</v>
      </c>
      <c r="R2143" s="5">
        <v>2018</v>
      </c>
    </row>
    <row r="2144" spans="1:23" ht="23.25" hidden="1" customHeight="1" x14ac:dyDescent="0.25">
      <c r="A2144" s="3" t="s">
        <v>9</v>
      </c>
      <c r="B2144" s="5" t="s">
        <v>4049</v>
      </c>
      <c r="C2144" s="376" t="s">
        <v>2029</v>
      </c>
      <c r="D2144" s="344" t="s">
        <v>4050</v>
      </c>
      <c r="E2144" s="333" t="s">
        <v>4047</v>
      </c>
      <c r="F2144" s="344" t="s">
        <v>50</v>
      </c>
      <c r="G2144" s="344" t="s">
        <v>4048</v>
      </c>
      <c r="H2144" s="650"/>
      <c r="I2144" s="650">
        <v>14.15</v>
      </c>
      <c r="J2144" s="366">
        <v>43423</v>
      </c>
      <c r="K2144" s="598" t="s">
        <v>139</v>
      </c>
      <c r="L2144" s="361" t="s">
        <v>120</v>
      </c>
      <c r="M2144" s="652" t="s">
        <v>104</v>
      </c>
      <c r="N2144" s="660">
        <v>43446</v>
      </c>
      <c r="O2144" s="654">
        <v>43448</v>
      </c>
      <c r="P2144" s="6"/>
      <c r="Q2144" s="7" t="s">
        <v>100</v>
      </c>
      <c r="R2144" s="5">
        <v>2018</v>
      </c>
    </row>
    <row r="2145" spans="1:23" ht="23.25" hidden="1" customHeight="1" x14ac:dyDescent="0.25">
      <c r="A2145" s="4" t="s">
        <v>3034</v>
      </c>
      <c r="B2145" s="4" t="s">
        <v>4051</v>
      </c>
      <c r="C2145" s="430"/>
      <c r="D2145" s="332" t="s">
        <v>4052</v>
      </c>
      <c r="E2145" s="337" t="s">
        <v>4053</v>
      </c>
      <c r="F2145" s="332" t="s">
        <v>50</v>
      </c>
      <c r="G2145" s="332">
        <v>6</v>
      </c>
      <c r="H2145" s="650"/>
      <c r="I2145" s="650">
        <v>34.799999999999997</v>
      </c>
      <c r="J2145" s="419">
        <v>43423</v>
      </c>
      <c r="K2145" s="597" t="s">
        <v>188</v>
      </c>
      <c r="L2145" s="323" t="s">
        <v>120</v>
      </c>
      <c r="M2145" s="652" t="s">
        <v>104</v>
      </c>
      <c r="N2145" s="660">
        <v>43446</v>
      </c>
      <c r="O2145" s="654">
        <v>43448</v>
      </c>
      <c r="P2145" s="655"/>
      <c r="Q2145" s="723" t="s">
        <v>67</v>
      </c>
      <c r="R2145" s="544">
        <v>2018</v>
      </c>
    </row>
    <row r="2146" spans="1:23" ht="23.25" hidden="1" customHeight="1" x14ac:dyDescent="0.25">
      <c r="A2146" s="3" t="s">
        <v>36</v>
      </c>
      <c r="B2146" s="5" t="s">
        <v>4054</v>
      </c>
      <c r="C2146" s="376"/>
      <c r="D2146" s="344" t="s">
        <v>4055</v>
      </c>
      <c r="E2146" s="337" t="s">
        <v>4056</v>
      </c>
      <c r="F2146" s="344" t="s">
        <v>32</v>
      </c>
      <c r="G2146" s="344">
        <v>2</v>
      </c>
      <c r="H2146" s="650">
        <v>10.75</v>
      </c>
      <c r="I2146" s="650">
        <v>21.5</v>
      </c>
      <c r="J2146" s="366">
        <v>43424</v>
      </c>
      <c r="K2146" s="598" t="s">
        <v>234</v>
      </c>
      <c r="L2146" s="361" t="s">
        <v>36</v>
      </c>
      <c r="M2146" s="652" t="s">
        <v>104</v>
      </c>
      <c r="N2146" s="660">
        <v>43451</v>
      </c>
      <c r="O2146" s="654">
        <v>43820</v>
      </c>
      <c r="P2146" s="6"/>
      <c r="Q2146" s="363" t="s">
        <v>67</v>
      </c>
      <c r="R2146" s="549">
        <v>2018</v>
      </c>
      <c r="S2146" s="124"/>
      <c r="T2146" s="124"/>
      <c r="U2146" s="124"/>
      <c r="V2146" s="124"/>
      <c r="W2146" s="124"/>
    </row>
    <row r="2147" spans="1:23" ht="23.25" hidden="1" customHeight="1" x14ac:dyDescent="0.25">
      <c r="A2147" s="3" t="s">
        <v>36</v>
      </c>
      <c r="B2147" s="5" t="s">
        <v>4054</v>
      </c>
      <c r="C2147" s="376"/>
      <c r="D2147" s="344" t="s">
        <v>4057</v>
      </c>
      <c r="E2147" s="337" t="s">
        <v>4058</v>
      </c>
      <c r="F2147" s="344" t="s">
        <v>32</v>
      </c>
      <c r="G2147" s="344">
        <v>1</v>
      </c>
      <c r="H2147" s="650">
        <v>9.9</v>
      </c>
      <c r="I2147" s="650">
        <v>9.9</v>
      </c>
      <c r="J2147" s="366">
        <v>43424</v>
      </c>
      <c r="K2147" s="598" t="s">
        <v>234</v>
      </c>
      <c r="L2147" s="361" t="s">
        <v>36</v>
      </c>
      <c r="M2147" s="652" t="s">
        <v>104</v>
      </c>
      <c r="N2147" s="660">
        <v>43451</v>
      </c>
      <c r="O2147" s="654">
        <v>43820</v>
      </c>
      <c r="P2147" s="6"/>
      <c r="Q2147" s="363" t="s">
        <v>67</v>
      </c>
      <c r="R2147" s="549">
        <v>2018</v>
      </c>
      <c r="S2147" s="124"/>
      <c r="T2147" s="124"/>
      <c r="U2147" s="124"/>
      <c r="V2147" s="124"/>
      <c r="W2147" s="124"/>
    </row>
    <row r="2148" spans="1:23" ht="23.25" hidden="1" customHeight="1" x14ac:dyDescent="0.25">
      <c r="A2148" s="3" t="s">
        <v>36</v>
      </c>
      <c r="B2148" s="5" t="s">
        <v>4054</v>
      </c>
      <c r="C2148" s="376"/>
      <c r="D2148" s="344" t="s">
        <v>4059</v>
      </c>
      <c r="E2148" s="337" t="s">
        <v>4060</v>
      </c>
      <c r="F2148" s="344" t="s">
        <v>32</v>
      </c>
      <c r="G2148" s="344">
        <v>1</v>
      </c>
      <c r="H2148" s="650">
        <v>13.21</v>
      </c>
      <c r="I2148" s="650">
        <v>13.21</v>
      </c>
      <c r="J2148" s="366">
        <v>43424</v>
      </c>
      <c r="K2148" s="598" t="s">
        <v>234</v>
      </c>
      <c r="L2148" s="361" t="s">
        <v>36</v>
      </c>
      <c r="M2148" s="652" t="s">
        <v>104</v>
      </c>
      <c r="N2148" s="660">
        <v>43451</v>
      </c>
      <c r="O2148" s="654">
        <v>43820</v>
      </c>
      <c r="P2148" s="6"/>
      <c r="Q2148" s="363" t="s">
        <v>67</v>
      </c>
      <c r="R2148" s="549">
        <v>2018</v>
      </c>
    </row>
    <row r="2149" spans="1:23" ht="23.25" hidden="1" customHeight="1" x14ac:dyDescent="0.25">
      <c r="A2149" s="3" t="s">
        <v>36</v>
      </c>
      <c r="B2149" s="5" t="s">
        <v>4054</v>
      </c>
      <c r="C2149" s="376"/>
      <c r="D2149" s="344" t="s">
        <v>4061</v>
      </c>
      <c r="E2149" s="337" t="s">
        <v>4062</v>
      </c>
      <c r="F2149" s="344" t="s">
        <v>32</v>
      </c>
      <c r="G2149" s="344">
        <v>4</v>
      </c>
      <c r="H2149" s="650">
        <v>5.15</v>
      </c>
      <c r="I2149" s="650">
        <v>20.6</v>
      </c>
      <c r="J2149" s="366">
        <v>43424</v>
      </c>
      <c r="K2149" s="598" t="s">
        <v>234</v>
      </c>
      <c r="L2149" s="361" t="s">
        <v>36</v>
      </c>
      <c r="M2149" s="652" t="s">
        <v>104</v>
      </c>
      <c r="N2149" s="660">
        <v>43451</v>
      </c>
      <c r="O2149" s="654">
        <v>43820</v>
      </c>
      <c r="P2149" s="6"/>
      <c r="Q2149" s="363" t="s">
        <v>67</v>
      </c>
      <c r="R2149" s="549">
        <v>2018</v>
      </c>
      <c r="S2149" s="767"/>
      <c r="T2149" s="767"/>
      <c r="U2149" s="767"/>
      <c r="V2149" s="767"/>
      <c r="W2149" s="767"/>
    </row>
    <row r="2150" spans="1:23" ht="23.25" hidden="1" customHeight="1" x14ac:dyDescent="0.25">
      <c r="A2150" s="3" t="s">
        <v>36</v>
      </c>
      <c r="B2150" s="5" t="s">
        <v>4054</v>
      </c>
      <c r="C2150" s="376"/>
      <c r="D2150" s="344" t="s">
        <v>4063</v>
      </c>
      <c r="E2150" s="337" t="s">
        <v>4064</v>
      </c>
      <c r="F2150" s="344" t="s">
        <v>32</v>
      </c>
      <c r="G2150" s="344">
        <v>4</v>
      </c>
      <c r="H2150" s="650">
        <v>2.66</v>
      </c>
      <c r="I2150" s="650">
        <v>10.64</v>
      </c>
      <c r="J2150" s="366">
        <v>43424</v>
      </c>
      <c r="K2150" s="598" t="s">
        <v>234</v>
      </c>
      <c r="L2150" s="361" t="s">
        <v>36</v>
      </c>
      <c r="M2150" s="652" t="s">
        <v>104</v>
      </c>
      <c r="N2150" s="660">
        <v>43451</v>
      </c>
      <c r="O2150" s="654">
        <v>43820</v>
      </c>
      <c r="P2150" s="6"/>
      <c r="Q2150" s="363" t="s">
        <v>67</v>
      </c>
      <c r="R2150" s="549">
        <v>2018</v>
      </c>
    </row>
    <row r="2151" spans="1:23" ht="23.25" hidden="1" customHeight="1" x14ac:dyDescent="0.25">
      <c r="A2151" s="3" t="s">
        <v>36</v>
      </c>
      <c r="B2151" s="5" t="s">
        <v>4054</v>
      </c>
      <c r="C2151" s="376"/>
      <c r="D2151" s="344" t="s">
        <v>4065</v>
      </c>
      <c r="E2151" s="337" t="s">
        <v>4066</v>
      </c>
      <c r="F2151" s="344" t="s">
        <v>32</v>
      </c>
      <c r="G2151" s="344">
        <v>4</v>
      </c>
      <c r="H2151" s="650">
        <v>8.23</v>
      </c>
      <c r="I2151" s="650">
        <v>32.92</v>
      </c>
      <c r="J2151" s="366">
        <v>43424</v>
      </c>
      <c r="K2151" s="598" t="s">
        <v>234</v>
      </c>
      <c r="L2151" s="361" t="s">
        <v>36</v>
      </c>
      <c r="M2151" s="652" t="s">
        <v>104</v>
      </c>
      <c r="N2151" s="660">
        <v>43451</v>
      </c>
      <c r="O2151" s="654">
        <v>43820</v>
      </c>
      <c r="P2151" s="6"/>
      <c r="Q2151" s="363" t="s">
        <v>67</v>
      </c>
      <c r="R2151" s="549">
        <v>2018</v>
      </c>
    </row>
    <row r="2152" spans="1:23" ht="23.25" hidden="1" customHeight="1" x14ac:dyDescent="0.25">
      <c r="A2152" s="3" t="s">
        <v>140</v>
      </c>
      <c r="B2152" s="5" t="s">
        <v>4067</v>
      </c>
      <c r="C2152" s="376" t="s">
        <v>646</v>
      </c>
      <c r="D2152" s="344">
        <v>116595</v>
      </c>
      <c r="E2152" s="3" t="s">
        <v>4068</v>
      </c>
      <c r="F2152" s="344" t="s">
        <v>348</v>
      </c>
      <c r="G2152" s="344">
        <v>24</v>
      </c>
      <c r="H2152" s="650">
        <v>3.6</v>
      </c>
      <c r="I2152" s="650">
        <v>86.4</v>
      </c>
      <c r="J2152" s="366">
        <v>43425</v>
      </c>
      <c r="K2152" s="598" t="s">
        <v>616</v>
      </c>
      <c r="L2152" s="361" t="s">
        <v>54</v>
      </c>
      <c r="M2152" s="652" t="s">
        <v>104</v>
      </c>
      <c r="N2152" s="660">
        <v>43451</v>
      </c>
      <c r="O2152" s="654">
        <v>43448</v>
      </c>
      <c r="P2152" s="6"/>
      <c r="Q2152" s="7" t="s">
        <v>100</v>
      </c>
      <c r="R2152" s="5">
        <v>2018</v>
      </c>
      <c r="S2152" s="542"/>
      <c r="T2152" s="542"/>
      <c r="U2152" s="542"/>
      <c r="V2152" s="542"/>
      <c r="W2152" s="542"/>
    </row>
    <row r="2153" spans="1:23" ht="23.25" hidden="1" customHeight="1" x14ac:dyDescent="0.25">
      <c r="A2153" s="3" t="s">
        <v>140</v>
      </c>
      <c r="B2153" s="5" t="s">
        <v>4067</v>
      </c>
      <c r="C2153" s="376" t="s">
        <v>646</v>
      </c>
      <c r="D2153" s="344">
        <v>117019</v>
      </c>
      <c r="E2153" s="3" t="s">
        <v>4069</v>
      </c>
      <c r="F2153" s="344" t="s">
        <v>348</v>
      </c>
      <c r="G2153" s="344">
        <v>2</v>
      </c>
      <c r="H2153" s="650">
        <v>36</v>
      </c>
      <c r="I2153" s="650">
        <v>72</v>
      </c>
      <c r="J2153" s="366">
        <v>43425</v>
      </c>
      <c r="K2153" s="598" t="s">
        <v>616</v>
      </c>
      <c r="L2153" s="361" t="s">
        <v>54</v>
      </c>
      <c r="M2153" s="652" t="s">
        <v>104</v>
      </c>
      <c r="N2153" s="660">
        <v>43451</v>
      </c>
      <c r="O2153" s="654">
        <v>43448</v>
      </c>
      <c r="P2153" s="6"/>
      <c r="Q2153" s="7" t="s">
        <v>100</v>
      </c>
      <c r="R2153" s="5">
        <v>2018</v>
      </c>
      <c r="S2153" s="542"/>
      <c r="T2153" s="542"/>
      <c r="U2153" s="542"/>
      <c r="V2153" s="542"/>
      <c r="W2153" s="542"/>
    </row>
    <row r="2154" spans="1:23" ht="23.25" hidden="1" customHeight="1" x14ac:dyDescent="0.25">
      <c r="A2154" s="3" t="s">
        <v>140</v>
      </c>
      <c r="B2154" s="5" t="s">
        <v>4067</v>
      </c>
      <c r="C2154" s="376" t="s">
        <v>646</v>
      </c>
      <c r="D2154" s="344">
        <v>117021</v>
      </c>
      <c r="E2154" s="3" t="s">
        <v>4070</v>
      </c>
      <c r="F2154" s="344" t="s">
        <v>348</v>
      </c>
      <c r="G2154" s="344">
        <v>11</v>
      </c>
      <c r="H2154" s="650">
        <v>19.8</v>
      </c>
      <c r="I2154" s="650">
        <v>217.8</v>
      </c>
      <c r="J2154" s="366">
        <v>43425</v>
      </c>
      <c r="K2154" s="598" t="s">
        <v>616</v>
      </c>
      <c r="L2154" s="361" t="s">
        <v>54</v>
      </c>
      <c r="M2154" s="652" t="s">
        <v>104</v>
      </c>
      <c r="N2154" s="660">
        <v>43451</v>
      </c>
      <c r="O2154" s="654">
        <v>43448</v>
      </c>
      <c r="P2154" s="6"/>
      <c r="Q2154" s="7" t="s">
        <v>100</v>
      </c>
      <c r="R2154" s="5">
        <v>2018</v>
      </c>
    </row>
    <row r="2155" spans="1:23" ht="23.25" hidden="1" customHeight="1" x14ac:dyDescent="0.25">
      <c r="A2155" s="3" t="s">
        <v>90</v>
      </c>
      <c r="B2155" s="5" t="s">
        <v>4067</v>
      </c>
      <c r="C2155" s="376" t="s">
        <v>646</v>
      </c>
      <c r="D2155" s="344">
        <v>243152</v>
      </c>
      <c r="E2155" s="3" t="s">
        <v>4071</v>
      </c>
      <c r="F2155" s="344" t="s">
        <v>348</v>
      </c>
      <c r="G2155" s="344">
        <v>2</v>
      </c>
      <c r="H2155" s="650">
        <v>215.25</v>
      </c>
      <c r="I2155" s="650">
        <v>430.5</v>
      </c>
      <c r="J2155" s="366">
        <v>43425</v>
      </c>
      <c r="K2155" s="598" t="s">
        <v>616</v>
      </c>
      <c r="L2155" s="361" t="s">
        <v>54</v>
      </c>
      <c r="M2155" s="652" t="s">
        <v>104</v>
      </c>
      <c r="N2155" s="660">
        <v>43446</v>
      </c>
      <c r="O2155" s="654">
        <v>43448</v>
      </c>
      <c r="P2155" s="6"/>
      <c r="Q2155" s="7" t="s">
        <v>100</v>
      </c>
      <c r="R2155" s="5">
        <v>2018</v>
      </c>
      <c r="S2155" s="514"/>
      <c r="T2155" s="514"/>
      <c r="U2155" s="514"/>
      <c r="V2155" s="514"/>
      <c r="W2155" s="514"/>
    </row>
    <row r="2156" spans="1:23" ht="23.25" hidden="1" customHeight="1" x14ac:dyDescent="0.25">
      <c r="A2156" s="3" t="s">
        <v>90</v>
      </c>
      <c r="B2156" s="5" t="s">
        <v>4067</v>
      </c>
      <c r="C2156" s="376" t="s">
        <v>646</v>
      </c>
      <c r="D2156" s="344">
        <v>243153</v>
      </c>
      <c r="E2156" s="3" t="s">
        <v>433</v>
      </c>
      <c r="F2156" s="344" t="s">
        <v>348</v>
      </c>
      <c r="G2156" s="344">
        <v>2</v>
      </c>
      <c r="H2156" s="650">
        <v>136.5</v>
      </c>
      <c r="I2156" s="650">
        <v>273</v>
      </c>
      <c r="J2156" s="366">
        <v>43425</v>
      </c>
      <c r="K2156" s="598" t="s">
        <v>616</v>
      </c>
      <c r="L2156" s="361" t="s">
        <v>2496</v>
      </c>
      <c r="M2156" s="652" t="s">
        <v>104</v>
      </c>
      <c r="N2156" s="660">
        <v>43446</v>
      </c>
      <c r="O2156" s="654">
        <v>43448</v>
      </c>
      <c r="P2156" s="6"/>
      <c r="Q2156" s="7" t="s">
        <v>100</v>
      </c>
      <c r="R2156" s="5">
        <v>2018</v>
      </c>
    </row>
    <row r="2157" spans="1:23" ht="23.25" hidden="1" customHeight="1" x14ac:dyDescent="0.25">
      <c r="A2157" s="3" t="s">
        <v>90</v>
      </c>
      <c r="B2157" s="5" t="s">
        <v>4067</v>
      </c>
      <c r="C2157" s="376" t="s">
        <v>646</v>
      </c>
      <c r="D2157" s="344">
        <v>243154</v>
      </c>
      <c r="E2157" s="3" t="s">
        <v>4072</v>
      </c>
      <c r="F2157" s="344" t="s">
        <v>348</v>
      </c>
      <c r="G2157" s="344">
        <v>2</v>
      </c>
      <c r="H2157" s="650">
        <v>215.25</v>
      </c>
      <c r="I2157" s="650">
        <v>430.5</v>
      </c>
      <c r="J2157" s="366">
        <v>43425</v>
      </c>
      <c r="K2157" s="598" t="s">
        <v>616</v>
      </c>
      <c r="L2157" s="361" t="s">
        <v>2496</v>
      </c>
      <c r="M2157" s="652" t="s">
        <v>104</v>
      </c>
      <c r="N2157" s="660">
        <v>43446</v>
      </c>
      <c r="O2157" s="654">
        <v>43448</v>
      </c>
      <c r="P2157" s="6"/>
      <c r="Q2157" s="7" t="s">
        <v>100</v>
      </c>
      <c r="R2157" s="5">
        <v>2018</v>
      </c>
    </row>
    <row r="2158" spans="1:23" ht="23.25" hidden="1" customHeight="1" x14ac:dyDescent="0.25">
      <c r="A2158" s="3" t="s">
        <v>90</v>
      </c>
      <c r="B2158" s="5" t="s">
        <v>4067</v>
      </c>
      <c r="C2158" s="376" t="s">
        <v>646</v>
      </c>
      <c r="D2158" s="344">
        <v>243155</v>
      </c>
      <c r="E2158" s="3" t="s">
        <v>435</v>
      </c>
      <c r="F2158" s="344" t="s">
        <v>348</v>
      </c>
      <c r="G2158" s="344">
        <v>2</v>
      </c>
      <c r="H2158" s="650">
        <v>24</v>
      </c>
      <c r="I2158" s="650">
        <v>48</v>
      </c>
      <c r="J2158" s="366">
        <v>43425</v>
      </c>
      <c r="K2158" s="598" t="s">
        <v>616</v>
      </c>
      <c r="L2158" s="361" t="s">
        <v>2496</v>
      </c>
      <c r="M2158" s="652" t="s">
        <v>104</v>
      </c>
      <c r="N2158" s="660">
        <v>43446</v>
      </c>
      <c r="O2158" s="654">
        <v>43448</v>
      </c>
      <c r="P2158" s="6"/>
      <c r="Q2158" s="7" t="s">
        <v>100</v>
      </c>
      <c r="R2158" s="5">
        <v>2018</v>
      </c>
    </row>
    <row r="2159" spans="1:23" ht="23.25" hidden="1" customHeight="1" x14ac:dyDescent="0.25">
      <c r="A2159" s="3" t="s">
        <v>140</v>
      </c>
      <c r="B2159" s="5" t="s">
        <v>4067</v>
      </c>
      <c r="C2159" s="376" t="s">
        <v>646</v>
      </c>
      <c r="D2159" s="344" t="s">
        <v>4073</v>
      </c>
      <c r="E2159" s="333" t="s">
        <v>4074</v>
      </c>
      <c r="F2159" s="344" t="s">
        <v>348</v>
      </c>
      <c r="G2159" s="344">
        <v>9</v>
      </c>
      <c r="H2159" s="650">
        <v>12</v>
      </c>
      <c r="I2159" s="650">
        <v>108</v>
      </c>
      <c r="J2159" s="366">
        <v>43425</v>
      </c>
      <c r="K2159" s="598" t="s">
        <v>616</v>
      </c>
      <c r="L2159" s="361" t="s">
        <v>54</v>
      </c>
      <c r="M2159" s="652" t="s">
        <v>104</v>
      </c>
      <c r="N2159" s="660">
        <v>43451</v>
      </c>
      <c r="O2159" s="654">
        <v>43448</v>
      </c>
      <c r="P2159" s="6"/>
      <c r="Q2159" s="7" t="s">
        <v>100</v>
      </c>
      <c r="R2159" s="5">
        <v>2018</v>
      </c>
    </row>
    <row r="2160" spans="1:23" ht="23.25" hidden="1" customHeight="1" x14ac:dyDescent="0.25">
      <c r="A2160" s="331" t="s">
        <v>140</v>
      </c>
      <c r="B2160" s="4" t="s">
        <v>4067</v>
      </c>
      <c r="C2160" s="430" t="s">
        <v>646</v>
      </c>
      <c r="D2160" s="332" t="s">
        <v>436</v>
      </c>
      <c r="E2160" s="331" t="s">
        <v>4075</v>
      </c>
      <c r="F2160" s="332" t="s">
        <v>348</v>
      </c>
      <c r="G2160" s="332">
        <v>4</v>
      </c>
      <c r="H2160" s="650">
        <v>478.5</v>
      </c>
      <c r="I2160" s="650">
        <v>1914</v>
      </c>
      <c r="J2160" s="419">
        <v>43425</v>
      </c>
      <c r="K2160" s="597" t="s">
        <v>616</v>
      </c>
      <c r="L2160" s="323" t="s">
        <v>54</v>
      </c>
      <c r="M2160" s="652" t="s">
        <v>104</v>
      </c>
      <c r="N2160" s="660">
        <v>43451</v>
      </c>
      <c r="O2160" s="654">
        <v>43448</v>
      </c>
      <c r="P2160" s="655"/>
      <c r="Q2160" s="723" t="s">
        <v>100</v>
      </c>
      <c r="R2160" s="4">
        <v>2018</v>
      </c>
    </row>
    <row r="2161" spans="1:23" ht="23.25" hidden="1" customHeight="1" x14ac:dyDescent="0.25">
      <c r="A2161" s="3" t="s">
        <v>140</v>
      </c>
      <c r="B2161" s="5" t="s">
        <v>4067</v>
      </c>
      <c r="C2161" s="376" t="s">
        <v>646</v>
      </c>
      <c r="D2161" s="344" t="s">
        <v>3280</v>
      </c>
      <c r="E2161" s="3" t="s">
        <v>3172</v>
      </c>
      <c r="F2161" s="344" t="s">
        <v>348</v>
      </c>
      <c r="G2161" s="344">
        <v>7</v>
      </c>
      <c r="H2161" s="650">
        <v>34.5</v>
      </c>
      <c r="I2161" s="650">
        <v>241.5</v>
      </c>
      <c r="J2161" s="366">
        <v>43425</v>
      </c>
      <c r="K2161" s="598" t="s">
        <v>616</v>
      </c>
      <c r="L2161" s="361" t="s">
        <v>54</v>
      </c>
      <c r="M2161" s="652" t="s">
        <v>104</v>
      </c>
      <c r="N2161" s="660">
        <v>43451</v>
      </c>
      <c r="O2161" s="654">
        <v>43448</v>
      </c>
      <c r="P2161" s="6"/>
      <c r="Q2161" s="7" t="s">
        <v>100</v>
      </c>
      <c r="R2161" s="5">
        <v>2018</v>
      </c>
    </row>
    <row r="2162" spans="1:23" ht="23.25" hidden="1" customHeight="1" x14ac:dyDescent="0.25">
      <c r="A2162" s="3" t="s">
        <v>140</v>
      </c>
      <c r="B2162" s="5" t="s">
        <v>4067</v>
      </c>
      <c r="C2162" s="376" t="s">
        <v>646</v>
      </c>
      <c r="D2162" s="344" t="s">
        <v>545</v>
      </c>
      <c r="E2162" s="3" t="s">
        <v>4076</v>
      </c>
      <c r="F2162" s="344" t="s">
        <v>348</v>
      </c>
      <c r="G2162" s="344">
        <v>2</v>
      </c>
      <c r="H2162" s="650">
        <v>62.4</v>
      </c>
      <c r="I2162" s="650">
        <v>124.8</v>
      </c>
      <c r="J2162" s="366">
        <v>43425</v>
      </c>
      <c r="K2162" s="598" t="s">
        <v>616</v>
      </c>
      <c r="L2162" s="361" t="s">
        <v>54</v>
      </c>
      <c r="M2162" s="652" t="s">
        <v>104</v>
      </c>
      <c r="N2162" s="660">
        <v>43451</v>
      </c>
      <c r="O2162" s="654">
        <v>43448</v>
      </c>
      <c r="P2162" s="6"/>
      <c r="Q2162" s="7" t="s">
        <v>100</v>
      </c>
      <c r="R2162" s="5">
        <v>2018</v>
      </c>
    </row>
    <row r="2163" spans="1:23" ht="23.25" hidden="1" customHeight="1" x14ac:dyDescent="0.25">
      <c r="A2163" s="3" t="s">
        <v>140</v>
      </c>
      <c r="B2163" s="5" t="s">
        <v>4067</v>
      </c>
      <c r="C2163" s="376" t="s">
        <v>646</v>
      </c>
      <c r="D2163" s="344" t="s">
        <v>547</v>
      </c>
      <c r="E2163" s="3" t="s">
        <v>4077</v>
      </c>
      <c r="F2163" s="344" t="s">
        <v>348</v>
      </c>
      <c r="G2163" s="344">
        <v>2</v>
      </c>
      <c r="H2163" s="650">
        <v>74.25</v>
      </c>
      <c r="I2163" s="650">
        <v>148.5</v>
      </c>
      <c r="J2163" s="366">
        <v>43425</v>
      </c>
      <c r="K2163" s="598" t="s">
        <v>616</v>
      </c>
      <c r="L2163" s="361" t="s">
        <v>54</v>
      </c>
      <c r="M2163" s="652" t="s">
        <v>104</v>
      </c>
      <c r="N2163" s="660">
        <v>43451</v>
      </c>
      <c r="O2163" s="654">
        <v>43448</v>
      </c>
      <c r="P2163" s="6"/>
      <c r="Q2163" s="7" t="s">
        <v>100</v>
      </c>
      <c r="R2163" s="5">
        <v>2018</v>
      </c>
    </row>
    <row r="2164" spans="1:23" ht="23.25" hidden="1" customHeight="1" x14ac:dyDescent="0.25">
      <c r="A2164" s="3" t="s">
        <v>1489</v>
      </c>
      <c r="B2164" s="5" t="s">
        <v>1571</v>
      </c>
      <c r="C2164" s="376" t="s">
        <v>1572</v>
      </c>
      <c r="D2164" s="344" t="s">
        <v>1573</v>
      </c>
      <c r="E2164" s="337" t="s">
        <v>4078</v>
      </c>
      <c r="F2164" s="344" t="s">
        <v>3623</v>
      </c>
      <c r="G2164" s="344">
        <v>6</v>
      </c>
      <c r="H2164" s="650">
        <v>33.49</v>
      </c>
      <c r="I2164" s="650">
        <v>200.94</v>
      </c>
      <c r="J2164" s="366">
        <v>43426</v>
      </c>
      <c r="K2164" s="598" t="s">
        <v>234</v>
      </c>
      <c r="L2164" s="361" t="s">
        <v>54</v>
      </c>
      <c r="M2164" s="652" t="s">
        <v>104</v>
      </c>
      <c r="N2164" s="660">
        <v>43445</v>
      </c>
      <c r="O2164" s="654">
        <v>43448</v>
      </c>
      <c r="P2164" s="6"/>
      <c r="Q2164" s="363" t="s">
        <v>100</v>
      </c>
      <c r="R2164" s="549">
        <v>2018</v>
      </c>
    </row>
    <row r="2165" spans="1:23" ht="23.25" hidden="1" customHeight="1" x14ac:dyDescent="0.25">
      <c r="A2165" s="3" t="s">
        <v>27</v>
      </c>
      <c r="B2165" s="5" t="s">
        <v>4079</v>
      </c>
      <c r="C2165" s="376"/>
      <c r="D2165" s="344">
        <v>3659273</v>
      </c>
      <c r="E2165" s="3" t="s">
        <v>4080</v>
      </c>
      <c r="F2165" s="344" t="s">
        <v>75</v>
      </c>
      <c r="G2165" s="344">
        <v>1</v>
      </c>
      <c r="H2165" s="650">
        <v>16.16</v>
      </c>
      <c r="I2165" s="650"/>
      <c r="J2165" s="366">
        <v>43427</v>
      </c>
      <c r="K2165" s="598" t="s">
        <v>139</v>
      </c>
      <c r="L2165" s="361" t="s">
        <v>36</v>
      </c>
      <c r="M2165" s="652" t="s">
        <v>104</v>
      </c>
      <c r="N2165" s="653">
        <v>43451</v>
      </c>
      <c r="O2165" s="654">
        <v>43820</v>
      </c>
      <c r="P2165" s="6"/>
      <c r="Q2165" s="7" t="s">
        <v>100</v>
      </c>
      <c r="R2165" s="5">
        <v>2018</v>
      </c>
    </row>
    <row r="2166" spans="1:23" ht="23.25" hidden="1" customHeight="1" x14ac:dyDescent="0.25">
      <c r="A2166" s="3" t="s">
        <v>27</v>
      </c>
      <c r="B2166" s="5" t="s">
        <v>4081</v>
      </c>
      <c r="C2166" s="376"/>
      <c r="D2166" s="344">
        <v>6740735</v>
      </c>
      <c r="E2166" s="3" t="s">
        <v>4082</v>
      </c>
      <c r="F2166" s="344" t="s">
        <v>75</v>
      </c>
      <c r="G2166" s="344" t="s">
        <v>4083</v>
      </c>
      <c r="H2166" s="650">
        <v>2.57</v>
      </c>
      <c r="I2166" s="650"/>
      <c r="J2166" s="366">
        <v>43427</v>
      </c>
      <c r="K2166" s="598" t="s">
        <v>139</v>
      </c>
      <c r="L2166" s="361" t="s">
        <v>36</v>
      </c>
      <c r="M2166" s="652" t="s">
        <v>104</v>
      </c>
      <c r="N2166" s="660">
        <v>43451</v>
      </c>
      <c r="O2166" s="654">
        <v>43820</v>
      </c>
      <c r="P2166" s="6"/>
      <c r="Q2166" s="7" t="s">
        <v>100</v>
      </c>
      <c r="R2166" s="5">
        <v>2018</v>
      </c>
      <c r="S2166" s="124"/>
      <c r="T2166" s="124"/>
      <c r="U2166" s="124"/>
      <c r="V2166" s="124"/>
      <c r="W2166" s="124"/>
    </row>
    <row r="2167" spans="1:23" ht="23.25" hidden="1" customHeight="1" x14ac:dyDescent="0.25">
      <c r="A2167" s="3" t="s">
        <v>27</v>
      </c>
      <c r="B2167" s="5" t="s">
        <v>4084</v>
      </c>
      <c r="C2167" s="376"/>
      <c r="D2167" s="344">
        <v>6740760</v>
      </c>
      <c r="E2167" s="3" t="s">
        <v>4085</v>
      </c>
      <c r="F2167" s="344" t="s">
        <v>75</v>
      </c>
      <c r="G2167" s="344" t="s">
        <v>4083</v>
      </c>
      <c r="H2167" s="650">
        <v>2.5499999999999998</v>
      </c>
      <c r="I2167" s="650"/>
      <c r="J2167" s="366">
        <v>43427</v>
      </c>
      <c r="K2167" s="598" t="s">
        <v>139</v>
      </c>
      <c r="L2167" s="361" t="s">
        <v>36</v>
      </c>
      <c r="M2167" s="652" t="s">
        <v>104</v>
      </c>
      <c r="N2167" s="660">
        <v>43445</v>
      </c>
      <c r="O2167" s="654">
        <v>43448</v>
      </c>
      <c r="P2167" s="6"/>
      <c r="Q2167" s="7" t="s">
        <v>67</v>
      </c>
      <c r="R2167" s="5">
        <v>2018</v>
      </c>
    </row>
    <row r="2168" spans="1:23" ht="23.25" hidden="1" customHeight="1" x14ac:dyDescent="0.25">
      <c r="A2168" s="331" t="s">
        <v>54</v>
      </c>
      <c r="B2168" s="4" t="s">
        <v>2982</v>
      </c>
      <c r="C2168" s="430" t="s">
        <v>4086</v>
      </c>
      <c r="D2168" s="332" t="s">
        <v>2983</v>
      </c>
      <c r="E2168" s="337" t="s">
        <v>2984</v>
      </c>
      <c r="F2168" s="332" t="s">
        <v>1505</v>
      </c>
      <c r="G2168" s="332">
        <v>2</v>
      </c>
      <c r="H2168" s="650">
        <v>235.59</v>
      </c>
      <c r="I2168" s="650">
        <v>471.18</v>
      </c>
      <c r="J2168" s="419">
        <v>43427</v>
      </c>
      <c r="K2168" s="597" t="s">
        <v>808</v>
      </c>
      <c r="L2168" s="323" t="s">
        <v>54</v>
      </c>
      <c r="M2168" s="652" t="s">
        <v>104</v>
      </c>
      <c r="N2168" s="660">
        <v>43445</v>
      </c>
      <c r="O2168" s="654">
        <v>43455</v>
      </c>
      <c r="P2168" s="655"/>
      <c r="Q2168" s="7" t="s">
        <v>67</v>
      </c>
      <c r="R2168" s="544">
        <v>2018</v>
      </c>
    </row>
    <row r="2169" spans="1:23" ht="23.25" hidden="1" customHeight="1" x14ac:dyDescent="0.25">
      <c r="A2169" s="3" t="s">
        <v>1489</v>
      </c>
      <c r="B2169" s="5" t="s">
        <v>2048</v>
      </c>
      <c r="C2169" s="376"/>
      <c r="D2169" s="344" t="s">
        <v>2049</v>
      </c>
      <c r="E2169" s="333" t="s">
        <v>2050</v>
      </c>
      <c r="F2169" s="344" t="s">
        <v>50</v>
      </c>
      <c r="G2169" s="344">
        <v>2</v>
      </c>
      <c r="H2169" s="650">
        <v>4.75</v>
      </c>
      <c r="I2169" s="650">
        <v>9.5</v>
      </c>
      <c r="J2169" s="366">
        <v>43430</v>
      </c>
      <c r="K2169" s="598" t="s">
        <v>234</v>
      </c>
      <c r="L2169" s="361" t="s">
        <v>84</v>
      </c>
      <c r="M2169" s="652" t="s">
        <v>104</v>
      </c>
      <c r="N2169" s="660">
        <v>43445</v>
      </c>
      <c r="O2169" s="654">
        <v>43448</v>
      </c>
      <c r="P2169" s="6"/>
      <c r="Q2169" s="363" t="s">
        <v>67</v>
      </c>
      <c r="R2169" s="5">
        <v>2018</v>
      </c>
      <c r="S2169" s="124"/>
      <c r="T2169" s="124"/>
      <c r="U2169" s="124"/>
      <c r="V2169" s="124"/>
      <c r="W2169" s="124"/>
    </row>
    <row r="2170" spans="1:23" ht="23.25" hidden="1" customHeight="1" x14ac:dyDescent="0.25">
      <c r="A2170" s="3" t="s">
        <v>145</v>
      </c>
      <c r="B2170" s="5" t="s">
        <v>2852</v>
      </c>
      <c r="C2170" s="376" t="s">
        <v>784</v>
      </c>
      <c r="D2170" s="344"/>
      <c r="E2170" s="337" t="s">
        <v>3846</v>
      </c>
      <c r="F2170" s="344" t="s">
        <v>64</v>
      </c>
      <c r="G2170" s="344">
        <v>40</v>
      </c>
      <c r="H2170" s="650">
        <v>39.64</v>
      </c>
      <c r="I2170" s="650">
        <v>1585.6</v>
      </c>
      <c r="J2170" s="366">
        <v>43430</v>
      </c>
      <c r="K2170" s="598" t="s">
        <v>784</v>
      </c>
      <c r="L2170" s="361" t="s">
        <v>103</v>
      </c>
      <c r="M2170" s="652" t="s">
        <v>104</v>
      </c>
      <c r="N2170" s="660">
        <v>43445</v>
      </c>
      <c r="O2170" s="654">
        <v>43448</v>
      </c>
      <c r="P2170" s="6"/>
      <c r="Q2170" s="7" t="s">
        <v>100</v>
      </c>
      <c r="R2170" s="5">
        <v>2018</v>
      </c>
    </row>
    <row r="2171" spans="1:23" ht="23.25" hidden="1" customHeight="1" x14ac:dyDescent="0.25">
      <c r="A2171" s="3" t="s">
        <v>0</v>
      </c>
      <c r="B2171" s="5" t="s">
        <v>4087</v>
      </c>
      <c r="C2171" s="376"/>
      <c r="D2171" s="344"/>
      <c r="E2171" s="337" t="s">
        <v>4088</v>
      </c>
      <c r="F2171" s="344" t="s">
        <v>50</v>
      </c>
      <c r="G2171" s="344">
        <v>3</v>
      </c>
      <c r="H2171" s="650">
        <v>13.63</v>
      </c>
      <c r="I2171" s="650">
        <v>40.89</v>
      </c>
      <c r="J2171" s="366">
        <v>43430</v>
      </c>
      <c r="K2171" s="598" t="s">
        <v>234</v>
      </c>
      <c r="L2171" s="361" t="s">
        <v>54</v>
      </c>
      <c r="M2171" s="652" t="s">
        <v>104</v>
      </c>
      <c r="N2171" s="660">
        <v>43445</v>
      </c>
      <c r="O2171" s="654">
        <v>43448</v>
      </c>
      <c r="P2171" s="6"/>
      <c r="Q2171" s="363" t="s">
        <v>100</v>
      </c>
      <c r="R2171" s="5">
        <v>2018</v>
      </c>
    </row>
    <row r="2172" spans="1:23" ht="23.25" hidden="1" customHeight="1" x14ac:dyDescent="0.25">
      <c r="A2172" s="3" t="s">
        <v>4089</v>
      </c>
      <c r="B2172" s="5" t="s">
        <v>4090</v>
      </c>
      <c r="C2172" s="376" t="s">
        <v>4091</v>
      </c>
      <c r="D2172" s="344" t="s">
        <v>4092</v>
      </c>
      <c r="E2172" s="337" t="s">
        <v>4093</v>
      </c>
      <c r="F2172" s="344" t="s">
        <v>348</v>
      </c>
      <c r="G2172" s="344">
        <v>10</v>
      </c>
      <c r="H2172" s="650">
        <v>0.98</v>
      </c>
      <c r="I2172" s="650">
        <v>9.8000000000000007</v>
      </c>
      <c r="J2172" s="366">
        <v>43430</v>
      </c>
      <c r="K2172" s="598" t="s">
        <v>2123</v>
      </c>
      <c r="L2172" s="361" t="s">
        <v>54</v>
      </c>
      <c r="M2172" s="652" t="s">
        <v>104</v>
      </c>
      <c r="N2172" s="660">
        <v>43451</v>
      </c>
      <c r="O2172" s="654">
        <v>43820</v>
      </c>
      <c r="P2172" s="6"/>
      <c r="Q2172" s="7" t="s">
        <v>67</v>
      </c>
      <c r="R2172" s="5">
        <v>2018</v>
      </c>
    </row>
    <row r="2173" spans="1:23" ht="23.25" hidden="1" customHeight="1" x14ac:dyDescent="0.25">
      <c r="A2173" s="3" t="s">
        <v>4089</v>
      </c>
      <c r="B2173" s="5" t="s">
        <v>4090</v>
      </c>
      <c r="C2173" s="376" t="s">
        <v>4091</v>
      </c>
      <c r="D2173" s="344" t="s">
        <v>4094</v>
      </c>
      <c r="E2173" s="337" t="s">
        <v>4093</v>
      </c>
      <c r="F2173" s="344" t="s">
        <v>348</v>
      </c>
      <c r="G2173" s="344">
        <v>10</v>
      </c>
      <c r="H2173" s="650">
        <v>1.0900000000000001</v>
      </c>
      <c r="I2173" s="650">
        <v>10.9</v>
      </c>
      <c r="J2173" s="366">
        <v>43430</v>
      </c>
      <c r="K2173" s="598" t="s">
        <v>2123</v>
      </c>
      <c r="L2173" s="361" t="s">
        <v>54</v>
      </c>
      <c r="M2173" s="652" t="s">
        <v>104</v>
      </c>
      <c r="N2173" s="660">
        <v>43451</v>
      </c>
      <c r="O2173" s="654">
        <v>43820</v>
      </c>
      <c r="P2173" s="6"/>
      <c r="Q2173" s="7" t="s">
        <v>67</v>
      </c>
      <c r="R2173" s="5">
        <v>2018</v>
      </c>
    </row>
    <row r="2174" spans="1:23" ht="23.25" hidden="1" customHeight="1" x14ac:dyDescent="0.25">
      <c r="A2174" s="3" t="s">
        <v>4089</v>
      </c>
      <c r="B2174" s="5" t="s">
        <v>4090</v>
      </c>
      <c r="C2174" s="376" t="s">
        <v>4091</v>
      </c>
      <c r="D2174" s="344" t="s">
        <v>4095</v>
      </c>
      <c r="E2174" s="337" t="s">
        <v>4093</v>
      </c>
      <c r="F2174" s="344" t="s">
        <v>348</v>
      </c>
      <c r="G2174" s="344">
        <v>10</v>
      </c>
      <c r="H2174" s="650">
        <v>1.06</v>
      </c>
      <c r="I2174" s="650">
        <v>10.600000000000001</v>
      </c>
      <c r="J2174" s="366">
        <v>43430</v>
      </c>
      <c r="K2174" s="598" t="s">
        <v>2123</v>
      </c>
      <c r="L2174" s="361" t="s">
        <v>54</v>
      </c>
      <c r="M2174" s="652" t="s">
        <v>104</v>
      </c>
      <c r="N2174" s="660">
        <v>43451</v>
      </c>
      <c r="O2174" s="654">
        <v>43820</v>
      </c>
      <c r="P2174" s="6"/>
      <c r="Q2174" s="7" t="s">
        <v>67</v>
      </c>
      <c r="R2174" s="5">
        <v>2018</v>
      </c>
    </row>
    <row r="2175" spans="1:23" ht="23.25" hidden="1" customHeight="1" x14ac:dyDescent="0.25">
      <c r="A2175" s="3" t="s">
        <v>120</v>
      </c>
      <c r="B2175" s="5" t="s">
        <v>2120</v>
      </c>
      <c r="C2175" s="376"/>
      <c r="D2175" s="344" t="s">
        <v>2121</v>
      </c>
      <c r="E2175" s="3" t="s">
        <v>2122</v>
      </c>
      <c r="F2175" s="344" t="s">
        <v>50</v>
      </c>
      <c r="G2175" s="344">
        <v>10</v>
      </c>
      <c r="H2175" s="650">
        <v>3.06</v>
      </c>
      <c r="I2175" s="650">
        <v>30.6</v>
      </c>
      <c r="J2175" s="366">
        <v>43431</v>
      </c>
      <c r="K2175" s="598" t="s">
        <v>2123</v>
      </c>
      <c r="L2175" s="361" t="s">
        <v>120</v>
      </c>
      <c r="M2175" s="652" t="s">
        <v>104</v>
      </c>
      <c r="N2175" s="660">
        <v>43445</v>
      </c>
      <c r="O2175" s="654">
        <v>43448</v>
      </c>
      <c r="P2175" s="6"/>
      <c r="Q2175" s="7" t="s">
        <v>67</v>
      </c>
      <c r="R2175" s="5">
        <v>2018</v>
      </c>
    </row>
    <row r="2176" spans="1:23" ht="23.25" hidden="1" customHeight="1" x14ac:dyDescent="0.25">
      <c r="A2176" s="3" t="s">
        <v>120</v>
      </c>
      <c r="B2176" s="5" t="s">
        <v>2120</v>
      </c>
      <c r="C2176" s="376"/>
      <c r="D2176" s="344" t="s">
        <v>2130</v>
      </c>
      <c r="E2176" s="3" t="s">
        <v>2131</v>
      </c>
      <c r="F2176" s="344" t="s">
        <v>50</v>
      </c>
      <c r="G2176" s="344">
        <v>10</v>
      </c>
      <c r="H2176" s="650">
        <v>2.4900000000000002</v>
      </c>
      <c r="I2176" s="650">
        <v>24.900000000000002</v>
      </c>
      <c r="J2176" s="366">
        <v>43431</v>
      </c>
      <c r="K2176" s="598" t="s">
        <v>2123</v>
      </c>
      <c r="L2176" s="361" t="s">
        <v>120</v>
      </c>
      <c r="M2176" s="652" t="s">
        <v>104</v>
      </c>
      <c r="N2176" s="660">
        <v>43445</v>
      </c>
      <c r="O2176" s="654">
        <v>43448</v>
      </c>
      <c r="P2176" s="6"/>
      <c r="Q2176" s="7" t="s">
        <v>67</v>
      </c>
      <c r="R2176" s="5">
        <v>2018</v>
      </c>
    </row>
    <row r="2177" spans="1:23" ht="23.25" hidden="1" customHeight="1" x14ac:dyDescent="0.25">
      <c r="A2177" s="3" t="s">
        <v>120</v>
      </c>
      <c r="B2177" s="5" t="s">
        <v>2120</v>
      </c>
      <c r="C2177" s="376"/>
      <c r="D2177" s="344" t="s">
        <v>2132</v>
      </c>
      <c r="E2177" s="3" t="s">
        <v>2133</v>
      </c>
      <c r="F2177" s="344" t="s">
        <v>50</v>
      </c>
      <c r="G2177" s="344">
        <v>10</v>
      </c>
      <c r="H2177" s="650">
        <v>2.4900000000000002</v>
      </c>
      <c r="I2177" s="650">
        <v>24.900000000000002</v>
      </c>
      <c r="J2177" s="366">
        <v>43431</v>
      </c>
      <c r="K2177" s="598" t="s">
        <v>2123</v>
      </c>
      <c r="L2177" s="361" t="s">
        <v>120</v>
      </c>
      <c r="M2177" s="652" t="s">
        <v>104</v>
      </c>
      <c r="N2177" s="660">
        <v>43445</v>
      </c>
      <c r="O2177" s="654">
        <v>43448</v>
      </c>
      <c r="P2177" s="6"/>
      <c r="Q2177" s="7" t="s">
        <v>67</v>
      </c>
      <c r="R2177" s="5">
        <v>2018</v>
      </c>
    </row>
    <row r="2178" spans="1:23" ht="23.25" hidden="1" customHeight="1" x14ac:dyDescent="0.25">
      <c r="A2178" s="3" t="s">
        <v>120</v>
      </c>
      <c r="B2178" s="5" t="s">
        <v>2120</v>
      </c>
      <c r="C2178" s="376"/>
      <c r="D2178" s="344" t="s">
        <v>2134</v>
      </c>
      <c r="E2178" s="3" t="s">
        <v>2135</v>
      </c>
      <c r="F2178" s="344" t="s">
        <v>50</v>
      </c>
      <c r="G2178" s="344">
        <v>10</v>
      </c>
      <c r="H2178" s="650">
        <v>2.77</v>
      </c>
      <c r="I2178" s="650">
        <v>27.7</v>
      </c>
      <c r="J2178" s="366">
        <v>43431</v>
      </c>
      <c r="K2178" s="598" t="s">
        <v>2123</v>
      </c>
      <c r="L2178" s="361" t="s">
        <v>120</v>
      </c>
      <c r="M2178" s="652" t="s">
        <v>104</v>
      </c>
      <c r="N2178" s="660">
        <v>43445</v>
      </c>
      <c r="O2178" s="654">
        <v>43448</v>
      </c>
      <c r="P2178" s="6"/>
      <c r="Q2178" s="7" t="s">
        <v>67</v>
      </c>
      <c r="R2178" s="5">
        <v>2018</v>
      </c>
    </row>
    <row r="2179" spans="1:23" ht="23.25" hidden="1" customHeight="1" x14ac:dyDescent="0.25">
      <c r="A2179" s="3" t="s">
        <v>0</v>
      </c>
      <c r="B2179" s="5" t="s">
        <v>2488</v>
      </c>
      <c r="C2179" s="376" t="s">
        <v>185</v>
      </c>
      <c r="D2179" s="344" t="s">
        <v>2489</v>
      </c>
      <c r="E2179" s="3" t="s">
        <v>2490</v>
      </c>
      <c r="F2179" s="344" t="s">
        <v>50</v>
      </c>
      <c r="G2179" s="344">
        <v>2</v>
      </c>
      <c r="H2179" s="650">
        <v>137.83600000000001</v>
      </c>
      <c r="I2179" s="650">
        <v>275.68</v>
      </c>
      <c r="J2179" s="651">
        <v>43431</v>
      </c>
      <c r="K2179" s="598" t="s">
        <v>33</v>
      </c>
      <c r="L2179" s="361" t="s">
        <v>0</v>
      </c>
      <c r="M2179" s="652" t="s">
        <v>104</v>
      </c>
      <c r="N2179" s="653">
        <v>43445</v>
      </c>
      <c r="O2179" s="654">
        <v>43820</v>
      </c>
      <c r="P2179" s="6"/>
      <c r="Q2179" s="363" t="s">
        <v>100</v>
      </c>
      <c r="R2179" s="549">
        <v>2018</v>
      </c>
    </row>
    <row r="2180" spans="1:23" ht="23.25" hidden="1" customHeight="1" x14ac:dyDescent="0.25">
      <c r="A2180" s="4" t="s">
        <v>54</v>
      </c>
      <c r="B2180" s="4" t="s">
        <v>4096</v>
      </c>
      <c r="C2180" s="430"/>
      <c r="D2180" s="332" t="s">
        <v>4097</v>
      </c>
      <c r="E2180" s="333" t="s">
        <v>4098</v>
      </c>
      <c r="F2180" s="332" t="s">
        <v>32</v>
      </c>
      <c r="G2180" s="332">
        <v>1</v>
      </c>
      <c r="H2180" s="650">
        <v>1650</v>
      </c>
      <c r="I2180" s="650">
        <v>1650</v>
      </c>
      <c r="J2180" s="419">
        <v>43759</v>
      </c>
      <c r="K2180" s="597" t="s">
        <v>76</v>
      </c>
      <c r="L2180" s="323" t="s">
        <v>54</v>
      </c>
      <c r="M2180" s="652" t="s">
        <v>4099</v>
      </c>
      <c r="N2180" s="660">
        <v>43760</v>
      </c>
      <c r="O2180" s="654">
        <v>43762</v>
      </c>
      <c r="P2180" s="430"/>
      <c r="Q2180" s="2" t="s">
        <v>100</v>
      </c>
      <c r="R2180" s="655">
        <v>2019</v>
      </c>
    </row>
    <row r="2181" spans="1:23" ht="23.25" hidden="1" customHeight="1" x14ac:dyDescent="0.25">
      <c r="A2181" s="4" t="s">
        <v>54</v>
      </c>
      <c r="B2181" s="4" t="s">
        <v>4096</v>
      </c>
      <c r="C2181" s="430"/>
      <c r="D2181" s="332" t="s">
        <v>4097</v>
      </c>
      <c r="E2181" s="333" t="s">
        <v>4098</v>
      </c>
      <c r="F2181" s="332" t="s">
        <v>32</v>
      </c>
      <c r="G2181" s="332">
        <v>1</v>
      </c>
      <c r="H2181" s="650">
        <v>1650</v>
      </c>
      <c r="I2181" s="650">
        <v>1650</v>
      </c>
      <c r="J2181" s="419">
        <v>43759</v>
      </c>
      <c r="K2181" s="597" t="s">
        <v>76</v>
      </c>
      <c r="L2181" s="323" t="s">
        <v>54</v>
      </c>
      <c r="M2181" s="652" t="s">
        <v>4099</v>
      </c>
      <c r="N2181" s="660">
        <v>43760</v>
      </c>
      <c r="O2181" s="654">
        <v>43762</v>
      </c>
      <c r="P2181" s="430"/>
      <c r="Q2181" s="2" t="s">
        <v>100</v>
      </c>
      <c r="R2181" s="655">
        <v>2019</v>
      </c>
      <c r="S2181" s="124"/>
      <c r="T2181" s="124"/>
      <c r="U2181" s="124"/>
      <c r="V2181" s="124"/>
      <c r="W2181" s="124"/>
    </row>
    <row r="2182" spans="1:23" ht="23.25" hidden="1" customHeight="1" x14ac:dyDescent="0.25">
      <c r="A2182" s="3" t="s">
        <v>54</v>
      </c>
      <c r="B2182" s="5" t="s">
        <v>4100</v>
      </c>
      <c r="C2182" s="376" t="s">
        <v>4101</v>
      </c>
      <c r="D2182" s="344" t="s">
        <v>4102</v>
      </c>
      <c r="E2182" s="3" t="s">
        <v>4103</v>
      </c>
      <c r="F2182" s="344" t="s">
        <v>50</v>
      </c>
      <c r="G2182" s="344">
        <v>1</v>
      </c>
      <c r="H2182" s="650">
        <v>24.46</v>
      </c>
      <c r="I2182" s="650">
        <v>24.46</v>
      </c>
      <c r="J2182" s="651">
        <v>43432</v>
      </c>
      <c r="K2182" s="598" t="s">
        <v>33</v>
      </c>
      <c r="L2182" s="361" t="s">
        <v>0</v>
      </c>
      <c r="M2182" s="652" t="s">
        <v>104</v>
      </c>
      <c r="N2182" s="653">
        <v>43445</v>
      </c>
      <c r="O2182" s="654">
        <v>43448</v>
      </c>
      <c r="P2182" s="6"/>
      <c r="Q2182" s="363" t="s">
        <v>67</v>
      </c>
      <c r="R2182" s="658">
        <f>YEAR(J2182)</f>
        <v>2018</v>
      </c>
    </row>
    <row r="2183" spans="1:23" ht="23.25" hidden="1" customHeight="1" x14ac:dyDescent="0.25">
      <c r="A2183" s="3" t="s">
        <v>54</v>
      </c>
      <c r="B2183" s="5" t="s">
        <v>4104</v>
      </c>
      <c r="C2183" s="376"/>
      <c r="D2183" s="344">
        <v>218560</v>
      </c>
      <c r="E2183" s="3" t="s">
        <v>4104</v>
      </c>
      <c r="F2183" s="344" t="s">
        <v>1505</v>
      </c>
      <c r="G2183" s="344">
        <v>4</v>
      </c>
      <c r="H2183" s="650">
        <v>107.2</v>
      </c>
      <c r="I2183" s="650">
        <v>428.8</v>
      </c>
      <c r="J2183" s="366">
        <v>43433</v>
      </c>
      <c r="K2183" s="598" t="s">
        <v>616</v>
      </c>
      <c r="L2183" s="361" t="s">
        <v>54</v>
      </c>
      <c r="M2183" s="652" t="s">
        <v>104</v>
      </c>
      <c r="N2183" s="660">
        <v>43451</v>
      </c>
      <c r="O2183" s="654"/>
      <c r="P2183" s="6"/>
      <c r="Q2183" s="7" t="s">
        <v>100</v>
      </c>
      <c r="R2183" s="5">
        <v>2018</v>
      </c>
    </row>
    <row r="2184" spans="1:23" ht="23.25" hidden="1" customHeight="1" x14ac:dyDescent="0.25">
      <c r="A2184" s="3" t="s">
        <v>0</v>
      </c>
      <c r="B2184" s="5" t="s">
        <v>4105</v>
      </c>
      <c r="C2184" s="376" t="s">
        <v>41</v>
      </c>
      <c r="D2184" s="344">
        <v>543861</v>
      </c>
      <c r="E2184" s="3" t="s">
        <v>4106</v>
      </c>
      <c r="F2184" s="344" t="s">
        <v>44</v>
      </c>
      <c r="G2184" s="344">
        <v>4</v>
      </c>
      <c r="H2184" s="650">
        <v>19.760000000000002</v>
      </c>
      <c r="I2184" s="650">
        <v>79.040000000000006</v>
      </c>
      <c r="J2184" s="651">
        <v>43433</v>
      </c>
      <c r="K2184" s="598" t="s">
        <v>33</v>
      </c>
      <c r="L2184" s="361" t="s">
        <v>0</v>
      </c>
      <c r="M2184" s="652" t="s">
        <v>104</v>
      </c>
      <c r="N2184" s="653">
        <v>43446</v>
      </c>
      <c r="O2184" s="654">
        <v>43448</v>
      </c>
      <c r="P2184" s="6"/>
      <c r="Q2184" s="764" t="s">
        <v>100</v>
      </c>
      <c r="R2184" s="5">
        <v>2018</v>
      </c>
    </row>
    <row r="2185" spans="1:23" ht="23.25" hidden="1" customHeight="1" x14ac:dyDescent="0.25">
      <c r="A2185" s="331" t="s">
        <v>36</v>
      </c>
      <c r="B2185" s="4" t="s">
        <v>4107</v>
      </c>
      <c r="C2185" s="430"/>
      <c r="D2185" s="332"/>
      <c r="E2185" s="337" t="s">
        <v>4107</v>
      </c>
      <c r="F2185" s="332" t="s">
        <v>32</v>
      </c>
      <c r="G2185" s="332">
        <v>1</v>
      </c>
      <c r="H2185" s="650">
        <v>448</v>
      </c>
      <c r="I2185" s="650">
        <v>448</v>
      </c>
      <c r="J2185" s="420">
        <v>43433</v>
      </c>
      <c r="K2185" s="597" t="s">
        <v>33</v>
      </c>
      <c r="L2185" s="323" t="s">
        <v>36</v>
      </c>
      <c r="M2185" s="652" t="s">
        <v>1873</v>
      </c>
      <c r="N2185" s="653">
        <v>43508</v>
      </c>
      <c r="O2185" s="654">
        <v>43510</v>
      </c>
      <c r="P2185" s="655"/>
      <c r="Q2185" s="2" t="s">
        <v>67</v>
      </c>
      <c r="R2185" s="655">
        <v>2018</v>
      </c>
    </row>
    <row r="2186" spans="1:23" ht="23.25" hidden="1" customHeight="1" x14ac:dyDescent="0.25">
      <c r="A2186" s="3" t="s">
        <v>54</v>
      </c>
      <c r="B2186" s="5" t="s">
        <v>4108</v>
      </c>
      <c r="C2186" s="376" t="s">
        <v>246</v>
      </c>
      <c r="D2186" s="344" t="s">
        <v>4109</v>
      </c>
      <c r="E2186" s="337" t="s">
        <v>4110</v>
      </c>
      <c r="F2186" s="344" t="s">
        <v>32</v>
      </c>
      <c r="G2186" s="344">
        <v>1</v>
      </c>
      <c r="H2186" s="650">
        <v>571.42999999999995</v>
      </c>
      <c r="I2186" s="650">
        <v>571.42999999999995</v>
      </c>
      <c r="J2186" s="366">
        <v>43433</v>
      </c>
      <c r="K2186" s="598" t="s">
        <v>234</v>
      </c>
      <c r="L2186" s="361" t="s">
        <v>54</v>
      </c>
      <c r="M2186" s="652" t="s">
        <v>104</v>
      </c>
      <c r="N2186" s="660">
        <v>43445</v>
      </c>
      <c r="O2186" s="654">
        <v>43448</v>
      </c>
      <c r="P2186" s="6"/>
      <c r="Q2186" s="363" t="s">
        <v>100</v>
      </c>
      <c r="R2186" s="5">
        <v>2018</v>
      </c>
    </row>
    <row r="2187" spans="1:23" ht="23.25" hidden="1" customHeight="1" x14ac:dyDescent="0.25">
      <c r="A2187" s="3" t="s">
        <v>54</v>
      </c>
      <c r="B2187" s="5" t="s">
        <v>4111</v>
      </c>
      <c r="C2187" s="376"/>
      <c r="D2187" s="344"/>
      <c r="E2187" s="337" t="s">
        <v>4112</v>
      </c>
      <c r="F2187" s="344" t="s">
        <v>2189</v>
      </c>
      <c r="G2187" s="344">
        <v>1</v>
      </c>
      <c r="H2187" s="650">
        <v>633.62</v>
      </c>
      <c r="I2187" s="650">
        <v>633.62</v>
      </c>
      <c r="J2187" s="366">
        <v>43433</v>
      </c>
      <c r="K2187" s="598" t="s">
        <v>4113</v>
      </c>
      <c r="L2187" s="361" t="s">
        <v>88</v>
      </c>
      <c r="M2187" s="652" t="s">
        <v>104</v>
      </c>
      <c r="N2187" s="660">
        <v>43445</v>
      </c>
      <c r="O2187" s="654"/>
      <c r="P2187" s="6"/>
      <c r="Q2187" s="7" t="s">
        <v>67</v>
      </c>
      <c r="R2187" s="5">
        <v>2018</v>
      </c>
    </row>
    <row r="2188" spans="1:23" ht="23.25" hidden="1" customHeight="1" x14ac:dyDescent="0.25">
      <c r="A2188" s="3" t="s">
        <v>54</v>
      </c>
      <c r="B2188" s="5" t="s">
        <v>4114</v>
      </c>
      <c r="C2188" s="376"/>
      <c r="D2188" s="344" t="s">
        <v>4115</v>
      </c>
      <c r="E2188" s="3" t="s">
        <v>4116</v>
      </c>
      <c r="F2188" s="344" t="s">
        <v>1505</v>
      </c>
      <c r="G2188" s="344">
        <v>50</v>
      </c>
      <c r="H2188" s="650">
        <v>0.21</v>
      </c>
      <c r="I2188" s="650">
        <v>10.5</v>
      </c>
      <c r="J2188" s="366">
        <v>43433</v>
      </c>
      <c r="K2188" s="598" t="s">
        <v>1406</v>
      </c>
      <c r="L2188" s="361" t="s">
        <v>54</v>
      </c>
      <c r="M2188" s="652" t="s">
        <v>104</v>
      </c>
      <c r="N2188" s="660">
        <v>43446</v>
      </c>
      <c r="O2188" s="654">
        <v>43448</v>
      </c>
      <c r="P2188" s="6"/>
      <c r="Q2188" s="7" t="s">
        <v>100</v>
      </c>
      <c r="R2188" s="549">
        <v>2018</v>
      </c>
      <c r="S2188" s="564"/>
      <c r="T2188" s="564"/>
      <c r="U2188" s="564"/>
      <c r="V2188" s="564"/>
      <c r="W2188" s="564"/>
    </row>
    <row r="2189" spans="1:23" ht="23.25" hidden="1" customHeight="1" x14ac:dyDescent="0.25">
      <c r="A2189" s="331" t="s">
        <v>27</v>
      </c>
      <c r="B2189" s="4" t="s">
        <v>4117</v>
      </c>
      <c r="C2189" s="430"/>
      <c r="D2189" s="332" t="s">
        <v>4118</v>
      </c>
      <c r="E2189" s="337" t="s">
        <v>4119</v>
      </c>
      <c r="F2189" s="332" t="s">
        <v>50</v>
      </c>
      <c r="G2189" s="332" t="s">
        <v>4120</v>
      </c>
      <c r="H2189" s="650"/>
      <c r="I2189" s="650">
        <v>27</v>
      </c>
      <c r="J2189" s="419">
        <v>43434</v>
      </c>
      <c r="K2189" s="597" t="s">
        <v>188</v>
      </c>
      <c r="L2189" s="323" t="s">
        <v>36</v>
      </c>
      <c r="M2189" s="652" t="s">
        <v>104</v>
      </c>
      <c r="N2189" s="660">
        <v>43452</v>
      </c>
      <c r="O2189" s="654">
        <v>43820</v>
      </c>
      <c r="P2189" s="655"/>
      <c r="Q2189" s="723" t="s">
        <v>100</v>
      </c>
      <c r="R2189" s="718">
        <v>2018</v>
      </c>
      <c r="S2189" s="564"/>
      <c r="T2189" s="564"/>
      <c r="U2189" s="564"/>
      <c r="V2189" s="564"/>
      <c r="W2189" s="564"/>
    </row>
    <row r="2190" spans="1:23" ht="23.25" hidden="1" customHeight="1" x14ac:dyDescent="0.25">
      <c r="A2190" s="3" t="s">
        <v>54</v>
      </c>
      <c r="B2190" s="5" t="s">
        <v>4121</v>
      </c>
      <c r="C2190" s="376" t="s">
        <v>185</v>
      </c>
      <c r="D2190" s="344" t="s">
        <v>4122</v>
      </c>
      <c r="E2190" s="3" t="s">
        <v>4121</v>
      </c>
      <c r="F2190" s="344" t="s">
        <v>50</v>
      </c>
      <c r="G2190" s="344">
        <v>2</v>
      </c>
      <c r="H2190" s="650">
        <v>90.57</v>
      </c>
      <c r="I2190" s="650">
        <v>181.14</v>
      </c>
      <c r="J2190" s="651">
        <v>43434</v>
      </c>
      <c r="K2190" s="598" t="s">
        <v>33</v>
      </c>
      <c r="L2190" s="361" t="s">
        <v>0</v>
      </c>
      <c r="M2190" s="652" t="s">
        <v>104</v>
      </c>
      <c r="N2190" s="653">
        <v>43445</v>
      </c>
      <c r="O2190" s="654">
        <v>43448</v>
      </c>
      <c r="P2190" s="6"/>
      <c r="Q2190" s="363" t="s">
        <v>67</v>
      </c>
      <c r="R2190" s="549">
        <v>2018</v>
      </c>
      <c r="S2190" s="564"/>
      <c r="T2190" s="564"/>
      <c r="U2190" s="564"/>
      <c r="V2190" s="564"/>
      <c r="W2190" s="564"/>
    </row>
    <row r="2191" spans="1:23" ht="23.25" hidden="1" customHeight="1" x14ac:dyDescent="0.25">
      <c r="A2191" s="3" t="s">
        <v>2225</v>
      </c>
      <c r="B2191" s="5" t="s">
        <v>4123</v>
      </c>
      <c r="C2191" s="376" t="s">
        <v>3620</v>
      </c>
      <c r="D2191" s="344" t="s">
        <v>4124</v>
      </c>
      <c r="E2191" s="333" t="s">
        <v>4125</v>
      </c>
      <c r="F2191" s="344" t="s">
        <v>1505</v>
      </c>
      <c r="G2191" s="344">
        <v>2</v>
      </c>
      <c r="H2191" s="650">
        <v>6.62</v>
      </c>
      <c r="I2191" s="650">
        <v>13.24</v>
      </c>
      <c r="J2191" s="366">
        <v>43434</v>
      </c>
      <c r="K2191" s="598" t="s">
        <v>139</v>
      </c>
      <c r="L2191" s="361" t="s">
        <v>4</v>
      </c>
      <c r="M2191" s="652" t="s">
        <v>104</v>
      </c>
      <c r="N2191" s="660">
        <v>43451</v>
      </c>
      <c r="O2191" s="654"/>
      <c r="P2191" s="6"/>
      <c r="Q2191" s="7" t="s">
        <v>100</v>
      </c>
      <c r="R2191" s="5">
        <v>2018</v>
      </c>
      <c r="S2191" s="124"/>
      <c r="T2191" s="124"/>
      <c r="U2191" s="124"/>
      <c r="V2191" s="124"/>
      <c r="W2191" s="124"/>
    </row>
    <row r="2192" spans="1:23" ht="23.25" hidden="1" customHeight="1" x14ac:dyDescent="0.25">
      <c r="A2192" s="3" t="s">
        <v>0</v>
      </c>
      <c r="B2192" s="5" t="s">
        <v>4126</v>
      </c>
      <c r="C2192" s="376" t="s">
        <v>4127</v>
      </c>
      <c r="D2192" s="344" t="s">
        <v>4128</v>
      </c>
      <c r="E2192" s="333" t="s">
        <v>4129</v>
      </c>
      <c r="F2192" s="344" t="s">
        <v>94</v>
      </c>
      <c r="G2192" s="344">
        <v>1</v>
      </c>
      <c r="H2192" s="650">
        <v>86.11</v>
      </c>
      <c r="I2192" s="650">
        <v>86.11</v>
      </c>
      <c r="J2192" s="366">
        <v>43434</v>
      </c>
      <c r="K2192" s="598" t="s">
        <v>139</v>
      </c>
      <c r="L2192" s="571" t="s">
        <v>54</v>
      </c>
      <c r="M2192" s="652" t="s">
        <v>3106</v>
      </c>
      <c r="N2192" s="660">
        <v>43481</v>
      </c>
      <c r="O2192" s="654">
        <v>43482</v>
      </c>
      <c r="P2192" s="6"/>
      <c r="Q2192" s="7" t="s">
        <v>100</v>
      </c>
      <c r="R2192" s="5">
        <v>2018</v>
      </c>
    </row>
    <row r="2193" spans="1:23" ht="23.25" hidden="1" customHeight="1" x14ac:dyDescent="0.25">
      <c r="A2193" s="3" t="s">
        <v>2225</v>
      </c>
      <c r="B2193" s="5" t="s">
        <v>4130</v>
      </c>
      <c r="C2193" s="376" t="s">
        <v>3403</v>
      </c>
      <c r="D2193" s="344" t="s">
        <v>4131</v>
      </c>
      <c r="E2193" s="3" t="s">
        <v>4130</v>
      </c>
      <c r="F2193" s="344" t="s">
        <v>50</v>
      </c>
      <c r="G2193" s="344">
        <v>2</v>
      </c>
      <c r="H2193" s="650">
        <v>9.6</v>
      </c>
      <c r="I2193" s="650">
        <v>19.2</v>
      </c>
      <c r="J2193" s="366">
        <v>43436</v>
      </c>
      <c r="K2193" s="598" t="s">
        <v>139</v>
      </c>
      <c r="L2193" s="361" t="s">
        <v>4</v>
      </c>
      <c r="M2193" s="652" t="s">
        <v>104</v>
      </c>
      <c r="N2193" s="660">
        <v>43451</v>
      </c>
      <c r="O2193" s="654"/>
      <c r="P2193" s="6"/>
      <c r="Q2193" s="7" t="s">
        <v>100</v>
      </c>
      <c r="R2193" s="5">
        <v>2018</v>
      </c>
    </row>
    <row r="2194" spans="1:23" ht="23.25" hidden="1" customHeight="1" x14ac:dyDescent="0.25">
      <c r="A2194" s="3" t="s">
        <v>0</v>
      </c>
      <c r="B2194" s="5" t="s">
        <v>4132</v>
      </c>
      <c r="C2194" s="376" t="s">
        <v>180</v>
      </c>
      <c r="D2194" s="344">
        <v>1201454</v>
      </c>
      <c r="E2194" s="3" t="s">
        <v>4133</v>
      </c>
      <c r="F2194" s="344" t="s">
        <v>94</v>
      </c>
      <c r="G2194" s="344">
        <v>1</v>
      </c>
      <c r="H2194" s="650">
        <v>424.96</v>
      </c>
      <c r="I2194" s="650">
        <v>424.96</v>
      </c>
      <c r="J2194" s="366">
        <v>43436</v>
      </c>
      <c r="K2194" s="598" t="s">
        <v>180</v>
      </c>
      <c r="L2194" s="361" t="s">
        <v>54</v>
      </c>
      <c r="M2194" s="652" t="s">
        <v>104</v>
      </c>
      <c r="N2194" s="660">
        <v>43445</v>
      </c>
      <c r="O2194" s="654">
        <v>43448</v>
      </c>
      <c r="P2194" s="6"/>
      <c r="Q2194" s="7" t="s">
        <v>67</v>
      </c>
      <c r="R2194" s="5">
        <v>2018</v>
      </c>
    </row>
    <row r="2195" spans="1:23" ht="23.25" hidden="1" customHeight="1" x14ac:dyDescent="0.25">
      <c r="A2195" s="3" t="s">
        <v>0</v>
      </c>
      <c r="B2195" s="5" t="s">
        <v>4132</v>
      </c>
      <c r="C2195" s="376" t="s">
        <v>180</v>
      </c>
      <c r="D2195" s="344">
        <v>1403825</v>
      </c>
      <c r="E2195" s="3" t="s">
        <v>4134</v>
      </c>
      <c r="F2195" s="344" t="s">
        <v>94</v>
      </c>
      <c r="G2195" s="344">
        <v>6</v>
      </c>
      <c r="H2195" s="650">
        <v>7.14</v>
      </c>
      <c r="I2195" s="650">
        <v>14.28</v>
      </c>
      <c r="J2195" s="366">
        <v>43436</v>
      </c>
      <c r="K2195" s="598" t="s">
        <v>180</v>
      </c>
      <c r="L2195" s="361" t="s">
        <v>54</v>
      </c>
      <c r="M2195" s="652" t="s">
        <v>104</v>
      </c>
      <c r="N2195" s="660">
        <v>43445</v>
      </c>
      <c r="O2195" s="654">
        <v>43448</v>
      </c>
      <c r="P2195" s="6"/>
      <c r="Q2195" s="7" t="s">
        <v>67</v>
      </c>
      <c r="R2195" s="5">
        <v>2018</v>
      </c>
    </row>
    <row r="2196" spans="1:23" s="124" customFormat="1" ht="23.25" hidden="1" customHeight="1" x14ac:dyDescent="0.25">
      <c r="A2196" s="3" t="s">
        <v>54</v>
      </c>
      <c r="B2196" s="5" t="s">
        <v>4135</v>
      </c>
      <c r="C2196" s="376" t="s">
        <v>4136</v>
      </c>
      <c r="D2196" s="344" t="s">
        <v>4137</v>
      </c>
      <c r="E2196" s="337" t="s">
        <v>4138</v>
      </c>
      <c r="F2196" s="344" t="s">
        <v>44</v>
      </c>
      <c r="G2196" s="344">
        <v>4</v>
      </c>
      <c r="H2196" s="650">
        <v>230.97</v>
      </c>
      <c r="I2196" s="650">
        <v>923.88</v>
      </c>
      <c r="J2196" s="651">
        <v>43437</v>
      </c>
      <c r="K2196" s="598" t="s">
        <v>33</v>
      </c>
      <c r="L2196" s="361" t="s">
        <v>0</v>
      </c>
      <c r="M2196" s="652" t="s">
        <v>3106</v>
      </c>
      <c r="N2196" s="653">
        <v>43486</v>
      </c>
      <c r="O2196" s="654">
        <v>43494</v>
      </c>
      <c r="P2196" s="6"/>
      <c r="Q2196" s="363" t="s">
        <v>67</v>
      </c>
      <c r="R2196" s="549">
        <v>2018</v>
      </c>
      <c r="S2196" s="330"/>
      <c r="T2196" s="330"/>
      <c r="U2196" s="330"/>
      <c r="V2196" s="330"/>
      <c r="W2196" s="330"/>
    </row>
    <row r="2197" spans="1:23" ht="23.25" hidden="1" customHeight="1" x14ac:dyDescent="0.25">
      <c r="A2197" s="3" t="s">
        <v>36</v>
      </c>
      <c r="B2197" s="5" t="s">
        <v>4139</v>
      </c>
      <c r="C2197" s="376"/>
      <c r="D2197" s="344" t="s">
        <v>4140</v>
      </c>
      <c r="E2197" s="337" t="s">
        <v>4139</v>
      </c>
      <c r="F2197" s="344" t="s">
        <v>32</v>
      </c>
      <c r="G2197" s="344">
        <v>1</v>
      </c>
      <c r="H2197" s="650">
        <v>822.6</v>
      </c>
      <c r="I2197" s="650">
        <v>822.6</v>
      </c>
      <c r="J2197" s="366">
        <v>43438</v>
      </c>
      <c r="K2197" s="598" t="s">
        <v>192</v>
      </c>
      <c r="L2197" s="361" t="s">
        <v>36</v>
      </c>
      <c r="M2197" s="652" t="s">
        <v>3106</v>
      </c>
      <c r="N2197" s="660">
        <v>43481</v>
      </c>
      <c r="O2197" s="654">
        <v>43482</v>
      </c>
      <c r="P2197" s="6"/>
      <c r="Q2197" s="7" t="s">
        <v>100</v>
      </c>
      <c r="R2197" s="549">
        <v>2018</v>
      </c>
    </row>
    <row r="2198" spans="1:23" ht="23.25" hidden="1" customHeight="1" x14ac:dyDescent="0.25">
      <c r="A2198" s="3" t="s">
        <v>154</v>
      </c>
      <c r="B2198" s="5" t="s">
        <v>4141</v>
      </c>
      <c r="C2198" s="376" t="s">
        <v>784</v>
      </c>
      <c r="D2198" s="344" t="s">
        <v>4142</v>
      </c>
      <c r="E2198" s="337" t="s">
        <v>4142</v>
      </c>
      <c r="F2198" s="344" t="s">
        <v>32</v>
      </c>
      <c r="G2198" s="344">
        <v>40</v>
      </c>
      <c r="H2198" s="650">
        <v>9.5299999999999994</v>
      </c>
      <c r="I2198" s="650">
        <v>381.2</v>
      </c>
      <c r="J2198" s="366">
        <v>43438</v>
      </c>
      <c r="K2198" s="598" t="s">
        <v>784</v>
      </c>
      <c r="L2198" s="361" t="s">
        <v>2736</v>
      </c>
      <c r="M2198" s="652" t="s">
        <v>104</v>
      </c>
      <c r="N2198" s="660">
        <v>43445</v>
      </c>
      <c r="O2198" s="654">
        <v>43448</v>
      </c>
      <c r="P2198" s="6"/>
      <c r="Q2198" s="7" t="s">
        <v>100</v>
      </c>
      <c r="R2198" s="5">
        <v>2018</v>
      </c>
    </row>
    <row r="2199" spans="1:23" ht="23.25" hidden="1" customHeight="1" x14ac:dyDescent="0.25">
      <c r="A2199" s="3" t="s">
        <v>103</v>
      </c>
      <c r="B2199" s="5" t="s">
        <v>4143</v>
      </c>
      <c r="C2199" s="376" t="s">
        <v>784</v>
      </c>
      <c r="D2199" s="344" t="s">
        <v>4144</v>
      </c>
      <c r="E2199" s="337" t="s">
        <v>4145</v>
      </c>
      <c r="F2199" s="344" t="s">
        <v>32</v>
      </c>
      <c r="G2199" s="344">
        <v>40</v>
      </c>
      <c r="H2199" s="650">
        <v>18.79</v>
      </c>
      <c r="I2199" s="650">
        <v>751.59999999999991</v>
      </c>
      <c r="J2199" s="366">
        <v>43438</v>
      </c>
      <c r="K2199" s="598" t="s">
        <v>784</v>
      </c>
      <c r="L2199" s="361" t="s">
        <v>103</v>
      </c>
      <c r="M2199" s="652" t="s">
        <v>104</v>
      </c>
      <c r="N2199" s="660">
        <v>43445</v>
      </c>
      <c r="O2199" s="654">
        <v>43448</v>
      </c>
      <c r="P2199" s="6"/>
      <c r="Q2199" s="7" t="s">
        <v>67</v>
      </c>
      <c r="R2199" s="5">
        <v>2018</v>
      </c>
    </row>
    <row r="2200" spans="1:23" ht="23.25" hidden="1" customHeight="1" x14ac:dyDescent="0.25">
      <c r="A2200" s="3" t="s">
        <v>0</v>
      </c>
      <c r="B2200" s="5" t="s">
        <v>4146</v>
      </c>
      <c r="C2200" s="376" t="s">
        <v>947</v>
      </c>
      <c r="D2200" s="344" t="s">
        <v>4147</v>
      </c>
      <c r="E2200" s="337" t="s">
        <v>4148</v>
      </c>
      <c r="F2200" s="344" t="s">
        <v>50</v>
      </c>
      <c r="G2200" s="344">
        <v>1</v>
      </c>
      <c r="H2200" s="650">
        <v>111.95</v>
      </c>
      <c r="I2200" s="650">
        <v>111.95</v>
      </c>
      <c r="J2200" s="366">
        <v>43439</v>
      </c>
      <c r="K2200" s="598" t="s">
        <v>234</v>
      </c>
      <c r="L2200" s="361" t="s">
        <v>54</v>
      </c>
      <c r="M2200" s="652" t="s">
        <v>3106</v>
      </c>
      <c r="N2200" s="660">
        <v>43486</v>
      </c>
      <c r="O2200" s="654">
        <v>43494</v>
      </c>
      <c r="P2200" s="6"/>
      <c r="Q2200" s="363" t="s">
        <v>100</v>
      </c>
      <c r="R2200" s="549">
        <v>2018</v>
      </c>
    </row>
    <row r="2201" spans="1:23" ht="23.25" hidden="1" customHeight="1" x14ac:dyDescent="0.25">
      <c r="A2201" s="3" t="s">
        <v>9</v>
      </c>
      <c r="B2201" s="5" t="s">
        <v>4149</v>
      </c>
      <c r="C2201" s="376" t="s">
        <v>1419</v>
      </c>
      <c r="D2201" s="344" t="s">
        <v>4150</v>
      </c>
      <c r="E2201" s="3" t="s">
        <v>4149</v>
      </c>
      <c r="F2201" s="344" t="s">
        <v>50</v>
      </c>
      <c r="G2201" s="344" t="s">
        <v>4048</v>
      </c>
      <c r="H2201" s="650">
        <v>20.73</v>
      </c>
      <c r="I2201" s="650"/>
      <c r="J2201" s="366">
        <v>43439</v>
      </c>
      <c r="K2201" s="598" t="s">
        <v>139</v>
      </c>
      <c r="L2201" s="361" t="s">
        <v>120</v>
      </c>
      <c r="M2201" s="652" t="s">
        <v>104</v>
      </c>
      <c r="N2201" s="660">
        <v>43445</v>
      </c>
      <c r="O2201" s="654">
        <v>43448</v>
      </c>
      <c r="P2201" s="6"/>
      <c r="Q2201" s="7" t="s">
        <v>67</v>
      </c>
      <c r="R2201" s="5">
        <v>2018</v>
      </c>
    </row>
    <row r="2202" spans="1:23" ht="23.25" hidden="1" customHeight="1" x14ac:dyDescent="0.25">
      <c r="A2202" s="3" t="s">
        <v>9</v>
      </c>
      <c r="B2202" s="5" t="s">
        <v>4151</v>
      </c>
      <c r="C2202" s="376" t="s">
        <v>4152</v>
      </c>
      <c r="D2202" s="344" t="s">
        <v>4153</v>
      </c>
      <c r="E2202" s="333" t="s">
        <v>4151</v>
      </c>
      <c r="F2202" s="344" t="s">
        <v>50</v>
      </c>
      <c r="G2202" s="344" t="s">
        <v>4048</v>
      </c>
      <c r="H2202" s="650">
        <v>17.43</v>
      </c>
      <c r="I2202" s="650"/>
      <c r="J2202" s="366">
        <v>43439</v>
      </c>
      <c r="K2202" s="598" t="s">
        <v>139</v>
      </c>
      <c r="L2202" s="361" t="s">
        <v>120</v>
      </c>
      <c r="M2202" s="652" t="s">
        <v>104</v>
      </c>
      <c r="N2202" s="660">
        <v>43445</v>
      </c>
      <c r="O2202" s="654">
        <v>43448</v>
      </c>
      <c r="P2202" s="6"/>
      <c r="Q2202" s="7" t="s">
        <v>67</v>
      </c>
      <c r="R2202" s="5">
        <v>2018</v>
      </c>
    </row>
    <row r="2203" spans="1:23" ht="23.25" hidden="1" customHeight="1" x14ac:dyDescent="0.25">
      <c r="A2203" s="3" t="s">
        <v>3047</v>
      </c>
      <c r="B2203" s="5" t="s">
        <v>4154</v>
      </c>
      <c r="C2203" s="376" t="s">
        <v>3403</v>
      </c>
      <c r="D2203" s="344" t="s">
        <v>4155</v>
      </c>
      <c r="E2203" s="3" t="s">
        <v>4154</v>
      </c>
      <c r="F2203" s="344" t="s">
        <v>50</v>
      </c>
      <c r="G2203" s="344">
        <v>2</v>
      </c>
      <c r="H2203" s="650">
        <v>7.14</v>
      </c>
      <c r="I2203" s="650">
        <v>14.28</v>
      </c>
      <c r="J2203" s="366">
        <v>43439</v>
      </c>
      <c r="K2203" s="598" t="s">
        <v>139</v>
      </c>
      <c r="L2203" s="361" t="s">
        <v>4</v>
      </c>
      <c r="M2203" s="652" t="s">
        <v>104</v>
      </c>
      <c r="N2203" s="660">
        <v>43451</v>
      </c>
      <c r="O2203" s="654"/>
      <c r="P2203" s="6"/>
      <c r="Q2203" s="7" t="s">
        <v>100</v>
      </c>
      <c r="R2203" s="5">
        <v>2018</v>
      </c>
    </row>
    <row r="2204" spans="1:23" ht="23.25" hidden="1" customHeight="1" x14ac:dyDescent="0.25">
      <c r="A2204" s="3" t="s">
        <v>9</v>
      </c>
      <c r="B2204" s="5" t="s">
        <v>4156</v>
      </c>
      <c r="C2204" s="376" t="s">
        <v>1857</v>
      </c>
      <c r="D2204" s="344" t="s">
        <v>4157</v>
      </c>
      <c r="E2204" s="3" t="s">
        <v>4156</v>
      </c>
      <c r="F2204" s="344" t="s">
        <v>50</v>
      </c>
      <c r="G2204" s="344">
        <v>1</v>
      </c>
      <c r="H2204" s="650">
        <v>8.7799999999999994</v>
      </c>
      <c r="I2204" s="650"/>
      <c r="J2204" s="366">
        <v>43439</v>
      </c>
      <c r="K2204" s="598" t="s">
        <v>139</v>
      </c>
      <c r="L2204" s="361" t="s">
        <v>120</v>
      </c>
      <c r="M2204" s="652" t="s">
        <v>104</v>
      </c>
      <c r="N2204" s="660">
        <v>43445</v>
      </c>
      <c r="O2204" s="654">
        <v>43448</v>
      </c>
      <c r="P2204" s="6"/>
      <c r="Q2204" s="7" t="s">
        <v>100</v>
      </c>
      <c r="R2204" s="5">
        <v>2018</v>
      </c>
    </row>
    <row r="2205" spans="1:23" ht="23.25" hidden="1" customHeight="1" x14ac:dyDescent="0.25">
      <c r="A2205" s="3" t="s">
        <v>1489</v>
      </c>
      <c r="B2205" s="5" t="s">
        <v>4158</v>
      </c>
      <c r="C2205" s="376" t="s">
        <v>4159</v>
      </c>
      <c r="D2205" s="344" t="s">
        <v>4160</v>
      </c>
      <c r="E2205" s="3" t="s">
        <v>4161</v>
      </c>
      <c r="F2205" s="344" t="s">
        <v>683</v>
      </c>
      <c r="G2205" s="344">
        <v>1</v>
      </c>
      <c r="H2205" s="650">
        <v>80.23</v>
      </c>
      <c r="I2205" s="650">
        <v>80.23</v>
      </c>
      <c r="J2205" s="651">
        <v>43444</v>
      </c>
      <c r="K2205" s="598" t="s">
        <v>33</v>
      </c>
      <c r="L2205" s="361" t="s">
        <v>0</v>
      </c>
      <c r="M2205" s="652" t="s">
        <v>104</v>
      </c>
      <c r="N2205" s="653">
        <v>43446</v>
      </c>
      <c r="O2205" s="654">
        <v>43448</v>
      </c>
      <c r="P2205" s="6"/>
      <c r="Q2205" s="764" t="s">
        <v>100</v>
      </c>
      <c r="R2205" s="549">
        <v>2018</v>
      </c>
    </row>
    <row r="2206" spans="1:23" ht="23.25" hidden="1" customHeight="1" x14ac:dyDescent="0.25">
      <c r="A2206" s="5" t="s">
        <v>4162</v>
      </c>
      <c r="B2206" s="5" t="s">
        <v>4163</v>
      </c>
      <c r="C2206" s="376" t="s">
        <v>4164</v>
      </c>
      <c r="D2206" s="335" t="s">
        <v>4165</v>
      </c>
      <c r="E2206" s="333" t="s">
        <v>4163</v>
      </c>
      <c r="F2206" s="344" t="s">
        <v>50</v>
      </c>
      <c r="G2206" s="344">
        <v>1</v>
      </c>
      <c r="H2206" s="650">
        <v>24.16</v>
      </c>
      <c r="I2206" s="650">
        <v>24.16</v>
      </c>
      <c r="J2206" s="366">
        <v>43445</v>
      </c>
      <c r="K2206" s="598" t="s">
        <v>139</v>
      </c>
      <c r="L2206" s="361" t="s">
        <v>1378</v>
      </c>
      <c r="M2206" s="652" t="s">
        <v>104</v>
      </c>
      <c r="N2206" s="660">
        <v>43451</v>
      </c>
      <c r="O2206" s="654"/>
      <c r="P2206" s="6"/>
      <c r="Q2206" s="7" t="s">
        <v>100</v>
      </c>
      <c r="R2206" s="5">
        <v>2018</v>
      </c>
    </row>
    <row r="2207" spans="1:23" ht="23.25" hidden="1" customHeight="1" x14ac:dyDescent="0.25">
      <c r="A2207" s="5" t="s">
        <v>4166</v>
      </c>
      <c r="B2207" s="5" t="s">
        <v>4167</v>
      </c>
      <c r="C2207" s="376" t="s">
        <v>1093</v>
      </c>
      <c r="D2207" s="332" t="s">
        <v>4168</v>
      </c>
      <c r="E2207" s="333" t="s">
        <v>4169</v>
      </c>
      <c r="F2207" s="344" t="s">
        <v>94</v>
      </c>
      <c r="G2207" s="344">
        <v>12</v>
      </c>
      <c r="H2207" s="650">
        <v>24.03</v>
      </c>
      <c r="I2207" s="650">
        <v>288.36</v>
      </c>
      <c r="J2207" s="366">
        <v>43445</v>
      </c>
      <c r="K2207" s="598" t="s">
        <v>188</v>
      </c>
      <c r="L2207" s="361" t="s">
        <v>535</v>
      </c>
      <c r="M2207" s="652" t="s">
        <v>104</v>
      </c>
      <c r="N2207" s="660">
        <v>43451</v>
      </c>
      <c r="O2207" s="654">
        <v>43820</v>
      </c>
      <c r="P2207" s="6"/>
      <c r="Q2207" s="7" t="s">
        <v>100</v>
      </c>
      <c r="R2207" s="5">
        <v>2018</v>
      </c>
      <c r="S2207" s="514"/>
      <c r="T2207" s="514"/>
      <c r="U2207" s="514"/>
      <c r="V2207" s="514"/>
      <c r="W2207" s="514"/>
    </row>
    <row r="2208" spans="1:23" ht="23.25" hidden="1" customHeight="1" x14ac:dyDescent="0.25">
      <c r="A2208" s="5" t="s">
        <v>4166</v>
      </c>
      <c r="B2208" s="5" t="s">
        <v>4167</v>
      </c>
      <c r="C2208" s="376" t="s">
        <v>1093</v>
      </c>
      <c r="D2208" s="332" t="s">
        <v>4170</v>
      </c>
      <c r="E2208" s="333" t="s">
        <v>4171</v>
      </c>
      <c r="F2208" s="344" t="s">
        <v>94</v>
      </c>
      <c r="G2208" s="344">
        <v>10</v>
      </c>
      <c r="H2208" s="650">
        <v>30.14</v>
      </c>
      <c r="I2208" s="650">
        <v>301.39999999999998</v>
      </c>
      <c r="J2208" s="366">
        <v>43445</v>
      </c>
      <c r="K2208" s="598" t="s">
        <v>188</v>
      </c>
      <c r="L2208" s="361" t="s">
        <v>535</v>
      </c>
      <c r="M2208" s="652" t="s">
        <v>104</v>
      </c>
      <c r="N2208" s="660">
        <v>43451</v>
      </c>
      <c r="O2208" s="654">
        <v>43820</v>
      </c>
      <c r="P2208" s="6"/>
      <c r="Q2208" s="7" t="s">
        <v>100</v>
      </c>
      <c r="R2208" s="5">
        <v>2018</v>
      </c>
    </row>
    <row r="2209" spans="1:23" ht="23.25" hidden="1" customHeight="1" x14ac:dyDescent="0.25">
      <c r="A2209" s="5" t="s">
        <v>4166</v>
      </c>
      <c r="B2209" s="5" t="s">
        <v>4167</v>
      </c>
      <c r="C2209" s="376" t="s">
        <v>1093</v>
      </c>
      <c r="D2209" s="332" t="s">
        <v>4172</v>
      </c>
      <c r="E2209" s="333" t="s">
        <v>4173</v>
      </c>
      <c r="F2209" s="344" t="s">
        <v>94</v>
      </c>
      <c r="G2209" s="344">
        <v>20</v>
      </c>
      <c r="H2209" s="650">
        <v>16.63</v>
      </c>
      <c r="I2209" s="650">
        <v>332.59999999999997</v>
      </c>
      <c r="J2209" s="366">
        <v>43445</v>
      </c>
      <c r="K2209" s="598" t="s">
        <v>188</v>
      </c>
      <c r="L2209" s="361" t="s">
        <v>535</v>
      </c>
      <c r="M2209" s="652" t="s">
        <v>104</v>
      </c>
      <c r="N2209" s="660">
        <v>43451</v>
      </c>
      <c r="O2209" s="654"/>
      <c r="P2209" s="6"/>
      <c r="Q2209" s="7" t="s">
        <v>67</v>
      </c>
      <c r="R2209" s="5">
        <v>2018</v>
      </c>
    </row>
    <row r="2210" spans="1:23" ht="23.25" hidden="1" customHeight="1" x14ac:dyDescent="0.25">
      <c r="A2210" s="5" t="s">
        <v>4166</v>
      </c>
      <c r="B2210" s="5" t="s">
        <v>4167</v>
      </c>
      <c r="C2210" s="376" t="s">
        <v>1093</v>
      </c>
      <c r="D2210" s="332" t="s">
        <v>4174</v>
      </c>
      <c r="E2210" s="333" t="s">
        <v>4175</v>
      </c>
      <c r="F2210" s="344" t="s">
        <v>94</v>
      </c>
      <c r="G2210" s="344">
        <v>20</v>
      </c>
      <c r="H2210" s="650">
        <v>20.3</v>
      </c>
      <c r="I2210" s="650">
        <v>406</v>
      </c>
      <c r="J2210" s="366">
        <v>43445</v>
      </c>
      <c r="K2210" s="598" t="s">
        <v>188</v>
      </c>
      <c r="L2210" s="361" t="s">
        <v>535</v>
      </c>
      <c r="M2210" s="652" t="s">
        <v>104</v>
      </c>
      <c r="N2210" s="660">
        <v>43451</v>
      </c>
      <c r="O2210" s="654"/>
      <c r="P2210" s="6"/>
      <c r="Q2210" s="7" t="s">
        <v>100</v>
      </c>
      <c r="R2210" s="5">
        <v>2018</v>
      </c>
    </row>
    <row r="2211" spans="1:23" ht="23.25" hidden="1" customHeight="1" x14ac:dyDescent="0.25">
      <c r="A2211" s="5" t="s">
        <v>4166</v>
      </c>
      <c r="B2211" s="5" t="s">
        <v>4167</v>
      </c>
      <c r="C2211" s="376" t="s">
        <v>1093</v>
      </c>
      <c r="D2211" s="332" t="s">
        <v>4176</v>
      </c>
      <c r="E2211" s="333" t="s">
        <v>4177</v>
      </c>
      <c r="F2211" s="344" t="s">
        <v>94</v>
      </c>
      <c r="G2211" s="344">
        <v>10</v>
      </c>
      <c r="H2211" s="650">
        <v>39.28</v>
      </c>
      <c r="I2211" s="650">
        <v>392.8</v>
      </c>
      <c r="J2211" s="366">
        <v>43445</v>
      </c>
      <c r="K2211" s="598" t="s">
        <v>188</v>
      </c>
      <c r="L2211" s="361" t="s">
        <v>535</v>
      </c>
      <c r="M2211" s="652" t="s">
        <v>104</v>
      </c>
      <c r="N2211" s="660">
        <v>43451</v>
      </c>
      <c r="O2211" s="654">
        <v>43820</v>
      </c>
      <c r="P2211" s="6"/>
      <c r="Q2211" s="7" t="s">
        <v>100</v>
      </c>
      <c r="R2211" s="5">
        <v>2018</v>
      </c>
    </row>
    <row r="2212" spans="1:23" ht="23.25" hidden="1" customHeight="1" x14ac:dyDescent="0.25">
      <c r="A2212" s="5" t="s">
        <v>1489</v>
      </c>
      <c r="B2212" s="5">
        <v>0</v>
      </c>
      <c r="C2212" s="376" t="s">
        <v>947</v>
      </c>
      <c r="D2212" s="344" t="s">
        <v>4178</v>
      </c>
      <c r="E2212" s="333" t="s">
        <v>4179</v>
      </c>
      <c r="F2212" s="344" t="s">
        <v>683</v>
      </c>
      <c r="G2212" s="344">
        <v>4</v>
      </c>
      <c r="H2212" s="650">
        <v>39.590000000000003</v>
      </c>
      <c r="I2212" s="650">
        <v>158.36000000000001</v>
      </c>
      <c r="J2212" s="366">
        <v>43446</v>
      </c>
      <c r="K2212" s="598" t="s">
        <v>139</v>
      </c>
      <c r="L2212" s="361" t="s">
        <v>84</v>
      </c>
      <c r="M2212" s="652" t="s">
        <v>3729</v>
      </c>
      <c r="N2212" s="660">
        <v>43452</v>
      </c>
      <c r="O2212" s="654"/>
      <c r="P2212" s="6"/>
      <c r="Q2212" s="7" t="s">
        <v>67</v>
      </c>
      <c r="R2212" s="5">
        <v>2018</v>
      </c>
    </row>
    <row r="2213" spans="1:23" ht="23.25" hidden="1" customHeight="1" x14ac:dyDescent="0.25">
      <c r="A2213" s="4" t="s">
        <v>36</v>
      </c>
      <c r="B2213" s="4" t="s">
        <v>4180</v>
      </c>
      <c r="C2213" s="430" t="s">
        <v>678</v>
      </c>
      <c r="D2213" s="332" t="s">
        <v>4181</v>
      </c>
      <c r="E2213" s="337" t="s">
        <v>4182</v>
      </c>
      <c r="F2213" s="332" t="s">
        <v>32</v>
      </c>
      <c r="G2213" s="332">
        <v>6</v>
      </c>
      <c r="H2213" s="650">
        <v>235.4</v>
      </c>
      <c r="I2213" s="650">
        <v>1412.4</v>
      </c>
      <c r="J2213" s="419">
        <v>43446</v>
      </c>
      <c r="K2213" s="598" t="s">
        <v>678</v>
      </c>
      <c r="L2213" s="323" t="s">
        <v>7</v>
      </c>
      <c r="M2213" s="652" t="s">
        <v>4183</v>
      </c>
      <c r="N2213" s="660">
        <v>43452</v>
      </c>
      <c r="O2213" s="654">
        <v>43820</v>
      </c>
      <c r="P2213" s="655"/>
      <c r="Q2213" s="2" t="s">
        <v>67</v>
      </c>
      <c r="R2213" s="655">
        <v>2018</v>
      </c>
    </row>
    <row r="2214" spans="1:23" ht="23.25" hidden="1" customHeight="1" x14ac:dyDescent="0.25">
      <c r="A2214" s="5" t="s">
        <v>36</v>
      </c>
      <c r="B2214" s="5" t="s">
        <v>4184</v>
      </c>
      <c r="C2214" s="376" t="s">
        <v>678</v>
      </c>
      <c r="D2214" s="332" t="s">
        <v>4181</v>
      </c>
      <c r="E2214" s="337" t="s">
        <v>4185</v>
      </c>
      <c r="F2214" s="344" t="s">
        <v>32</v>
      </c>
      <c r="G2214" s="344">
        <v>4</v>
      </c>
      <c r="H2214" s="650">
        <v>830</v>
      </c>
      <c r="I2214" s="650">
        <v>830</v>
      </c>
      <c r="J2214" s="366">
        <v>43446</v>
      </c>
      <c r="K2214" s="598" t="s">
        <v>678</v>
      </c>
      <c r="L2214" s="361" t="s">
        <v>7</v>
      </c>
      <c r="M2214" s="652" t="s">
        <v>4183</v>
      </c>
      <c r="N2214" s="660">
        <v>43452</v>
      </c>
      <c r="O2214" s="654">
        <v>43820</v>
      </c>
      <c r="P2214" s="6"/>
      <c r="Q2214" s="7" t="s">
        <v>100</v>
      </c>
      <c r="R2214" s="549">
        <v>2018</v>
      </c>
    </row>
    <row r="2215" spans="1:23" ht="29.25" hidden="1" customHeight="1" x14ac:dyDescent="0.25">
      <c r="A2215" s="5" t="s">
        <v>103</v>
      </c>
      <c r="B2215" s="5" t="s">
        <v>4186</v>
      </c>
      <c r="C2215" s="376" t="s">
        <v>1892</v>
      </c>
      <c r="D2215" s="344"/>
      <c r="E2215" s="337" t="s">
        <v>4186</v>
      </c>
      <c r="F2215" s="344" t="s">
        <v>32</v>
      </c>
      <c r="G2215" s="344">
        <v>1</v>
      </c>
      <c r="H2215" s="650">
        <v>1253.25</v>
      </c>
      <c r="I2215" s="650">
        <v>1253.25</v>
      </c>
      <c r="J2215" s="366">
        <v>43447</v>
      </c>
      <c r="K2215" s="598" t="s">
        <v>551</v>
      </c>
      <c r="L2215" s="361" t="s">
        <v>535</v>
      </c>
      <c r="M2215" s="652" t="s">
        <v>3729</v>
      </c>
      <c r="N2215" s="660">
        <v>43451</v>
      </c>
      <c r="O2215" s="654">
        <v>43820</v>
      </c>
      <c r="P2215" s="6"/>
      <c r="Q2215" s="7" t="s">
        <v>67</v>
      </c>
      <c r="R2215" s="5">
        <v>2018</v>
      </c>
    </row>
    <row r="2216" spans="1:23" ht="23.25" hidden="1" customHeight="1" x14ac:dyDescent="0.25">
      <c r="A2216" s="5" t="s">
        <v>54</v>
      </c>
      <c r="B2216" s="5" t="s">
        <v>4187</v>
      </c>
      <c r="C2216" s="376" t="s">
        <v>1147</v>
      </c>
      <c r="D2216" s="344"/>
      <c r="E2216" s="337" t="s">
        <v>4188</v>
      </c>
      <c r="F2216" s="344" t="s">
        <v>32</v>
      </c>
      <c r="G2216" s="344">
        <v>1</v>
      </c>
      <c r="H2216" s="650">
        <v>250</v>
      </c>
      <c r="I2216" s="650">
        <v>250</v>
      </c>
      <c r="J2216" s="366">
        <v>43447</v>
      </c>
      <c r="K2216" s="598" t="s">
        <v>1147</v>
      </c>
      <c r="L2216" s="361" t="s">
        <v>54</v>
      </c>
      <c r="M2216" s="652" t="s">
        <v>3729</v>
      </c>
      <c r="N2216" s="660">
        <v>43451</v>
      </c>
      <c r="O2216" s="654"/>
      <c r="P2216" s="6"/>
      <c r="Q2216" s="7" t="s">
        <v>100</v>
      </c>
      <c r="R2216" s="5">
        <v>2018</v>
      </c>
    </row>
    <row r="2217" spans="1:23" ht="23.25" hidden="1" customHeight="1" x14ac:dyDescent="0.25">
      <c r="A2217" s="5" t="s">
        <v>2225</v>
      </c>
      <c r="B2217" s="5" t="s">
        <v>4189</v>
      </c>
      <c r="C2217" s="376" t="s">
        <v>4190</v>
      </c>
      <c r="D2217" s="344" t="s">
        <v>4191</v>
      </c>
      <c r="E2217" s="333" t="s">
        <v>4192</v>
      </c>
      <c r="F2217" s="344" t="s">
        <v>683</v>
      </c>
      <c r="G2217" s="344">
        <v>1</v>
      </c>
      <c r="H2217" s="650">
        <v>1490</v>
      </c>
      <c r="I2217" s="650">
        <v>1490</v>
      </c>
      <c r="J2217" s="366">
        <v>43448</v>
      </c>
      <c r="K2217" s="598" t="s">
        <v>4193</v>
      </c>
      <c r="L2217" s="361" t="s">
        <v>1378</v>
      </c>
      <c r="M2217" s="652" t="s">
        <v>4183</v>
      </c>
      <c r="N2217" s="660">
        <v>43452</v>
      </c>
      <c r="O2217" s="654">
        <v>43820</v>
      </c>
      <c r="P2217" s="6"/>
      <c r="Q2217" s="7" t="s">
        <v>100</v>
      </c>
      <c r="R2217" s="5">
        <v>2018</v>
      </c>
    </row>
    <row r="2218" spans="1:23" ht="23.25" hidden="1" customHeight="1" x14ac:dyDescent="0.25">
      <c r="A2218" s="338" t="s">
        <v>54</v>
      </c>
      <c r="B2218" s="5" t="s">
        <v>4194</v>
      </c>
      <c r="C2218" s="376"/>
      <c r="D2218" s="335" t="s">
        <v>4195</v>
      </c>
      <c r="E2218" s="333" t="s">
        <v>4196</v>
      </c>
      <c r="F2218" s="344" t="s">
        <v>200</v>
      </c>
      <c r="G2218" s="344">
        <v>1</v>
      </c>
      <c r="H2218" s="650">
        <v>124</v>
      </c>
      <c r="I2218" s="650">
        <v>124</v>
      </c>
      <c r="J2218" s="366">
        <v>42851</v>
      </c>
      <c r="K2218" s="598" t="s">
        <v>76</v>
      </c>
      <c r="L2218" s="361"/>
      <c r="M2218" s="652" t="s">
        <v>66</v>
      </c>
      <c r="N2218" s="660">
        <v>42880</v>
      </c>
      <c r="O2218" s="654">
        <v>42885</v>
      </c>
      <c r="P2218" s="5"/>
      <c r="Q2218" s="271" t="s">
        <v>77</v>
      </c>
      <c r="R2218" s="396">
        <v>2017</v>
      </c>
    </row>
    <row r="2219" spans="1:23" ht="23.25" hidden="1" customHeight="1" x14ac:dyDescent="0.25">
      <c r="A2219" s="5" t="s">
        <v>36</v>
      </c>
      <c r="B2219" s="5" t="s">
        <v>4197</v>
      </c>
      <c r="C2219" s="376"/>
      <c r="D2219" s="344"/>
      <c r="E2219" s="337" t="s">
        <v>4198</v>
      </c>
      <c r="F2219" s="344" t="s">
        <v>32</v>
      </c>
      <c r="G2219" s="344">
        <v>1</v>
      </c>
      <c r="H2219" s="650">
        <v>55.25</v>
      </c>
      <c r="I2219" s="650">
        <v>55.25</v>
      </c>
      <c r="J2219" s="366">
        <v>43451</v>
      </c>
      <c r="K2219" s="598" t="s">
        <v>1147</v>
      </c>
      <c r="L2219" s="361" t="s">
        <v>88</v>
      </c>
      <c r="M2219" s="652" t="s">
        <v>3729</v>
      </c>
      <c r="N2219" s="660"/>
      <c r="O2219" s="654"/>
      <c r="P2219" s="6"/>
      <c r="Q2219" s="7" t="s">
        <v>100</v>
      </c>
      <c r="R2219" s="5">
        <v>2018</v>
      </c>
      <c r="S2219" s="124"/>
      <c r="T2219" s="124"/>
      <c r="U2219" s="124"/>
      <c r="V2219" s="124"/>
      <c r="W2219" s="124"/>
    </row>
    <row r="2220" spans="1:23" ht="23.25" hidden="1" customHeight="1" x14ac:dyDescent="0.25">
      <c r="A2220" s="5" t="s">
        <v>54</v>
      </c>
      <c r="B2220" s="5" t="s">
        <v>4199</v>
      </c>
      <c r="C2220" s="376"/>
      <c r="D2220" s="344"/>
      <c r="E2220" s="337" t="s">
        <v>4200</v>
      </c>
      <c r="F2220" s="344" t="s">
        <v>32</v>
      </c>
      <c r="G2220" s="344">
        <v>1</v>
      </c>
      <c r="H2220" s="650">
        <v>1000</v>
      </c>
      <c r="I2220" s="650">
        <v>1000</v>
      </c>
      <c r="J2220" s="366">
        <v>43451</v>
      </c>
      <c r="K2220" s="598" t="s">
        <v>808</v>
      </c>
      <c r="L2220" s="361" t="s">
        <v>535</v>
      </c>
      <c r="M2220" s="652" t="s">
        <v>3729</v>
      </c>
      <c r="N2220" s="660">
        <v>43451</v>
      </c>
      <c r="O2220" s="654">
        <v>43455</v>
      </c>
      <c r="P2220" s="6"/>
      <c r="Q2220" s="7" t="s">
        <v>67</v>
      </c>
      <c r="R2220" s="5">
        <v>2018</v>
      </c>
    </row>
    <row r="2221" spans="1:23" ht="23.25" hidden="1" customHeight="1" x14ac:dyDescent="0.25">
      <c r="A2221" s="5" t="s">
        <v>7</v>
      </c>
      <c r="B2221" s="5" t="s">
        <v>4201</v>
      </c>
      <c r="C2221" s="376" t="s">
        <v>947</v>
      </c>
      <c r="D2221" s="344" t="s">
        <v>4202</v>
      </c>
      <c r="E2221" s="333" t="s">
        <v>4203</v>
      </c>
      <c r="F2221" s="344" t="s">
        <v>94</v>
      </c>
      <c r="G2221" s="344">
        <v>2</v>
      </c>
      <c r="H2221" s="650">
        <v>21.34</v>
      </c>
      <c r="I2221" s="650">
        <v>42.68</v>
      </c>
      <c r="J2221" s="366">
        <v>43451</v>
      </c>
      <c r="K2221" s="598" t="s">
        <v>234</v>
      </c>
      <c r="L2221" s="361" t="s">
        <v>88</v>
      </c>
      <c r="M2221" s="652" t="s">
        <v>3106</v>
      </c>
      <c r="N2221" s="660">
        <v>43486</v>
      </c>
      <c r="O2221" s="654"/>
      <c r="P2221" s="6"/>
      <c r="Q2221" s="363" t="s">
        <v>100</v>
      </c>
      <c r="R2221" s="5">
        <v>2018</v>
      </c>
    </row>
    <row r="2222" spans="1:23" ht="23.25" hidden="1" customHeight="1" x14ac:dyDescent="0.25">
      <c r="A2222" s="5" t="s">
        <v>7</v>
      </c>
      <c r="B2222" s="5" t="s">
        <v>4201</v>
      </c>
      <c r="C2222" s="376" t="s">
        <v>947</v>
      </c>
      <c r="D2222" s="344" t="s">
        <v>4204</v>
      </c>
      <c r="E2222" s="337" t="s">
        <v>4205</v>
      </c>
      <c r="F2222" s="344" t="s">
        <v>94</v>
      </c>
      <c r="G2222" s="344">
        <v>2</v>
      </c>
      <c r="H2222" s="650">
        <v>44.5</v>
      </c>
      <c r="I2222" s="650">
        <v>89</v>
      </c>
      <c r="J2222" s="366">
        <v>43451</v>
      </c>
      <c r="K2222" s="598" t="s">
        <v>234</v>
      </c>
      <c r="L2222" s="361" t="s">
        <v>88</v>
      </c>
      <c r="M2222" s="652" t="s">
        <v>3106</v>
      </c>
      <c r="N2222" s="660">
        <v>43486</v>
      </c>
      <c r="O2222" s="654"/>
      <c r="P2222" s="6"/>
      <c r="Q2222" s="363" t="s">
        <v>100</v>
      </c>
      <c r="R2222" s="5">
        <v>2018</v>
      </c>
    </row>
    <row r="2223" spans="1:23" ht="23.25" hidden="1" customHeight="1" x14ac:dyDescent="0.25">
      <c r="A2223" s="5" t="s">
        <v>1718</v>
      </c>
      <c r="B2223" s="5" t="s">
        <v>478</v>
      </c>
      <c r="C2223" s="376"/>
      <c r="D2223" s="344" t="s">
        <v>479</v>
      </c>
      <c r="E2223" s="337" t="s">
        <v>480</v>
      </c>
      <c r="F2223" s="344" t="s">
        <v>94</v>
      </c>
      <c r="G2223" s="344">
        <v>2</v>
      </c>
      <c r="H2223" s="650">
        <v>15.08</v>
      </c>
      <c r="I2223" s="650">
        <v>30.16</v>
      </c>
      <c r="J2223" s="366">
        <v>43451</v>
      </c>
      <c r="K2223" s="598" t="s">
        <v>481</v>
      </c>
      <c r="L2223" s="361" t="s">
        <v>54</v>
      </c>
      <c r="M2223" s="652" t="s">
        <v>3106</v>
      </c>
      <c r="N2223" s="660">
        <v>43493</v>
      </c>
      <c r="O2223" s="654">
        <v>43495</v>
      </c>
      <c r="P2223" s="6"/>
      <c r="Q2223" s="7" t="s">
        <v>100</v>
      </c>
      <c r="R2223" s="5">
        <v>2018</v>
      </c>
    </row>
    <row r="2224" spans="1:23" ht="23.25" hidden="1" customHeight="1" x14ac:dyDescent="0.25">
      <c r="A2224" s="5" t="s">
        <v>0</v>
      </c>
      <c r="B2224" s="5" t="s">
        <v>4206</v>
      </c>
      <c r="C2224" s="376"/>
      <c r="D2224" s="344" t="s">
        <v>4207</v>
      </c>
      <c r="E2224" s="337" t="s">
        <v>4208</v>
      </c>
      <c r="F2224" s="344" t="s">
        <v>50</v>
      </c>
      <c r="G2224" s="344">
        <v>1</v>
      </c>
      <c r="H2224" s="650">
        <v>36.99</v>
      </c>
      <c r="I2224" s="650">
        <v>36.99</v>
      </c>
      <c r="J2224" s="366">
        <v>43452</v>
      </c>
      <c r="K2224" s="598" t="s">
        <v>188</v>
      </c>
      <c r="L2224" s="361" t="s">
        <v>88</v>
      </c>
      <c r="M2224" s="652" t="s">
        <v>3106</v>
      </c>
      <c r="N2224" s="660">
        <v>43481</v>
      </c>
      <c r="O2224" s="654">
        <v>43482</v>
      </c>
      <c r="P2224" s="6"/>
      <c r="Q2224" s="7" t="s">
        <v>100</v>
      </c>
      <c r="R2224" s="549">
        <v>2018</v>
      </c>
    </row>
    <row r="2225" spans="1:23" ht="23.25" hidden="1" customHeight="1" x14ac:dyDescent="0.25">
      <c r="A2225" s="4" t="s">
        <v>120</v>
      </c>
      <c r="B2225" s="4" t="s">
        <v>4209</v>
      </c>
      <c r="C2225" s="722" t="s">
        <v>122</v>
      </c>
      <c r="D2225" s="422" t="s">
        <v>4210</v>
      </c>
      <c r="E2225" s="333" t="s">
        <v>4209</v>
      </c>
      <c r="F2225" s="332" t="s">
        <v>2464</v>
      </c>
      <c r="G2225" s="692">
        <v>40</v>
      </c>
      <c r="H2225" s="650"/>
      <c r="I2225" s="650"/>
      <c r="J2225" s="419">
        <v>43861</v>
      </c>
      <c r="K2225" s="598" t="s">
        <v>76</v>
      </c>
      <c r="L2225" s="323" t="s">
        <v>154</v>
      </c>
      <c r="M2225" s="652" t="s">
        <v>1873</v>
      </c>
      <c r="N2225" s="660">
        <v>43878</v>
      </c>
      <c r="O2225" s="654">
        <v>43882</v>
      </c>
      <c r="P2225" s="658"/>
      <c r="Q2225" s="746" t="s">
        <v>100</v>
      </c>
      <c r="R2225" s="655">
        <v>2020</v>
      </c>
    </row>
    <row r="2226" spans="1:23" ht="23.25" hidden="1" customHeight="1" x14ac:dyDescent="0.25">
      <c r="A2226" s="4" t="s">
        <v>103</v>
      </c>
      <c r="B2226" s="4" t="s">
        <v>773</v>
      </c>
      <c r="C2226" s="430"/>
      <c r="D2226" s="332"/>
      <c r="E2226" s="337" t="s">
        <v>773</v>
      </c>
      <c r="F2226" s="332" t="s">
        <v>94</v>
      </c>
      <c r="G2226" s="332">
        <v>16</v>
      </c>
      <c r="H2226" s="650">
        <v>16.61</v>
      </c>
      <c r="I2226" s="650">
        <v>265.76</v>
      </c>
      <c r="J2226" s="419">
        <v>43469</v>
      </c>
      <c r="K2226" s="597" t="s">
        <v>4211</v>
      </c>
      <c r="L2226" s="323" t="s">
        <v>103</v>
      </c>
      <c r="M2226" s="652" t="s">
        <v>3106</v>
      </c>
      <c r="N2226" s="660">
        <v>43493</v>
      </c>
      <c r="O2226" s="654">
        <v>43495</v>
      </c>
      <c r="P2226" s="655"/>
      <c r="Q2226" s="723" t="s">
        <v>67</v>
      </c>
      <c r="R2226" s="655">
        <v>2019</v>
      </c>
    </row>
    <row r="2227" spans="1:23" ht="23.25" hidden="1" customHeight="1" x14ac:dyDescent="0.25">
      <c r="A2227" s="5" t="s">
        <v>120</v>
      </c>
      <c r="B2227" s="5" t="s">
        <v>2153</v>
      </c>
      <c r="C2227" s="376"/>
      <c r="D2227" s="344" t="s">
        <v>4212</v>
      </c>
      <c r="E2227" s="337" t="s">
        <v>2153</v>
      </c>
      <c r="F2227" s="344" t="s">
        <v>50</v>
      </c>
      <c r="G2227" s="344">
        <v>2</v>
      </c>
      <c r="H2227" s="650">
        <v>16.690000000000001</v>
      </c>
      <c r="I2227" s="650">
        <v>33.380000000000003</v>
      </c>
      <c r="J2227" s="366">
        <v>43469</v>
      </c>
      <c r="K2227" s="598" t="s">
        <v>139</v>
      </c>
      <c r="L2227" s="361" t="s">
        <v>1048</v>
      </c>
      <c r="M2227" s="652" t="s">
        <v>3106</v>
      </c>
      <c r="N2227" s="660">
        <v>43481</v>
      </c>
      <c r="O2227" s="654">
        <v>43482</v>
      </c>
      <c r="P2227" s="6"/>
      <c r="Q2227" s="7" t="s">
        <v>100</v>
      </c>
      <c r="R2227" s="5">
        <v>2019</v>
      </c>
    </row>
    <row r="2228" spans="1:23" ht="23.25" hidden="1" customHeight="1" x14ac:dyDescent="0.25">
      <c r="A2228" s="5" t="s">
        <v>84</v>
      </c>
      <c r="B2228" s="384" t="s">
        <v>4213</v>
      </c>
      <c r="C2228" s="376" t="s">
        <v>180</v>
      </c>
      <c r="D2228" s="344" t="s">
        <v>3539</v>
      </c>
      <c r="E2228" s="337" t="s">
        <v>3540</v>
      </c>
      <c r="F2228" s="344" t="s">
        <v>50</v>
      </c>
      <c r="G2228" s="344">
        <v>30</v>
      </c>
      <c r="H2228" s="650">
        <v>0.9</v>
      </c>
      <c r="I2228" s="650">
        <v>27</v>
      </c>
      <c r="J2228" s="366">
        <v>43469</v>
      </c>
      <c r="K2228" s="598" t="s">
        <v>180</v>
      </c>
      <c r="L2228" s="361" t="s">
        <v>120</v>
      </c>
      <c r="M2228" s="652" t="s">
        <v>3106</v>
      </c>
      <c r="N2228" s="660">
        <v>43481</v>
      </c>
      <c r="O2228" s="654">
        <v>43482</v>
      </c>
      <c r="P2228" s="6"/>
      <c r="Q2228" s="7" t="s">
        <v>100</v>
      </c>
      <c r="R2228" s="5">
        <v>2019</v>
      </c>
      <c r="S2228" s="124"/>
      <c r="T2228" s="124"/>
      <c r="U2228" s="124"/>
      <c r="V2228" s="124"/>
      <c r="W2228" s="124"/>
    </row>
    <row r="2229" spans="1:23" ht="23.25" hidden="1" customHeight="1" x14ac:dyDescent="0.25">
      <c r="A2229" s="5" t="s">
        <v>54</v>
      </c>
      <c r="B2229" s="5" t="s">
        <v>4214</v>
      </c>
      <c r="C2229" s="376" t="s">
        <v>4215</v>
      </c>
      <c r="D2229" s="344">
        <v>90023</v>
      </c>
      <c r="E2229" s="3" t="s">
        <v>4214</v>
      </c>
      <c r="F2229" s="344" t="s">
        <v>44</v>
      </c>
      <c r="G2229" s="344">
        <v>20</v>
      </c>
      <c r="H2229" s="650">
        <v>7.42</v>
      </c>
      <c r="I2229" s="650">
        <v>148.4</v>
      </c>
      <c r="J2229" s="366">
        <v>43472</v>
      </c>
      <c r="K2229" s="598" t="s">
        <v>275</v>
      </c>
      <c r="L2229" s="361" t="s">
        <v>54</v>
      </c>
      <c r="M2229" s="652" t="s">
        <v>3106</v>
      </c>
      <c r="N2229" s="660">
        <v>43493</v>
      </c>
      <c r="O2229" s="657">
        <v>43495</v>
      </c>
      <c r="P2229" s="6"/>
      <c r="Q2229" s="7" t="s">
        <v>100</v>
      </c>
      <c r="R2229" s="5">
        <v>2019</v>
      </c>
    </row>
    <row r="2230" spans="1:23" ht="23.25" hidden="1" customHeight="1" x14ac:dyDescent="0.25">
      <c r="A2230" s="5" t="s">
        <v>0</v>
      </c>
      <c r="B2230" s="5" t="s">
        <v>4216</v>
      </c>
      <c r="C2230" s="376" t="s">
        <v>4217</v>
      </c>
      <c r="D2230" s="344" t="s">
        <v>4218</v>
      </c>
      <c r="E2230" s="333" t="s">
        <v>4219</v>
      </c>
      <c r="F2230" s="344" t="s">
        <v>683</v>
      </c>
      <c r="G2230" s="344">
        <v>1</v>
      </c>
      <c r="H2230" s="650">
        <v>448.47</v>
      </c>
      <c r="I2230" s="650">
        <v>448.47</v>
      </c>
      <c r="J2230" s="651">
        <v>43472</v>
      </c>
      <c r="K2230" s="598" t="s">
        <v>33</v>
      </c>
      <c r="L2230" s="361" t="s">
        <v>88</v>
      </c>
      <c r="M2230" s="652" t="s">
        <v>3106</v>
      </c>
      <c r="N2230" s="653">
        <v>43481</v>
      </c>
      <c r="O2230" s="654">
        <v>43482</v>
      </c>
      <c r="P2230" s="6"/>
      <c r="Q2230" s="363" t="s">
        <v>100</v>
      </c>
      <c r="R2230" s="5">
        <v>2019</v>
      </c>
    </row>
    <row r="2231" spans="1:23" ht="23.25" hidden="1" customHeight="1" x14ac:dyDescent="0.25">
      <c r="A2231" s="5" t="s">
        <v>54</v>
      </c>
      <c r="B2231" s="5" t="s">
        <v>4220</v>
      </c>
      <c r="C2231" s="376" t="s">
        <v>4215</v>
      </c>
      <c r="D2231" s="344">
        <v>302886</v>
      </c>
      <c r="E2231" s="3" t="s">
        <v>4220</v>
      </c>
      <c r="F2231" s="344" t="s">
        <v>44</v>
      </c>
      <c r="G2231" s="344">
        <v>60</v>
      </c>
      <c r="H2231" s="650">
        <v>4.5199999999999996</v>
      </c>
      <c r="I2231" s="650">
        <v>271.2</v>
      </c>
      <c r="J2231" s="366">
        <v>43472</v>
      </c>
      <c r="K2231" s="598" t="s">
        <v>275</v>
      </c>
      <c r="L2231" s="361" t="s">
        <v>54</v>
      </c>
      <c r="M2231" s="652" t="s">
        <v>3106</v>
      </c>
      <c r="N2231" s="660">
        <v>43493</v>
      </c>
      <c r="O2231" s="654">
        <v>43495</v>
      </c>
      <c r="P2231" s="6"/>
      <c r="Q2231" s="7" t="s">
        <v>100</v>
      </c>
      <c r="R2231" s="5">
        <v>2019</v>
      </c>
    </row>
    <row r="2232" spans="1:23" ht="23.25" hidden="1" customHeight="1" x14ac:dyDescent="0.25">
      <c r="A2232" s="5" t="s">
        <v>4221</v>
      </c>
      <c r="B2232" s="384" t="s">
        <v>2872</v>
      </c>
      <c r="C2232" s="376" t="s">
        <v>178</v>
      </c>
      <c r="D2232" s="344">
        <v>910000876</v>
      </c>
      <c r="E2232" s="3" t="s">
        <v>3625</v>
      </c>
      <c r="F2232" s="344" t="s">
        <v>44</v>
      </c>
      <c r="G2232" s="344">
        <v>1</v>
      </c>
      <c r="H2232" s="650">
        <v>2146.38</v>
      </c>
      <c r="I2232" s="650">
        <v>2146.38</v>
      </c>
      <c r="J2232" s="366">
        <v>43473</v>
      </c>
      <c r="K2232" s="598" t="s">
        <v>180</v>
      </c>
      <c r="L2232" s="361" t="s">
        <v>2496</v>
      </c>
      <c r="M2232" s="652" t="s">
        <v>3106</v>
      </c>
      <c r="N2232" s="660">
        <v>43486</v>
      </c>
      <c r="O2232" s="654">
        <v>43495</v>
      </c>
      <c r="P2232" s="7"/>
      <c r="Q2232" s="7" t="s">
        <v>100</v>
      </c>
      <c r="R2232" s="5">
        <v>2019</v>
      </c>
    </row>
    <row r="2233" spans="1:23" ht="23.25" hidden="1" customHeight="1" x14ac:dyDescent="0.25">
      <c r="A2233" s="3" t="s">
        <v>4221</v>
      </c>
      <c r="B2233" s="384" t="s">
        <v>464</v>
      </c>
      <c r="C2233" s="376" t="s">
        <v>180</v>
      </c>
      <c r="D2233" s="344">
        <v>910001298</v>
      </c>
      <c r="E2233" s="3" t="s">
        <v>465</v>
      </c>
      <c r="F2233" s="344" t="s">
        <v>44</v>
      </c>
      <c r="G2233" s="344">
        <v>1</v>
      </c>
      <c r="H2233" s="650">
        <v>2719.08</v>
      </c>
      <c r="I2233" s="650">
        <v>2719.08</v>
      </c>
      <c r="J2233" s="366">
        <v>43473</v>
      </c>
      <c r="K2233" s="598" t="s">
        <v>180</v>
      </c>
      <c r="L2233" s="361" t="s">
        <v>2496</v>
      </c>
      <c r="M2233" s="652" t="s">
        <v>3106</v>
      </c>
      <c r="N2233" s="660">
        <v>43481</v>
      </c>
      <c r="O2233" s="654">
        <v>43482</v>
      </c>
      <c r="P2233" s="6"/>
      <c r="Q2233" s="7" t="s">
        <v>100</v>
      </c>
      <c r="R2233" s="5">
        <v>2019</v>
      </c>
    </row>
    <row r="2234" spans="1:23" ht="23.25" hidden="1" customHeight="1" x14ac:dyDescent="0.25">
      <c r="A2234" s="770" t="s">
        <v>4222</v>
      </c>
      <c r="B2234" s="417" t="s">
        <v>4223</v>
      </c>
      <c r="C2234" s="430" t="s">
        <v>362</v>
      </c>
      <c r="D2234" s="332" t="s">
        <v>4224</v>
      </c>
      <c r="E2234" s="337" t="s">
        <v>4223</v>
      </c>
      <c r="F2234" s="344" t="s">
        <v>44</v>
      </c>
      <c r="G2234" s="692">
        <v>6</v>
      </c>
      <c r="H2234" s="650">
        <v>52.45</v>
      </c>
      <c r="I2234" s="650">
        <v>314.70000000000005</v>
      </c>
      <c r="J2234" s="366">
        <v>43474</v>
      </c>
      <c r="K2234" s="597" t="s">
        <v>524</v>
      </c>
      <c r="L2234" s="323" t="s">
        <v>4222</v>
      </c>
      <c r="M2234" s="652" t="s">
        <v>3106</v>
      </c>
      <c r="N2234" s="660">
        <v>43845</v>
      </c>
      <c r="O2234" s="654">
        <v>43852</v>
      </c>
      <c r="P2234" s="658"/>
      <c r="Q2234" s="658" t="s">
        <v>100</v>
      </c>
      <c r="R2234" s="396">
        <f>YEAR(J2234)</f>
        <v>2019</v>
      </c>
    </row>
    <row r="2235" spans="1:23" ht="23.25" hidden="1" customHeight="1" x14ac:dyDescent="0.25">
      <c r="A2235" s="5" t="s">
        <v>36</v>
      </c>
      <c r="B2235" s="384" t="s">
        <v>4225</v>
      </c>
      <c r="C2235" s="376" t="s">
        <v>1147</v>
      </c>
      <c r="D2235" s="344" t="s">
        <v>4226</v>
      </c>
      <c r="E2235" s="337" t="s">
        <v>4225</v>
      </c>
      <c r="F2235" s="344" t="s">
        <v>32</v>
      </c>
      <c r="G2235" s="344">
        <v>1</v>
      </c>
      <c r="H2235" s="650">
        <v>173.5</v>
      </c>
      <c r="I2235" s="650">
        <v>173.5</v>
      </c>
      <c r="J2235" s="366">
        <v>43475</v>
      </c>
      <c r="K2235" s="598" t="s">
        <v>1147</v>
      </c>
      <c r="L2235" s="361" t="s">
        <v>88</v>
      </c>
      <c r="M2235" s="652" t="s">
        <v>3106</v>
      </c>
      <c r="N2235" s="660">
        <v>43481</v>
      </c>
      <c r="O2235" s="654">
        <v>43482</v>
      </c>
      <c r="P2235" s="6"/>
      <c r="Q2235" s="7" t="s">
        <v>100</v>
      </c>
      <c r="R2235" s="549">
        <v>2019</v>
      </c>
    </row>
    <row r="2236" spans="1:23" ht="23.25" hidden="1" customHeight="1" x14ac:dyDescent="0.25">
      <c r="A2236" s="5" t="s">
        <v>36</v>
      </c>
      <c r="B2236" s="384" t="s">
        <v>4227</v>
      </c>
      <c r="C2236" s="376" t="s">
        <v>246</v>
      </c>
      <c r="D2236" s="344" t="s">
        <v>4228</v>
      </c>
      <c r="E2236" s="3" t="s">
        <v>4229</v>
      </c>
      <c r="F2236" s="344" t="s">
        <v>32</v>
      </c>
      <c r="G2236" s="344">
        <v>1</v>
      </c>
      <c r="H2236" s="650">
        <v>44.51</v>
      </c>
      <c r="I2236" s="650">
        <v>44.51</v>
      </c>
      <c r="J2236" s="366">
        <v>43475</v>
      </c>
      <c r="K2236" s="598" t="s">
        <v>243</v>
      </c>
      <c r="L2236" s="361" t="s">
        <v>36</v>
      </c>
      <c r="M2236" s="652" t="s">
        <v>3106</v>
      </c>
      <c r="N2236" s="660">
        <v>43486</v>
      </c>
      <c r="O2236" s="654">
        <v>43494</v>
      </c>
      <c r="P2236" s="6"/>
      <c r="Q2236" s="363" t="s">
        <v>100</v>
      </c>
      <c r="R2236" s="5">
        <v>2019</v>
      </c>
    </row>
    <row r="2237" spans="1:23" ht="23.25" hidden="1" customHeight="1" x14ac:dyDescent="0.25">
      <c r="A2237" s="5" t="s">
        <v>36</v>
      </c>
      <c r="B2237" s="384" t="s">
        <v>4227</v>
      </c>
      <c r="C2237" s="376" t="s">
        <v>246</v>
      </c>
      <c r="D2237" s="344" t="s">
        <v>4230</v>
      </c>
      <c r="E2237" s="337" t="s">
        <v>4231</v>
      </c>
      <c r="F2237" s="344" t="s">
        <v>32</v>
      </c>
      <c r="G2237" s="344">
        <v>1</v>
      </c>
      <c r="H2237" s="650">
        <v>87.02</v>
      </c>
      <c r="I2237" s="650">
        <v>87.02</v>
      </c>
      <c r="J2237" s="366">
        <v>43475</v>
      </c>
      <c r="K2237" s="598" t="s">
        <v>243</v>
      </c>
      <c r="L2237" s="361" t="s">
        <v>36</v>
      </c>
      <c r="M2237" s="652" t="s">
        <v>3106</v>
      </c>
      <c r="N2237" s="660">
        <v>43486</v>
      </c>
      <c r="O2237" s="654">
        <v>43494</v>
      </c>
      <c r="P2237" s="6"/>
      <c r="Q2237" s="363" t="s">
        <v>100</v>
      </c>
      <c r="R2237" s="5">
        <v>2019</v>
      </c>
    </row>
    <row r="2238" spans="1:23" ht="23.25" hidden="1" customHeight="1" x14ac:dyDescent="0.25">
      <c r="A2238" s="5" t="s">
        <v>54</v>
      </c>
      <c r="B2238" s="384" t="s">
        <v>4232</v>
      </c>
      <c r="C2238" s="376"/>
      <c r="D2238" s="344" t="s">
        <v>4233</v>
      </c>
      <c r="E2238" s="337" t="s">
        <v>4232</v>
      </c>
      <c r="F2238" s="344" t="s">
        <v>32</v>
      </c>
      <c r="G2238" s="344">
        <v>1</v>
      </c>
      <c r="H2238" s="650">
        <v>1095</v>
      </c>
      <c r="I2238" s="650">
        <v>1095</v>
      </c>
      <c r="J2238" s="366">
        <v>43476</v>
      </c>
      <c r="K2238" s="598" t="s">
        <v>4234</v>
      </c>
      <c r="L2238" s="361" t="s">
        <v>54</v>
      </c>
      <c r="M2238" s="652" t="s">
        <v>3106</v>
      </c>
      <c r="N2238" s="660">
        <v>43486</v>
      </c>
      <c r="O2238" s="654">
        <v>43495</v>
      </c>
      <c r="P2238" s="6"/>
      <c r="Q2238" s="7" t="s">
        <v>100</v>
      </c>
      <c r="R2238" s="549">
        <v>2019</v>
      </c>
    </row>
    <row r="2239" spans="1:23" ht="23.25" hidden="1" customHeight="1" x14ac:dyDescent="0.25">
      <c r="A2239" s="5" t="s">
        <v>54</v>
      </c>
      <c r="B2239" s="384" t="s">
        <v>4235</v>
      </c>
      <c r="C2239" s="376" t="s">
        <v>4236</v>
      </c>
      <c r="D2239" s="344">
        <v>488530</v>
      </c>
      <c r="E2239" s="3" t="s">
        <v>4235</v>
      </c>
      <c r="F2239" s="344" t="s">
        <v>3623</v>
      </c>
      <c r="G2239" s="344">
        <v>20</v>
      </c>
      <c r="H2239" s="650">
        <v>19.87</v>
      </c>
      <c r="I2239" s="650">
        <v>397.40000000000003</v>
      </c>
      <c r="J2239" s="366">
        <v>43476</v>
      </c>
      <c r="K2239" s="598" t="s">
        <v>1335</v>
      </c>
      <c r="L2239" s="361" t="s">
        <v>54</v>
      </c>
      <c r="M2239" s="652" t="s">
        <v>4237</v>
      </c>
      <c r="N2239" s="660">
        <v>43514</v>
      </c>
      <c r="O2239" s="654">
        <v>43530</v>
      </c>
      <c r="P2239" s="6"/>
      <c r="Q2239" s="7" t="s">
        <v>67</v>
      </c>
      <c r="R2239" s="5">
        <v>2019</v>
      </c>
      <c r="S2239" s="124"/>
      <c r="T2239" s="124"/>
      <c r="U2239" s="124"/>
      <c r="V2239" s="124"/>
      <c r="W2239" s="124"/>
    </row>
    <row r="2240" spans="1:23" ht="23.25" hidden="1" customHeight="1" x14ac:dyDescent="0.25">
      <c r="A2240" s="5" t="s">
        <v>0</v>
      </c>
      <c r="B2240" s="5" t="s">
        <v>4238</v>
      </c>
      <c r="C2240" s="376" t="s">
        <v>694</v>
      </c>
      <c r="D2240" s="344">
        <v>250252</v>
      </c>
      <c r="E2240" s="3" t="s">
        <v>2957</v>
      </c>
      <c r="F2240" s="344" t="s">
        <v>44</v>
      </c>
      <c r="G2240" s="344">
        <v>20</v>
      </c>
      <c r="H2240" s="650">
        <v>4.18</v>
      </c>
      <c r="I2240" s="650">
        <v>83.6</v>
      </c>
      <c r="J2240" s="366">
        <v>43476</v>
      </c>
      <c r="K2240" s="598" t="s">
        <v>694</v>
      </c>
      <c r="L2240" s="361" t="s">
        <v>54</v>
      </c>
      <c r="M2240" s="652" t="s">
        <v>3106</v>
      </c>
      <c r="N2240" s="660">
        <v>43493</v>
      </c>
      <c r="O2240" s="654">
        <v>43495</v>
      </c>
      <c r="P2240" s="6"/>
      <c r="Q2240" s="7" t="s">
        <v>100</v>
      </c>
      <c r="R2240" s="5">
        <v>2019</v>
      </c>
    </row>
    <row r="2241" spans="1:23" ht="23.25" hidden="1" customHeight="1" x14ac:dyDescent="0.25">
      <c r="A2241" s="4" t="s">
        <v>54</v>
      </c>
      <c r="B2241" s="4" t="s">
        <v>4239</v>
      </c>
      <c r="C2241" s="430" t="s">
        <v>4240</v>
      </c>
      <c r="D2241" s="332" t="s">
        <v>4241</v>
      </c>
      <c r="E2241" s="337" t="s">
        <v>4242</v>
      </c>
      <c r="F2241" s="332" t="s">
        <v>32</v>
      </c>
      <c r="G2241" s="332">
        <v>1</v>
      </c>
      <c r="H2241" s="650">
        <v>3525</v>
      </c>
      <c r="I2241" s="650">
        <v>3525</v>
      </c>
      <c r="J2241" s="419">
        <v>43476</v>
      </c>
      <c r="K2241" s="597" t="s">
        <v>808</v>
      </c>
      <c r="L2241" s="323" t="s">
        <v>54</v>
      </c>
      <c r="M2241" s="652" t="s">
        <v>3106</v>
      </c>
      <c r="N2241" s="660">
        <v>43486</v>
      </c>
      <c r="O2241" s="654">
        <v>43495</v>
      </c>
      <c r="P2241" s="655"/>
      <c r="Q2241" s="723" t="s">
        <v>67</v>
      </c>
      <c r="R2241" s="655">
        <v>2019</v>
      </c>
    </row>
    <row r="2242" spans="1:23" ht="23.25" hidden="1" customHeight="1" x14ac:dyDescent="0.25">
      <c r="A2242" s="5" t="s">
        <v>54</v>
      </c>
      <c r="B2242" s="384" t="s">
        <v>4243</v>
      </c>
      <c r="C2242" s="376"/>
      <c r="D2242" s="344" t="s">
        <v>4244</v>
      </c>
      <c r="E2242" s="3" t="s">
        <v>4243</v>
      </c>
      <c r="F2242" s="344" t="s">
        <v>32</v>
      </c>
      <c r="G2242" s="344">
        <v>1</v>
      </c>
      <c r="H2242" s="650">
        <v>521.72</v>
      </c>
      <c r="I2242" s="650">
        <v>521.72</v>
      </c>
      <c r="J2242" s="366">
        <v>43476</v>
      </c>
      <c r="K2242" s="598" t="s">
        <v>4245</v>
      </c>
      <c r="L2242" s="361" t="s">
        <v>88</v>
      </c>
      <c r="M2242" s="652" t="s">
        <v>1873</v>
      </c>
      <c r="N2242" s="660">
        <v>43508</v>
      </c>
      <c r="O2242" s="654"/>
      <c r="P2242" s="6"/>
      <c r="Q2242" s="7" t="s">
        <v>100</v>
      </c>
      <c r="R2242" s="5">
        <v>2019</v>
      </c>
    </row>
    <row r="2243" spans="1:23" ht="23.25" hidden="1" customHeight="1" x14ac:dyDescent="0.25">
      <c r="A2243" s="4" t="s">
        <v>120</v>
      </c>
      <c r="B2243" s="4" t="s">
        <v>4209</v>
      </c>
      <c r="C2243" s="722" t="s">
        <v>122</v>
      </c>
      <c r="D2243" s="422" t="s">
        <v>4210</v>
      </c>
      <c r="E2243" s="333" t="s">
        <v>4209</v>
      </c>
      <c r="F2243" s="332" t="s">
        <v>2464</v>
      </c>
      <c r="G2243" s="692">
        <v>40</v>
      </c>
      <c r="H2243" s="650"/>
      <c r="I2243" s="650"/>
      <c r="J2243" s="419">
        <v>43861</v>
      </c>
      <c r="K2243" s="598" t="s">
        <v>76</v>
      </c>
      <c r="L2243" s="323" t="s">
        <v>154</v>
      </c>
      <c r="M2243" s="652" t="s">
        <v>1873</v>
      </c>
      <c r="N2243" s="660">
        <v>43878</v>
      </c>
      <c r="O2243" s="654">
        <v>43882</v>
      </c>
      <c r="P2243" s="658"/>
      <c r="Q2243" s="746" t="s">
        <v>100</v>
      </c>
      <c r="R2243" s="655">
        <v>2020</v>
      </c>
    </row>
    <row r="2244" spans="1:23" ht="23.25" hidden="1" customHeight="1" x14ac:dyDescent="0.25">
      <c r="A2244" s="5" t="s">
        <v>9</v>
      </c>
      <c r="B2244" s="384" t="s">
        <v>4246</v>
      </c>
      <c r="C2244" s="376" t="s">
        <v>976</v>
      </c>
      <c r="D2244" s="344" t="s">
        <v>4247</v>
      </c>
      <c r="E2244" s="337" t="s">
        <v>4246</v>
      </c>
      <c r="F2244" s="344" t="s">
        <v>50</v>
      </c>
      <c r="G2244" s="344">
        <v>5</v>
      </c>
      <c r="H2244" s="650">
        <v>7.78</v>
      </c>
      <c r="I2244" s="650">
        <v>38.9</v>
      </c>
      <c r="J2244" s="651">
        <v>43479</v>
      </c>
      <c r="K2244" s="598" t="s">
        <v>33</v>
      </c>
      <c r="L2244" s="361" t="s">
        <v>88</v>
      </c>
      <c r="M2244" s="652" t="s">
        <v>3106</v>
      </c>
      <c r="N2244" s="653">
        <v>43486</v>
      </c>
      <c r="O2244" s="654">
        <v>43494</v>
      </c>
      <c r="P2244" s="6"/>
      <c r="Q2244" s="363" t="s">
        <v>100</v>
      </c>
      <c r="R2244" s="658">
        <f>YEAR(J2244)</f>
        <v>2019</v>
      </c>
    </row>
    <row r="2245" spans="1:23" ht="23.25" hidden="1" customHeight="1" x14ac:dyDescent="0.25">
      <c r="A2245" s="3" t="s">
        <v>145</v>
      </c>
      <c r="B2245" s="5" t="s">
        <v>2852</v>
      </c>
      <c r="C2245" s="376" t="s">
        <v>784</v>
      </c>
      <c r="D2245" s="344"/>
      <c r="E2245" s="337" t="s">
        <v>3846</v>
      </c>
      <c r="F2245" s="344" t="s">
        <v>64</v>
      </c>
      <c r="G2245" s="344">
        <v>40</v>
      </c>
      <c r="H2245" s="650">
        <v>39.64</v>
      </c>
      <c r="I2245" s="650">
        <v>1585.6</v>
      </c>
      <c r="J2245" s="366">
        <v>43479</v>
      </c>
      <c r="K2245" s="598" t="s">
        <v>784</v>
      </c>
      <c r="L2245" s="361" t="s">
        <v>103</v>
      </c>
      <c r="M2245" s="652" t="s">
        <v>3106</v>
      </c>
      <c r="N2245" s="660">
        <v>43486</v>
      </c>
      <c r="O2245" s="654">
        <v>43495</v>
      </c>
      <c r="P2245" s="6"/>
      <c r="Q2245" s="7" t="s">
        <v>100</v>
      </c>
      <c r="R2245" s="5">
        <v>2019</v>
      </c>
    </row>
    <row r="2246" spans="1:23" ht="23.25" hidden="1" customHeight="1" x14ac:dyDescent="0.25">
      <c r="A2246" s="5" t="s">
        <v>7</v>
      </c>
      <c r="B2246" s="384" t="s">
        <v>4248</v>
      </c>
      <c r="C2246" s="376"/>
      <c r="D2246" s="344" t="s">
        <v>4249</v>
      </c>
      <c r="E2246" s="337" t="s">
        <v>4250</v>
      </c>
      <c r="F2246" s="344" t="s">
        <v>50</v>
      </c>
      <c r="G2246" s="344">
        <v>1</v>
      </c>
      <c r="H2246" s="650"/>
      <c r="I2246" s="650">
        <v>78.959999999999994</v>
      </c>
      <c r="J2246" s="366">
        <v>43479</v>
      </c>
      <c r="K2246" s="598" t="s">
        <v>188</v>
      </c>
      <c r="L2246" s="361" t="s">
        <v>7</v>
      </c>
      <c r="M2246" s="652" t="s">
        <v>3106</v>
      </c>
      <c r="N2246" s="660">
        <v>43487</v>
      </c>
      <c r="O2246" s="654">
        <v>43495</v>
      </c>
      <c r="P2246" s="6"/>
      <c r="Q2246" s="7" t="s">
        <v>100</v>
      </c>
      <c r="R2246" s="549">
        <v>2019</v>
      </c>
    </row>
    <row r="2247" spans="1:23" ht="23.25" hidden="1" customHeight="1" x14ac:dyDescent="0.25">
      <c r="A2247" s="409" t="s">
        <v>4221</v>
      </c>
      <c r="B2247" s="384" t="s">
        <v>4251</v>
      </c>
      <c r="C2247" s="376" t="s">
        <v>180</v>
      </c>
      <c r="D2247" s="344">
        <v>1511343</v>
      </c>
      <c r="E2247" s="3" t="s">
        <v>1513</v>
      </c>
      <c r="F2247" s="344" t="s">
        <v>44</v>
      </c>
      <c r="G2247" s="344">
        <v>1</v>
      </c>
      <c r="H2247" s="650">
        <v>4391.53</v>
      </c>
      <c r="I2247" s="650">
        <v>4391.53</v>
      </c>
      <c r="J2247" s="366">
        <v>43480</v>
      </c>
      <c r="K2247" s="598" t="s">
        <v>180</v>
      </c>
      <c r="L2247" s="361" t="s">
        <v>2496</v>
      </c>
      <c r="M2247" s="652" t="s">
        <v>3106</v>
      </c>
      <c r="N2247" s="660">
        <v>43480</v>
      </c>
      <c r="O2247" s="654">
        <v>43482</v>
      </c>
      <c r="P2247" s="396"/>
      <c r="Q2247" s="720" t="s">
        <v>100</v>
      </c>
      <c r="R2247" s="5">
        <v>2019</v>
      </c>
    </row>
    <row r="2248" spans="1:23" ht="23.25" hidden="1" customHeight="1" x14ac:dyDescent="0.25">
      <c r="A2248" s="3" t="s">
        <v>0</v>
      </c>
      <c r="B2248" s="384" t="s">
        <v>4252</v>
      </c>
      <c r="C2248" s="376" t="s">
        <v>4253</v>
      </c>
      <c r="D2248" s="344">
        <v>1051207</v>
      </c>
      <c r="E2248" s="3" t="s">
        <v>4254</v>
      </c>
      <c r="F2248" s="344" t="s">
        <v>50</v>
      </c>
      <c r="G2248" s="344">
        <v>4</v>
      </c>
      <c r="H2248" s="650">
        <v>33.630000000000003</v>
      </c>
      <c r="I2248" s="650">
        <v>134.49</v>
      </c>
      <c r="J2248" s="651">
        <v>43480</v>
      </c>
      <c r="K2248" s="598" t="s">
        <v>33</v>
      </c>
      <c r="L2248" s="361" t="s">
        <v>88</v>
      </c>
      <c r="M2248" s="652" t="s">
        <v>3106</v>
      </c>
      <c r="N2248" s="653">
        <v>43486</v>
      </c>
      <c r="O2248" s="654">
        <v>43494</v>
      </c>
      <c r="P2248" s="6"/>
      <c r="Q2248" s="363" t="s">
        <v>100</v>
      </c>
      <c r="R2248" s="5">
        <v>2019</v>
      </c>
    </row>
    <row r="2249" spans="1:23" ht="23.25" hidden="1" customHeight="1" x14ac:dyDescent="0.25">
      <c r="A2249" s="5"/>
      <c r="B2249" s="5"/>
      <c r="C2249" s="376"/>
      <c r="D2249" s="344"/>
      <c r="E2249" s="337" t="s">
        <v>4255</v>
      </c>
      <c r="F2249" s="344" t="s">
        <v>64</v>
      </c>
      <c r="G2249" s="344">
        <v>1</v>
      </c>
      <c r="H2249" s="650">
        <v>67.14</v>
      </c>
      <c r="I2249" s="650">
        <v>67.14</v>
      </c>
      <c r="J2249" s="651">
        <v>43480</v>
      </c>
      <c r="K2249" s="598" t="s">
        <v>33</v>
      </c>
      <c r="L2249" s="361" t="s">
        <v>88</v>
      </c>
      <c r="M2249" s="652" t="s">
        <v>3106</v>
      </c>
      <c r="N2249" s="653">
        <v>43481</v>
      </c>
      <c r="O2249" s="654">
        <v>43482</v>
      </c>
      <c r="P2249" s="6"/>
      <c r="Q2249" s="363" t="s">
        <v>100</v>
      </c>
      <c r="R2249" s="5">
        <v>2019</v>
      </c>
    </row>
    <row r="2250" spans="1:23" ht="23.25" hidden="1" customHeight="1" x14ac:dyDescent="0.25">
      <c r="A2250" s="5"/>
      <c r="B2250" s="5"/>
      <c r="C2250" s="376"/>
      <c r="D2250" s="344"/>
      <c r="E2250" s="337" t="s">
        <v>4256</v>
      </c>
      <c r="F2250" s="344" t="s">
        <v>32</v>
      </c>
      <c r="G2250" s="344">
        <v>1</v>
      </c>
      <c r="H2250" s="650">
        <v>6417</v>
      </c>
      <c r="I2250" s="650">
        <v>6417</v>
      </c>
      <c r="J2250" s="366">
        <v>43480</v>
      </c>
      <c r="K2250" s="598"/>
      <c r="L2250" s="361" t="s">
        <v>154</v>
      </c>
      <c r="M2250" s="652" t="s">
        <v>3106</v>
      </c>
      <c r="N2250" s="660">
        <v>43468</v>
      </c>
      <c r="O2250" s="654">
        <v>43482</v>
      </c>
      <c r="P2250" s="6"/>
      <c r="Q2250" s="7" t="s">
        <v>100</v>
      </c>
      <c r="R2250" s="5">
        <v>2019</v>
      </c>
    </row>
    <row r="2251" spans="1:23" ht="23.25" hidden="1" customHeight="1" x14ac:dyDescent="0.25">
      <c r="A2251" s="3" t="s">
        <v>0</v>
      </c>
      <c r="B2251" s="5" t="s">
        <v>4257</v>
      </c>
      <c r="C2251" s="376"/>
      <c r="D2251" s="344" t="s">
        <v>4258</v>
      </c>
      <c r="E2251" s="337" t="s">
        <v>4259</v>
      </c>
      <c r="F2251" s="344" t="s">
        <v>32</v>
      </c>
      <c r="G2251" s="344">
        <v>1</v>
      </c>
      <c r="H2251" s="650">
        <v>1121.67</v>
      </c>
      <c r="I2251" s="650">
        <v>1121.67</v>
      </c>
      <c r="J2251" s="366">
        <v>43481</v>
      </c>
      <c r="K2251" s="598" t="s">
        <v>4260</v>
      </c>
      <c r="L2251" s="361" t="s">
        <v>54</v>
      </c>
      <c r="M2251" s="652" t="s">
        <v>3106</v>
      </c>
      <c r="N2251" s="660">
        <v>43487</v>
      </c>
      <c r="O2251" s="654">
        <v>43494</v>
      </c>
      <c r="P2251" s="6"/>
      <c r="Q2251" s="7" t="s">
        <v>100</v>
      </c>
      <c r="R2251" s="5">
        <v>2019</v>
      </c>
    </row>
    <row r="2252" spans="1:23" ht="23.25" hidden="1" customHeight="1" x14ac:dyDescent="0.25">
      <c r="A2252" s="3" t="s">
        <v>0</v>
      </c>
      <c r="B2252" s="5" t="s">
        <v>4261</v>
      </c>
      <c r="C2252" s="376"/>
      <c r="D2252" s="344"/>
      <c r="E2252" s="337" t="s">
        <v>4262</v>
      </c>
      <c r="F2252" s="344" t="s">
        <v>32</v>
      </c>
      <c r="G2252" s="344">
        <v>1</v>
      </c>
      <c r="H2252" s="650">
        <v>255</v>
      </c>
      <c r="I2252" s="650">
        <v>255</v>
      </c>
      <c r="J2252" s="366">
        <v>43481</v>
      </c>
      <c r="K2252" s="598" t="s">
        <v>808</v>
      </c>
      <c r="L2252" s="361" t="s">
        <v>88</v>
      </c>
      <c r="M2252" s="652" t="s">
        <v>3106</v>
      </c>
      <c r="N2252" s="660">
        <v>43481</v>
      </c>
      <c r="O2252" s="654">
        <v>43482</v>
      </c>
      <c r="P2252" s="6"/>
      <c r="Q2252" s="7" t="s">
        <v>100</v>
      </c>
      <c r="R2252" s="5">
        <v>2019</v>
      </c>
      <c r="S2252" s="124"/>
      <c r="T2252" s="124"/>
      <c r="U2252" s="124"/>
      <c r="V2252" s="124"/>
      <c r="W2252" s="124"/>
    </row>
    <row r="2253" spans="1:23" ht="23.25" hidden="1" customHeight="1" x14ac:dyDescent="0.25">
      <c r="A2253" s="3" t="s">
        <v>0</v>
      </c>
      <c r="B2253" s="5" t="s">
        <v>4263</v>
      </c>
      <c r="C2253" s="376"/>
      <c r="D2253" s="344"/>
      <c r="E2253" s="337" t="s">
        <v>4264</v>
      </c>
      <c r="F2253" s="344" t="s">
        <v>32</v>
      </c>
      <c r="G2253" s="344">
        <v>1</v>
      </c>
      <c r="H2253" s="650">
        <v>259.26</v>
      </c>
      <c r="I2253" s="650">
        <v>259.26</v>
      </c>
      <c r="J2253" s="366">
        <v>43481</v>
      </c>
      <c r="K2253" s="598" t="s">
        <v>275</v>
      </c>
      <c r="L2253" s="361" t="s">
        <v>88</v>
      </c>
      <c r="M2253" s="652" t="s">
        <v>3106</v>
      </c>
      <c r="N2253" s="660">
        <v>43481</v>
      </c>
      <c r="O2253" s="654">
        <v>43482</v>
      </c>
      <c r="P2253" s="6"/>
      <c r="Q2253" s="7" t="s">
        <v>100</v>
      </c>
      <c r="R2253" s="5">
        <v>2019</v>
      </c>
    </row>
    <row r="2254" spans="1:23" ht="23.25" hidden="1" customHeight="1" x14ac:dyDescent="0.25">
      <c r="A2254" s="3" t="s">
        <v>0</v>
      </c>
      <c r="B2254" s="5" t="s">
        <v>4265</v>
      </c>
      <c r="C2254" s="376"/>
      <c r="D2254" s="344"/>
      <c r="E2254" s="337" t="s">
        <v>4266</v>
      </c>
      <c r="F2254" s="344" t="s">
        <v>32</v>
      </c>
      <c r="G2254" s="344">
        <v>1</v>
      </c>
      <c r="H2254" s="650">
        <v>285</v>
      </c>
      <c r="I2254" s="650">
        <v>285</v>
      </c>
      <c r="J2254" s="366">
        <v>43481</v>
      </c>
      <c r="K2254" s="598" t="s">
        <v>1147</v>
      </c>
      <c r="L2254" s="361" t="s">
        <v>88</v>
      </c>
      <c r="M2254" s="652" t="s">
        <v>3106</v>
      </c>
      <c r="N2254" s="660">
        <v>43481</v>
      </c>
      <c r="O2254" s="654">
        <v>43482</v>
      </c>
      <c r="P2254" s="6"/>
      <c r="Q2254" s="7" t="s">
        <v>100</v>
      </c>
      <c r="R2254" s="5">
        <v>2019</v>
      </c>
    </row>
    <row r="2255" spans="1:23" ht="23.25" hidden="1" customHeight="1" x14ac:dyDescent="0.25">
      <c r="A2255" s="338" t="s">
        <v>132</v>
      </c>
      <c r="B2255" s="5" t="s">
        <v>115</v>
      </c>
      <c r="C2255" s="376" t="s">
        <v>142</v>
      </c>
      <c r="D2255" s="335" t="s">
        <v>4267</v>
      </c>
      <c r="E2255" s="333"/>
      <c r="F2255" s="344" t="s">
        <v>415</v>
      </c>
      <c r="G2255" s="344">
        <v>20</v>
      </c>
      <c r="H2255" s="650"/>
      <c r="I2255" s="650">
        <v>0</v>
      </c>
      <c r="J2255" s="366">
        <v>42370</v>
      </c>
      <c r="K2255" s="598" t="s">
        <v>76</v>
      </c>
      <c r="L2255" s="361"/>
      <c r="M2255" s="652" t="s">
        <v>66</v>
      </c>
      <c r="N2255" s="660"/>
      <c r="O2255" s="654"/>
      <c r="P2255" s="5"/>
      <c r="Q2255" s="7" t="s">
        <v>67</v>
      </c>
      <c r="R2255" s="396">
        <v>2016</v>
      </c>
      <c r="S2255" s="124"/>
      <c r="T2255" s="124"/>
      <c r="U2255" s="124"/>
      <c r="V2255" s="124"/>
      <c r="W2255" s="124"/>
    </row>
    <row r="2256" spans="1:23" ht="23.25" hidden="1" customHeight="1" x14ac:dyDescent="0.25">
      <c r="A2256" s="338" t="s">
        <v>132</v>
      </c>
      <c r="B2256" s="5" t="s">
        <v>115</v>
      </c>
      <c r="C2256" s="376" t="s">
        <v>142</v>
      </c>
      <c r="D2256" s="335" t="s">
        <v>4268</v>
      </c>
      <c r="E2256" s="333"/>
      <c r="F2256" s="344" t="s">
        <v>117</v>
      </c>
      <c r="G2256" s="344">
        <v>20</v>
      </c>
      <c r="H2256" s="650"/>
      <c r="I2256" s="650">
        <v>0</v>
      </c>
      <c r="J2256" s="366">
        <v>42370</v>
      </c>
      <c r="K2256" s="598" t="s">
        <v>76</v>
      </c>
      <c r="L2256" s="361"/>
      <c r="M2256" s="652" t="s">
        <v>66</v>
      </c>
      <c r="N2256" s="660"/>
      <c r="O2256" s="654"/>
      <c r="P2256" s="5"/>
      <c r="Q2256" s="7" t="s">
        <v>67</v>
      </c>
      <c r="R2256" s="396">
        <v>2016</v>
      </c>
    </row>
    <row r="2257" spans="1:23" ht="23.25" hidden="1" customHeight="1" x14ac:dyDescent="0.25">
      <c r="A2257" s="5" t="s">
        <v>3023</v>
      </c>
      <c r="B2257" s="384" t="s">
        <v>4269</v>
      </c>
      <c r="C2257" s="376" t="s">
        <v>1844</v>
      </c>
      <c r="D2257" s="344" t="s">
        <v>4268</v>
      </c>
      <c r="E2257" s="333" t="s">
        <v>4269</v>
      </c>
      <c r="F2257" s="344" t="s">
        <v>44</v>
      </c>
      <c r="G2257" s="344">
        <v>10</v>
      </c>
      <c r="H2257" s="650"/>
      <c r="I2257" s="650">
        <v>0</v>
      </c>
      <c r="J2257" s="366">
        <v>43217</v>
      </c>
      <c r="K2257" s="598" t="s">
        <v>76</v>
      </c>
      <c r="L2257" s="361" t="s">
        <v>535</v>
      </c>
      <c r="M2257" s="652" t="s">
        <v>66</v>
      </c>
      <c r="N2257" s="660">
        <v>43235</v>
      </c>
      <c r="O2257" s="654">
        <v>43238</v>
      </c>
      <c r="P2257" s="6"/>
      <c r="Q2257" s="271" t="s">
        <v>77</v>
      </c>
      <c r="R2257" s="5">
        <v>2018</v>
      </c>
    </row>
    <row r="2258" spans="1:23" ht="23.25" hidden="1" customHeight="1" x14ac:dyDescent="0.25">
      <c r="A2258" s="338" t="s">
        <v>132</v>
      </c>
      <c r="B2258" s="5" t="s">
        <v>115</v>
      </c>
      <c r="C2258" s="376" t="s">
        <v>142</v>
      </c>
      <c r="D2258" s="335" t="s">
        <v>4270</v>
      </c>
      <c r="E2258" s="333"/>
      <c r="F2258" s="344" t="s">
        <v>117</v>
      </c>
      <c r="G2258" s="344">
        <v>20</v>
      </c>
      <c r="H2258" s="650"/>
      <c r="I2258" s="650">
        <v>0</v>
      </c>
      <c r="J2258" s="366">
        <v>42370</v>
      </c>
      <c r="K2258" s="598" t="s">
        <v>76</v>
      </c>
      <c r="L2258" s="361"/>
      <c r="M2258" s="652" t="s">
        <v>66</v>
      </c>
      <c r="N2258" s="660"/>
      <c r="O2258" s="654"/>
      <c r="P2258" s="5"/>
      <c r="Q2258" s="7" t="s">
        <v>67</v>
      </c>
      <c r="R2258" s="396">
        <v>2016</v>
      </c>
    </row>
    <row r="2259" spans="1:23" ht="23.25" hidden="1" customHeight="1" x14ac:dyDescent="0.25">
      <c r="A2259" s="331" t="s">
        <v>36</v>
      </c>
      <c r="B2259" s="4" t="s">
        <v>4271</v>
      </c>
      <c r="C2259" s="430"/>
      <c r="D2259" s="332"/>
      <c r="E2259" s="337" t="s">
        <v>4271</v>
      </c>
      <c r="F2259" s="344" t="s">
        <v>32</v>
      </c>
      <c r="G2259" s="344">
        <v>1</v>
      </c>
      <c r="H2259" s="650">
        <v>712</v>
      </c>
      <c r="I2259" s="650">
        <v>712</v>
      </c>
      <c r="J2259" s="366">
        <v>43486</v>
      </c>
      <c r="K2259" s="598" t="s">
        <v>4272</v>
      </c>
      <c r="L2259" s="361" t="s">
        <v>36</v>
      </c>
      <c r="M2259" s="652" t="s">
        <v>3106</v>
      </c>
      <c r="N2259" s="660">
        <v>43486</v>
      </c>
      <c r="O2259" s="654">
        <v>43494</v>
      </c>
      <c r="P2259" s="6"/>
      <c r="Q2259" s="7" t="s">
        <v>100</v>
      </c>
      <c r="R2259" s="5">
        <v>2019</v>
      </c>
    </row>
    <row r="2260" spans="1:23" ht="23.25" hidden="1" customHeight="1" x14ac:dyDescent="0.25">
      <c r="A2260" s="331" t="s">
        <v>54</v>
      </c>
      <c r="B2260" s="4" t="s">
        <v>4273</v>
      </c>
      <c r="C2260" s="430" t="s">
        <v>2579</v>
      </c>
      <c r="D2260" s="332" t="s">
        <v>4274</v>
      </c>
      <c r="E2260" s="331" t="s">
        <v>4275</v>
      </c>
      <c r="F2260" s="344" t="s">
        <v>32</v>
      </c>
      <c r="G2260" s="344">
        <v>1</v>
      </c>
      <c r="H2260" s="650">
        <v>183.25</v>
      </c>
      <c r="I2260" s="650">
        <v>183.25</v>
      </c>
      <c r="J2260" s="651">
        <v>43486</v>
      </c>
      <c r="K2260" s="598" t="s">
        <v>33</v>
      </c>
      <c r="L2260" s="361"/>
      <c r="M2260" s="652" t="s">
        <v>3106</v>
      </c>
      <c r="N2260" s="653">
        <v>43486</v>
      </c>
      <c r="O2260" s="654">
        <v>43494</v>
      </c>
      <c r="P2260" s="6"/>
      <c r="Q2260" s="363" t="s">
        <v>100</v>
      </c>
      <c r="R2260" s="5">
        <v>2019</v>
      </c>
    </row>
    <row r="2261" spans="1:23" ht="23.25" hidden="1" customHeight="1" x14ac:dyDescent="0.25">
      <c r="A2261" s="5" t="s">
        <v>54</v>
      </c>
      <c r="B2261" s="5"/>
      <c r="C2261" s="376"/>
      <c r="D2261" s="344"/>
      <c r="E2261" s="337" t="s">
        <v>2729</v>
      </c>
      <c r="F2261" s="344" t="s">
        <v>32</v>
      </c>
      <c r="G2261" s="344">
        <v>1</v>
      </c>
      <c r="H2261" s="650">
        <v>403.3</v>
      </c>
      <c r="I2261" s="650">
        <v>403.3</v>
      </c>
      <c r="J2261" s="366">
        <v>43486</v>
      </c>
      <c r="K2261" s="598" t="s">
        <v>1290</v>
      </c>
      <c r="L2261" s="361" t="s">
        <v>88</v>
      </c>
      <c r="M2261" s="652" t="s">
        <v>3106</v>
      </c>
      <c r="N2261" s="660">
        <v>43486</v>
      </c>
      <c r="O2261" s="654">
        <v>43494</v>
      </c>
      <c r="P2261" s="6"/>
      <c r="Q2261" s="7" t="s">
        <v>100</v>
      </c>
      <c r="R2261" s="5">
        <v>2019</v>
      </c>
    </row>
    <row r="2262" spans="1:23" ht="23.25" hidden="1" customHeight="1" x14ac:dyDescent="0.25">
      <c r="A2262" s="338" t="s">
        <v>84</v>
      </c>
      <c r="B2262" s="5" t="s">
        <v>4276</v>
      </c>
      <c r="C2262" s="376" t="s">
        <v>2393</v>
      </c>
      <c r="D2262" s="344" t="s">
        <v>4277</v>
      </c>
      <c r="E2262" s="333" t="s">
        <v>4278</v>
      </c>
      <c r="F2262" s="344" t="s">
        <v>44</v>
      </c>
      <c r="G2262" s="344">
        <v>5</v>
      </c>
      <c r="H2262" s="650">
        <v>11.65</v>
      </c>
      <c r="I2262" s="650">
        <v>58.25</v>
      </c>
      <c r="J2262" s="366">
        <v>43487</v>
      </c>
      <c r="K2262" s="598" t="s">
        <v>139</v>
      </c>
      <c r="L2262" s="361" t="s">
        <v>54</v>
      </c>
      <c r="M2262" s="652" t="s">
        <v>4279</v>
      </c>
      <c r="N2262" s="660">
        <v>43501</v>
      </c>
      <c r="O2262" s="654">
        <v>43504</v>
      </c>
      <c r="P2262" s="6"/>
      <c r="Q2262" s="7" t="s">
        <v>67</v>
      </c>
      <c r="R2262" s="5">
        <v>2019</v>
      </c>
    </row>
    <row r="2263" spans="1:23" ht="23.25" hidden="1" customHeight="1" x14ac:dyDescent="0.25">
      <c r="A2263" s="3" t="s">
        <v>0</v>
      </c>
      <c r="B2263" s="5" t="s">
        <v>4126</v>
      </c>
      <c r="C2263" s="376" t="s">
        <v>4127</v>
      </c>
      <c r="D2263" s="344" t="s">
        <v>4280</v>
      </c>
      <c r="E2263" s="333" t="s">
        <v>4281</v>
      </c>
      <c r="F2263" s="344" t="s">
        <v>94</v>
      </c>
      <c r="G2263" s="344">
        <v>1</v>
      </c>
      <c r="H2263" s="650">
        <v>88.89</v>
      </c>
      <c r="I2263" s="650">
        <v>88.89</v>
      </c>
      <c r="J2263" s="366">
        <v>43487</v>
      </c>
      <c r="K2263" s="598" t="s">
        <v>139</v>
      </c>
      <c r="L2263" s="571" t="s">
        <v>54</v>
      </c>
      <c r="M2263" s="652" t="s">
        <v>4279</v>
      </c>
      <c r="N2263" s="653">
        <v>43501</v>
      </c>
      <c r="O2263" s="654">
        <v>43504</v>
      </c>
      <c r="P2263" s="6"/>
      <c r="Q2263" s="7" t="s">
        <v>67</v>
      </c>
      <c r="R2263" s="5">
        <v>2019</v>
      </c>
      <c r="S2263" s="564"/>
      <c r="T2263" s="564"/>
      <c r="U2263" s="564"/>
      <c r="V2263" s="564"/>
      <c r="W2263" s="564"/>
    </row>
    <row r="2264" spans="1:23" ht="23.25" hidden="1" customHeight="1" x14ac:dyDescent="0.25">
      <c r="A2264" s="5" t="s">
        <v>103</v>
      </c>
      <c r="B2264" s="5" t="s">
        <v>4282</v>
      </c>
      <c r="C2264" s="376" t="s">
        <v>784</v>
      </c>
      <c r="D2264" s="411"/>
      <c r="E2264" s="337" t="s">
        <v>4283</v>
      </c>
      <c r="F2264" s="344" t="s">
        <v>32</v>
      </c>
      <c r="G2264" s="344">
        <v>40</v>
      </c>
      <c r="H2264" s="650">
        <v>9.5299999999999994</v>
      </c>
      <c r="I2264" s="650">
        <v>381.2</v>
      </c>
      <c r="J2264" s="366">
        <v>43488</v>
      </c>
      <c r="K2264" s="598" t="s">
        <v>784</v>
      </c>
      <c r="L2264" s="361" t="s">
        <v>103</v>
      </c>
      <c r="M2264" s="652" t="s">
        <v>3697</v>
      </c>
      <c r="N2264" s="660">
        <v>43494</v>
      </c>
      <c r="O2264" s="654">
        <v>43494</v>
      </c>
      <c r="P2264" s="6"/>
      <c r="Q2264" s="7" t="s">
        <v>100</v>
      </c>
      <c r="R2264" s="5">
        <v>2019</v>
      </c>
    </row>
    <row r="2265" spans="1:23" ht="23.25" hidden="1" customHeight="1" x14ac:dyDescent="0.25">
      <c r="A2265" s="4" t="s">
        <v>7</v>
      </c>
      <c r="B2265" s="4" t="s">
        <v>4284</v>
      </c>
      <c r="C2265" s="430" t="s">
        <v>2552</v>
      </c>
      <c r="D2265" s="332" t="s">
        <v>4285</v>
      </c>
      <c r="E2265" s="337" t="s">
        <v>4284</v>
      </c>
      <c r="F2265" s="332" t="s">
        <v>50</v>
      </c>
      <c r="G2265" s="332">
        <v>1</v>
      </c>
      <c r="H2265" s="650">
        <v>51.83</v>
      </c>
      <c r="I2265" s="650">
        <v>51.83</v>
      </c>
      <c r="J2265" s="420">
        <v>43489</v>
      </c>
      <c r="K2265" s="597" t="s">
        <v>33</v>
      </c>
      <c r="L2265" s="323" t="s">
        <v>7</v>
      </c>
      <c r="M2265" s="652" t="s">
        <v>129</v>
      </c>
      <c r="N2265" s="653">
        <v>43559</v>
      </c>
      <c r="O2265" s="654">
        <v>43564</v>
      </c>
      <c r="P2265" s="655"/>
      <c r="Q2265" s="2" t="s">
        <v>100</v>
      </c>
      <c r="R2265" s="718">
        <v>2019</v>
      </c>
    </row>
    <row r="2266" spans="1:23" ht="23.25" hidden="1" customHeight="1" x14ac:dyDescent="0.25">
      <c r="A2266" s="3" t="s">
        <v>0</v>
      </c>
      <c r="B2266" s="5" t="s">
        <v>2610</v>
      </c>
      <c r="C2266" s="376" t="s">
        <v>2611</v>
      </c>
      <c r="D2266" s="344" t="s">
        <v>4286</v>
      </c>
      <c r="E2266" s="337" t="s">
        <v>4287</v>
      </c>
      <c r="F2266" s="344" t="s">
        <v>50</v>
      </c>
      <c r="G2266" s="344">
        <v>2</v>
      </c>
      <c r="H2266" s="650">
        <v>40.6</v>
      </c>
      <c r="I2266" s="650">
        <v>81.2</v>
      </c>
      <c r="J2266" s="651">
        <v>43489</v>
      </c>
      <c r="K2266" s="598" t="s">
        <v>33</v>
      </c>
      <c r="L2266" s="361" t="s">
        <v>54</v>
      </c>
      <c r="M2266" s="652" t="s">
        <v>4279</v>
      </c>
      <c r="N2266" s="653">
        <v>43501</v>
      </c>
      <c r="O2266" s="654">
        <v>43504</v>
      </c>
      <c r="P2266" s="6"/>
      <c r="Q2266" s="363" t="s">
        <v>67</v>
      </c>
      <c r="R2266" s="658">
        <f>YEAR(J2266)</f>
        <v>2019</v>
      </c>
    </row>
    <row r="2267" spans="1:23" ht="23.25" hidden="1" customHeight="1" x14ac:dyDescent="0.25">
      <c r="A2267" s="3" t="s">
        <v>0</v>
      </c>
      <c r="B2267" s="5" t="s">
        <v>2610</v>
      </c>
      <c r="C2267" s="376" t="s">
        <v>2611</v>
      </c>
      <c r="D2267" s="344" t="s">
        <v>4288</v>
      </c>
      <c r="E2267" s="337" t="s">
        <v>4289</v>
      </c>
      <c r="F2267" s="344" t="s">
        <v>50</v>
      </c>
      <c r="G2267" s="344">
        <v>1</v>
      </c>
      <c r="H2267" s="650">
        <v>40.6</v>
      </c>
      <c r="I2267" s="650">
        <v>40.6</v>
      </c>
      <c r="J2267" s="651">
        <v>43489</v>
      </c>
      <c r="K2267" s="598" t="s">
        <v>33</v>
      </c>
      <c r="L2267" s="361" t="s">
        <v>54</v>
      </c>
      <c r="M2267" s="652" t="s">
        <v>4279</v>
      </c>
      <c r="N2267" s="653">
        <v>43501</v>
      </c>
      <c r="O2267" s="654">
        <v>43504</v>
      </c>
      <c r="P2267" s="6"/>
      <c r="Q2267" s="363" t="s">
        <v>100</v>
      </c>
      <c r="R2267" s="658">
        <f>YEAR(J2267)</f>
        <v>2019</v>
      </c>
    </row>
    <row r="2268" spans="1:23" ht="23.25" hidden="1" customHeight="1" x14ac:dyDescent="0.25">
      <c r="A2268" s="5" t="s">
        <v>2495</v>
      </c>
      <c r="B2268" s="5" t="s">
        <v>4290</v>
      </c>
      <c r="C2268" s="376" t="s">
        <v>3867</v>
      </c>
      <c r="D2268" s="344">
        <v>22824</v>
      </c>
      <c r="E2268" s="3" t="s">
        <v>4291</v>
      </c>
      <c r="F2268" s="344" t="s">
        <v>683</v>
      </c>
      <c r="G2268" s="344">
        <v>4</v>
      </c>
      <c r="H2268" s="650">
        <v>310.33999999999997</v>
      </c>
      <c r="I2268" s="650">
        <v>1241.3599999999999</v>
      </c>
      <c r="J2268" s="366">
        <v>43489</v>
      </c>
      <c r="K2268" s="598" t="s">
        <v>220</v>
      </c>
      <c r="L2268" s="361" t="s">
        <v>10</v>
      </c>
      <c r="M2268" s="652" t="s">
        <v>4279</v>
      </c>
      <c r="N2268" s="660">
        <v>43501</v>
      </c>
      <c r="O2268" s="657">
        <v>43504</v>
      </c>
      <c r="P2268" s="6"/>
      <c r="Q2268" s="7" t="s">
        <v>67</v>
      </c>
      <c r="R2268" s="5">
        <v>2019</v>
      </c>
    </row>
    <row r="2269" spans="1:23" ht="23.25" hidden="1" customHeight="1" x14ac:dyDescent="0.25">
      <c r="A2269" s="5" t="s">
        <v>3023</v>
      </c>
      <c r="B2269" s="384" t="s">
        <v>4292</v>
      </c>
      <c r="C2269" s="376" t="s">
        <v>1844</v>
      </c>
      <c r="D2269" s="344" t="s">
        <v>4270</v>
      </c>
      <c r="E2269" s="333" t="s">
        <v>4292</v>
      </c>
      <c r="F2269" s="344" t="s">
        <v>44</v>
      </c>
      <c r="G2269" s="344">
        <v>20</v>
      </c>
      <c r="H2269" s="650"/>
      <c r="I2269" s="650">
        <v>0</v>
      </c>
      <c r="J2269" s="366">
        <v>43217</v>
      </c>
      <c r="K2269" s="598" t="s">
        <v>76</v>
      </c>
      <c r="L2269" s="361" t="s">
        <v>535</v>
      </c>
      <c r="M2269" s="652" t="s">
        <v>66</v>
      </c>
      <c r="N2269" s="660">
        <v>43235</v>
      </c>
      <c r="O2269" s="654">
        <v>43238</v>
      </c>
      <c r="P2269" s="6"/>
      <c r="Q2269" s="271" t="s">
        <v>77</v>
      </c>
      <c r="R2269" s="5">
        <v>2018</v>
      </c>
      <c r="S2269" s="124"/>
      <c r="T2269" s="124"/>
      <c r="U2269" s="124"/>
      <c r="V2269" s="124"/>
      <c r="W2269" s="124"/>
    </row>
    <row r="2270" spans="1:23" ht="23.25" hidden="1" customHeight="1" x14ac:dyDescent="0.25">
      <c r="A2270" s="5" t="s">
        <v>3023</v>
      </c>
      <c r="B2270" s="384" t="s">
        <v>4293</v>
      </c>
      <c r="C2270" s="376" t="s">
        <v>1844</v>
      </c>
      <c r="D2270" s="344" t="s">
        <v>4294</v>
      </c>
      <c r="E2270" s="333" t="s">
        <v>4293</v>
      </c>
      <c r="F2270" s="344" t="s">
        <v>44</v>
      </c>
      <c r="G2270" s="344">
        <v>30</v>
      </c>
      <c r="H2270" s="650"/>
      <c r="I2270" s="650">
        <v>0</v>
      </c>
      <c r="J2270" s="366">
        <v>43217</v>
      </c>
      <c r="K2270" s="598" t="s">
        <v>76</v>
      </c>
      <c r="L2270" s="361" t="s">
        <v>535</v>
      </c>
      <c r="M2270" s="652" t="s">
        <v>66</v>
      </c>
      <c r="N2270" s="660">
        <v>43235</v>
      </c>
      <c r="O2270" s="654">
        <v>43238</v>
      </c>
      <c r="P2270" s="6"/>
      <c r="Q2270" s="271" t="s">
        <v>77</v>
      </c>
      <c r="R2270" s="5">
        <v>2018</v>
      </c>
    </row>
    <row r="2271" spans="1:23" ht="23.25" hidden="1" customHeight="1" x14ac:dyDescent="0.25">
      <c r="A2271" s="3" t="s">
        <v>10</v>
      </c>
      <c r="B2271" s="5" t="s">
        <v>4295</v>
      </c>
      <c r="C2271" s="376" t="s">
        <v>694</v>
      </c>
      <c r="D2271" s="344">
        <v>1056130</v>
      </c>
      <c r="E2271" s="3" t="s">
        <v>4296</v>
      </c>
      <c r="F2271" s="344" t="s">
        <v>44</v>
      </c>
      <c r="G2271" s="344">
        <v>1</v>
      </c>
      <c r="H2271" s="650">
        <v>409.02</v>
      </c>
      <c r="I2271" s="650">
        <v>409.02</v>
      </c>
      <c r="J2271" s="366">
        <v>43490</v>
      </c>
      <c r="K2271" s="598" t="s">
        <v>694</v>
      </c>
      <c r="L2271" s="361" t="s">
        <v>10</v>
      </c>
      <c r="M2271" s="652" t="s">
        <v>3106</v>
      </c>
      <c r="N2271" s="660">
        <v>43493</v>
      </c>
      <c r="O2271" s="654">
        <v>43495</v>
      </c>
      <c r="P2271" s="6"/>
      <c r="Q2271" s="7" t="s">
        <v>100</v>
      </c>
      <c r="R2271" s="5">
        <v>2019</v>
      </c>
    </row>
    <row r="2272" spans="1:23" ht="23.25" hidden="1" customHeight="1" x14ac:dyDescent="0.25">
      <c r="A2272" s="5" t="s">
        <v>36</v>
      </c>
      <c r="B2272" s="5" t="s">
        <v>4297</v>
      </c>
      <c r="C2272" s="376"/>
      <c r="D2272" s="344"/>
      <c r="E2272" s="337" t="s">
        <v>4297</v>
      </c>
      <c r="F2272" s="344" t="s">
        <v>32</v>
      </c>
      <c r="G2272" s="344">
        <v>1</v>
      </c>
      <c r="H2272" s="650">
        <v>2351</v>
      </c>
      <c r="I2272" s="650">
        <v>2351</v>
      </c>
      <c r="J2272" s="366">
        <v>43493</v>
      </c>
      <c r="K2272" s="598" t="s">
        <v>678</v>
      </c>
      <c r="L2272" s="361" t="s">
        <v>36</v>
      </c>
      <c r="M2272" s="652" t="s">
        <v>4279</v>
      </c>
      <c r="N2272" s="660">
        <v>43501</v>
      </c>
      <c r="O2272" s="654">
        <v>43503</v>
      </c>
      <c r="P2272" s="6"/>
      <c r="Q2272" s="7" t="s">
        <v>67</v>
      </c>
      <c r="R2272" s="5">
        <v>2019</v>
      </c>
    </row>
    <row r="2273" spans="1:23" ht="23.25" hidden="1" customHeight="1" x14ac:dyDescent="0.25">
      <c r="A2273" s="5" t="s">
        <v>36</v>
      </c>
      <c r="B2273" s="5" t="s">
        <v>4298</v>
      </c>
      <c r="C2273" s="376"/>
      <c r="D2273" s="344"/>
      <c r="E2273" s="337" t="s">
        <v>4299</v>
      </c>
      <c r="F2273" s="344" t="s">
        <v>2189</v>
      </c>
      <c r="G2273" s="344">
        <v>1</v>
      </c>
      <c r="H2273" s="650">
        <v>222.01</v>
      </c>
      <c r="I2273" s="650">
        <v>222.01</v>
      </c>
      <c r="J2273" s="366">
        <v>43494</v>
      </c>
      <c r="K2273" s="598" t="s">
        <v>269</v>
      </c>
      <c r="L2273" s="361" t="s">
        <v>88</v>
      </c>
      <c r="M2273" s="652" t="s">
        <v>3697</v>
      </c>
      <c r="N2273" s="660">
        <v>43494</v>
      </c>
      <c r="O2273" s="654">
        <v>43495</v>
      </c>
      <c r="P2273" s="6"/>
      <c r="Q2273" s="7" t="s">
        <v>100</v>
      </c>
      <c r="R2273" s="5">
        <v>2019</v>
      </c>
    </row>
    <row r="2274" spans="1:23" ht="23.25" hidden="1" customHeight="1" x14ac:dyDescent="0.25">
      <c r="A2274" s="3" t="s">
        <v>36</v>
      </c>
      <c r="B2274" s="5" t="s">
        <v>4300</v>
      </c>
      <c r="C2274" s="376"/>
      <c r="D2274" s="335"/>
      <c r="E2274" s="337" t="s">
        <v>4300</v>
      </c>
      <c r="F2274" s="344" t="s">
        <v>32</v>
      </c>
      <c r="G2274" s="344">
        <v>1</v>
      </c>
      <c r="H2274" s="650">
        <v>1794</v>
      </c>
      <c r="I2274" s="650">
        <v>1794</v>
      </c>
      <c r="J2274" s="366">
        <v>43494</v>
      </c>
      <c r="K2274" s="598" t="s">
        <v>4272</v>
      </c>
      <c r="L2274" s="361" t="s">
        <v>36</v>
      </c>
      <c r="M2274" s="652" t="s">
        <v>4279</v>
      </c>
      <c r="N2274" s="660">
        <v>43501</v>
      </c>
      <c r="O2274" s="654">
        <v>43504</v>
      </c>
      <c r="P2274" s="5"/>
      <c r="Q2274" s="7" t="s">
        <v>100</v>
      </c>
      <c r="R2274" s="5">
        <v>2019</v>
      </c>
    </row>
    <row r="2275" spans="1:23" ht="23.25" hidden="1" customHeight="1" x14ac:dyDescent="0.25">
      <c r="A2275" s="3" t="s">
        <v>10</v>
      </c>
      <c r="B2275" s="5" t="s">
        <v>4301</v>
      </c>
      <c r="C2275" s="376" t="s">
        <v>1972</v>
      </c>
      <c r="D2275" s="335" t="s">
        <v>1987</v>
      </c>
      <c r="E2275" s="337" t="s">
        <v>1988</v>
      </c>
      <c r="F2275" s="344" t="s">
        <v>44</v>
      </c>
      <c r="G2275" s="344">
        <v>4</v>
      </c>
      <c r="H2275" s="650">
        <v>137</v>
      </c>
      <c r="I2275" s="650">
        <v>548</v>
      </c>
      <c r="J2275" s="366">
        <v>43494</v>
      </c>
      <c r="K2275" s="598" t="s">
        <v>1972</v>
      </c>
      <c r="L2275" s="361" t="s">
        <v>2496</v>
      </c>
      <c r="M2275" s="652" t="s">
        <v>193</v>
      </c>
      <c r="N2275" s="660">
        <v>43494</v>
      </c>
      <c r="O2275" s="654">
        <v>43495</v>
      </c>
      <c r="P2275" s="5"/>
      <c r="Q2275" s="7" t="s">
        <v>100</v>
      </c>
      <c r="R2275" s="5">
        <v>2019</v>
      </c>
    </row>
    <row r="2276" spans="1:23" ht="23.25" hidden="1" customHeight="1" x14ac:dyDescent="0.25">
      <c r="A2276" s="331" t="s">
        <v>9</v>
      </c>
      <c r="B2276" s="4" t="s">
        <v>3935</v>
      </c>
      <c r="C2276" s="430" t="s">
        <v>2321</v>
      </c>
      <c r="D2276" s="332" t="s">
        <v>4302</v>
      </c>
      <c r="E2276" s="333" t="s">
        <v>3935</v>
      </c>
      <c r="F2276" s="344" t="s">
        <v>44</v>
      </c>
      <c r="G2276" s="344">
        <v>10</v>
      </c>
      <c r="H2276" s="650">
        <v>0.92</v>
      </c>
      <c r="I2276" s="650">
        <v>9.2000000000000011</v>
      </c>
      <c r="J2276" s="366">
        <v>43495</v>
      </c>
      <c r="K2276" s="598" t="s">
        <v>139</v>
      </c>
      <c r="L2276" s="361" t="s">
        <v>9</v>
      </c>
      <c r="M2276" s="652" t="s">
        <v>4279</v>
      </c>
      <c r="N2276" s="660">
        <v>43501</v>
      </c>
      <c r="O2276" s="654">
        <v>43504</v>
      </c>
      <c r="P2276" s="7"/>
      <c r="Q2276" s="7" t="s">
        <v>67</v>
      </c>
      <c r="R2276" s="5">
        <v>2019</v>
      </c>
    </row>
    <row r="2277" spans="1:23" ht="23.25" hidden="1" customHeight="1" x14ac:dyDescent="0.25">
      <c r="A2277" s="331" t="s">
        <v>84</v>
      </c>
      <c r="B2277" s="4" t="s">
        <v>4303</v>
      </c>
      <c r="C2277" s="430"/>
      <c r="D2277" s="332" t="s">
        <v>4304</v>
      </c>
      <c r="E2277" s="4" t="s">
        <v>4303</v>
      </c>
      <c r="F2277" s="332" t="s">
        <v>32</v>
      </c>
      <c r="G2277" s="332">
        <v>3</v>
      </c>
      <c r="H2277" s="650">
        <v>42.1</v>
      </c>
      <c r="I2277" s="650">
        <v>126.30000000000001</v>
      </c>
      <c r="J2277" s="419">
        <v>43496</v>
      </c>
      <c r="K2277" s="597" t="s">
        <v>188</v>
      </c>
      <c r="L2277" s="323" t="s">
        <v>84</v>
      </c>
      <c r="M2277" s="652" t="s">
        <v>4279</v>
      </c>
      <c r="N2277" s="660">
        <v>43501</v>
      </c>
      <c r="O2277" s="654">
        <v>43504</v>
      </c>
      <c r="P2277" s="655"/>
      <c r="Q2277" s="723" t="s">
        <v>67</v>
      </c>
      <c r="R2277" s="655">
        <v>2019</v>
      </c>
    </row>
    <row r="2278" spans="1:23" ht="23.25" hidden="1" customHeight="1" x14ac:dyDescent="0.25">
      <c r="A2278" s="331" t="s">
        <v>84</v>
      </c>
      <c r="B2278" s="4" t="s">
        <v>4305</v>
      </c>
      <c r="C2278" s="430"/>
      <c r="D2278" s="332"/>
      <c r="E2278" s="337" t="s">
        <v>4306</v>
      </c>
      <c r="F2278" s="332" t="s">
        <v>32</v>
      </c>
      <c r="G2278" s="332">
        <v>1</v>
      </c>
      <c r="H2278" s="650">
        <v>1250</v>
      </c>
      <c r="I2278" s="650">
        <v>1250</v>
      </c>
      <c r="J2278" s="419">
        <v>43497</v>
      </c>
      <c r="K2278" s="597" t="s">
        <v>4307</v>
      </c>
      <c r="L2278" s="323" t="s">
        <v>88</v>
      </c>
      <c r="M2278" s="652" t="s">
        <v>66</v>
      </c>
      <c r="N2278" s="660">
        <v>43543</v>
      </c>
      <c r="O2278" s="654">
        <v>43545</v>
      </c>
      <c r="P2278" s="430"/>
      <c r="Q2278" s="723" t="s">
        <v>67</v>
      </c>
      <c r="R2278" s="4">
        <v>2019</v>
      </c>
    </row>
    <row r="2279" spans="1:23" ht="23.25" hidden="1" customHeight="1" x14ac:dyDescent="0.25">
      <c r="A2279" s="331" t="s">
        <v>36</v>
      </c>
      <c r="B2279" s="4" t="s">
        <v>4308</v>
      </c>
      <c r="C2279" s="430"/>
      <c r="D2279" s="332"/>
      <c r="E2279" s="337" t="s">
        <v>4308</v>
      </c>
      <c r="F2279" s="344" t="s">
        <v>32</v>
      </c>
      <c r="G2279" s="344">
        <v>1</v>
      </c>
      <c r="H2279" s="650">
        <v>494.1</v>
      </c>
      <c r="I2279" s="650">
        <v>494.1</v>
      </c>
      <c r="J2279" s="366">
        <v>43497</v>
      </c>
      <c r="K2279" s="598" t="s">
        <v>192</v>
      </c>
      <c r="L2279" s="361" t="s">
        <v>36</v>
      </c>
      <c r="M2279" s="652" t="s">
        <v>4279</v>
      </c>
      <c r="N2279" s="660">
        <v>43501</v>
      </c>
      <c r="O2279" s="654">
        <v>43504</v>
      </c>
      <c r="P2279" s="6"/>
      <c r="Q2279" s="7" t="s">
        <v>100</v>
      </c>
      <c r="R2279" s="5">
        <v>2019</v>
      </c>
    </row>
    <row r="2280" spans="1:23" ht="23.25" hidden="1" customHeight="1" x14ac:dyDescent="0.25">
      <c r="A2280" s="331" t="s">
        <v>36</v>
      </c>
      <c r="B2280" s="4" t="s">
        <v>4309</v>
      </c>
      <c r="C2280" s="430"/>
      <c r="D2280" s="332"/>
      <c r="E2280" s="337" t="s">
        <v>4309</v>
      </c>
      <c r="F2280" s="332" t="s">
        <v>32</v>
      </c>
      <c r="G2280" s="332">
        <v>1</v>
      </c>
      <c r="H2280" s="650">
        <v>475</v>
      </c>
      <c r="I2280" s="650">
        <v>475</v>
      </c>
      <c r="J2280" s="419">
        <v>43500</v>
      </c>
      <c r="K2280" s="597" t="s">
        <v>2782</v>
      </c>
      <c r="L2280" s="323" t="s">
        <v>36</v>
      </c>
      <c r="M2280" s="652" t="s">
        <v>4279</v>
      </c>
      <c r="N2280" s="660">
        <v>43501</v>
      </c>
      <c r="O2280" s="654">
        <v>43504</v>
      </c>
      <c r="P2280" s="655"/>
      <c r="Q2280" s="723" t="s">
        <v>100</v>
      </c>
      <c r="R2280" s="4">
        <v>2019</v>
      </c>
      <c r="S2280" s="124"/>
      <c r="T2280" s="124"/>
      <c r="U2280" s="124"/>
      <c r="V2280" s="124"/>
      <c r="W2280" s="124"/>
    </row>
    <row r="2281" spans="1:23" ht="23.25" hidden="1" customHeight="1" x14ac:dyDescent="0.25">
      <c r="A2281" s="331" t="s">
        <v>103</v>
      </c>
      <c r="B2281" s="4" t="s">
        <v>4310</v>
      </c>
      <c r="C2281" s="430"/>
      <c r="D2281" s="332"/>
      <c r="E2281" s="337" t="s">
        <v>4310</v>
      </c>
      <c r="F2281" s="344" t="s">
        <v>32</v>
      </c>
      <c r="G2281" s="344">
        <v>1</v>
      </c>
      <c r="H2281" s="650">
        <v>3000</v>
      </c>
      <c r="I2281" s="650">
        <v>3000</v>
      </c>
      <c r="J2281" s="366">
        <v>43500</v>
      </c>
      <c r="K2281" s="598" t="s">
        <v>2782</v>
      </c>
      <c r="L2281" s="361" t="s">
        <v>4311</v>
      </c>
      <c r="M2281" s="652" t="s">
        <v>4279</v>
      </c>
      <c r="N2281" s="660">
        <v>43501</v>
      </c>
      <c r="O2281" s="654">
        <v>43504</v>
      </c>
      <c r="P2281" s="6"/>
      <c r="Q2281" s="7" t="s">
        <v>100</v>
      </c>
      <c r="R2281" s="5">
        <v>2019</v>
      </c>
      <c r="S2281" s="124"/>
      <c r="T2281" s="124"/>
      <c r="U2281" s="124"/>
      <c r="V2281" s="124"/>
      <c r="W2281" s="124"/>
    </row>
    <row r="2282" spans="1:23" ht="23.25" hidden="1" customHeight="1" x14ac:dyDescent="0.25">
      <c r="A2282" s="331" t="s">
        <v>0</v>
      </c>
      <c r="B2282" s="4" t="s">
        <v>4312</v>
      </c>
      <c r="C2282" s="430" t="s">
        <v>185</v>
      </c>
      <c r="D2282" s="332">
        <v>13986</v>
      </c>
      <c r="E2282" s="331" t="s">
        <v>4313</v>
      </c>
      <c r="F2282" s="332" t="s">
        <v>50</v>
      </c>
      <c r="G2282" s="332">
        <v>1</v>
      </c>
      <c r="H2282" s="650">
        <v>128.94999999999999</v>
      </c>
      <c r="I2282" s="650">
        <v>128.94999999999999</v>
      </c>
      <c r="J2282" s="420">
        <v>43501</v>
      </c>
      <c r="K2282" s="597" t="s">
        <v>33</v>
      </c>
      <c r="L2282" s="323" t="s">
        <v>0</v>
      </c>
      <c r="M2282" s="652" t="s">
        <v>66</v>
      </c>
      <c r="N2282" s="653">
        <v>43545</v>
      </c>
      <c r="O2282" s="657">
        <v>43551</v>
      </c>
      <c r="P2282" s="430"/>
      <c r="Q2282" s="2" t="s">
        <v>67</v>
      </c>
      <c r="R2282" s="655">
        <v>2019</v>
      </c>
      <c r="S2282" s="564"/>
      <c r="T2282" s="564"/>
      <c r="U2282" s="564"/>
      <c r="V2282" s="564"/>
      <c r="W2282" s="564"/>
    </row>
    <row r="2283" spans="1:23" ht="23.25" hidden="1" customHeight="1" x14ac:dyDescent="0.25">
      <c r="A2283" s="331" t="s">
        <v>154</v>
      </c>
      <c r="B2283" s="4" t="s">
        <v>4314</v>
      </c>
      <c r="C2283" s="430"/>
      <c r="D2283" s="332"/>
      <c r="E2283" s="337" t="s">
        <v>4314</v>
      </c>
      <c r="F2283" s="344" t="s">
        <v>32</v>
      </c>
      <c r="G2283" s="344">
        <v>1</v>
      </c>
      <c r="H2283" s="650">
        <v>6010.91</v>
      </c>
      <c r="I2283" s="650">
        <v>6010.91</v>
      </c>
      <c r="J2283" s="366">
        <v>43501</v>
      </c>
      <c r="K2283" s="598"/>
      <c r="L2283" s="361" t="s">
        <v>154</v>
      </c>
      <c r="M2283" s="652" t="s">
        <v>4279</v>
      </c>
      <c r="N2283" s="660">
        <v>43501</v>
      </c>
      <c r="O2283" s="654">
        <v>43504</v>
      </c>
      <c r="P2283" s="6"/>
      <c r="Q2283" s="7" t="s">
        <v>67</v>
      </c>
      <c r="R2283" s="5">
        <v>2019</v>
      </c>
    </row>
    <row r="2284" spans="1:23" ht="23.25" hidden="1" customHeight="1" x14ac:dyDescent="0.25">
      <c r="A2284" s="331" t="s">
        <v>54</v>
      </c>
      <c r="B2284" s="4" t="s">
        <v>4315</v>
      </c>
      <c r="C2284" s="430"/>
      <c r="D2284" s="332" t="s">
        <v>4316</v>
      </c>
      <c r="E2284" s="333" t="s">
        <v>4315</v>
      </c>
      <c r="F2284" s="344" t="s">
        <v>32</v>
      </c>
      <c r="G2284" s="344">
        <v>1</v>
      </c>
      <c r="H2284" s="650">
        <v>221.65</v>
      </c>
      <c r="I2284" s="650">
        <v>221.65</v>
      </c>
      <c r="J2284" s="366">
        <v>43501</v>
      </c>
      <c r="K2284" s="598" t="s">
        <v>4317</v>
      </c>
      <c r="L2284" s="361" t="s">
        <v>54</v>
      </c>
      <c r="M2284" s="652" t="s">
        <v>4279</v>
      </c>
      <c r="N2284" s="653">
        <v>43501</v>
      </c>
      <c r="O2284" s="654">
        <v>43504</v>
      </c>
      <c r="P2284" s="6"/>
      <c r="Q2284" s="7" t="s">
        <v>67</v>
      </c>
      <c r="R2284" s="5">
        <v>2019</v>
      </c>
      <c r="S2284" s="124"/>
      <c r="T2284" s="124"/>
      <c r="U2284" s="124"/>
      <c r="V2284" s="124"/>
      <c r="W2284" s="124"/>
    </row>
    <row r="2285" spans="1:23" ht="23.25" hidden="1" customHeight="1" x14ac:dyDescent="0.25">
      <c r="A2285" s="331" t="s">
        <v>84</v>
      </c>
      <c r="B2285" s="4" t="s">
        <v>4318</v>
      </c>
      <c r="C2285" s="430"/>
      <c r="D2285" s="332"/>
      <c r="E2285" s="337" t="s">
        <v>4319</v>
      </c>
      <c r="F2285" s="344" t="s">
        <v>32</v>
      </c>
      <c r="G2285" s="344">
        <v>1</v>
      </c>
      <c r="H2285" s="650">
        <v>4358.87</v>
      </c>
      <c r="I2285" s="650">
        <v>4358.87</v>
      </c>
      <c r="J2285" s="366">
        <v>43502</v>
      </c>
      <c r="K2285" s="598" t="s">
        <v>1138</v>
      </c>
      <c r="L2285" s="361" t="s">
        <v>84</v>
      </c>
      <c r="M2285" s="652" t="s">
        <v>4279</v>
      </c>
      <c r="N2285" s="660">
        <v>43502</v>
      </c>
      <c r="O2285" s="654">
        <v>43504</v>
      </c>
      <c r="P2285" s="6"/>
      <c r="Q2285" s="7" t="s">
        <v>100</v>
      </c>
      <c r="R2285" s="5">
        <v>2019</v>
      </c>
      <c r="S2285" s="124"/>
      <c r="T2285" s="124"/>
      <c r="U2285" s="124"/>
      <c r="V2285" s="124"/>
      <c r="W2285" s="124"/>
    </row>
    <row r="2286" spans="1:23" ht="23.25" hidden="1" customHeight="1" x14ac:dyDescent="0.25">
      <c r="A2286" s="331" t="s">
        <v>7</v>
      </c>
      <c r="B2286" s="4" t="s">
        <v>4320</v>
      </c>
      <c r="C2286" s="430"/>
      <c r="D2286" s="332" t="s">
        <v>4321</v>
      </c>
      <c r="E2286" s="337" t="s">
        <v>4322</v>
      </c>
      <c r="F2286" s="332" t="s">
        <v>50</v>
      </c>
      <c r="G2286" s="332">
        <v>1</v>
      </c>
      <c r="H2286" s="650">
        <v>107.2</v>
      </c>
      <c r="I2286" s="650">
        <v>107.2</v>
      </c>
      <c r="J2286" s="419">
        <v>43502</v>
      </c>
      <c r="K2286" s="597" t="s">
        <v>188</v>
      </c>
      <c r="L2286" s="323" t="s">
        <v>7</v>
      </c>
      <c r="M2286" s="652" t="s">
        <v>66</v>
      </c>
      <c r="N2286" s="660">
        <v>43543</v>
      </c>
      <c r="O2286" s="654">
        <v>43545</v>
      </c>
      <c r="P2286" s="430"/>
      <c r="Q2286" s="2" t="s">
        <v>100</v>
      </c>
      <c r="R2286" s="544">
        <v>2019</v>
      </c>
    </row>
    <row r="2287" spans="1:23" ht="23.25" hidden="1" customHeight="1" x14ac:dyDescent="0.25">
      <c r="A2287" s="331" t="s">
        <v>103</v>
      </c>
      <c r="B2287" s="4" t="s">
        <v>4323</v>
      </c>
      <c r="C2287" s="430" t="s">
        <v>4324</v>
      </c>
      <c r="D2287" s="332">
        <v>8472</v>
      </c>
      <c r="E2287" s="331" t="s">
        <v>4325</v>
      </c>
      <c r="F2287" s="344" t="s">
        <v>32</v>
      </c>
      <c r="G2287" s="344">
        <v>1</v>
      </c>
      <c r="H2287" s="650">
        <v>799.95</v>
      </c>
      <c r="I2287" s="650">
        <v>799.95</v>
      </c>
      <c r="J2287" s="366">
        <v>43502</v>
      </c>
      <c r="K2287" s="598" t="s">
        <v>4324</v>
      </c>
      <c r="L2287" s="361" t="s">
        <v>103</v>
      </c>
      <c r="M2287" s="652" t="s">
        <v>1873</v>
      </c>
      <c r="N2287" s="660">
        <v>43508</v>
      </c>
      <c r="O2287" s="123">
        <v>43510</v>
      </c>
      <c r="P2287" s="6"/>
      <c r="Q2287" s="7" t="s">
        <v>100</v>
      </c>
      <c r="R2287" s="5">
        <v>2019</v>
      </c>
    </row>
    <row r="2288" spans="1:23" ht="23.25" hidden="1" customHeight="1" x14ac:dyDescent="0.25">
      <c r="A2288" s="331" t="s">
        <v>54</v>
      </c>
      <c r="B2288" s="4" t="s">
        <v>4326</v>
      </c>
      <c r="C2288" s="430"/>
      <c r="D2288" s="332"/>
      <c r="E2288" s="337" t="s">
        <v>4326</v>
      </c>
      <c r="F2288" s="344" t="s">
        <v>32</v>
      </c>
      <c r="G2288" s="344">
        <v>1</v>
      </c>
      <c r="H2288" s="650">
        <v>580</v>
      </c>
      <c r="I2288" s="650">
        <v>580</v>
      </c>
      <c r="J2288" s="366">
        <v>43503</v>
      </c>
      <c r="K2288" s="598" t="s">
        <v>1147</v>
      </c>
      <c r="L2288" s="361" t="s">
        <v>88</v>
      </c>
      <c r="M2288" s="652" t="s">
        <v>1873</v>
      </c>
      <c r="N2288" s="660"/>
      <c r="O2288" s="654"/>
      <c r="P2288" s="6"/>
      <c r="Q2288" s="7" t="s">
        <v>100</v>
      </c>
      <c r="R2288" s="5">
        <v>2019</v>
      </c>
    </row>
    <row r="2289" spans="1:23" ht="23.25" hidden="1" customHeight="1" x14ac:dyDescent="0.25">
      <c r="A2289" s="331" t="s">
        <v>7</v>
      </c>
      <c r="B2289" s="4" t="s">
        <v>4327</v>
      </c>
      <c r="C2289" s="430"/>
      <c r="D2289" s="332" t="s">
        <v>4328</v>
      </c>
      <c r="E2289" s="331" t="s">
        <v>4327</v>
      </c>
      <c r="F2289" s="344" t="s">
        <v>32</v>
      </c>
      <c r="G2289" s="344">
        <v>1</v>
      </c>
      <c r="H2289" s="650">
        <v>356.95</v>
      </c>
      <c r="I2289" s="650">
        <v>356.95</v>
      </c>
      <c r="J2289" s="366">
        <v>43503</v>
      </c>
      <c r="K2289" s="598" t="s">
        <v>2494</v>
      </c>
      <c r="L2289" s="361" t="s">
        <v>36</v>
      </c>
      <c r="M2289" s="652" t="s">
        <v>4237</v>
      </c>
      <c r="N2289" s="660">
        <v>43528</v>
      </c>
      <c r="O2289" s="654">
        <v>43532</v>
      </c>
      <c r="P2289" s="771" t="s">
        <v>88</v>
      </c>
      <c r="Q2289" s="363" t="s">
        <v>100</v>
      </c>
      <c r="R2289" s="5">
        <v>2019</v>
      </c>
    </row>
    <row r="2290" spans="1:23" ht="23.25" hidden="1" customHeight="1" x14ac:dyDescent="0.25">
      <c r="A2290" s="331" t="s">
        <v>9</v>
      </c>
      <c r="B2290" s="4" t="s">
        <v>3583</v>
      </c>
      <c r="C2290" s="430" t="s">
        <v>223</v>
      </c>
      <c r="D2290" s="332"/>
      <c r="E2290" s="337" t="s">
        <v>3583</v>
      </c>
      <c r="F2290" s="332" t="s">
        <v>50</v>
      </c>
      <c r="G2290" s="332">
        <v>25</v>
      </c>
      <c r="H2290" s="650">
        <v>2.69</v>
      </c>
      <c r="I2290" s="650">
        <v>67.25</v>
      </c>
      <c r="J2290" s="419">
        <v>43503</v>
      </c>
      <c r="K2290" s="597" t="s">
        <v>188</v>
      </c>
      <c r="L2290" s="323" t="s">
        <v>9</v>
      </c>
      <c r="M2290" s="652" t="s">
        <v>1873</v>
      </c>
      <c r="N2290" s="660">
        <v>43508</v>
      </c>
      <c r="O2290" s="654">
        <v>43510</v>
      </c>
      <c r="P2290" s="655"/>
      <c r="Q2290" s="2" t="s">
        <v>67</v>
      </c>
      <c r="R2290" s="4">
        <v>2019</v>
      </c>
    </row>
    <row r="2291" spans="1:23" ht="23.25" hidden="1" customHeight="1" x14ac:dyDescent="0.25">
      <c r="A2291" s="331" t="s">
        <v>54</v>
      </c>
      <c r="B2291" s="4" t="s">
        <v>4329</v>
      </c>
      <c r="C2291" s="376"/>
      <c r="D2291" s="344" t="s">
        <v>4330</v>
      </c>
      <c r="E2291" s="337" t="s">
        <v>4331</v>
      </c>
      <c r="F2291" s="344" t="s">
        <v>32</v>
      </c>
      <c r="G2291" s="344">
        <v>4</v>
      </c>
      <c r="H2291" s="650">
        <v>34.200000000000003</v>
      </c>
      <c r="I2291" s="650">
        <v>136.80000000000001</v>
      </c>
      <c r="J2291" s="366">
        <v>43504</v>
      </c>
      <c r="K2291" s="597" t="s">
        <v>287</v>
      </c>
      <c r="L2291" s="361" t="s">
        <v>54</v>
      </c>
      <c r="M2291" s="652" t="s">
        <v>4332</v>
      </c>
      <c r="N2291" s="660">
        <v>43515</v>
      </c>
      <c r="O2291" s="654"/>
      <c r="P2291" s="6"/>
      <c r="Q2291" s="363" t="s">
        <v>100</v>
      </c>
      <c r="R2291" s="5">
        <v>2019</v>
      </c>
    </row>
    <row r="2292" spans="1:23" ht="23.25" hidden="1" customHeight="1" x14ac:dyDescent="0.25">
      <c r="A2292" s="331" t="s">
        <v>54</v>
      </c>
      <c r="B2292" s="4" t="s">
        <v>4333</v>
      </c>
      <c r="C2292" s="376"/>
      <c r="D2292" s="344"/>
      <c r="E2292" s="337" t="s">
        <v>4334</v>
      </c>
      <c r="F2292" s="344" t="s">
        <v>32</v>
      </c>
      <c r="G2292" s="344">
        <v>1</v>
      </c>
      <c r="H2292" s="650">
        <v>160.9</v>
      </c>
      <c r="I2292" s="650">
        <v>160.9</v>
      </c>
      <c r="J2292" s="366">
        <v>43504</v>
      </c>
      <c r="K2292" s="598" t="s">
        <v>1177</v>
      </c>
      <c r="L2292" s="361" t="s">
        <v>54</v>
      </c>
      <c r="M2292" s="652" t="s">
        <v>4279</v>
      </c>
      <c r="N2292" s="660">
        <v>43504</v>
      </c>
      <c r="O2292" s="654">
        <v>43504</v>
      </c>
      <c r="P2292" s="6"/>
      <c r="Q2292" s="7" t="s">
        <v>67</v>
      </c>
      <c r="R2292" s="5">
        <v>2019</v>
      </c>
    </row>
    <row r="2293" spans="1:23" ht="23.25" hidden="1" customHeight="1" x14ac:dyDescent="0.25">
      <c r="A2293" s="331" t="s">
        <v>140</v>
      </c>
      <c r="B2293" s="4" t="s">
        <v>4335</v>
      </c>
      <c r="C2293" s="376" t="s">
        <v>661</v>
      </c>
      <c r="D2293" s="344">
        <v>739980</v>
      </c>
      <c r="E2293" s="331" t="s">
        <v>2592</v>
      </c>
      <c r="F2293" s="344" t="s">
        <v>94</v>
      </c>
      <c r="G2293" s="344">
        <v>2</v>
      </c>
      <c r="H2293" s="650">
        <v>817.55</v>
      </c>
      <c r="I2293" s="650">
        <v>1635.1</v>
      </c>
      <c r="J2293" s="366">
        <v>43504</v>
      </c>
      <c r="K2293" s="598" t="s">
        <v>180</v>
      </c>
      <c r="L2293" s="361" t="s">
        <v>140</v>
      </c>
      <c r="M2293" s="652" t="s">
        <v>1873</v>
      </c>
      <c r="N2293" s="660">
        <v>43508</v>
      </c>
      <c r="O2293" s="654">
        <v>43510</v>
      </c>
      <c r="P2293" s="6"/>
      <c r="Q2293" s="363" t="s">
        <v>100</v>
      </c>
      <c r="R2293" s="5">
        <v>2019</v>
      </c>
    </row>
    <row r="2294" spans="1:23" ht="23.25" hidden="1" customHeight="1" x14ac:dyDescent="0.25">
      <c r="A2294" s="418" t="s">
        <v>140</v>
      </c>
      <c r="B2294" s="4" t="s">
        <v>4335</v>
      </c>
      <c r="C2294" s="376" t="s">
        <v>661</v>
      </c>
      <c r="D2294" s="344">
        <v>1105758</v>
      </c>
      <c r="E2294" s="331" t="s">
        <v>743</v>
      </c>
      <c r="F2294" s="344" t="s">
        <v>94</v>
      </c>
      <c r="G2294" s="344">
        <v>2</v>
      </c>
      <c r="H2294" s="650">
        <v>1874.14</v>
      </c>
      <c r="I2294" s="650">
        <v>3748.28</v>
      </c>
      <c r="J2294" s="366">
        <v>43504</v>
      </c>
      <c r="K2294" s="598" t="s">
        <v>180</v>
      </c>
      <c r="L2294" s="361" t="s">
        <v>140</v>
      </c>
      <c r="M2294" s="652" t="s">
        <v>1873</v>
      </c>
      <c r="N2294" s="660">
        <v>43508</v>
      </c>
      <c r="O2294" s="654">
        <v>43510</v>
      </c>
      <c r="P2294" s="6"/>
      <c r="Q2294" s="363" t="s">
        <v>100</v>
      </c>
      <c r="R2294" s="5">
        <v>2019</v>
      </c>
    </row>
    <row r="2295" spans="1:23" ht="23.25" hidden="1" customHeight="1" x14ac:dyDescent="0.25">
      <c r="A2295" s="331" t="s">
        <v>140</v>
      </c>
      <c r="B2295" s="4" t="s">
        <v>4335</v>
      </c>
      <c r="C2295" s="376" t="s">
        <v>661</v>
      </c>
      <c r="D2295" s="344">
        <v>1301793</v>
      </c>
      <c r="E2295" s="331" t="s">
        <v>4336</v>
      </c>
      <c r="F2295" s="344" t="s">
        <v>348</v>
      </c>
      <c r="G2295" s="344">
        <v>1</v>
      </c>
      <c r="H2295" s="650">
        <v>397.57</v>
      </c>
      <c r="I2295" s="650">
        <v>397.57</v>
      </c>
      <c r="J2295" s="366">
        <v>43504</v>
      </c>
      <c r="K2295" s="598" t="s">
        <v>180</v>
      </c>
      <c r="L2295" s="361" t="s">
        <v>140</v>
      </c>
      <c r="M2295" s="652" t="s">
        <v>1873</v>
      </c>
      <c r="N2295" s="660">
        <v>43508</v>
      </c>
      <c r="O2295" s="654">
        <v>43510</v>
      </c>
      <c r="P2295" s="6"/>
      <c r="Q2295" s="363" t="s">
        <v>100</v>
      </c>
      <c r="R2295" s="5">
        <v>2019</v>
      </c>
    </row>
    <row r="2296" spans="1:23" ht="23.25" hidden="1" customHeight="1" x14ac:dyDescent="0.25">
      <c r="A2296" s="331" t="s">
        <v>84</v>
      </c>
      <c r="B2296" s="4" t="s">
        <v>4337</v>
      </c>
      <c r="C2296" s="430"/>
      <c r="D2296" s="332">
        <v>242178</v>
      </c>
      <c r="E2296" s="331" t="s">
        <v>4337</v>
      </c>
      <c r="F2296" s="332" t="s">
        <v>32</v>
      </c>
      <c r="G2296" s="332">
        <v>1</v>
      </c>
      <c r="H2296" s="650">
        <v>261.39999999999998</v>
      </c>
      <c r="I2296" s="650">
        <v>261.39999999999998</v>
      </c>
      <c r="J2296" s="419">
        <v>43507</v>
      </c>
      <c r="K2296" s="597" t="s">
        <v>243</v>
      </c>
      <c r="L2296" s="323" t="s">
        <v>84</v>
      </c>
      <c r="M2296" s="652" t="s">
        <v>1873</v>
      </c>
      <c r="N2296" s="660">
        <v>43536</v>
      </c>
      <c r="O2296" s="654">
        <v>43510</v>
      </c>
      <c r="P2296" s="655"/>
      <c r="Q2296" s="2" t="s">
        <v>100</v>
      </c>
      <c r="R2296" s="4">
        <v>2019</v>
      </c>
    </row>
    <row r="2297" spans="1:23" ht="23.25" hidden="1" customHeight="1" x14ac:dyDescent="0.25">
      <c r="A2297" s="331" t="s">
        <v>103</v>
      </c>
      <c r="B2297" s="4" t="s">
        <v>4338</v>
      </c>
      <c r="C2297" s="376"/>
      <c r="D2297" s="344">
        <v>1900313</v>
      </c>
      <c r="E2297" s="331" t="s">
        <v>4338</v>
      </c>
      <c r="F2297" s="344" t="s">
        <v>32</v>
      </c>
      <c r="G2297" s="344">
        <v>3</v>
      </c>
      <c r="H2297" s="650">
        <v>22</v>
      </c>
      <c r="I2297" s="650">
        <v>66</v>
      </c>
      <c r="J2297" s="366">
        <v>43507</v>
      </c>
      <c r="K2297" s="598" t="s">
        <v>1553</v>
      </c>
      <c r="L2297" s="361" t="s">
        <v>103</v>
      </c>
      <c r="M2297" s="652" t="s">
        <v>4237</v>
      </c>
      <c r="N2297" s="660" t="s">
        <v>88</v>
      </c>
      <c r="O2297" s="654"/>
      <c r="P2297" s="6"/>
      <c r="Q2297" s="363" t="s">
        <v>67</v>
      </c>
      <c r="R2297" s="5">
        <v>2019</v>
      </c>
    </row>
    <row r="2298" spans="1:23" ht="23.25" hidden="1" customHeight="1" x14ac:dyDescent="0.25">
      <c r="A2298" s="331" t="s">
        <v>54</v>
      </c>
      <c r="B2298" s="4" t="s">
        <v>4339</v>
      </c>
      <c r="C2298" s="430"/>
      <c r="D2298" s="332" t="s">
        <v>4340</v>
      </c>
      <c r="E2298" s="337" t="s">
        <v>4339</v>
      </c>
      <c r="F2298" s="332" t="s">
        <v>32</v>
      </c>
      <c r="G2298" s="332">
        <v>1</v>
      </c>
      <c r="H2298" s="650">
        <v>1028.1400000000001</v>
      </c>
      <c r="I2298" s="650">
        <v>1028.1400000000001</v>
      </c>
      <c r="J2298" s="419">
        <v>43507</v>
      </c>
      <c r="K2298" s="597" t="s">
        <v>808</v>
      </c>
      <c r="L2298" s="323" t="s">
        <v>54</v>
      </c>
      <c r="M2298" s="652" t="s">
        <v>66</v>
      </c>
      <c r="N2298" s="660">
        <v>43543</v>
      </c>
      <c r="O2298" s="654">
        <v>43545</v>
      </c>
      <c r="P2298" s="430"/>
      <c r="Q2298" s="2" t="s">
        <v>100</v>
      </c>
      <c r="R2298" s="655">
        <v>2019</v>
      </c>
    </row>
    <row r="2299" spans="1:23" ht="23.25" hidden="1" customHeight="1" x14ac:dyDescent="0.25">
      <c r="A2299" s="331" t="s">
        <v>54</v>
      </c>
      <c r="B2299" s="4" t="s">
        <v>4341</v>
      </c>
      <c r="C2299" s="376"/>
      <c r="D2299" s="344"/>
      <c r="E2299" s="337" t="s">
        <v>4341</v>
      </c>
      <c r="F2299" s="344" t="s">
        <v>32</v>
      </c>
      <c r="G2299" s="344">
        <v>1</v>
      </c>
      <c r="H2299" s="650">
        <v>1160.96</v>
      </c>
      <c r="I2299" s="650">
        <v>1160.96</v>
      </c>
      <c r="J2299" s="366">
        <v>43507</v>
      </c>
      <c r="K2299" s="598" t="s">
        <v>192</v>
      </c>
      <c r="L2299" s="361" t="s">
        <v>54</v>
      </c>
      <c r="M2299" s="652" t="s">
        <v>1873</v>
      </c>
      <c r="N2299" s="660">
        <v>43508</v>
      </c>
      <c r="O2299" s="654">
        <v>43510</v>
      </c>
      <c r="P2299" s="6"/>
      <c r="Q2299" s="7" t="s">
        <v>100</v>
      </c>
      <c r="R2299" s="5">
        <v>2019</v>
      </c>
      <c r="S2299" s="564"/>
      <c r="T2299" s="564"/>
      <c r="U2299" s="564"/>
      <c r="V2299" s="564"/>
      <c r="W2299" s="564"/>
    </row>
    <row r="2300" spans="1:23" ht="23.25" hidden="1" customHeight="1" x14ac:dyDescent="0.25">
      <c r="A2300" s="4" t="s">
        <v>9</v>
      </c>
      <c r="B2300" s="4" t="s">
        <v>4342</v>
      </c>
      <c r="C2300" s="430"/>
      <c r="D2300" s="332" t="s">
        <v>4343</v>
      </c>
      <c r="E2300" s="337" t="s">
        <v>4344</v>
      </c>
      <c r="F2300" s="332" t="s">
        <v>50</v>
      </c>
      <c r="G2300" s="332">
        <v>1</v>
      </c>
      <c r="H2300" s="650">
        <v>10.32</v>
      </c>
      <c r="I2300" s="650">
        <v>10.32</v>
      </c>
      <c r="J2300" s="419">
        <v>43508</v>
      </c>
      <c r="K2300" s="597" t="s">
        <v>9234</v>
      </c>
      <c r="L2300" s="323" t="s">
        <v>9</v>
      </c>
      <c r="M2300" s="652" t="s">
        <v>455</v>
      </c>
      <c r="N2300" s="660">
        <v>43536</v>
      </c>
      <c r="O2300" s="654">
        <v>43538</v>
      </c>
      <c r="P2300" s="4"/>
      <c r="Q2300" s="2" t="s">
        <v>100</v>
      </c>
      <c r="R2300" s="544">
        <v>2019</v>
      </c>
    </row>
    <row r="2301" spans="1:23" ht="23.25" hidden="1" customHeight="1" x14ac:dyDescent="0.25">
      <c r="A2301" s="4" t="s">
        <v>36</v>
      </c>
      <c r="B2301" s="4" t="s">
        <v>4345</v>
      </c>
      <c r="C2301" s="430"/>
      <c r="D2301" s="332" t="s">
        <v>4346</v>
      </c>
      <c r="E2301" s="331" t="s">
        <v>4347</v>
      </c>
      <c r="F2301" s="332" t="s">
        <v>32</v>
      </c>
      <c r="G2301" s="332">
        <v>1</v>
      </c>
      <c r="H2301" s="650">
        <v>1550</v>
      </c>
      <c r="I2301" s="650">
        <v>1550</v>
      </c>
      <c r="J2301" s="419">
        <v>43508</v>
      </c>
      <c r="K2301" s="597" t="s">
        <v>2494</v>
      </c>
      <c r="L2301" s="323" t="s">
        <v>36</v>
      </c>
      <c r="M2301" s="652" t="s">
        <v>1873</v>
      </c>
      <c r="N2301" s="660">
        <v>43536</v>
      </c>
      <c r="O2301" s="654">
        <v>43538</v>
      </c>
      <c r="P2301" s="655"/>
      <c r="Q2301" s="2" t="s">
        <v>100</v>
      </c>
      <c r="R2301" s="655">
        <v>2019</v>
      </c>
    </row>
    <row r="2302" spans="1:23" ht="23.25" hidden="1" customHeight="1" x14ac:dyDescent="0.25">
      <c r="A2302" s="5" t="s">
        <v>61</v>
      </c>
      <c r="B2302" s="4" t="s">
        <v>4348</v>
      </c>
      <c r="C2302" s="720"/>
      <c r="D2302" s="411"/>
      <c r="E2302" s="337" t="s">
        <v>4349</v>
      </c>
      <c r="F2302" s="344" t="s">
        <v>32</v>
      </c>
      <c r="G2302" s="344">
        <v>1</v>
      </c>
      <c r="H2302" s="650">
        <v>759.2</v>
      </c>
      <c r="I2302" s="650">
        <v>759.2</v>
      </c>
      <c r="J2302" s="366">
        <v>43508</v>
      </c>
      <c r="K2302" s="597" t="s">
        <v>1347</v>
      </c>
      <c r="L2302" s="323" t="s">
        <v>61</v>
      </c>
      <c r="M2302" s="652" t="s">
        <v>1873</v>
      </c>
      <c r="N2302" s="660">
        <v>43508</v>
      </c>
      <c r="O2302" s="654">
        <v>43510</v>
      </c>
      <c r="P2302" s="396"/>
      <c r="Q2302" s="772" t="s">
        <v>100</v>
      </c>
      <c r="R2302" s="5">
        <v>2019</v>
      </c>
    </row>
    <row r="2303" spans="1:23" ht="23.25" hidden="1" customHeight="1" x14ac:dyDescent="0.25">
      <c r="A2303" s="4" t="s">
        <v>0</v>
      </c>
      <c r="B2303" s="4" t="s">
        <v>4335</v>
      </c>
      <c r="C2303" s="430" t="s">
        <v>180</v>
      </c>
      <c r="D2303" s="332" t="s">
        <v>700</v>
      </c>
      <c r="E2303" s="331" t="s">
        <v>4350</v>
      </c>
      <c r="F2303" s="332" t="s">
        <v>94</v>
      </c>
      <c r="G2303" s="332">
        <v>10</v>
      </c>
      <c r="H2303" s="650">
        <v>15.11</v>
      </c>
      <c r="I2303" s="650">
        <v>151.1</v>
      </c>
      <c r="J2303" s="419">
        <v>43509</v>
      </c>
      <c r="K2303" s="597" t="s">
        <v>180</v>
      </c>
      <c r="L2303" s="323" t="s">
        <v>54</v>
      </c>
      <c r="M2303" s="652" t="s">
        <v>455</v>
      </c>
      <c r="N2303" s="660">
        <v>43536</v>
      </c>
      <c r="O2303" s="654">
        <v>43538</v>
      </c>
      <c r="P2303" s="4"/>
      <c r="Q2303" s="2" t="s">
        <v>67</v>
      </c>
      <c r="R2303" s="544">
        <v>2019</v>
      </c>
    </row>
    <row r="2304" spans="1:23" ht="23.25" hidden="1" customHeight="1" x14ac:dyDescent="0.25">
      <c r="A2304" s="5" t="s">
        <v>84</v>
      </c>
      <c r="B2304" s="384" t="s">
        <v>4293</v>
      </c>
      <c r="C2304" s="376" t="s">
        <v>1844</v>
      </c>
      <c r="D2304" s="332" t="s">
        <v>4294</v>
      </c>
      <c r="E2304" s="333" t="s">
        <v>4293</v>
      </c>
      <c r="F2304" s="344" t="s">
        <v>44</v>
      </c>
      <c r="G2304" s="344">
        <v>40</v>
      </c>
      <c r="H2304" s="650">
        <v>2.31</v>
      </c>
      <c r="I2304" s="650">
        <v>92.4</v>
      </c>
      <c r="J2304" s="366">
        <v>43780</v>
      </c>
      <c r="K2304" s="598" t="s">
        <v>76</v>
      </c>
      <c r="L2304" s="361" t="s">
        <v>84</v>
      </c>
      <c r="M2304" s="652" t="s">
        <v>430</v>
      </c>
      <c r="N2304" s="660">
        <v>43787</v>
      </c>
      <c r="O2304" s="654">
        <v>43791</v>
      </c>
      <c r="P2304" s="6"/>
      <c r="Q2304" s="2" t="s">
        <v>67</v>
      </c>
      <c r="R2304" s="655">
        <v>2019</v>
      </c>
      <c r="S2304" s="564"/>
      <c r="T2304" s="564"/>
      <c r="U2304" s="564"/>
      <c r="V2304" s="564"/>
      <c r="W2304" s="564"/>
    </row>
    <row r="2305" spans="1:23" ht="23.25" hidden="1" customHeight="1" x14ac:dyDescent="0.25">
      <c r="A2305" s="331" t="s">
        <v>54</v>
      </c>
      <c r="B2305" s="4" t="s">
        <v>3175</v>
      </c>
      <c r="C2305" s="430" t="s">
        <v>661</v>
      </c>
      <c r="D2305" s="332">
        <v>851488</v>
      </c>
      <c r="E2305" s="331" t="s">
        <v>3176</v>
      </c>
      <c r="F2305" s="344" t="s">
        <v>44</v>
      </c>
      <c r="G2305" s="332">
        <v>2</v>
      </c>
      <c r="H2305" s="650">
        <v>291.33</v>
      </c>
      <c r="I2305" s="650">
        <v>582.66</v>
      </c>
      <c r="J2305" s="419">
        <v>43514</v>
      </c>
      <c r="K2305" s="598" t="s">
        <v>180</v>
      </c>
      <c r="L2305" s="323" t="s">
        <v>54</v>
      </c>
      <c r="M2305" s="652" t="s">
        <v>66</v>
      </c>
      <c r="N2305" s="660">
        <v>43543</v>
      </c>
      <c r="O2305" s="654">
        <v>43545</v>
      </c>
      <c r="P2305" s="430"/>
      <c r="Q2305" s="723" t="s">
        <v>100</v>
      </c>
      <c r="R2305" s="655">
        <v>2019</v>
      </c>
      <c r="S2305" s="564"/>
      <c r="T2305" s="564"/>
      <c r="U2305" s="564"/>
      <c r="V2305" s="564"/>
      <c r="W2305" s="564"/>
    </row>
    <row r="2306" spans="1:23" ht="23.25" hidden="1" customHeight="1" x14ac:dyDescent="0.25">
      <c r="A2306" s="4" t="s">
        <v>0</v>
      </c>
      <c r="B2306" s="4" t="s">
        <v>4351</v>
      </c>
      <c r="C2306" s="430" t="s">
        <v>166</v>
      </c>
      <c r="D2306" s="332" t="s">
        <v>4352</v>
      </c>
      <c r="E2306" s="333" t="s">
        <v>4353</v>
      </c>
      <c r="F2306" s="332" t="s">
        <v>94</v>
      </c>
      <c r="G2306" s="332">
        <v>4</v>
      </c>
      <c r="H2306" s="650">
        <v>48</v>
      </c>
      <c r="I2306" s="650">
        <v>192</v>
      </c>
      <c r="J2306" s="419">
        <v>43514</v>
      </c>
      <c r="K2306" s="597" t="s">
        <v>166</v>
      </c>
      <c r="L2306" s="323" t="s">
        <v>0</v>
      </c>
      <c r="M2306" s="652" t="s">
        <v>129</v>
      </c>
      <c r="N2306" s="660">
        <v>43559</v>
      </c>
      <c r="O2306" s="684">
        <v>43564</v>
      </c>
      <c r="P2306" s="773"/>
      <c r="Q2306" s="2" t="s">
        <v>100</v>
      </c>
      <c r="R2306" s="655">
        <v>2019</v>
      </c>
    </row>
    <row r="2307" spans="1:23" ht="23.25" hidden="1" customHeight="1" x14ac:dyDescent="0.25">
      <c r="A2307" s="4" t="s">
        <v>0</v>
      </c>
      <c r="B2307" s="4" t="s">
        <v>4351</v>
      </c>
      <c r="C2307" s="430" t="s">
        <v>166</v>
      </c>
      <c r="D2307" s="332" t="s">
        <v>3777</v>
      </c>
      <c r="E2307" s="333" t="s">
        <v>4354</v>
      </c>
      <c r="F2307" s="332" t="s">
        <v>94</v>
      </c>
      <c r="G2307" s="332">
        <v>4</v>
      </c>
      <c r="H2307" s="650">
        <v>230</v>
      </c>
      <c r="I2307" s="650">
        <v>920</v>
      </c>
      <c r="J2307" s="419">
        <v>43514</v>
      </c>
      <c r="K2307" s="597" t="s">
        <v>166</v>
      </c>
      <c r="L2307" s="323" t="s">
        <v>0</v>
      </c>
      <c r="M2307" s="652" t="s">
        <v>129</v>
      </c>
      <c r="N2307" s="660">
        <v>43559</v>
      </c>
      <c r="O2307" s="654">
        <v>43564</v>
      </c>
      <c r="P2307" s="4"/>
      <c r="Q2307" s="2" t="s">
        <v>100</v>
      </c>
      <c r="R2307" s="655">
        <v>2019</v>
      </c>
    </row>
    <row r="2308" spans="1:23" ht="23.25" hidden="1" customHeight="1" x14ac:dyDescent="0.25">
      <c r="A2308" s="331" t="s">
        <v>0</v>
      </c>
      <c r="B2308" s="4" t="s">
        <v>4351</v>
      </c>
      <c r="C2308" s="430" t="s">
        <v>166</v>
      </c>
      <c r="D2308" s="332" t="s">
        <v>4355</v>
      </c>
      <c r="E2308" s="333" t="s">
        <v>4356</v>
      </c>
      <c r="F2308" s="332" t="s">
        <v>94</v>
      </c>
      <c r="G2308" s="332">
        <v>4</v>
      </c>
      <c r="H2308" s="650">
        <v>167</v>
      </c>
      <c r="I2308" s="650">
        <v>668</v>
      </c>
      <c r="J2308" s="419">
        <v>43514</v>
      </c>
      <c r="K2308" s="597" t="s">
        <v>166</v>
      </c>
      <c r="L2308" s="323" t="s">
        <v>0</v>
      </c>
      <c r="M2308" s="652" t="s">
        <v>129</v>
      </c>
      <c r="N2308" s="660">
        <v>43559</v>
      </c>
      <c r="O2308" s="654">
        <v>43564</v>
      </c>
      <c r="P2308" s="4"/>
      <c r="Q2308" s="2" t="s">
        <v>100</v>
      </c>
      <c r="R2308" s="655">
        <v>2019</v>
      </c>
    </row>
    <row r="2309" spans="1:23" ht="23.25" hidden="1" customHeight="1" x14ac:dyDescent="0.25">
      <c r="A2309" s="331" t="s">
        <v>0</v>
      </c>
      <c r="B2309" s="4" t="s">
        <v>4351</v>
      </c>
      <c r="C2309" s="430" t="s">
        <v>166</v>
      </c>
      <c r="D2309" s="332" t="s">
        <v>4357</v>
      </c>
      <c r="E2309" s="333" t="s">
        <v>4358</v>
      </c>
      <c r="F2309" s="332" t="s">
        <v>94</v>
      </c>
      <c r="G2309" s="332">
        <v>10</v>
      </c>
      <c r="H2309" s="650">
        <v>6</v>
      </c>
      <c r="I2309" s="650">
        <v>60</v>
      </c>
      <c r="J2309" s="419">
        <v>43514</v>
      </c>
      <c r="K2309" s="597" t="s">
        <v>166</v>
      </c>
      <c r="L2309" s="323" t="s">
        <v>0</v>
      </c>
      <c r="M2309" s="652" t="s">
        <v>129</v>
      </c>
      <c r="N2309" s="660">
        <v>43559</v>
      </c>
      <c r="O2309" s="654">
        <v>43564</v>
      </c>
      <c r="P2309" s="4"/>
      <c r="Q2309" s="2" t="s">
        <v>100</v>
      </c>
      <c r="R2309" s="655">
        <v>2019</v>
      </c>
    </row>
    <row r="2310" spans="1:23" ht="23.25" hidden="1" customHeight="1" x14ac:dyDescent="0.25">
      <c r="A2310" s="331" t="s">
        <v>103</v>
      </c>
      <c r="B2310" s="5" t="s">
        <v>4143</v>
      </c>
      <c r="C2310" s="430" t="s">
        <v>784</v>
      </c>
      <c r="D2310" s="332" t="s">
        <v>4144</v>
      </c>
      <c r="E2310" s="337" t="s">
        <v>4145</v>
      </c>
      <c r="F2310" s="332" t="s">
        <v>32</v>
      </c>
      <c r="G2310" s="332">
        <v>40</v>
      </c>
      <c r="H2310" s="650">
        <v>18.79</v>
      </c>
      <c r="I2310" s="650">
        <v>751.59999999999991</v>
      </c>
      <c r="J2310" s="419">
        <v>43514</v>
      </c>
      <c r="K2310" s="598" t="s">
        <v>784</v>
      </c>
      <c r="L2310" s="323" t="s">
        <v>103</v>
      </c>
      <c r="M2310" s="652" t="s">
        <v>3014</v>
      </c>
      <c r="N2310" s="660">
        <v>43531</v>
      </c>
      <c r="O2310" s="654">
        <v>43531</v>
      </c>
      <c r="P2310" s="396"/>
      <c r="Q2310" s="772" t="s">
        <v>100</v>
      </c>
      <c r="R2310" s="455">
        <f>YEAR(J2310)</f>
        <v>2019</v>
      </c>
    </row>
    <row r="2311" spans="1:23" ht="23.25" hidden="1" customHeight="1" x14ac:dyDescent="0.25">
      <c r="A2311" s="331" t="s">
        <v>103</v>
      </c>
      <c r="B2311" s="4" t="s">
        <v>3188</v>
      </c>
      <c r="C2311" s="430"/>
      <c r="D2311" s="332" t="s">
        <v>3189</v>
      </c>
      <c r="E2311" s="333" t="s">
        <v>3189</v>
      </c>
      <c r="F2311" s="332" t="s">
        <v>32</v>
      </c>
      <c r="G2311" s="332">
        <v>20</v>
      </c>
      <c r="H2311" s="650">
        <v>45.89</v>
      </c>
      <c r="I2311" s="650">
        <v>917.8</v>
      </c>
      <c r="J2311" s="419">
        <v>43515</v>
      </c>
      <c r="K2311" s="598" t="s">
        <v>784</v>
      </c>
      <c r="L2311" s="323" t="s">
        <v>535</v>
      </c>
      <c r="M2311" s="652" t="s">
        <v>66</v>
      </c>
      <c r="N2311" s="660">
        <v>43543</v>
      </c>
      <c r="O2311" s="654">
        <v>43545</v>
      </c>
      <c r="P2311" s="430"/>
      <c r="Q2311" s="2" t="s">
        <v>100</v>
      </c>
      <c r="R2311" s="655">
        <v>2019</v>
      </c>
    </row>
    <row r="2312" spans="1:23" ht="23.25" hidden="1" customHeight="1" x14ac:dyDescent="0.25">
      <c r="A2312" s="331" t="s">
        <v>1529</v>
      </c>
      <c r="B2312" s="4" t="s">
        <v>1418</v>
      </c>
      <c r="C2312" s="430" t="s">
        <v>1419</v>
      </c>
      <c r="D2312" s="332" t="s">
        <v>1530</v>
      </c>
      <c r="E2312" s="333" t="s">
        <v>1531</v>
      </c>
      <c r="F2312" s="332" t="s">
        <v>94</v>
      </c>
      <c r="G2312" s="332">
        <v>2</v>
      </c>
      <c r="H2312" s="650">
        <v>24.99</v>
      </c>
      <c r="I2312" s="650">
        <v>49.98</v>
      </c>
      <c r="J2312" s="419">
        <v>43515</v>
      </c>
      <c r="K2312" s="598" t="s">
        <v>139</v>
      </c>
      <c r="L2312" s="323" t="s">
        <v>2217</v>
      </c>
      <c r="M2312" s="652" t="s">
        <v>455</v>
      </c>
      <c r="N2312" s="660">
        <v>43536</v>
      </c>
      <c r="O2312" s="654"/>
      <c r="P2312" s="4"/>
      <c r="Q2312" s="2" t="s">
        <v>67</v>
      </c>
      <c r="R2312" s="4">
        <v>2019</v>
      </c>
    </row>
    <row r="2313" spans="1:23" ht="23.25" hidden="1" customHeight="1" x14ac:dyDescent="0.25">
      <c r="A2313" s="331" t="s">
        <v>1529</v>
      </c>
      <c r="B2313" s="4" t="s">
        <v>1418</v>
      </c>
      <c r="C2313" s="430" t="s">
        <v>4152</v>
      </c>
      <c r="D2313" s="332" t="s">
        <v>4359</v>
      </c>
      <c r="E2313" s="333" t="s">
        <v>4360</v>
      </c>
      <c r="F2313" s="332" t="s">
        <v>94</v>
      </c>
      <c r="G2313" s="332">
        <v>2</v>
      </c>
      <c r="H2313" s="650">
        <v>17.43</v>
      </c>
      <c r="I2313" s="650">
        <v>34.86</v>
      </c>
      <c r="J2313" s="419">
        <v>43515</v>
      </c>
      <c r="K2313" s="598" t="s">
        <v>139</v>
      </c>
      <c r="L2313" s="323" t="s">
        <v>4361</v>
      </c>
      <c r="M2313" s="652" t="s">
        <v>455</v>
      </c>
      <c r="N2313" s="660">
        <v>43536</v>
      </c>
      <c r="O2313" s="654"/>
      <c r="P2313" s="4"/>
      <c r="Q2313" s="2" t="s">
        <v>100</v>
      </c>
      <c r="R2313" s="4">
        <v>2019</v>
      </c>
    </row>
    <row r="2314" spans="1:23" ht="23.25" hidden="1" customHeight="1" x14ac:dyDescent="0.25">
      <c r="A2314" s="331" t="s">
        <v>0</v>
      </c>
      <c r="B2314" s="4" t="s">
        <v>4362</v>
      </c>
      <c r="C2314" s="430" t="s">
        <v>4363</v>
      </c>
      <c r="D2314" s="332" t="s">
        <v>4364</v>
      </c>
      <c r="E2314" s="337" t="s">
        <v>4365</v>
      </c>
      <c r="F2314" s="332" t="s">
        <v>94</v>
      </c>
      <c r="G2314" s="332" t="s">
        <v>4366</v>
      </c>
      <c r="H2314" s="650">
        <v>3.33</v>
      </c>
      <c r="I2314" s="650">
        <v>53.28</v>
      </c>
      <c r="J2314" s="419">
        <v>43515</v>
      </c>
      <c r="K2314" s="598" t="s">
        <v>234</v>
      </c>
      <c r="L2314" s="323" t="s">
        <v>0</v>
      </c>
      <c r="M2314" s="652" t="s">
        <v>66</v>
      </c>
      <c r="N2314" s="660">
        <v>43543</v>
      </c>
      <c r="O2314" s="654">
        <v>43545</v>
      </c>
      <c r="P2314" s="430"/>
      <c r="Q2314" s="2" t="s">
        <v>100</v>
      </c>
      <c r="R2314" s="4">
        <v>2019</v>
      </c>
    </row>
    <row r="2315" spans="1:23" ht="23.25" hidden="1" customHeight="1" x14ac:dyDescent="0.25">
      <c r="A2315" s="331" t="s">
        <v>0</v>
      </c>
      <c r="B2315" s="4" t="s">
        <v>4362</v>
      </c>
      <c r="C2315" s="430" t="s">
        <v>4363</v>
      </c>
      <c r="D2315" s="332" t="s">
        <v>4367</v>
      </c>
      <c r="E2315" s="337" t="s">
        <v>4368</v>
      </c>
      <c r="F2315" s="332" t="s">
        <v>94</v>
      </c>
      <c r="G2315" s="332" t="s">
        <v>4366</v>
      </c>
      <c r="H2315" s="650">
        <v>4.95</v>
      </c>
      <c r="I2315" s="650">
        <v>79.2</v>
      </c>
      <c r="J2315" s="419">
        <v>43515</v>
      </c>
      <c r="K2315" s="598" t="s">
        <v>234</v>
      </c>
      <c r="L2315" s="323" t="s">
        <v>0</v>
      </c>
      <c r="M2315" s="652" t="s">
        <v>66</v>
      </c>
      <c r="N2315" s="660">
        <v>43543</v>
      </c>
      <c r="O2315" s="654">
        <v>43545</v>
      </c>
      <c r="P2315" s="430"/>
      <c r="Q2315" s="2" t="s">
        <v>67</v>
      </c>
      <c r="R2315" s="4">
        <v>2019</v>
      </c>
    </row>
    <row r="2316" spans="1:23" ht="23.25" hidden="1" customHeight="1" x14ac:dyDescent="0.25">
      <c r="A2316" s="4" t="s">
        <v>103</v>
      </c>
      <c r="B2316" s="4" t="s">
        <v>4369</v>
      </c>
      <c r="C2316" s="430"/>
      <c r="D2316" s="332"/>
      <c r="E2316" s="337" t="s">
        <v>4370</v>
      </c>
      <c r="F2316" s="332" t="s">
        <v>32</v>
      </c>
      <c r="G2316" s="332">
        <v>1</v>
      </c>
      <c r="H2316" s="650">
        <v>1078.22</v>
      </c>
      <c r="I2316" s="650">
        <v>1078.22</v>
      </c>
      <c r="J2316" s="419">
        <v>43516</v>
      </c>
      <c r="K2316" s="598" t="s">
        <v>1091</v>
      </c>
      <c r="L2316" s="323" t="s">
        <v>95</v>
      </c>
      <c r="M2316" s="652" t="s">
        <v>66</v>
      </c>
      <c r="N2316" s="660">
        <v>43543</v>
      </c>
      <c r="O2316" s="654">
        <v>43545</v>
      </c>
      <c r="P2316" s="430"/>
      <c r="Q2316" s="2" t="s">
        <v>100</v>
      </c>
      <c r="R2316" s="655">
        <v>2019</v>
      </c>
    </row>
    <row r="2317" spans="1:23" ht="23.25" hidden="1" customHeight="1" x14ac:dyDescent="0.25">
      <c r="A2317" s="331" t="s">
        <v>9</v>
      </c>
      <c r="B2317" s="4" t="s">
        <v>4151</v>
      </c>
      <c r="C2317" s="430" t="s">
        <v>4152</v>
      </c>
      <c r="D2317" s="332" t="s">
        <v>4153</v>
      </c>
      <c r="E2317" s="333" t="s">
        <v>4371</v>
      </c>
      <c r="F2317" s="332" t="s">
        <v>50</v>
      </c>
      <c r="G2317" s="332" t="s">
        <v>4372</v>
      </c>
      <c r="H2317" s="650">
        <v>17.43</v>
      </c>
      <c r="I2317" s="650">
        <v>34.86</v>
      </c>
      <c r="J2317" s="419">
        <v>43517</v>
      </c>
      <c r="K2317" s="598" t="s">
        <v>139</v>
      </c>
      <c r="L2317" s="323" t="s">
        <v>9</v>
      </c>
      <c r="M2317" s="652" t="s">
        <v>455</v>
      </c>
      <c r="N2317" s="660">
        <v>43536</v>
      </c>
      <c r="O2317" s="654"/>
      <c r="P2317" s="4"/>
      <c r="Q2317" s="2" t="s">
        <v>100</v>
      </c>
      <c r="R2317" s="4">
        <v>2019</v>
      </c>
    </row>
    <row r="2318" spans="1:23" ht="23.25" hidden="1" customHeight="1" x14ac:dyDescent="0.25">
      <c r="A2318" s="4" t="s">
        <v>1529</v>
      </c>
      <c r="B2318" s="4" t="s">
        <v>4373</v>
      </c>
      <c r="C2318" s="430" t="s">
        <v>4374</v>
      </c>
      <c r="D2318" s="332" t="s">
        <v>4375</v>
      </c>
      <c r="E2318" s="333" t="s">
        <v>4376</v>
      </c>
      <c r="F2318" s="332" t="s">
        <v>94</v>
      </c>
      <c r="G2318" s="332">
        <v>2</v>
      </c>
      <c r="H2318" s="650">
        <v>48.42</v>
      </c>
      <c r="I2318" s="650">
        <v>96.84</v>
      </c>
      <c r="J2318" s="419">
        <v>43517</v>
      </c>
      <c r="K2318" s="598" t="s">
        <v>139</v>
      </c>
      <c r="L2318" s="323" t="s">
        <v>2217</v>
      </c>
      <c r="M2318" s="652" t="s">
        <v>455</v>
      </c>
      <c r="N2318" s="660">
        <v>43536</v>
      </c>
      <c r="O2318" s="654"/>
      <c r="P2318" s="4"/>
      <c r="Q2318" s="2" t="s">
        <v>100</v>
      </c>
      <c r="R2318" s="4">
        <v>2019</v>
      </c>
    </row>
    <row r="2319" spans="1:23" ht="23.25" hidden="1" customHeight="1" x14ac:dyDescent="0.25">
      <c r="A2319" s="4" t="s">
        <v>1529</v>
      </c>
      <c r="B2319" s="4" t="s">
        <v>1418</v>
      </c>
      <c r="C2319" s="430" t="s">
        <v>1419</v>
      </c>
      <c r="D2319" s="332">
        <v>8634064</v>
      </c>
      <c r="E2319" s="331" t="s">
        <v>1421</v>
      </c>
      <c r="F2319" s="332" t="s">
        <v>50</v>
      </c>
      <c r="G2319" s="332" t="s">
        <v>4372</v>
      </c>
      <c r="H2319" s="650">
        <v>24.99</v>
      </c>
      <c r="I2319" s="650">
        <v>49.98</v>
      </c>
      <c r="J2319" s="419">
        <v>43517</v>
      </c>
      <c r="K2319" s="598" t="s">
        <v>139</v>
      </c>
      <c r="L2319" s="323" t="s">
        <v>2217</v>
      </c>
      <c r="M2319" s="652" t="s">
        <v>455</v>
      </c>
      <c r="N2319" s="660">
        <v>43536</v>
      </c>
      <c r="O2319" s="654"/>
      <c r="P2319" s="4"/>
      <c r="Q2319" s="2" t="s">
        <v>67</v>
      </c>
      <c r="R2319" s="4">
        <v>2019</v>
      </c>
    </row>
    <row r="2320" spans="1:23" ht="23.25" hidden="1" customHeight="1" x14ac:dyDescent="0.25">
      <c r="A2320" s="4" t="s">
        <v>103</v>
      </c>
      <c r="B2320" s="4" t="s">
        <v>4377</v>
      </c>
      <c r="C2320" s="430" t="s">
        <v>1167</v>
      </c>
      <c r="D2320" s="332" t="s">
        <v>1884</v>
      </c>
      <c r="E2320" s="331" t="s">
        <v>4378</v>
      </c>
      <c r="F2320" s="332" t="s">
        <v>50</v>
      </c>
      <c r="G2320" s="332">
        <v>40</v>
      </c>
      <c r="H2320" s="650">
        <v>2.88</v>
      </c>
      <c r="I2320" s="650">
        <v>115.19999999999999</v>
      </c>
      <c r="J2320" s="419">
        <v>43518</v>
      </c>
      <c r="K2320" s="598" t="s">
        <v>784</v>
      </c>
      <c r="L2320" s="323" t="s">
        <v>103</v>
      </c>
      <c r="M2320" s="652" t="s">
        <v>66</v>
      </c>
      <c r="N2320" s="660">
        <v>43543</v>
      </c>
      <c r="O2320" s="654">
        <v>43545</v>
      </c>
      <c r="P2320" s="430"/>
      <c r="Q2320" s="2" t="s">
        <v>67</v>
      </c>
      <c r="R2320" s="4">
        <v>2019</v>
      </c>
    </row>
    <row r="2321" spans="1:23" ht="23.25" hidden="1" customHeight="1" x14ac:dyDescent="0.25">
      <c r="A2321" s="4" t="s">
        <v>132</v>
      </c>
      <c r="B2321" s="4" t="s">
        <v>4379</v>
      </c>
      <c r="C2321" s="430"/>
      <c r="D2321" s="332"/>
      <c r="E2321" s="337" t="s">
        <v>4380</v>
      </c>
      <c r="F2321" s="332" t="s">
        <v>32</v>
      </c>
      <c r="G2321" s="332">
        <v>40</v>
      </c>
      <c r="H2321" s="650">
        <v>9.5299999999999994</v>
      </c>
      <c r="I2321" s="650">
        <v>381.2</v>
      </c>
      <c r="J2321" s="419">
        <v>43522</v>
      </c>
      <c r="K2321" s="598" t="s">
        <v>784</v>
      </c>
      <c r="L2321" s="323" t="s">
        <v>132</v>
      </c>
      <c r="M2321" s="652" t="s">
        <v>3014</v>
      </c>
      <c r="N2321" s="660">
        <v>43530</v>
      </c>
      <c r="O2321" s="654">
        <v>43538</v>
      </c>
      <c r="P2321" s="4"/>
      <c r="Q2321" s="2" t="s">
        <v>100</v>
      </c>
      <c r="R2321" s="4">
        <v>2019</v>
      </c>
    </row>
    <row r="2322" spans="1:23" ht="23.25" hidden="1" customHeight="1" x14ac:dyDescent="0.25">
      <c r="A2322" s="4" t="s">
        <v>132</v>
      </c>
      <c r="B2322" s="4" t="s">
        <v>3851</v>
      </c>
      <c r="C2322" s="430"/>
      <c r="D2322" s="332"/>
      <c r="E2322" s="337" t="s">
        <v>4381</v>
      </c>
      <c r="F2322" s="332" t="s">
        <v>32</v>
      </c>
      <c r="G2322" s="332">
        <v>2</v>
      </c>
      <c r="H2322" s="650">
        <v>350</v>
      </c>
      <c r="I2322" s="650">
        <v>700</v>
      </c>
      <c r="J2322" s="419">
        <v>43522</v>
      </c>
      <c r="K2322" s="598" t="s">
        <v>4382</v>
      </c>
      <c r="L2322" s="323" t="s">
        <v>132</v>
      </c>
      <c r="M2322" s="652" t="s">
        <v>3014</v>
      </c>
      <c r="N2322" s="660">
        <v>43529</v>
      </c>
      <c r="O2322" s="654">
        <v>43532</v>
      </c>
      <c r="P2322" s="4"/>
      <c r="Q2322" s="2" t="s">
        <v>67</v>
      </c>
      <c r="R2322" s="4">
        <v>2019</v>
      </c>
      <c r="S2322" s="767"/>
      <c r="T2322" s="767"/>
      <c r="U2322" s="767"/>
      <c r="V2322" s="767"/>
      <c r="W2322" s="767"/>
    </row>
    <row r="2323" spans="1:23" ht="23.25" hidden="1" customHeight="1" x14ac:dyDescent="0.25">
      <c r="A2323" s="4" t="s">
        <v>132</v>
      </c>
      <c r="B2323" s="4" t="s">
        <v>1854</v>
      </c>
      <c r="C2323" s="430"/>
      <c r="D2323" s="332"/>
      <c r="E2323" s="337" t="s">
        <v>4383</v>
      </c>
      <c r="F2323" s="332" t="s">
        <v>32</v>
      </c>
      <c r="G2323" s="332">
        <v>1</v>
      </c>
      <c r="H2323" s="650">
        <v>876.8</v>
      </c>
      <c r="I2323" s="650">
        <v>876.8</v>
      </c>
      <c r="J2323" s="419">
        <v>43522</v>
      </c>
      <c r="K2323" s="598" t="s">
        <v>3260</v>
      </c>
      <c r="L2323" s="574" t="s">
        <v>132</v>
      </c>
      <c r="M2323" s="652" t="s">
        <v>3014</v>
      </c>
      <c r="N2323" s="660">
        <v>43529</v>
      </c>
      <c r="O2323" s="654">
        <v>43532</v>
      </c>
      <c r="P2323" s="4"/>
      <c r="Q2323" s="2" t="s">
        <v>67</v>
      </c>
      <c r="R2323" s="4">
        <v>2019</v>
      </c>
    </row>
    <row r="2324" spans="1:23" ht="23.25" hidden="1" customHeight="1" x14ac:dyDescent="0.25">
      <c r="A2324" s="4" t="s">
        <v>4384</v>
      </c>
      <c r="B2324" s="4" t="s">
        <v>4385</v>
      </c>
      <c r="C2324" s="430" t="s">
        <v>166</v>
      </c>
      <c r="D2324" s="335"/>
      <c r="E2324" s="337" t="s">
        <v>4386</v>
      </c>
      <c r="F2324" s="332" t="s">
        <v>32</v>
      </c>
      <c r="G2324" s="332">
        <v>2</v>
      </c>
      <c r="H2324" s="650">
        <v>361.6</v>
      </c>
      <c r="I2324" s="650">
        <v>723.2</v>
      </c>
      <c r="J2324" s="419">
        <v>43525</v>
      </c>
      <c r="K2324" s="598" t="s">
        <v>166</v>
      </c>
      <c r="L2324" s="574" t="s">
        <v>88</v>
      </c>
      <c r="M2324" s="652" t="s">
        <v>129</v>
      </c>
      <c r="N2324" s="660">
        <v>43556</v>
      </c>
      <c r="O2324" s="654">
        <v>43564</v>
      </c>
      <c r="P2324" s="4"/>
      <c r="Q2324" s="2" t="s">
        <v>67</v>
      </c>
      <c r="R2324" s="655">
        <v>2019</v>
      </c>
    </row>
    <row r="2325" spans="1:23" ht="29.25" hidden="1" customHeight="1" x14ac:dyDescent="0.25">
      <c r="A2325" s="4" t="s">
        <v>2510</v>
      </c>
      <c r="B2325" s="4" t="s">
        <v>3851</v>
      </c>
      <c r="C2325" s="430"/>
      <c r="D2325" s="332"/>
      <c r="E2325" s="337" t="s">
        <v>4387</v>
      </c>
      <c r="F2325" s="332" t="s">
        <v>32</v>
      </c>
      <c r="G2325" s="332">
        <v>1</v>
      </c>
      <c r="H2325" s="650">
        <v>3639.6</v>
      </c>
      <c r="I2325" s="650">
        <v>3639.6</v>
      </c>
      <c r="J2325" s="419">
        <v>43528</v>
      </c>
      <c r="K2325" s="598" t="s">
        <v>4388</v>
      </c>
      <c r="L2325" s="574" t="s">
        <v>2510</v>
      </c>
      <c r="M2325" s="652" t="s">
        <v>3014</v>
      </c>
      <c r="N2325" s="660">
        <v>43528</v>
      </c>
      <c r="O2325" s="654">
        <v>43532</v>
      </c>
      <c r="P2325" s="4"/>
      <c r="Q2325" s="2" t="s">
        <v>67</v>
      </c>
      <c r="R2325" s="4">
        <v>2019</v>
      </c>
      <c r="S2325" s="767"/>
      <c r="T2325" s="767"/>
      <c r="U2325" s="767"/>
      <c r="V2325" s="767"/>
      <c r="W2325" s="767"/>
    </row>
    <row r="2326" spans="1:23" ht="23.25" hidden="1" customHeight="1" x14ac:dyDescent="0.25">
      <c r="A2326" s="4" t="s">
        <v>2510</v>
      </c>
      <c r="B2326" s="4" t="s">
        <v>4389</v>
      </c>
      <c r="C2326" s="430"/>
      <c r="D2326" s="774" t="s">
        <v>1675</v>
      </c>
      <c r="E2326" s="4" t="s">
        <v>4390</v>
      </c>
      <c r="F2326" s="332" t="s">
        <v>32</v>
      </c>
      <c r="G2326" s="332">
        <v>20</v>
      </c>
      <c r="H2326" s="650">
        <v>20.23</v>
      </c>
      <c r="I2326" s="650">
        <v>404.6</v>
      </c>
      <c r="J2326" s="419">
        <v>43528</v>
      </c>
      <c r="K2326" s="598" t="s">
        <v>721</v>
      </c>
      <c r="L2326" s="323" t="s">
        <v>2510</v>
      </c>
      <c r="M2326" s="652" t="s">
        <v>3014</v>
      </c>
      <c r="N2326" s="660">
        <v>43528</v>
      </c>
      <c r="O2326" s="654">
        <v>43532</v>
      </c>
      <c r="P2326" s="4"/>
      <c r="Q2326" s="2" t="s">
        <v>67</v>
      </c>
      <c r="R2326" s="655">
        <v>2019</v>
      </c>
      <c r="S2326" s="767"/>
      <c r="T2326" s="767"/>
      <c r="U2326" s="767"/>
      <c r="V2326" s="767"/>
      <c r="W2326" s="767"/>
    </row>
    <row r="2327" spans="1:23" ht="23.25" hidden="1" customHeight="1" x14ac:dyDescent="0.25">
      <c r="A2327" s="4" t="s">
        <v>140</v>
      </c>
      <c r="B2327" s="4" t="s">
        <v>4391</v>
      </c>
      <c r="C2327" s="430"/>
      <c r="D2327" s="332"/>
      <c r="E2327" s="337" t="s">
        <v>4392</v>
      </c>
      <c r="F2327" s="332" t="s">
        <v>32</v>
      </c>
      <c r="G2327" s="332">
        <v>1</v>
      </c>
      <c r="H2327" s="650">
        <v>298.91000000000003</v>
      </c>
      <c r="I2327" s="650">
        <v>298.91000000000003</v>
      </c>
      <c r="J2327" s="419">
        <v>43528</v>
      </c>
      <c r="K2327" s="598" t="s">
        <v>188</v>
      </c>
      <c r="L2327" s="323" t="s">
        <v>140</v>
      </c>
      <c r="M2327" s="652" t="s">
        <v>3014</v>
      </c>
      <c r="N2327" s="660">
        <v>43528</v>
      </c>
      <c r="O2327" s="654">
        <v>43532</v>
      </c>
      <c r="P2327" s="4"/>
      <c r="Q2327" s="2" t="s">
        <v>100</v>
      </c>
      <c r="R2327" s="4">
        <v>2019</v>
      </c>
    </row>
    <row r="2328" spans="1:23" ht="23.25" hidden="1" customHeight="1" x14ac:dyDescent="0.25">
      <c r="A2328" s="4" t="s">
        <v>132</v>
      </c>
      <c r="B2328" s="5" t="s">
        <v>4143</v>
      </c>
      <c r="C2328" s="430"/>
      <c r="D2328" s="332"/>
      <c r="E2328" s="337" t="s">
        <v>4393</v>
      </c>
      <c r="F2328" s="332" t="s">
        <v>32</v>
      </c>
      <c r="G2328" s="332">
        <v>40</v>
      </c>
      <c r="H2328" s="650">
        <v>18.79</v>
      </c>
      <c r="I2328" s="650">
        <v>751.59999999999991</v>
      </c>
      <c r="J2328" s="419">
        <v>43528</v>
      </c>
      <c r="K2328" s="598" t="s">
        <v>784</v>
      </c>
      <c r="L2328" s="323" t="s">
        <v>132</v>
      </c>
      <c r="M2328" s="652" t="s">
        <v>3014</v>
      </c>
      <c r="N2328" s="660">
        <v>43528</v>
      </c>
      <c r="O2328" s="654">
        <v>43532</v>
      </c>
      <c r="P2328" s="396"/>
      <c r="Q2328" s="772" t="s">
        <v>100</v>
      </c>
      <c r="R2328" s="5">
        <v>2019</v>
      </c>
    </row>
    <row r="2329" spans="1:23" ht="23.25" hidden="1" customHeight="1" x14ac:dyDescent="0.25">
      <c r="A2329" s="4" t="s">
        <v>27</v>
      </c>
      <c r="B2329" s="4" t="s">
        <v>1719</v>
      </c>
      <c r="C2329" s="430"/>
      <c r="D2329" s="332"/>
      <c r="E2329" s="337" t="s">
        <v>4394</v>
      </c>
      <c r="F2329" s="332" t="s">
        <v>32</v>
      </c>
      <c r="G2329" s="332">
        <v>1</v>
      </c>
      <c r="H2329" s="650">
        <v>252</v>
      </c>
      <c r="I2329" s="650">
        <v>252</v>
      </c>
      <c r="J2329" s="419">
        <v>43528</v>
      </c>
      <c r="K2329" s="598" t="s">
        <v>4307</v>
      </c>
      <c r="L2329" s="323" t="s">
        <v>27</v>
      </c>
      <c r="M2329" s="652" t="s">
        <v>3014</v>
      </c>
      <c r="N2329" s="660">
        <v>43528</v>
      </c>
      <c r="O2329" s="654">
        <v>43532</v>
      </c>
      <c r="P2329" s="4"/>
      <c r="Q2329" s="2" t="s">
        <v>100</v>
      </c>
      <c r="R2329" s="4">
        <v>2019</v>
      </c>
    </row>
    <row r="2330" spans="1:23" ht="23.25" hidden="1" customHeight="1" x14ac:dyDescent="0.25">
      <c r="A2330" s="4" t="s">
        <v>2510</v>
      </c>
      <c r="B2330" s="4"/>
      <c r="C2330" s="430"/>
      <c r="D2330" s="332"/>
      <c r="E2330" s="337" t="s">
        <v>334</v>
      </c>
      <c r="F2330" s="332" t="s">
        <v>32</v>
      </c>
      <c r="G2330" s="332">
        <v>20</v>
      </c>
      <c r="H2330" s="650">
        <v>12.71</v>
      </c>
      <c r="I2330" s="650">
        <v>254.20000000000002</v>
      </c>
      <c r="J2330" s="419">
        <v>43528</v>
      </c>
      <c r="K2330" s="598" t="s">
        <v>3260</v>
      </c>
      <c r="L2330" s="574" t="s">
        <v>2510</v>
      </c>
      <c r="M2330" s="652" t="s">
        <v>3014</v>
      </c>
      <c r="N2330" s="660">
        <v>43528</v>
      </c>
      <c r="O2330" s="654">
        <v>43532</v>
      </c>
      <c r="P2330" s="4"/>
      <c r="Q2330" s="2" t="s">
        <v>100</v>
      </c>
      <c r="R2330" s="4">
        <v>2019</v>
      </c>
    </row>
    <row r="2331" spans="1:23" ht="23.25" hidden="1" customHeight="1" x14ac:dyDescent="0.25">
      <c r="A2331" s="4" t="s">
        <v>2510</v>
      </c>
      <c r="B2331" s="4"/>
      <c r="C2331" s="430"/>
      <c r="D2331" s="332"/>
      <c r="E2331" s="337" t="s">
        <v>3985</v>
      </c>
      <c r="F2331" s="332" t="s">
        <v>32</v>
      </c>
      <c r="G2331" s="332">
        <v>12</v>
      </c>
      <c r="H2331" s="650">
        <v>10.78</v>
      </c>
      <c r="I2331" s="650">
        <v>129.35999999999999</v>
      </c>
      <c r="J2331" s="419">
        <v>43528</v>
      </c>
      <c r="K2331" s="598" t="s">
        <v>9234</v>
      </c>
      <c r="L2331" s="323" t="s">
        <v>2510</v>
      </c>
      <c r="M2331" s="652" t="s">
        <v>3014</v>
      </c>
      <c r="N2331" s="660">
        <v>43528</v>
      </c>
      <c r="O2331" s="654">
        <v>43532</v>
      </c>
      <c r="P2331" s="4"/>
      <c r="Q2331" s="2" t="s">
        <v>67</v>
      </c>
      <c r="R2331" s="4">
        <v>2019</v>
      </c>
    </row>
    <row r="2332" spans="1:23" ht="23.25" hidden="1" customHeight="1" x14ac:dyDescent="0.25">
      <c r="A2332" s="4" t="s">
        <v>2510</v>
      </c>
      <c r="B2332" s="4"/>
      <c r="C2332" s="430"/>
      <c r="D2332" s="332"/>
      <c r="E2332" s="337" t="s">
        <v>503</v>
      </c>
      <c r="F2332" s="332" t="s">
        <v>32</v>
      </c>
      <c r="G2332" s="332">
        <v>96</v>
      </c>
      <c r="H2332" s="650">
        <v>1</v>
      </c>
      <c r="I2332" s="650">
        <v>96</v>
      </c>
      <c r="J2332" s="419">
        <v>43528</v>
      </c>
      <c r="K2332" s="598" t="s">
        <v>715</v>
      </c>
      <c r="L2332" s="574" t="s">
        <v>2510</v>
      </c>
      <c r="M2332" s="652" t="s">
        <v>3014</v>
      </c>
      <c r="N2332" s="660">
        <v>43528</v>
      </c>
      <c r="O2332" s="654">
        <v>43532</v>
      </c>
      <c r="P2332" s="4"/>
      <c r="Q2332" s="2" t="s">
        <v>100</v>
      </c>
      <c r="R2332" s="4">
        <v>2019</v>
      </c>
    </row>
    <row r="2333" spans="1:23" ht="23.25" hidden="1" customHeight="1" x14ac:dyDescent="0.25">
      <c r="A2333" s="4" t="s">
        <v>2510</v>
      </c>
      <c r="B2333" s="4"/>
      <c r="C2333" s="430"/>
      <c r="D2333" s="332"/>
      <c r="E2333" s="337" t="s">
        <v>716</v>
      </c>
      <c r="F2333" s="332" t="s">
        <v>32</v>
      </c>
      <c r="G2333" s="332">
        <v>32</v>
      </c>
      <c r="H2333" s="650">
        <v>2.75</v>
      </c>
      <c r="I2333" s="650">
        <v>88</v>
      </c>
      <c r="J2333" s="419">
        <v>43528</v>
      </c>
      <c r="K2333" s="598" t="s">
        <v>715</v>
      </c>
      <c r="L2333" s="574" t="s">
        <v>2510</v>
      </c>
      <c r="M2333" s="652" t="s">
        <v>3014</v>
      </c>
      <c r="N2333" s="660">
        <v>43528</v>
      </c>
      <c r="O2333" s="654">
        <v>43532</v>
      </c>
      <c r="P2333" s="4"/>
      <c r="Q2333" s="2" t="s">
        <v>100</v>
      </c>
      <c r="R2333" s="4">
        <v>2019</v>
      </c>
    </row>
    <row r="2334" spans="1:23" ht="23.25" hidden="1" customHeight="1" x14ac:dyDescent="0.25">
      <c r="A2334" s="4" t="s">
        <v>2510</v>
      </c>
      <c r="B2334" s="4"/>
      <c r="C2334" s="430"/>
      <c r="D2334" s="332"/>
      <c r="E2334" s="337" t="s">
        <v>1233</v>
      </c>
      <c r="F2334" s="332" t="s">
        <v>32</v>
      </c>
      <c r="G2334" s="332">
        <v>3</v>
      </c>
      <c r="H2334" s="650">
        <v>132.6</v>
      </c>
      <c r="I2334" s="650">
        <v>397.79999999999995</v>
      </c>
      <c r="J2334" s="419">
        <v>43528</v>
      </c>
      <c r="K2334" s="598" t="s">
        <v>721</v>
      </c>
      <c r="L2334" s="323" t="s">
        <v>2510</v>
      </c>
      <c r="M2334" s="652" t="s">
        <v>3014</v>
      </c>
      <c r="N2334" s="660">
        <v>43528</v>
      </c>
      <c r="O2334" s="654">
        <v>43532</v>
      </c>
      <c r="P2334" s="4"/>
      <c r="Q2334" s="2" t="s">
        <v>100</v>
      </c>
      <c r="R2334" s="655">
        <v>2019</v>
      </c>
    </row>
    <row r="2335" spans="1:23" ht="23.25" hidden="1" customHeight="1" x14ac:dyDescent="0.25">
      <c r="A2335" s="4" t="s">
        <v>2510</v>
      </c>
      <c r="B2335" s="4"/>
      <c r="C2335" s="430"/>
      <c r="D2335" s="332"/>
      <c r="E2335" s="337" t="s">
        <v>4395</v>
      </c>
      <c r="F2335" s="332" t="s">
        <v>32</v>
      </c>
      <c r="G2335" s="332">
        <v>2</v>
      </c>
      <c r="H2335" s="650">
        <v>74.260000000000005</v>
      </c>
      <c r="I2335" s="650">
        <v>148.52000000000001</v>
      </c>
      <c r="J2335" s="419">
        <v>43528</v>
      </c>
      <c r="K2335" s="598" t="s">
        <v>721</v>
      </c>
      <c r="L2335" s="323" t="s">
        <v>2510</v>
      </c>
      <c r="M2335" s="652" t="s">
        <v>3014</v>
      </c>
      <c r="N2335" s="660">
        <v>43528</v>
      </c>
      <c r="O2335" s="654">
        <v>43532</v>
      </c>
      <c r="P2335" s="4"/>
      <c r="Q2335" s="2" t="s">
        <v>100</v>
      </c>
      <c r="R2335" s="655">
        <v>2019</v>
      </c>
    </row>
    <row r="2336" spans="1:23" ht="23.25" hidden="1" customHeight="1" x14ac:dyDescent="0.25">
      <c r="A2336" s="4" t="s">
        <v>2510</v>
      </c>
      <c r="B2336" s="4"/>
      <c r="C2336" s="430"/>
      <c r="D2336" s="332"/>
      <c r="E2336" s="337" t="s">
        <v>317</v>
      </c>
      <c r="F2336" s="332" t="s">
        <v>32</v>
      </c>
      <c r="G2336" s="332">
        <v>3</v>
      </c>
      <c r="H2336" s="650">
        <v>56.47</v>
      </c>
      <c r="I2336" s="650">
        <v>169.41</v>
      </c>
      <c r="J2336" s="419">
        <v>43528</v>
      </c>
      <c r="K2336" s="598" t="s">
        <v>721</v>
      </c>
      <c r="L2336" s="574" t="s">
        <v>2510</v>
      </c>
      <c r="M2336" s="652" t="s">
        <v>3014</v>
      </c>
      <c r="N2336" s="660">
        <v>43528</v>
      </c>
      <c r="O2336" s="654">
        <v>43532</v>
      </c>
      <c r="P2336" s="4"/>
      <c r="Q2336" s="2" t="s">
        <v>100</v>
      </c>
      <c r="R2336" s="655">
        <v>2019</v>
      </c>
    </row>
    <row r="2337" spans="1:23" ht="23.25" hidden="1" customHeight="1" x14ac:dyDescent="0.25">
      <c r="A2337" s="4" t="s">
        <v>2510</v>
      </c>
      <c r="B2337" s="4"/>
      <c r="C2337" s="430"/>
      <c r="D2337" s="332"/>
      <c r="E2337" s="337" t="s">
        <v>4396</v>
      </c>
      <c r="F2337" s="332" t="s">
        <v>32</v>
      </c>
      <c r="G2337" s="332">
        <v>1</v>
      </c>
      <c r="H2337" s="650">
        <v>61.22</v>
      </c>
      <c r="I2337" s="650">
        <v>61.22</v>
      </c>
      <c r="J2337" s="419">
        <v>43528</v>
      </c>
      <c r="K2337" s="598" t="s">
        <v>721</v>
      </c>
      <c r="L2337" s="574" t="s">
        <v>2510</v>
      </c>
      <c r="M2337" s="652" t="s">
        <v>3014</v>
      </c>
      <c r="N2337" s="660">
        <v>43528</v>
      </c>
      <c r="O2337" s="654">
        <v>43532</v>
      </c>
      <c r="P2337" s="4"/>
      <c r="Q2337" s="2" t="s">
        <v>100</v>
      </c>
      <c r="R2337" s="655">
        <v>2019</v>
      </c>
    </row>
    <row r="2338" spans="1:23" ht="23.25" hidden="1" customHeight="1" x14ac:dyDescent="0.25">
      <c r="A2338" s="4" t="s">
        <v>2510</v>
      </c>
      <c r="B2338" s="4"/>
      <c r="C2338" s="430"/>
      <c r="D2338" s="332"/>
      <c r="E2338" s="337" t="s">
        <v>4397</v>
      </c>
      <c r="F2338" s="332" t="s">
        <v>32</v>
      </c>
      <c r="G2338" s="332">
        <v>2</v>
      </c>
      <c r="H2338" s="650">
        <v>105.3</v>
      </c>
      <c r="I2338" s="650">
        <v>210.6</v>
      </c>
      <c r="J2338" s="419">
        <v>43528</v>
      </c>
      <c r="K2338" s="598" t="s">
        <v>721</v>
      </c>
      <c r="L2338" s="574" t="s">
        <v>2510</v>
      </c>
      <c r="M2338" s="652" t="s">
        <v>3014</v>
      </c>
      <c r="N2338" s="660">
        <v>43528</v>
      </c>
      <c r="O2338" s="654">
        <v>43532</v>
      </c>
      <c r="P2338" s="4"/>
      <c r="Q2338" s="2" t="s">
        <v>100</v>
      </c>
      <c r="R2338" s="655">
        <v>2019</v>
      </c>
    </row>
    <row r="2339" spans="1:23" ht="23.25" hidden="1" customHeight="1" x14ac:dyDescent="0.25">
      <c r="A2339" s="4" t="s">
        <v>2510</v>
      </c>
      <c r="B2339" s="4"/>
      <c r="C2339" s="430"/>
      <c r="D2339" s="332"/>
      <c r="E2339" s="337" t="s">
        <v>2886</v>
      </c>
      <c r="F2339" s="332" t="s">
        <v>32</v>
      </c>
      <c r="G2339" s="332">
        <v>4</v>
      </c>
      <c r="H2339" s="650">
        <v>9.43</v>
      </c>
      <c r="I2339" s="650">
        <v>37.72</v>
      </c>
      <c r="J2339" s="419">
        <v>43528</v>
      </c>
      <c r="K2339" s="598" t="s">
        <v>721</v>
      </c>
      <c r="L2339" s="323" t="s">
        <v>2510</v>
      </c>
      <c r="M2339" s="652" t="s">
        <v>3014</v>
      </c>
      <c r="N2339" s="660">
        <v>43528</v>
      </c>
      <c r="O2339" s="654">
        <v>43532</v>
      </c>
      <c r="P2339" s="4"/>
      <c r="Q2339" s="2" t="s">
        <v>100</v>
      </c>
      <c r="R2339" s="655">
        <v>2019</v>
      </c>
    </row>
    <row r="2340" spans="1:23" ht="23.25" hidden="1" customHeight="1" x14ac:dyDescent="0.25">
      <c r="A2340" s="4" t="s">
        <v>2510</v>
      </c>
      <c r="B2340" s="4"/>
      <c r="C2340" s="430"/>
      <c r="D2340" s="332"/>
      <c r="E2340" s="337" t="s">
        <v>2874</v>
      </c>
      <c r="F2340" s="332" t="s">
        <v>32</v>
      </c>
      <c r="G2340" s="332">
        <v>4</v>
      </c>
      <c r="H2340" s="650">
        <v>254.81</v>
      </c>
      <c r="I2340" s="650">
        <v>1019.24</v>
      </c>
      <c r="J2340" s="419">
        <v>43528</v>
      </c>
      <c r="K2340" s="598" t="s">
        <v>721</v>
      </c>
      <c r="L2340" s="323" t="s">
        <v>2510</v>
      </c>
      <c r="M2340" s="652" t="s">
        <v>3014</v>
      </c>
      <c r="N2340" s="660">
        <v>43528</v>
      </c>
      <c r="O2340" s="654">
        <v>43532</v>
      </c>
      <c r="P2340" s="4"/>
      <c r="Q2340" s="2" t="s">
        <v>100</v>
      </c>
      <c r="R2340" s="655">
        <v>2019</v>
      </c>
    </row>
    <row r="2341" spans="1:23" ht="23.25" hidden="1" customHeight="1" x14ac:dyDescent="0.25">
      <c r="A2341" s="4" t="s">
        <v>2510</v>
      </c>
      <c r="B2341" s="4"/>
      <c r="C2341" s="430"/>
      <c r="D2341" s="332"/>
      <c r="E2341" s="337" t="s">
        <v>597</v>
      </c>
      <c r="F2341" s="332" t="s">
        <v>32</v>
      </c>
      <c r="G2341" s="332">
        <v>3</v>
      </c>
      <c r="H2341" s="650">
        <v>7.8</v>
      </c>
      <c r="I2341" s="650">
        <v>23.4</v>
      </c>
      <c r="J2341" s="419">
        <v>43528</v>
      </c>
      <c r="K2341" s="598" t="s">
        <v>721</v>
      </c>
      <c r="L2341" s="323" t="s">
        <v>2510</v>
      </c>
      <c r="M2341" s="652" t="s">
        <v>3014</v>
      </c>
      <c r="N2341" s="660">
        <v>43528</v>
      </c>
      <c r="O2341" s="654">
        <v>43532</v>
      </c>
      <c r="P2341" s="4"/>
      <c r="Q2341" s="2" t="s">
        <v>100</v>
      </c>
      <c r="R2341" s="655">
        <v>2019</v>
      </c>
    </row>
    <row r="2342" spans="1:23" ht="23.25" hidden="1" customHeight="1" x14ac:dyDescent="0.25">
      <c r="A2342" s="4" t="s">
        <v>2510</v>
      </c>
      <c r="B2342" s="4"/>
      <c r="C2342" s="430"/>
      <c r="D2342" s="332"/>
      <c r="E2342" s="337" t="s">
        <v>1865</v>
      </c>
      <c r="F2342" s="332" t="s">
        <v>32</v>
      </c>
      <c r="G2342" s="332">
        <v>2</v>
      </c>
      <c r="H2342" s="650">
        <v>19.5</v>
      </c>
      <c r="I2342" s="650">
        <v>39</v>
      </c>
      <c r="J2342" s="419">
        <v>43528</v>
      </c>
      <c r="K2342" s="598" t="s">
        <v>721</v>
      </c>
      <c r="L2342" s="323" t="s">
        <v>2510</v>
      </c>
      <c r="M2342" s="652" t="s">
        <v>3014</v>
      </c>
      <c r="N2342" s="660">
        <v>43528</v>
      </c>
      <c r="O2342" s="654">
        <v>43532</v>
      </c>
      <c r="P2342" s="4"/>
      <c r="Q2342" s="2" t="s">
        <v>100</v>
      </c>
      <c r="R2342" s="655">
        <v>2019</v>
      </c>
    </row>
    <row r="2343" spans="1:23" ht="23.25" hidden="1" customHeight="1" x14ac:dyDescent="0.25">
      <c r="A2343" s="4" t="s">
        <v>132</v>
      </c>
      <c r="B2343" s="4" t="s">
        <v>4398</v>
      </c>
      <c r="C2343" s="430"/>
      <c r="D2343" s="332"/>
      <c r="E2343" s="337" t="s">
        <v>4393</v>
      </c>
      <c r="F2343" s="332" t="s">
        <v>32</v>
      </c>
      <c r="G2343" s="332">
        <v>40</v>
      </c>
      <c r="H2343" s="650">
        <v>18.79</v>
      </c>
      <c r="I2343" s="650">
        <v>751.59999999999991</v>
      </c>
      <c r="J2343" s="419">
        <v>43530</v>
      </c>
      <c r="K2343" s="598" t="s">
        <v>784</v>
      </c>
      <c r="L2343" s="323" t="s">
        <v>132</v>
      </c>
      <c r="M2343" s="652" t="s">
        <v>3014</v>
      </c>
      <c r="N2343" s="660">
        <v>43530</v>
      </c>
      <c r="O2343" s="654">
        <v>43538</v>
      </c>
      <c r="P2343" s="4"/>
      <c r="Q2343" s="2" t="s">
        <v>67</v>
      </c>
      <c r="R2343" s="4">
        <v>2019</v>
      </c>
    </row>
    <row r="2344" spans="1:23" ht="23.25" hidden="1" customHeight="1" x14ac:dyDescent="0.25">
      <c r="A2344" s="4" t="s">
        <v>4399</v>
      </c>
      <c r="B2344" s="4" t="s">
        <v>4399</v>
      </c>
      <c r="C2344" s="430"/>
      <c r="D2344" s="332"/>
      <c r="E2344" s="337" t="s">
        <v>4400</v>
      </c>
      <c r="F2344" s="332" t="s">
        <v>32</v>
      </c>
      <c r="G2344" s="332">
        <v>200</v>
      </c>
      <c r="H2344" s="650">
        <v>0.13</v>
      </c>
      <c r="I2344" s="650">
        <v>26</v>
      </c>
      <c r="J2344" s="419">
        <v>43530</v>
      </c>
      <c r="K2344" s="598" t="s">
        <v>188</v>
      </c>
      <c r="L2344" s="574" t="s">
        <v>4399</v>
      </c>
      <c r="M2344" s="652" t="s">
        <v>455</v>
      </c>
      <c r="N2344" s="660">
        <v>43535</v>
      </c>
      <c r="O2344" s="654">
        <v>43538</v>
      </c>
      <c r="P2344" s="4"/>
      <c r="Q2344" s="2" t="s">
        <v>100</v>
      </c>
      <c r="R2344" s="4">
        <v>2019</v>
      </c>
      <c r="S2344" s="775"/>
      <c r="T2344" s="775"/>
      <c r="U2344" s="775"/>
      <c r="V2344" s="775"/>
      <c r="W2344" s="775"/>
    </row>
    <row r="2345" spans="1:23" ht="23.25" hidden="1" customHeight="1" x14ac:dyDescent="0.25">
      <c r="A2345" s="4" t="s">
        <v>4399</v>
      </c>
      <c r="B2345" s="4" t="s">
        <v>4399</v>
      </c>
      <c r="C2345" s="430"/>
      <c r="D2345" s="332"/>
      <c r="E2345" s="337" t="s">
        <v>4400</v>
      </c>
      <c r="F2345" s="332" t="s">
        <v>32</v>
      </c>
      <c r="G2345" s="332">
        <v>200</v>
      </c>
      <c r="H2345" s="650">
        <v>0.13</v>
      </c>
      <c r="I2345" s="650">
        <v>26</v>
      </c>
      <c r="J2345" s="419">
        <v>43530</v>
      </c>
      <c r="K2345" s="598" t="s">
        <v>188</v>
      </c>
      <c r="L2345" s="323" t="s">
        <v>4399</v>
      </c>
      <c r="M2345" s="652" t="s">
        <v>455</v>
      </c>
      <c r="N2345" s="660">
        <v>43535</v>
      </c>
      <c r="O2345" s="654">
        <v>43538</v>
      </c>
      <c r="P2345" s="4"/>
      <c r="Q2345" s="2" t="s">
        <v>100</v>
      </c>
      <c r="R2345" s="4">
        <v>2019</v>
      </c>
      <c r="S2345" s="124"/>
      <c r="T2345" s="124"/>
      <c r="U2345" s="124"/>
      <c r="V2345" s="124"/>
      <c r="W2345" s="124"/>
    </row>
    <row r="2346" spans="1:23" ht="23.25" hidden="1" customHeight="1" x14ac:dyDescent="0.25">
      <c r="A2346" s="4" t="s">
        <v>4399</v>
      </c>
      <c r="B2346" s="4" t="s">
        <v>4399</v>
      </c>
      <c r="C2346" s="430"/>
      <c r="D2346" s="332"/>
      <c r="E2346" s="337" t="s">
        <v>4400</v>
      </c>
      <c r="F2346" s="332" t="s">
        <v>32</v>
      </c>
      <c r="G2346" s="332">
        <v>200</v>
      </c>
      <c r="H2346" s="650">
        <v>0.13</v>
      </c>
      <c r="I2346" s="650">
        <v>26</v>
      </c>
      <c r="J2346" s="419">
        <v>43530</v>
      </c>
      <c r="K2346" s="598" t="s">
        <v>188</v>
      </c>
      <c r="L2346" s="323" t="s">
        <v>4399</v>
      </c>
      <c r="M2346" s="652" t="s">
        <v>455</v>
      </c>
      <c r="N2346" s="660">
        <v>43535</v>
      </c>
      <c r="O2346" s="654">
        <v>43538</v>
      </c>
      <c r="P2346" s="4"/>
      <c r="Q2346" s="2" t="s">
        <v>100</v>
      </c>
      <c r="R2346" s="4">
        <v>2019</v>
      </c>
    </row>
    <row r="2347" spans="1:23" ht="23.25" hidden="1" customHeight="1" x14ac:dyDescent="0.25">
      <c r="A2347" s="4" t="s">
        <v>4399</v>
      </c>
      <c r="B2347" s="4" t="s">
        <v>4399</v>
      </c>
      <c r="C2347" s="430"/>
      <c r="D2347" s="332"/>
      <c r="E2347" s="337" t="s">
        <v>4400</v>
      </c>
      <c r="F2347" s="332" t="s">
        <v>32</v>
      </c>
      <c r="G2347" s="332">
        <v>200</v>
      </c>
      <c r="H2347" s="650">
        <v>0.13</v>
      </c>
      <c r="I2347" s="650">
        <v>26</v>
      </c>
      <c r="J2347" s="419">
        <v>43530</v>
      </c>
      <c r="K2347" s="598" t="s">
        <v>188</v>
      </c>
      <c r="L2347" s="323" t="s">
        <v>4399</v>
      </c>
      <c r="M2347" s="652" t="s">
        <v>455</v>
      </c>
      <c r="N2347" s="660">
        <v>43535</v>
      </c>
      <c r="O2347" s="654">
        <v>43538</v>
      </c>
      <c r="P2347" s="4"/>
      <c r="Q2347" s="2" t="s">
        <v>100</v>
      </c>
      <c r="R2347" s="4">
        <v>2019</v>
      </c>
    </row>
    <row r="2348" spans="1:23" ht="23.25" hidden="1" customHeight="1" x14ac:dyDescent="0.25">
      <c r="A2348" s="4" t="s">
        <v>27</v>
      </c>
      <c r="B2348" s="4" t="s">
        <v>4401</v>
      </c>
      <c r="C2348" s="430"/>
      <c r="D2348" s="332"/>
      <c r="E2348" s="337" t="s">
        <v>4402</v>
      </c>
      <c r="F2348" s="332" t="s">
        <v>32</v>
      </c>
      <c r="G2348" s="332">
        <v>1</v>
      </c>
      <c r="H2348" s="650">
        <v>2564.8000000000002</v>
      </c>
      <c r="I2348" s="650">
        <v>2564.8000000000002</v>
      </c>
      <c r="J2348" s="419">
        <v>43530</v>
      </c>
      <c r="K2348" s="598" t="s">
        <v>192</v>
      </c>
      <c r="L2348" s="574" t="s">
        <v>27</v>
      </c>
      <c r="M2348" s="652" t="s">
        <v>3073</v>
      </c>
      <c r="N2348" s="660">
        <v>43626</v>
      </c>
      <c r="O2348" s="654">
        <v>43633</v>
      </c>
      <c r="P2348" s="4"/>
      <c r="Q2348" s="2" t="s">
        <v>67</v>
      </c>
      <c r="R2348" s="655">
        <v>2019</v>
      </c>
    </row>
    <row r="2349" spans="1:23" ht="23.25" hidden="1" customHeight="1" x14ac:dyDescent="0.25">
      <c r="A2349" s="4" t="s">
        <v>140</v>
      </c>
      <c r="B2349" s="4" t="s">
        <v>4401</v>
      </c>
      <c r="C2349" s="430"/>
      <c r="D2349" s="332"/>
      <c r="E2349" s="337" t="s">
        <v>4403</v>
      </c>
      <c r="F2349" s="332" t="s">
        <v>32</v>
      </c>
      <c r="G2349" s="332">
        <v>1</v>
      </c>
      <c r="H2349" s="650">
        <v>896.79</v>
      </c>
      <c r="I2349" s="650">
        <v>896.79</v>
      </c>
      <c r="J2349" s="419">
        <v>43530</v>
      </c>
      <c r="K2349" s="598" t="s">
        <v>269</v>
      </c>
      <c r="L2349" s="574" t="s">
        <v>88</v>
      </c>
      <c r="M2349" s="652" t="s">
        <v>66</v>
      </c>
      <c r="N2349" s="660">
        <v>43543</v>
      </c>
      <c r="O2349" s="654">
        <v>43545</v>
      </c>
      <c r="P2349" s="430"/>
      <c r="Q2349" s="2" t="s">
        <v>100</v>
      </c>
      <c r="R2349" s="4">
        <v>2019</v>
      </c>
    </row>
    <row r="2350" spans="1:23" ht="23.25" hidden="1" customHeight="1" x14ac:dyDescent="0.25">
      <c r="A2350" s="4" t="s">
        <v>132</v>
      </c>
      <c r="B2350" s="5" t="s">
        <v>2852</v>
      </c>
      <c r="C2350" s="430"/>
      <c r="D2350" s="332"/>
      <c r="E2350" s="337" t="s">
        <v>4404</v>
      </c>
      <c r="F2350" s="332" t="s">
        <v>32</v>
      </c>
      <c r="G2350" s="332">
        <v>40</v>
      </c>
      <c r="H2350" s="650">
        <v>39.64</v>
      </c>
      <c r="I2350" s="650">
        <v>1585.6</v>
      </c>
      <c r="J2350" s="419">
        <v>43530</v>
      </c>
      <c r="K2350" s="598" t="s">
        <v>784</v>
      </c>
      <c r="L2350" s="323" t="s">
        <v>132</v>
      </c>
      <c r="M2350" s="652" t="s">
        <v>3014</v>
      </c>
      <c r="N2350" s="660">
        <v>43530</v>
      </c>
      <c r="O2350" s="654">
        <v>43532</v>
      </c>
      <c r="P2350" s="4"/>
      <c r="Q2350" s="2" t="s">
        <v>100</v>
      </c>
      <c r="R2350" s="655">
        <v>2019</v>
      </c>
    </row>
    <row r="2351" spans="1:23" ht="23.25" hidden="1" customHeight="1" x14ac:dyDescent="0.25">
      <c r="A2351" s="4" t="s">
        <v>132</v>
      </c>
      <c r="B2351" s="5" t="s">
        <v>2852</v>
      </c>
      <c r="C2351" s="430" t="s">
        <v>784</v>
      </c>
      <c r="D2351" s="332"/>
      <c r="E2351" s="337" t="s">
        <v>4404</v>
      </c>
      <c r="F2351" s="332" t="s">
        <v>32</v>
      </c>
      <c r="G2351" s="332">
        <v>40</v>
      </c>
      <c r="H2351" s="650">
        <v>39.64</v>
      </c>
      <c r="I2351" s="650">
        <v>1585.6</v>
      </c>
      <c r="J2351" s="419">
        <v>43530</v>
      </c>
      <c r="K2351" s="597" t="s">
        <v>784</v>
      </c>
      <c r="L2351" s="323" t="s">
        <v>132</v>
      </c>
      <c r="M2351" s="652" t="s">
        <v>2352</v>
      </c>
      <c r="N2351" s="660">
        <v>43620</v>
      </c>
      <c r="O2351" s="654">
        <v>43621</v>
      </c>
      <c r="P2351" s="430"/>
      <c r="Q2351" s="2" t="s">
        <v>100</v>
      </c>
      <c r="R2351" s="655">
        <v>2019</v>
      </c>
    </row>
    <row r="2352" spans="1:23" ht="23.25" hidden="1" customHeight="1" x14ac:dyDescent="0.25">
      <c r="A2352" s="4" t="s">
        <v>1158</v>
      </c>
      <c r="B2352" s="4" t="s">
        <v>4405</v>
      </c>
      <c r="C2352" s="430" t="s">
        <v>1160</v>
      </c>
      <c r="D2352" s="776" t="s">
        <v>4406</v>
      </c>
      <c r="E2352" s="343" t="s">
        <v>4405</v>
      </c>
      <c r="F2352" s="332" t="s">
        <v>50</v>
      </c>
      <c r="G2352" s="332">
        <v>5</v>
      </c>
      <c r="H2352" s="650">
        <v>18.899999999999999</v>
      </c>
      <c r="I2352" s="650">
        <v>94.5</v>
      </c>
      <c r="J2352" s="419">
        <v>43530</v>
      </c>
      <c r="K2352" s="597" t="s">
        <v>139</v>
      </c>
      <c r="L2352" s="323" t="s">
        <v>1158</v>
      </c>
      <c r="M2352" s="652" t="s">
        <v>3073</v>
      </c>
      <c r="N2352" s="660">
        <v>43626</v>
      </c>
      <c r="O2352" s="654">
        <v>43629</v>
      </c>
      <c r="P2352" s="430"/>
      <c r="Q2352" s="2" t="s">
        <v>67</v>
      </c>
      <c r="R2352" s="655">
        <v>2019</v>
      </c>
    </row>
    <row r="2353" spans="1:23" ht="23.25" hidden="1" customHeight="1" x14ac:dyDescent="0.25">
      <c r="A2353" s="4" t="s">
        <v>4399</v>
      </c>
      <c r="B2353" s="4" t="s">
        <v>4407</v>
      </c>
      <c r="C2353" s="430"/>
      <c r="D2353" s="332"/>
      <c r="E2353" s="337" t="s">
        <v>4408</v>
      </c>
      <c r="F2353" s="332" t="s">
        <v>32</v>
      </c>
      <c r="G2353" s="332">
        <v>2</v>
      </c>
      <c r="H2353" s="650">
        <v>53.71</v>
      </c>
      <c r="I2353" s="650">
        <v>107.42</v>
      </c>
      <c r="J2353" s="419">
        <v>43530</v>
      </c>
      <c r="K2353" s="598" t="s">
        <v>234</v>
      </c>
      <c r="L2353" s="323" t="s">
        <v>4399</v>
      </c>
      <c r="M2353" s="652" t="s">
        <v>66</v>
      </c>
      <c r="N2353" s="660">
        <v>43543</v>
      </c>
      <c r="O2353" s="654">
        <v>43545</v>
      </c>
      <c r="P2353" s="430"/>
      <c r="Q2353" s="2" t="s">
        <v>67</v>
      </c>
      <c r="R2353" s="655">
        <v>2019</v>
      </c>
    </row>
    <row r="2354" spans="1:23" ht="23.25" hidden="1" customHeight="1" x14ac:dyDescent="0.25">
      <c r="A2354" s="4" t="s">
        <v>4399</v>
      </c>
      <c r="B2354" s="4" t="s">
        <v>4407</v>
      </c>
      <c r="C2354" s="430"/>
      <c r="D2354" s="332"/>
      <c r="E2354" s="337" t="s">
        <v>4409</v>
      </c>
      <c r="F2354" s="332" t="s">
        <v>32</v>
      </c>
      <c r="G2354" s="332">
        <v>12</v>
      </c>
      <c r="H2354" s="650">
        <v>56.5</v>
      </c>
      <c r="I2354" s="650">
        <v>678</v>
      </c>
      <c r="J2354" s="419">
        <v>43530</v>
      </c>
      <c r="K2354" s="598" t="s">
        <v>756</v>
      </c>
      <c r="L2354" s="323" t="s">
        <v>84</v>
      </c>
      <c r="M2354" s="652" t="s">
        <v>66</v>
      </c>
      <c r="N2354" s="660">
        <v>43543</v>
      </c>
      <c r="O2354" s="654">
        <v>43545</v>
      </c>
      <c r="P2354" s="430"/>
      <c r="Q2354" s="2" t="s">
        <v>100</v>
      </c>
      <c r="R2354" s="655">
        <v>2019</v>
      </c>
    </row>
    <row r="2355" spans="1:23" ht="23.25" hidden="1" customHeight="1" x14ac:dyDescent="0.25">
      <c r="A2355" s="4" t="s">
        <v>4399</v>
      </c>
      <c r="B2355" s="4" t="s">
        <v>4407</v>
      </c>
      <c r="C2355" s="430"/>
      <c r="D2355" s="332"/>
      <c r="E2355" s="337" t="s">
        <v>4410</v>
      </c>
      <c r="F2355" s="332" t="s">
        <v>32</v>
      </c>
      <c r="G2355" s="332">
        <v>4</v>
      </c>
      <c r="H2355" s="650">
        <v>5.6</v>
      </c>
      <c r="I2355" s="650">
        <v>22.4</v>
      </c>
      <c r="J2355" s="419">
        <v>43530</v>
      </c>
      <c r="K2355" s="598" t="s">
        <v>756</v>
      </c>
      <c r="L2355" s="323" t="s">
        <v>84</v>
      </c>
      <c r="M2355" s="652" t="s">
        <v>66</v>
      </c>
      <c r="N2355" s="660">
        <v>43543</v>
      </c>
      <c r="O2355" s="654">
        <v>43545</v>
      </c>
      <c r="P2355" s="430"/>
      <c r="Q2355" s="2" t="s">
        <v>100</v>
      </c>
      <c r="R2355" s="655">
        <v>2019</v>
      </c>
    </row>
    <row r="2356" spans="1:23" ht="23.25" hidden="1" customHeight="1" x14ac:dyDescent="0.25">
      <c r="A2356" s="4" t="s">
        <v>2306</v>
      </c>
      <c r="B2356" s="4" t="s">
        <v>2306</v>
      </c>
      <c r="C2356" s="430"/>
      <c r="D2356" s="332"/>
      <c r="E2356" s="337" t="s">
        <v>4411</v>
      </c>
      <c r="F2356" s="332" t="s">
        <v>32</v>
      </c>
      <c r="G2356" s="332">
        <v>2</v>
      </c>
      <c r="H2356" s="650">
        <v>40.6</v>
      </c>
      <c r="I2356" s="650">
        <v>81.2</v>
      </c>
      <c r="J2356" s="420">
        <v>43530</v>
      </c>
      <c r="K2356" s="598" t="s">
        <v>33</v>
      </c>
      <c r="L2356" s="323" t="s">
        <v>2306</v>
      </c>
      <c r="M2356" s="652" t="s">
        <v>3014</v>
      </c>
      <c r="N2356" s="653">
        <v>43530</v>
      </c>
      <c r="O2356" s="654">
        <v>43538</v>
      </c>
      <c r="P2356" s="4"/>
      <c r="Q2356" s="2" t="s">
        <v>100</v>
      </c>
      <c r="R2356" s="4">
        <v>2019</v>
      </c>
    </row>
    <row r="2357" spans="1:23" ht="23.25" hidden="1" customHeight="1" x14ac:dyDescent="0.25">
      <c r="A2357" s="4" t="s">
        <v>132</v>
      </c>
      <c r="B2357" s="4" t="s">
        <v>4412</v>
      </c>
      <c r="C2357" s="430"/>
      <c r="D2357" s="332"/>
      <c r="E2357" s="337" t="s">
        <v>4413</v>
      </c>
      <c r="F2357" s="332" t="s">
        <v>32</v>
      </c>
      <c r="G2357" s="332">
        <v>4</v>
      </c>
      <c r="H2357" s="650">
        <v>52.72</v>
      </c>
      <c r="I2357" s="650">
        <v>210.88</v>
      </c>
      <c r="J2357" s="419">
        <v>43530</v>
      </c>
      <c r="K2357" s="598" t="s">
        <v>214</v>
      </c>
      <c r="L2357" s="323" t="s">
        <v>95</v>
      </c>
      <c r="M2357" s="652" t="s">
        <v>455</v>
      </c>
      <c r="N2357" s="660">
        <v>43535</v>
      </c>
      <c r="O2357" s="654">
        <v>43538</v>
      </c>
      <c r="P2357" s="4"/>
      <c r="Q2357" s="2" t="s">
        <v>67</v>
      </c>
      <c r="R2357" s="655">
        <v>2019</v>
      </c>
    </row>
    <row r="2358" spans="1:23" ht="23.25" hidden="1" customHeight="1" x14ac:dyDescent="0.25">
      <c r="A2358" s="4" t="s">
        <v>140</v>
      </c>
      <c r="B2358" s="4" t="s">
        <v>4414</v>
      </c>
      <c r="C2358" s="430"/>
      <c r="D2358" s="332" t="s">
        <v>4415</v>
      </c>
      <c r="E2358" s="337" t="s">
        <v>4416</v>
      </c>
      <c r="F2358" s="332" t="s">
        <v>32</v>
      </c>
      <c r="G2358" s="332">
        <v>1</v>
      </c>
      <c r="H2358" s="650">
        <v>205</v>
      </c>
      <c r="I2358" s="650">
        <v>205</v>
      </c>
      <c r="J2358" s="419">
        <v>43530</v>
      </c>
      <c r="K2358" s="598" t="s">
        <v>341</v>
      </c>
      <c r="L2358" s="323" t="s">
        <v>140</v>
      </c>
      <c r="M2358" s="652" t="s">
        <v>66</v>
      </c>
      <c r="N2358" s="660">
        <v>43543</v>
      </c>
      <c r="O2358" s="654">
        <v>43545</v>
      </c>
      <c r="P2358" s="430"/>
      <c r="Q2358" s="2" t="s">
        <v>100</v>
      </c>
      <c r="R2358" s="655">
        <v>2019</v>
      </c>
    </row>
    <row r="2359" spans="1:23" ht="23.25" hidden="1" customHeight="1" x14ac:dyDescent="0.25">
      <c r="A2359" s="4" t="s">
        <v>2641</v>
      </c>
      <c r="B2359" s="4" t="s">
        <v>4417</v>
      </c>
      <c r="C2359" s="430"/>
      <c r="D2359" s="332"/>
      <c r="E2359" s="337" t="s">
        <v>4418</v>
      </c>
      <c r="F2359" s="332" t="s">
        <v>32</v>
      </c>
      <c r="G2359" s="332">
        <v>3</v>
      </c>
      <c r="H2359" s="650">
        <v>43.59</v>
      </c>
      <c r="I2359" s="650">
        <v>130.77000000000001</v>
      </c>
      <c r="J2359" s="419">
        <v>43530</v>
      </c>
      <c r="K2359" s="598" t="s">
        <v>3867</v>
      </c>
      <c r="L2359" s="323" t="s">
        <v>2641</v>
      </c>
      <c r="M2359" s="652" t="s">
        <v>455</v>
      </c>
      <c r="N2359" s="660">
        <v>43535</v>
      </c>
      <c r="O2359" s="654"/>
      <c r="P2359" s="4"/>
      <c r="Q2359" s="2" t="s">
        <v>67</v>
      </c>
      <c r="R2359" s="4">
        <v>2019</v>
      </c>
    </row>
    <row r="2360" spans="1:23" ht="23.25" hidden="1" customHeight="1" x14ac:dyDescent="0.25">
      <c r="A2360" s="4" t="s">
        <v>140</v>
      </c>
      <c r="B2360" s="4" t="s">
        <v>4391</v>
      </c>
      <c r="C2360" s="430"/>
      <c r="D2360" s="332"/>
      <c r="E2360" s="337" t="s">
        <v>4419</v>
      </c>
      <c r="F2360" s="332" t="s">
        <v>32</v>
      </c>
      <c r="G2360" s="332">
        <v>1</v>
      </c>
      <c r="H2360" s="650">
        <v>266.39999999999998</v>
      </c>
      <c r="I2360" s="650">
        <v>266.39999999999998</v>
      </c>
      <c r="J2360" s="419">
        <v>43531</v>
      </c>
      <c r="K2360" s="598" t="s">
        <v>4420</v>
      </c>
      <c r="L2360" s="323" t="s">
        <v>140</v>
      </c>
      <c r="M2360" s="652" t="s">
        <v>455</v>
      </c>
      <c r="N2360" s="660">
        <v>43536</v>
      </c>
      <c r="O2360" s="654">
        <v>43538</v>
      </c>
      <c r="P2360" s="777" t="s">
        <v>88</v>
      </c>
      <c r="Q2360" s="2" t="s">
        <v>67</v>
      </c>
      <c r="R2360" s="4">
        <v>2019</v>
      </c>
    </row>
    <row r="2361" spans="1:23" ht="23.25" hidden="1" customHeight="1" x14ac:dyDescent="0.25">
      <c r="A2361" s="4" t="s">
        <v>27</v>
      </c>
      <c r="B2361" s="4" t="s">
        <v>4407</v>
      </c>
      <c r="C2361" s="430"/>
      <c r="D2361" s="332"/>
      <c r="E2361" s="337" t="s">
        <v>4421</v>
      </c>
      <c r="F2361" s="332" t="s">
        <v>32</v>
      </c>
      <c r="G2361" s="332">
        <v>1</v>
      </c>
      <c r="H2361" s="650">
        <v>1095</v>
      </c>
      <c r="I2361" s="650">
        <v>1095</v>
      </c>
      <c r="J2361" s="419">
        <v>43531</v>
      </c>
      <c r="K2361" s="598" t="s">
        <v>4422</v>
      </c>
      <c r="L2361" s="323" t="s">
        <v>27</v>
      </c>
      <c r="M2361" s="652" t="s">
        <v>66</v>
      </c>
      <c r="N2361" s="660">
        <v>43543</v>
      </c>
      <c r="O2361" s="654">
        <v>43545</v>
      </c>
      <c r="P2361" s="430"/>
      <c r="Q2361" s="2" t="s">
        <v>100</v>
      </c>
      <c r="R2361" s="655">
        <v>2019</v>
      </c>
      <c r="S2361" s="124"/>
      <c r="T2361" s="124"/>
      <c r="U2361" s="124"/>
      <c r="V2361" s="124"/>
      <c r="W2361" s="124"/>
    </row>
    <row r="2362" spans="1:23" ht="23.25" hidden="1" customHeight="1" x14ac:dyDescent="0.25">
      <c r="A2362" s="4" t="s">
        <v>27</v>
      </c>
      <c r="B2362" s="4" t="s">
        <v>2306</v>
      </c>
      <c r="C2362" s="430"/>
      <c r="D2362" s="332" t="s">
        <v>4423</v>
      </c>
      <c r="E2362" s="333" t="s">
        <v>4424</v>
      </c>
      <c r="F2362" s="332" t="s">
        <v>32</v>
      </c>
      <c r="G2362" s="332">
        <v>1</v>
      </c>
      <c r="H2362" s="650">
        <v>10.08</v>
      </c>
      <c r="I2362" s="650">
        <v>10.08</v>
      </c>
      <c r="J2362" s="419">
        <v>43531</v>
      </c>
      <c r="K2362" s="598" t="s">
        <v>139</v>
      </c>
      <c r="L2362" s="323" t="s">
        <v>27</v>
      </c>
      <c r="M2362" s="652" t="s">
        <v>129</v>
      </c>
      <c r="N2362" s="660">
        <v>43559</v>
      </c>
      <c r="O2362" s="654">
        <v>43564</v>
      </c>
      <c r="P2362" s="4"/>
      <c r="Q2362" s="2" t="s">
        <v>100</v>
      </c>
      <c r="R2362" s="655">
        <v>2019</v>
      </c>
    </row>
    <row r="2363" spans="1:23" ht="23.25" hidden="1" customHeight="1" x14ac:dyDescent="0.25">
      <c r="A2363" s="4" t="s">
        <v>84</v>
      </c>
      <c r="B2363" s="4" t="s">
        <v>4425</v>
      </c>
      <c r="C2363" s="430" t="s">
        <v>4426</v>
      </c>
      <c r="D2363" s="332" t="s">
        <v>4427</v>
      </c>
      <c r="E2363" s="333" t="s">
        <v>4428</v>
      </c>
      <c r="F2363" s="332" t="s">
        <v>32</v>
      </c>
      <c r="G2363" s="332">
        <v>1</v>
      </c>
      <c r="H2363" s="650">
        <v>315</v>
      </c>
      <c r="I2363" s="650">
        <v>315</v>
      </c>
      <c r="J2363" s="420">
        <v>43535</v>
      </c>
      <c r="K2363" s="598" t="s">
        <v>33</v>
      </c>
      <c r="L2363" s="323" t="s">
        <v>84</v>
      </c>
      <c r="M2363" s="652" t="s">
        <v>66</v>
      </c>
      <c r="N2363" s="653">
        <v>43543</v>
      </c>
      <c r="O2363" s="654">
        <v>43545</v>
      </c>
      <c r="P2363" s="430"/>
      <c r="Q2363" s="2" t="s">
        <v>100</v>
      </c>
      <c r="R2363" s="655">
        <v>2019</v>
      </c>
      <c r="S2363" s="124"/>
      <c r="T2363" s="124"/>
      <c r="U2363" s="124"/>
      <c r="V2363" s="124"/>
      <c r="W2363" s="124"/>
    </row>
    <row r="2364" spans="1:23" ht="23.25" hidden="1" customHeight="1" x14ac:dyDescent="0.25">
      <c r="A2364" s="4" t="s">
        <v>84</v>
      </c>
      <c r="B2364" s="4" t="s">
        <v>4425</v>
      </c>
      <c r="C2364" s="430" t="s">
        <v>4426</v>
      </c>
      <c r="D2364" s="332" t="s">
        <v>4429</v>
      </c>
      <c r="E2364" s="337" t="s">
        <v>4430</v>
      </c>
      <c r="F2364" s="332" t="s">
        <v>32</v>
      </c>
      <c r="G2364" s="332">
        <v>1</v>
      </c>
      <c r="H2364" s="650">
        <v>350</v>
      </c>
      <c r="I2364" s="650">
        <v>350</v>
      </c>
      <c r="J2364" s="420">
        <v>43535</v>
      </c>
      <c r="K2364" s="598" t="s">
        <v>33</v>
      </c>
      <c r="L2364" s="323" t="s">
        <v>84</v>
      </c>
      <c r="M2364" s="652" t="s">
        <v>66</v>
      </c>
      <c r="N2364" s="653">
        <v>43543</v>
      </c>
      <c r="O2364" s="654">
        <v>43545</v>
      </c>
      <c r="P2364" s="430"/>
      <c r="Q2364" s="2" t="s">
        <v>67</v>
      </c>
      <c r="R2364" s="655">
        <v>2019</v>
      </c>
      <c r="S2364" s="86"/>
      <c r="T2364" s="86"/>
      <c r="U2364" s="86"/>
      <c r="V2364" s="86"/>
      <c r="W2364" s="86"/>
    </row>
    <row r="2365" spans="1:23" ht="23.25" hidden="1" customHeight="1" x14ac:dyDescent="0.25">
      <c r="A2365" s="4" t="s">
        <v>36</v>
      </c>
      <c r="B2365" s="4" t="s">
        <v>4227</v>
      </c>
      <c r="C2365" s="430"/>
      <c r="D2365" s="332"/>
      <c r="E2365" s="337" t="s">
        <v>4431</v>
      </c>
      <c r="F2365" s="332" t="s">
        <v>32</v>
      </c>
      <c r="G2365" s="332">
        <v>2</v>
      </c>
      <c r="H2365" s="650">
        <v>87.02</v>
      </c>
      <c r="I2365" s="650">
        <v>174.04</v>
      </c>
      <c r="J2365" s="419">
        <v>43535</v>
      </c>
      <c r="K2365" s="598" t="s">
        <v>234</v>
      </c>
      <c r="L2365" s="574" t="s">
        <v>36</v>
      </c>
      <c r="M2365" s="652" t="s">
        <v>66</v>
      </c>
      <c r="N2365" s="660">
        <v>43543</v>
      </c>
      <c r="O2365" s="654">
        <v>43545</v>
      </c>
      <c r="P2365" s="430"/>
      <c r="Q2365" s="2" t="s">
        <v>100</v>
      </c>
      <c r="R2365" s="655">
        <v>2019</v>
      </c>
    </row>
    <row r="2366" spans="1:23" ht="23.25" hidden="1" customHeight="1" x14ac:dyDescent="0.25">
      <c r="A2366" s="4" t="s">
        <v>36</v>
      </c>
      <c r="B2366" s="4" t="s">
        <v>4227</v>
      </c>
      <c r="C2366" s="430"/>
      <c r="D2366" s="332"/>
      <c r="E2366" s="337" t="s">
        <v>4432</v>
      </c>
      <c r="F2366" s="332" t="s">
        <v>32</v>
      </c>
      <c r="G2366" s="332">
        <v>2</v>
      </c>
      <c r="H2366" s="650">
        <v>44.51</v>
      </c>
      <c r="I2366" s="650">
        <v>89.02</v>
      </c>
      <c r="J2366" s="419">
        <v>43535</v>
      </c>
      <c r="K2366" s="598" t="s">
        <v>234</v>
      </c>
      <c r="L2366" s="323" t="s">
        <v>36</v>
      </c>
      <c r="M2366" s="652" t="s">
        <v>66</v>
      </c>
      <c r="N2366" s="660">
        <v>43543</v>
      </c>
      <c r="O2366" s="654">
        <v>43545</v>
      </c>
      <c r="P2366" s="430"/>
      <c r="Q2366" s="2" t="s">
        <v>67</v>
      </c>
      <c r="R2366" s="655">
        <v>2019</v>
      </c>
    </row>
    <row r="2367" spans="1:23" ht="23.25" hidden="1" customHeight="1" x14ac:dyDescent="0.25">
      <c r="A2367" s="4" t="s">
        <v>103</v>
      </c>
      <c r="B2367" s="4" t="s">
        <v>4271</v>
      </c>
      <c r="C2367" s="430"/>
      <c r="D2367" s="332"/>
      <c r="E2367" s="337" t="s">
        <v>4433</v>
      </c>
      <c r="F2367" s="332" t="s">
        <v>32</v>
      </c>
      <c r="G2367" s="332">
        <v>1</v>
      </c>
      <c r="H2367" s="650">
        <v>180.69</v>
      </c>
      <c r="I2367" s="650">
        <v>180.69</v>
      </c>
      <c r="J2367" s="419">
        <v>43536</v>
      </c>
      <c r="K2367" s="598" t="s">
        <v>4272</v>
      </c>
      <c r="L2367" s="323" t="s">
        <v>103</v>
      </c>
      <c r="M2367" s="652" t="s">
        <v>455</v>
      </c>
      <c r="N2367" s="660">
        <v>43536</v>
      </c>
      <c r="O2367" s="654">
        <v>43538</v>
      </c>
      <c r="P2367" s="777" t="s">
        <v>88</v>
      </c>
      <c r="Q2367" s="2" t="s">
        <v>67</v>
      </c>
      <c r="R2367" s="455">
        <f>YEAR(J2367)</f>
        <v>2019</v>
      </c>
    </row>
    <row r="2368" spans="1:23" ht="23.25" hidden="1" customHeight="1" x14ac:dyDescent="0.25">
      <c r="A2368" s="4" t="s">
        <v>4399</v>
      </c>
      <c r="B2368" s="4" t="s">
        <v>4434</v>
      </c>
      <c r="C2368" s="430"/>
      <c r="D2368" s="332"/>
      <c r="E2368" s="337" t="s">
        <v>4435</v>
      </c>
      <c r="F2368" s="332" t="s">
        <v>32</v>
      </c>
      <c r="G2368" s="332">
        <v>2</v>
      </c>
      <c r="H2368" s="650">
        <v>226.67</v>
      </c>
      <c r="I2368" s="650">
        <v>453.34</v>
      </c>
      <c r="J2368" s="420">
        <v>43536</v>
      </c>
      <c r="K2368" s="598" t="s">
        <v>33</v>
      </c>
      <c r="L2368" s="323" t="s">
        <v>84</v>
      </c>
      <c r="M2368" s="652" t="s">
        <v>455</v>
      </c>
      <c r="N2368" s="653">
        <v>43536</v>
      </c>
      <c r="O2368" s="654">
        <v>43538</v>
      </c>
      <c r="P2368" s="4"/>
      <c r="Q2368" s="2" t="s">
        <v>100</v>
      </c>
      <c r="R2368" s="655">
        <v>2019</v>
      </c>
    </row>
    <row r="2369" spans="1:18" ht="23.25" hidden="1" customHeight="1" x14ac:dyDescent="0.25">
      <c r="A2369" s="4" t="s">
        <v>84</v>
      </c>
      <c r="B2369" s="4" t="s">
        <v>4436</v>
      </c>
      <c r="C2369" s="430" t="s">
        <v>4437</v>
      </c>
      <c r="D2369" s="332" t="s">
        <v>4438</v>
      </c>
      <c r="E2369" s="337" t="s">
        <v>4439</v>
      </c>
      <c r="F2369" s="332" t="s">
        <v>32</v>
      </c>
      <c r="G2369" s="332">
        <v>1</v>
      </c>
      <c r="H2369" s="650">
        <v>1317.93</v>
      </c>
      <c r="I2369" s="650">
        <v>1317.93</v>
      </c>
      <c r="J2369" s="420">
        <v>43536</v>
      </c>
      <c r="K2369" s="598" t="s">
        <v>33</v>
      </c>
      <c r="L2369" s="323" t="s">
        <v>4440</v>
      </c>
      <c r="M2369" s="652" t="s">
        <v>129</v>
      </c>
      <c r="N2369" s="653">
        <v>43579</v>
      </c>
      <c r="O2369" s="654">
        <v>43580</v>
      </c>
      <c r="P2369" s="4"/>
      <c r="Q2369" s="2" t="s">
        <v>100</v>
      </c>
      <c r="R2369" s="718">
        <v>2019</v>
      </c>
    </row>
    <row r="2370" spans="1:18" ht="23.25" hidden="1" customHeight="1" x14ac:dyDescent="0.25">
      <c r="A2370" s="5" t="s">
        <v>54</v>
      </c>
      <c r="B2370" s="5" t="s">
        <v>4214</v>
      </c>
      <c r="C2370" s="376" t="s">
        <v>4215</v>
      </c>
      <c r="D2370" s="344">
        <v>90023</v>
      </c>
      <c r="E2370" s="3" t="s">
        <v>4214</v>
      </c>
      <c r="F2370" s="344" t="s">
        <v>32</v>
      </c>
      <c r="G2370" s="344">
        <v>20</v>
      </c>
      <c r="H2370" s="650">
        <v>7.42</v>
      </c>
      <c r="I2370" s="650">
        <v>148.4</v>
      </c>
      <c r="J2370" s="366">
        <v>43542</v>
      </c>
      <c r="K2370" s="598" t="s">
        <v>275</v>
      </c>
      <c r="L2370" s="323" t="s">
        <v>84</v>
      </c>
      <c r="M2370" s="652" t="s">
        <v>66</v>
      </c>
      <c r="N2370" s="660">
        <v>43543</v>
      </c>
      <c r="O2370" s="657">
        <v>43545</v>
      </c>
      <c r="P2370" s="430"/>
      <c r="Q2370" s="2" t="s">
        <v>100</v>
      </c>
      <c r="R2370" s="655">
        <v>2019</v>
      </c>
    </row>
    <row r="2371" spans="1:18" ht="23.25" hidden="1" customHeight="1" x14ac:dyDescent="0.25">
      <c r="A2371" s="5" t="s">
        <v>54</v>
      </c>
      <c r="B2371" s="5" t="s">
        <v>4220</v>
      </c>
      <c r="C2371" s="376" t="s">
        <v>4215</v>
      </c>
      <c r="D2371" s="344">
        <v>302886</v>
      </c>
      <c r="E2371" s="3" t="s">
        <v>4220</v>
      </c>
      <c r="F2371" s="344" t="s">
        <v>32</v>
      </c>
      <c r="G2371" s="344">
        <v>40</v>
      </c>
      <c r="H2371" s="650">
        <v>4.5199999999999996</v>
      </c>
      <c r="I2371" s="650">
        <v>180.79999999999998</v>
      </c>
      <c r="J2371" s="366">
        <v>43542</v>
      </c>
      <c r="K2371" s="598" t="s">
        <v>275</v>
      </c>
      <c r="L2371" s="323" t="s">
        <v>84</v>
      </c>
      <c r="M2371" s="652" t="s">
        <v>66</v>
      </c>
      <c r="N2371" s="660">
        <v>43543</v>
      </c>
      <c r="O2371" s="654">
        <v>43545</v>
      </c>
      <c r="P2371" s="430"/>
      <c r="Q2371" s="2" t="s">
        <v>67</v>
      </c>
      <c r="R2371" s="655">
        <v>2019</v>
      </c>
    </row>
    <row r="2372" spans="1:18" ht="23.25" hidden="1" customHeight="1" x14ac:dyDescent="0.25">
      <c r="A2372" s="4" t="s">
        <v>54</v>
      </c>
      <c r="B2372" s="4" t="s">
        <v>4441</v>
      </c>
      <c r="C2372" s="430"/>
      <c r="D2372" s="332"/>
      <c r="E2372" s="337" t="s">
        <v>4442</v>
      </c>
      <c r="F2372" s="332" t="s">
        <v>32</v>
      </c>
      <c r="G2372" s="332">
        <v>1</v>
      </c>
      <c r="H2372" s="650">
        <v>1444.55</v>
      </c>
      <c r="I2372" s="650">
        <v>1444.55</v>
      </c>
      <c r="J2372" s="419">
        <v>43542</v>
      </c>
      <c r="K2372" s="598" t="s">
        <v>269</v>
      </c>
      <c r="L2372" s="323" t="s">
        <v>54</v>
      </c>
      <c r="M2372" s="652" t="s">
        <v>66</v>
      </c>
      <c r="N2372" s="660">
        <v>43543</v>
      </c>
      <c r="O2372" s="654">
        <v>43545</v>
      </c>
      <c r="P2372" s="430"/>
      <c r="Q2372" s="2" t="s">
        <v>67</v>
      </c>
      <c r="R2372" s="655">
        <v>2019</v>
      </c>
    </row>
    <row r="2373" spans="1:18" ht="23.25" hidden="1" customHeight="1" x14ac:dyDescent="0.25">
      <c r="A2373" s="4" t="s">
        <v>54</v>
      </c>
      <c r="B2373" s="4" t="s">
        <v>4443</v>
      </c>
      <c r="C2373" s="430"/>
      <c r="D2373" s="332"/>
      <c r="E2373" s="337" t="s">
        <v>4444</v>
      </c>
      <c r="F2373" s="332" t="s">
        <v>32</v>
      </c>
      <c r="G2373" s="332">
        <v>1</v>
      </c>
      <c r="H2373" s="650">
        <v>1381.6</v>
      </c>
      <c r="I2373" s="650">
        <v>1381.6</v>
      </c>
      <c r="J2373" s="419">
        <v>43542</v>
      </c>
      <c r="K2373" s="598" t="s">
        <v>192</v>
      </c>
      <c r="L2373" s="323" t="s">
        <v>88</v>
      </c>
      <c r="M2373" s="652" t="s">
        <v>129</v>
      </c>
      <c r="N2373" s="660">
        <v>43566</v>
      </c>
      <c r="O2373" s="654">
        <v>43579</v>
      </c>
      <c r="P2373" s="4"/>
      <c r="Q2373" s="2" t="s">
        <v>67</v>
      </c>
      <c r="R2373" s="655">
        <v>2019</v>
      </c>
    </row>
    <row r="2374" spans="1:18" ht="23.25" hidden="1" customHeight="1" x14ac:dyDescent="0.25">
      <c r="A2374" s="4" t="s">
        <v>54</v>
      </c>
      <c r="B2374" s="4" t="s">
        <v>4445</v>
      </c>
      <c r="C2374" s="430"/>
      <c r="D2374" s="332" t="s">
        <v>4446</v>
      </c>
      <c r="E2374" s="337" t="s">
        <v>4445</v>
      </c>
      <c r="F2374" s="332" t="s">
        <v>32</v>
      </c>
      <c r="G2374" s="332">
        <v>1</v>
      </c>
      <c r="H2374" s="650">
        <v>835</v>
      </c>
      <c r="I2374" s="650">
        <v>835</v>
      </c>
      <c r="J2374" s="419">
        <v>43542</v>
      </c>
      <c r="K2374" s="598" t="s">
        <v>341</v>
      </c>
      <c r="L2374" s="323" t="s">
        <v>54</v>
      </c>
      <c r="M2374" s="652" t="s">
        <v>66</v>
      </c>
      <c r="N2374" s="660">
        <v>43543</v>
      </c>
      <c r="O2374" s="654">
        <v>43545</v>
      </c>
      <c r="P2374" s="430"/>
      <c r="Q2374" s="2" t="s">
        <v>100</v>
      </c>
      <c r="R2374" s="4">
        <v>2019</v>
      </c>
    </row>
    <row r="2375" spans="1:18" ht="23.25" hidden="1" customHeight="1" x14ac:dyDescent="0.25">
      <c r="A2375" s="331" t="s">
        <v>3993</v>
      </c>
      <c r="B2375" s="4" t="s">
        <v>3994</v>
      </c>
      <c r="C2375" s="430" t="s">
        <v>166</v>
      </c>
      <c r="D2375" s="332" t="s">
        <v>3995</v>
      </c>
      <c r="E2375" s="331" t="s">
        <v>3996</v>
      </c>
      <c r="F2375" s="332" t="s">
        <v>32</v>
      </c>
      <c r="G2375" s="332">
        <v>1</v>
      </c>
      <c r="H2375" s="650">
        <v>1005</v>
      </c>
      <c r="I2375" s="650">
        <v>1005</v>
      </c>
      <c r="J2375" s="419">
        <v>43542</v>
      </c>
      <c r="K2375" s="598" t="s">
        <v>166</v>
      </c>
      <c r="L2375" s="323" t="s">
        <v>10</v>
      </c>
      <c r="M2375" s="652" t="s">
        <v>129</v>
      </c>
      <c r="N2375" s="660">
        <v>43559</v>
      </c>
      <c r="O2375" s="654">
        <v>43579</v>
      </c>
      <c r="P2375" s="723"/>
      <c r="Q2375" s="2" t="s">
        <v>100</v>
      </c>
      <c r="R2375" s="655">
        <v>2019</v>
      </c>
    </row>
    <row r="2376" spans="1:18" ht="23.25" hidden="1" customHeight="1" x14ac:dyDescent="0.25">
      <c r="A2376" s="5" t="s">
        <v>0</v>
      </c>
      <c r="B2376" s="5" t="s">
        <v>2500</v>
      </c>
      <c r="C2376" s="376" t="s">
        <v>2501</v>
      </c>
      <c r="D2376" s="344" t="s">
        <v>2502</v>
      </c>
      <c r="E2376" s="337" t="s">
        <v>2503</v>
      </c>
      <c r="F2376" s="344" t="s">
        <v>94</v>
      </c>
      <c r="G2376" s="344">
        <v>2</v>
      </c>
      <c r="H2376" s="650">
        <v>305.16000000000003</v>
      </c>
      <c r="I2376" s="650">
        <v>610.32000000000005</v>
      </c>
      <c r="J2376" s="419">
        <v>43542</v>
      </c>
      <c r="K2376" s="598" t="s">
        <v>214</v>
      </c>
      <c r="L2376" s="323" t="s">
        <v>0</v>
      </c>
      <c r="M2376" s="652" t="s">
        <v>129</v>
      </c>
      <c r="N2376" s="660">
        <v>43559</v>
      </c>
      <c r="O2376" s="654">
        <v>43564</v>
      </c>
      <c r="P2376" s="430"/>
      <c r="Q2376" s="2" t="s">
        <v>67</v>
      </c>
      <c r="R2376" s="655">
        <v>2019</v>
      </c>
    </row>
    <row r="2377" spans="1:18" ht="23.25" hidden="1" customHeight="1" x14ac:dyDescent="0.25">
      <c r="A2377" s="4" t="s">
        <v>84</v>
      </c>
      <c r="B2377" s="4" t="s">
        <v>4447</v>
      </c>
      <c r="C2377" s="430"/>
      <c r="D2377" s="332" t="s">
        <v>4448</v>
      </c>
      <c r="E2377" s="4" t="s">
        <v>4449</v>
      </c>
      <c r="F2377" s="332" t="s">
        <v>32</v>
      </c>
      <c r="G2377" s="332">
        <v>10</v>
      </c>
      <c r="H2377" s="650">
        <v>5.9</v>
      </c>
      <c r="I2377" s="650">
        <v>59</v>
      </c>
      <c r="J2377" s="419">
        <v>43543</v>
      </c>
      <c r="K2377" s="598" t="s">
        <v>139</v>
      </c>
      <c r="L2377" s="323" t="s">
        <v>84</v>
      </c>
      <c r="M2377" s="652" t="s">
        <v>129</v>
      </c>
      <c r="N2377" s="660">
        <v>43566</v>
      </c>
      <c r="O2377" s="654">
        <v>43579</v>
      </c>
      <c r="P2377" s="4"/>
      <c r="Q2377" s="2" t="s">
        <v>100</v>
      </c>
      <c r="R2377" s="655">
        <v>2019</v>
      </c>
    </row>
    <row r="2378" spans="1:18" ht="23.25" hidden="1" customHeight="1" x14ac:dyDescent="0.25">
      <c r="A2378" s="4" t="s">
        <v>4450</v>
      </c>
      <c r="B2378" s="4" t="s">
        <v>4451</v>
      </c>
      <c r="C2378" s="430"/>
      <c r="D2378" s="332" t="s">
        <v>4452</v>
      </c>
      <c r="E2378" s="333" t="s">
        <v>4451</v>
      </c>
      <c r="F2378" s="332" t="s">
        <v>32</v>
      </c>
      <c r="G2378" s="332">
        <v>1</v>
      </c>
      <c r="H2378" s="650">
        <v>26.55</v>
      </c>
      <c r="I2378" s="650">
        <v>26.55</v>
      </c>
      <c r="J2378" s="419">
        <v>43543</v>
      </c>
      <c r="K2378" s="598" t="s">
        <v>139</v>
      </c>
      <c r="L2378" s="323" t="s">
        <v>1329</v>
      </c>
      <c r="M2378" s="652" t="s">
        <v>66</v>
      </c>
      <c r="N2378" s="660">
        <v>43543</v>
      </c>
      <c r="O2378" s="654">
        <v>43545</v>
      </c>
      <c r="P2378" s="430"/>
      <c r="Q2378" s="2" t="s">
        <v>100</v>
      </c>
      <c r="R2378" s="4">
        <v>2019</v>
      </c>
    </row>
    <row r="2379" spans="1:18" ht="23.25" hidden="1" customHeight="1" x14ac:dyDescent="0.25">
      <c r="A2379" s="5" t="s">
        <v>84</v>
      </c>
      <c r="B2379" s="384" t="s">
        <v>4293</v>
      </c>
      <c r="C2379" s="376" t="s">
        <v>1844</v>
      </c>
      <c r="D2379" s="332" t="s">
        <v>4294</v>
      </c>
      <c r="E2379" s="333" t="s">
        <v>4293</v>
      </c>
      <c r="F2379" s="344" t="s">
        <v>44</v>
      </c>
      <c r="G2379" s="344">
        <v>40</v>
      </c>
      <c r="H2379" s="650">
        <v>2.31</v>
      </c>
      <c r="I2379" s="650">
        <v>92.4</v>
      </c>
      <c r="J2379" s="366">
        <v>43780</v>
      </c>
      <c r="K2379" s="598" t="s">
        <v>76</v>
      </c>
      <c r="L2379" s="361" t="s">
        <v>84</v>
      </c>
      <c r="M2379" s="652" t="s">
        <v>430</v>
      </c>
      <c r="N2379" s="660">
        <v>43787</v>
      </c>
      <c r="O2379" s="654">
        <v>43791</v>
      </c>
      <c r="P2379" s="6"/>
      <c r="Q2379" s="2" t="s">
        <v>67</v>
      </c>
      <c r="R2379" s="655">
        <v>2019</v>
      </c>
    </row>
    <row r="2380" spans="1:18" ht="23.25" hidden="1" customHeight="1" x14ac:dyDescent="0.25">
      <c r="A2380" s="338" t="s">
        <v>132</v>
      </c>
      <c r="B2380" s="5" t="s">
        <v>115</v>
      </c>
      <c r="C2380" s="376" t="s">
        <v>142</v>
      </c>
      <c r="D2380" s="335" t="s">
        <v>4453</v>
      </c>
      <c r="E2380" s="333"/>
      <c r="F2380" s="344" t="s">
        <v>117</v>
      </c>
      <c r="G2380" s="344">
        <v>20</v>
      </c>
      <c r="H2380" s="650"/>
      <c r="I2380" s="650">
        <v>0</v>
      </c>
      <c r="J2380" s="366">
        <v>42370</v>
      </c>
      <c r="K2380" s="598" t="s">
        <v>76</v>
      </c>
      <c r="L2380" s="361"/>
      <c r="M2380" s="652" t="s">
        <v>66</v>
      </c>
      <c r="N2380" s="660"/>
      <c r="O2380" s="654"/>
      <c r="P2380" s="5"/>
      <c r="Q2380" s="7" t="s">
        <v>67</v>
      </c>
      <c r="R2380" s="396">
        <v>2016</v>
      </c>
    </row>
    <row r="2381" spans="1:18" ht="23.25" hidden="1" customHeight="1" x14ac:dyDescent="0.25">
      <c r="A2381" s="338" t="s">
        <v>132</v>
      </c>
      <c r="B2381" s="5" t="s">
        <v>115</v>
      </c>
      <c r="C2381" s="376" t="s">
        <v>142</v>
      </c>
      <c r="D2381" s="335" t="s">
        <v>4453</v>
      </c>
      <c r="E2381" s="333"/>
      <c r="F2381" s="344" t="s">
        <v>117</v>
      </c>
      <c r="G2381" s="344">
        <v>20</v>
      </c>
      <c r="H2381" s="650"/>
      <c r="I2381" s="650">
        <v>0</v>
      </c>
      <c r="J2381" s="366">
        <v>42370</v>
      </c>
      <c r="K2381" s="598" t="s">
        <v>76</v>
      </c>
      <c r="L2381" s="361"/>
      <c r="M2381" s="652" t="s">
        <v>66</v>
      </c>
      <c r="N2381" s="660"/>
      <c r="O2381" s="654"/>
      <c r="P2381" s="5"/>
      <c r="Q2381" s="7" t="s">
        <v>67</v>
      </c>
      <c r="R2381" s="396">
        <v>2016</v>
      </c>
    </row>
    <row r="2382" spans="1:18" ht="23.25" hidden="1" customHeight="1" x14ac:dyDescent="0.25">
      <c r="A2382" s="5" t="s">
        <v>3023</v>
      </c>
      <c r="B2382" s="384" t="s">
        <v>1846</v>
      </c>
      <c r="C2382" s="376" t="s">
        <v>1844</v>
      </c>
      <c r="D2382" s="344" t="s">
        <v>4453</v>
      </c>
      <c r="E2382" s="333" t="s">
        <v>1846</v>
      </c>
      <c r="F2382" s="344" t="s">
        <v>44</v>
      </c>
      <c r="G2382" s="344">
        <v>30</v>
      </c>
      <c r="H2382" s="650"/>
      <c r="I2382" s="650">
        <v>0</v>
      </c>
      <c r="J2382" s="366">
        <v>43217</v>
      </c>
      <c r="K2382" s="598" t="s">
        <v>76</v>
      </c>
      <c r="L2382" s="361" t="s">
        <v>535</v>
      </c>
      <c r="M2382" s="652" t="s">
        <v>66</v>
      </c>
      <c r="N2382" s="660">
        <v>43235</v>
      </c>
      <c r="O2382" s="654">
        <v>43238</v>
      </c>
      <c r="P2382" s="6"/>
      <c r="Q2382" s="271" t="s">
        <v>77</v>
      </c>
      <c r="R2382" s="5">
        <v>2018</v>
      </c>
    </row>
    <row r="2383" spans="1:18" ht="23.25" hidden="1" customHeight="1" x14ac:dyDescent="0.25">
      <c r="A2383" s="5" t="s">
        <v>84</v>
      </c>
      <c r="B2383" s="384" t="s">
        <v>1846</v>
      </c>
      <c r="C2383" s="376" t="s">
        <v>1844</v>
      </c>
      <c r="D2383" s="332" t="s">
        <v>4453</v>
      </c>
      <c r="E2383" s="333" t="s">
        <v>1846</v>
      </c>
      <c r="F2383" s="344" t="s">
        <v>44</v>
      </c>
      <c r="G2383" s="344">
        <v>20</v>
      </c>
      <c r="H2383" s="650">
        <v>2.11</v>
      </c>
      <c r="I2383" s="650">
        <v>42.199999999999996</v>
      </c>
      <c r="J2383" s="366">
        <v>43780</v>
      </c>
      <c r="K2383" s="598" t="s">
        <v>76</v>
      </c>
      <c r="L2383" s="361" t="s">
        <v>84</v>
      </c>
      <c r="M2383" s="652" t="s">
        <v>430</v>
      </c>
      <c r="N2383" s="660">
        <v>43787</v>
      </c>
      <c r="O2383" s="654">
        <v>43791</v>
      </c>
      <c r="P2383" s="6"/>
      <c r="Q2383" s="2" t="s">
        <v>67</v>
      </c>
      <c r="R2383" s="655">
        <v>2019</v>
      </c>
    </row>
    <row r="2384" spans="1:18" ht="23.25" hidden="1" customHeight="1" x14ac:dyDescent="0.25">
      <c r="A2384" s="5" t="s">
        <v>84</v>
      </c>
      <c r="B2384" s="384" t="s">
        <v>1846</v>
      </c>
      <c r="C2384" s="376" t="s">
        <v>1844</v>
      </c>
      <c r="D2384" s="332" t="s">
        <v>4453</v>
      </c>
      <c r="E2384" s="333" t="s">
        <v>1846</v>
      </c>
      <c r="F2384" s="344" t="s">
        <v>44</v>
      </c>
      <c r="G2384" s="344">
        <v>20</v>
      </c>
      <c r="H2384" s="650">
        <v>2.11</v>
      </c>
      <c r="I2384" s="650">
        <v>42.199999999999996</v>
      </c>
      <c r="J2384" s="366">
        <v>43780</v>
      </c>
      <c r="K2384" s="598" t="s">
        <v>76</v>
      </c>
      <c r="L2384" s="361" t="s">
        <v>84</v>
      </c>
      <c r="M2384" s="652" t="s">
        <v>430</v>
      </c>
      <c r="N2384" s="660">
        <v>43787</v>
      </c>
      <c r="O2384" s="654">
        <v>43791</v>
      </c>
      <c r="P2384" s="6"/>
      <c r="Q2384" s="2" t="s">
        <v>67</v>
      </c>
      <c r="R2384" s="655">
        <v>2019</v>
      </c>
    </row>
    <row r="2385" spans="1:23" ht="23.25" hidden="1" customHeight="1" x14ac:dyDescent="0.25">
      <c r="A2385" s="338" t="s">
        <v>132</v>
      </c>
      <c r="B2385" s="5" t="s">
        <v>115</v>
      </c>
      <c r="C2385" s="376" t="s">
        <v>142</v>
      </c>
      <c r="D2385" s="335" t="s">
        <v>4454</v>
      </c>
      <c r="E2385" s="333"/>
      <c r="F2385" s="344" t="s">
        <v>136</v>
      </c>
      <c r="G2385" s="344">
        <v>20</v>
      </c>
      <c r="H2385" s="650"/>
      <c r="I2385" s="650">
        <v>0</v>
      </c>
      <c r="J2385" s="366">
        <v>42370</v>
      </c>
      <c r="K2385" s="598" t="s">
        <v>76</v>
      </c>
      <c r="L2385" s="361"/>
      <c r="M2385" s="652" t="s">
        <v>66</v>
      </c>
      <c r="N2385" s="660"/>
      <c r="O2385" s="654"/>
      <c r="P2385" s="5"/>
      <c r="Q2385" s="7" t="s">
        <v>67</v>
      </c>
      <c r="R2385" s="396">
        <v>2016</v>
      </c>
    </row>
    <row r="2386" spans="1:23" ht="23.25" hidden="1" customHeight="1" x14ac:dyDescent="0.25">
      <c r="A2386" s="5" t="s">
        <v>3023</v>
      </c>
      <c r="B2386" s="384" t="s">
        <v>4455</v>
      </c>
      <c r="C2386" s="376" t="s">
        <v>1844</v>
      </c>
      <c r="D2386" s="344" t="s">
        <v>4454</v>
      </c>
      <c r="E2386" s="333" t="s">
        <v>4455</v>
      </c>
      <c r="F2386" s="344" t="s">
        <v>44</v>
      </c>
      <c r="G2386" s="344">
        <v>10</v>
      </c>
      <c r="H2386" s="650"/>
      <c r="I2386" s="650">
        <v>0</v>
      </c>
      <c r="J2386" s="366">
        <v>43217</v>
      </c>
      <c r="K2386" s="598" t="s">
        <v>76</v>
      </c>
      <c r="L2386" s="361" t="s">
        <v>535</v>
      </c>
      <c r="M2386" s="652" t="s">
        <v>66</v>
      </c>
      <c r="N2386" s="660">
        <v>43235</v>
      </c>
      <c r="O2386" s="654">
        <v>43238</v>
      </c>
      <c r="P2386" s="6"/>
      <c r="Q2386" s="271" t="s">
        <v>77</v>
      </c>
      <c r="R2386" s="5">
        <v>2018</v>
      </c>
    </row>
    <row r="2387" spans="1:23" ht="23.25" hidden="1" customHeight="1" x14ac:dyDescent="0.25">
      <c r="A2387" s="338" t="s">
        <v>132</v>
      </c>
      <c r="B2387" s="5" t="s">
        <v>115</v>
      </c>
      <c r="C2387" s="376" t="s">
        <v>142</v>
      </c>
      <c r="D2387" s="335" t="s">
        <v>4456</v>
      </c>
      <c r="E2387" s="333"/>
      <c r="F2387" s="344" t="s">
        <v>136</v>
      </c>
      <c r="G2387" s="344">
        <v>20</v>
      </c>
      <c r="H2387" s="650"/>
      <c r="I2387" s="650">
        <v>0</v>
      </c>
      <c r="J2387" s="366">
        <v>42370</v>
      </c>
      <c r="K2387" s="598" t="s">
        <v>76</v>
      </c>
      <c r="L2387" s="361"/>
      <c r="M2387" s="652" t="s">
        <v>66</v>
      </c>
      <c r="N2387" s="660"/>
      <c r="O2387" s="654"/>
      <c r="P2387" s="5"/>
      <c r="Q2387" s="7" t="s">
        <v>67</v>
      </c>
      <c r="R2387" s="396">
        <v>2016</v>
      </c>
    </row>
    <row r="2388" spans="1:23" ht="23.25" hidden="1" customHeight="1" x14ac:dyDescent="0.25">
      <c r="A2388" s="5" t="s">
        <v>3023</v>
      </c>
      <c r="B2388" s="384" t="s">
        <v>4457</v>
      </c>
      <c r="C2388" s="376" t="s">
        <v>1844</v>
      </c>
      <c r="D2388" s="344" t="s">
        <v>4456</v>
      </c>
      <c r="E2388" s="333" t="s">
        <v>4457</v>
      </c>
      <c r="F2388" s="344" t="s">
        <v>44</v>
      </c>
      <c r="G2388" s="344">
        <v>10</v>
      </c>
      <c r="H2388" s="650"/>
      <c r="I2388" s="650">
        <v>0</v>
      </c>
      <c r="J2388" s="366">
        <v>43217</v>
      </c>
      <c r="K2388" s="598" t="s">
        <v>76</v>
      </c>
      <c r="L2388" s="361" t="s">
        <v>535</v>
      </c>
      <c r="M2388" s="652" t="s">
        <v>66</v>
      </c>
      <c r="N2388" s="660">
        <v>43235</v>
      </c>
      <c r="O2388" s="654">
        <v>43238</v>
      </c>
      <c r="P2388" s="6"/>
      <c r="Q2388" s="271" t="s">
        <v>77</v>
      </c>
      <c r="R2388" s="5">
        <v>2018</v>
      </c>
    </row>
    <row r="2389" spans="1:23" ht="23.25" hidden="1" customHeight="1" x14ac:dyDescent="0.25">
      <c r="A2389" s="338" t="s">
        <v>132</v>
      </c>
      <c r="B2389" s="5" t="s">
        <v>115</v>
      </c>
      <c r="C2389" s="376" t="s">
        <v>142</v>
      </c>
      <c r="D2389" s="335" t="s">
        <v>4458</v>
      </c>
      <c r="E2389" s="333"/>
      <c r="F2389" s="344" t="s">
        <v>136</v>
      </c>
      <c r="G2389" s="344">
        <v>20</v>
      </c>
      <c r="H2389" s="650"/>
      <c r="I2389" s="650">
        <v>0</v>
      </c>
      <c r="J2389" s="366">
        <v>42370</v>
      </c>
      <c r="K2389" s="598" t="s">
        <v>76</v>
      </c>
      <c r="L2389" s="361"/>
      <c r="M2389" s="652" t="s">
        <v>66</v>
      </c>
      <c r="N2389" s="660"/>
      <c r="O2389" s="654"/>
      <c r="P2389" s="5"/>
      <c r="Q2389" s="7" t="s">
        <v>67</v>
      </c>
      <c r="R2389" s="396">
        <v>2016</v>
      </c>
    </row>
    <row r="2390" spans="1:23" ht="23.25" hidden="1" customHeight="1" x14ac:dyDescent="0.25">
      <c r="A2390" s="86" t="s">
        <v>9</v>
      </c>
      <c r="B2390" s="86" t="s">
        <v>599</v>
      </c>
      <c r="C2390" s="661" t="s">
        <v>142</v>
      </c>
      <c r="D2390" s="118" t="s">
        <v>4459</v>
      </c>
      <c r="E2390" s="333" t="s">
        <v>4460</v>
      </c>
      <c r="F2390" s="118" t="s">
        <v>94</v>
      </c>
      <c r="G2390" s="661">
        <v>10</v>
      </c>
      <c r="H2390" s="650"/>
      <c r="I2390" s="650"/>
      <c r="J2390" s="672">
        <v>44136</v>
      </c>
      <c r="K2390" s="671" t="s">
        <v>76</v>
      </c>
      <c r="L2390" s="312" t="s">
        <v>535</v>
      </c>
      <c r="M2390" s="652" t="s">
        <v>601</v>
      </c>
      <c r="N2390" s="660">
        <v>44168</v>
      </c>
      <c r="O2390" s="654">
        <v>44175</v>
      </c>
      <c r="P2390" s="703"/>
      <c r="Q2390" s="703" t="s">
        <v>67</v>
      </c>
      <c r="R2390" s="86">
        <f>YEAR(J2390)</f>
        <v>2020</v>
      </c>
    </row>
    <row r="2391" spans="1:23" ht="23.25" hidden="1" customHeight="1" x14ac:dyDescent="0.25">
      <c r="A2391" s="124" t="s">
        <v>2</v>
      </c>
      <c r="B2391" s="124" t="s">
        <v>4461</v>
      </c>
      <c r="C2391" s="118" t="s">
        <v>532</v>
      </c>
      <c r="D2391" s="118" t="s">
        <v>4462</v>
      </c>
      <c r="E2391" s="124" t="s">
        <v>4461</v>
      </c>
      <c r="F2391" s="118" t="s">
        <v>50</v>
      </c>
      <c r="G2391" s="661">
        <v>20</v>
      </c>
      <c r="H2391" s="778"/>
      <c r="I2391" s="650"/>
      <c r="J2391" s="500">
        <v>45483</v>
      </c>
      <c r="K2391" s="673" t="s">
        <v>76</v>
      </c>
      <c r="L2391" s="276" t="s">
        <v>3507</v>
      </c>
      <c r="M2391" s="652" t="s">
        <v>34</v>
      </c>
      <c r="N2391" s="654">
        <v>45545</v>
      </c>
      <c r="O2391" s="653">
        <v>45552</v>
      </c>
      <c r="P2391" s="276"/>
      <c r="Q2391" s="271" t="s">
        <v>100</v>
      </c>
      <c r="R2391" s="86"/>
    </row>
    <row r="2392" spans="1:23" ht="23.25" hidden="1" customHeight="1" x14ac:dyDescent="0.25">
      <c r="A2392" s="342" t="s">
        <v>384</v>
      </c>
      <c r="B2392" s="448" t="s">
        <v>531</v>
      </c>
      <c r="C2392" s="699" t="s">
        <v>532</v>
      </c>
      <c r="D2392" s="422" t="s">
        <v>4463</v>
      </c>
      <c r="E2392" s="333" t="s">
        <v>4464</v>
      </c>
      <c r="F2392" s="699" t="s">
        <v>94</v>
      </c>
      <c r="G2392" s="699">
        <v>20</v>
      </c>
      <c r="H2392" s="650"/>
      <c r="I2392" s="650"/>
      <c r="J2392" s="700">
        <v>44019</v>
      </c>
      <c r="K2392" s="598" t="s">
        <v>76</v>
      </c>
      <c r="L2392" s="312" t="s">
        <v>535</v>
      </c>
      <c r="M2392" s="652"/>
      <c r="N2392" s="660">
        <v>44029</v>
      </c>
      <c r="O2392" s="654">
        <v>44034</v>
      </c>
      <c r="P2392" s="699"/>
      <c r="Q2392" s="701" t="s">
        <v>67</v>
      </c>
      <c r="R2392" s="658">
        <f>YEAR(J2392)</f>
        <v>2020</v>
      </c>
    </row>
    <row r="2393" spans="1:23" ht="23.25" hidden="1" customHeight="1" x14ac:dyDescent="0.25">
      <c r="A2393" s="124" t="s">
        <v>2</v>
      </c>
      <c r="B2393" s="124" t="s">
        <v>4461</v>
      </c>
      <c r="C2393" s="118" t="s">
        <v>532</v>
      </c>
      <c r="D2393" s="118" t="s">
        <v>4465</v>
      </c>
      <c r="E2393" s="124" t="s">
        <v>4461</v>
      </c>
      <c r="F2393" s="118" t="s">
        <v>50</v>
      </c>
      <c r="G2393" s="661">
        <v>20</v>
      </c>
      <c r="H2393" s="778"/>
      <c r="I2393" s="650"/>
      <c r="J2393" s="500">
        <v>45483</v>
      </c>
      <c r="K2393" s="673" t="s">
        <v>76</v>
      </c>
      <c r="L2393" s="276" t="s">
        <v>3507</v>
      </c>
      <c r="M2393" s="652" t="s">
        <v>34</v>
      </c>
      <c r="N2393" s="654">
        <v>45545</v>
      </c>
      <c r="O2393" s="653">
        <v>45552</v>
      </c>
      <c r="P2393" s="276"/>
      <c r="Q2393" s="271" t="s">
        <v>100</v>
      </c>
      <c r="R2393" s="86"/>
    </row>
    <row r="2394" spans="1:23" ht="23.25" hidden="1" customHeight="1" x14ac:dyDescent="0.25">
      <c r="A2394" s="3" t="s">
        <v>0</v>
      </c>
      <c r="B2394" s="86" t="s">
        <v>3769</v>
      </c>
      <c r="C2394" s="661" t="s">
        <v>3770</v>
      </c>
      <c r="D2394" s="118" t="s">
        <v>4466</v>
      </c>
      <c r="E2394" s="333" t="s">
        <v>4467</v>
      </c>
      <c r="F2394" s="118" t="s">
        <v>94</v>
      </c>
      <c r="G2394" s="661">
        <v>6</v>
      </c>
      <c r="H2394" s="650"/>
      <c r="I2394" s="650"/>
      <c r="J2394" s="168">
        <v>44146</v>
      </c>
      <c r="K2394" s="671" t="s">
        <v>76</v>
      </c>
      <c r="L2394" s="312" t="s">
        <v>0</v>
      </c>
      <c r="M2394" s="652" t="s">
        <v>430</v>
      </c>
      <c r="N2394" s="660">
        <v>44159</v>
      </c>
      <c r="O2394" s="654">
        <v>44529</v>
      </c>
      <c r="P2394" s="86"/>
      <c r="Q2394" s="271" t="s">
        <v>67</v>
      </c>
      <c r="R2394" s="455">
        <f>YEAR(J2394)</f>
        <v>2020</v>
      </c>
    </row>
    <row r="2395" spans="1:23" s="124" customFormat="1" ht="23.25" hidden="1" customHeight="1" x14ac:dyDescent="0.25">
      <c r="A2395" s="437" t="s">
        <v>0</v>
      </c>
      <c r="B2395" s="86" t="s">
        <v>4468</v>
      </c>
      <c r="C2395" s="661" t="s">
        <v>3770</v>
      </c>
      <c r="D2395" s="118" t="s">
        <v>4466</v>
      </c>
      <c r="E2395" s="333" t="s">
        <v>4467</v>
      </c>
      <c r="F2395" s="118" t="s">
        <v>94</v>
      </c>
      <c r="G2395" s="661">
        <v>10</v>
      </c>
      <c r="H2395" s="650"/>
      <c r="I2395" s="650"/>
      <c r="J2395" s="168">
        <v>44299</v>
      </c>
      <c r="K2395" s="671" t="s">
        <v>76</v>
      </c>
      <c r="L2395" s="312" t="s">
        <v>0</v>
      </c>
      <c r="M2395" s="652" t="s">
        <v>4469</v>
      </c>
      <c r="N2395" s="660"/>
      <c r="O2395" s="654"/>
      <c r="P2395" s="86"/>
      <c r="Q2395" s="271" t="s">
        <v>67</v>
      </c>
      <c r="R2395" s="455">
        <f>YEAR(J2395)</f>
        <v>2021</v>
      </c>
      <c r="S2395" s="330"/>
      <c r="T2395" s="330"/>
      <c r="U2395" s="330"/>
      <c r="V2395" s="330"/>
      <c r="W2395" s="330"/>
    </row>
    <row r="2396" spans="1:23" ht="23.25" hidden="1" customHeight="1" x14ac:dyDescent="0.25">
      <c r="A2396" s="418" t="s">
        <v>0</v>
      </c>
      <c r="B2396" s="507" t="s">
        <v>4470</v>
      </c>
      <c r="C2396" s="118" t="s">
        <v>3770</v>
      </c>
      <c r="D2396" s="118" t="s">
        <v>4466</v>
      </c>
      <c r="E2396" s="481" t="s">
        <v>4467</v>
      </c>
      <c r="F2396" s="118" t="s">
        <v>3964</v>
      </c>
      <c r="G2396" s="118">
        <v>4</v>
      </c>
      <c r="H2396" s="650"/>
      <c r="I2396" s="650"/>
      <c r="J2396" s="168">
        <v>45140</v>
      </c>
      <c r="K2396" s="779" t="s">
        <v>76</v>
      </c>
      <c r="L2396" s="310"/>
      <c r="M2396" s="652" t="s">
        <v>4237</v>
      </c>
      <c r="N2396" s="654">
        <v>44978</v>
      </c>
      <c r="O2396" s="654">
        <v>44984</v>
      </c>
      <c r="P2396" s="118"/>
      <c r="Q2396" s="271" t="s">
        <v>100</v>
      </c>
      <c r="R2396" s="455">
        <f>IF(F2396&lt;&gt;"",YEAR(J2396))</f>
        <v>2023</v>
      </c>
    </row>
    <row r="2397" spans="1:23" ht="23.25" hidden="1" customHeight="1" x14ac:dyDescent="0.25">
      <c r="A2397" s="124" t="s">
        <v>384</v>
      </c>
      <c r="B2397" s="86" t="s">
        <v>4471</v>
      </c>
      <c r="C2397" s="661" t="s">
        <v>4472</v>
      </c>
      <c r="D2397" s="118" t="s">
        <v>4473</v>
      </c>
      <c r="E2397" s="337" t="s">
        <v>4474</v>
      </c>
      <c r="F2397" s="118" t="s">
        <v>144</v>
      </c>
      <c r="G2397" s="661">
        <v>4</v>
      </c>
      <c r="H2397" s="650">
        <v>6.3</v>
      </c>
      <c r="I2397" s="650">
        <f>G2397*H2397</f>
        <v>25.2</v>
      </c>
      <c r="J2397" s="168">
        <v>44364</v>
      </c>
      <c r="K2397" s="671" t="s">
        <v>76</v>
      </c>
      <c r="L2397" s="312" t="s">
        <v>54</v>
      </c>
      <c r="M2397" s="652" t="s">
        <v>601</v>
      </c>
      <c r="N2397" s="654">
        <v>44539</v>
      </c>
      <c r="O2397" s="654">
        <v>44913</v>
      </c>
      <c r="P2397" s="271"/>
      <c r="Q2397" s="271" t="s">
        <v>100</v>
      </c>
      <c r="R2397" s="455">
        <f>YEAR(J2397)</f>
        <v>2021</v>
      </c>
    </row>
    <row r="2398" spans="1:23" ht="23.25" hidden="1" customHeight="1" x14ac:dyDescent="0.25">
      <c r="A2398" s="338" t="s">
        <v>140</v>
      </c>
      <c r="B2398" s="346" t="s">
        <v>4475</v>
      </c>
      <c r="C2398" s="360" t="s">
        <v>4476</v>
      </c>
      <c r="D2398" s="335" t="s">
        <v>4477</v>
      </c>
      <c r="E2398" s="331" t="s">
        <v>4478</v>
      </c>
      <c r="F2398" s="344" t="s">
        <v>117</v>
      </c>
      <c r="G2398" s="344">
        <v>4</v>
      </c>
      <c r="H2398" s="650">
        <v>49.14</v>
      </c>
      <c r="I2398" s="650">
        <v>196.56</v>
      </c>
      <c r="J2398" s="366">
        <v>42849</v>
      </c>
      <c r="K2398" s="598" t="s">
        <v>76</v>
      </c>
      <c r="L2398" s="361"/>
      <c r="M2398" s="652" t="s">
        <v>66</v>
      </c>
      <c r="N2398" s="660">
        <v>42865</v>
      </c>
      <c r="O2398" s="654">
        <v>42873</v>
      </c>
      <c r="P2398" s="5"/>
      <c r="Q2398" s="271" t="s">
        <v>77</v>
      </c>
      <c r="R2398" s="396">
        <v>2017</v>
      </c>
    </row>
    <row r="2399" spans="1:23" ht="23.25" hidden="1" customHeight="1" x14ac:dyDescent="0.25">
      <c r="A2399" s="448" t="s">
        <v>2</v>
      </c>
      <c r="B2399" s="334" t="s">
        <v>4479</v>
      </c>
      <c r="C2399" s="656" t="s">
        <v>4476</v>
      </c>
      <c r="D2399" s="335" t="s">
        <v>4477</v>
      </c>
      <c r="E2399" s="342" t="s">
        <v>4478</v>
      </c>
      <c r="F2399" s="118" t="s">
        <v>32</v>
      </c>
      <c r="G2399" s="344">
        <v>2</v>
      </c>
      <c r="H2399" s="650"/>
      <c r="I2399" s="650"/>
      <c r="J2399" s="366">
        <v>44691</v>
      </c>
      <c r="K2399" s="598" t="s">
        <v>76</v>
      </c>
      <c r="L2399" s="361" t="s">
        <v>2</v>
      </c>
      <c r="M2399" s="652" t="s">
        <v>4469</v>
      </c>
      <c r="N2399" s="654">
        <v>44725</v>
      </c>
      <c r="O2399" s="674"/>
      <c r="P2399" s="118"/>
      <c r="Q2399" s="271" t="s">
        <v>67</v>
      </c>
      <c r="R2399" s="455">
        <f>YEAR(J2399)</f>
        <v>2022</v>
      </c>
      <c r="S2399" s="124"/>
      <c r="T2399" s="124"/>
      <c r="U2399" s="124"/>
      <c r="V2399" s="124"/>
      <c r="W2399" s="124"/>
    </row>
    <row r="2400" spans="1:23" ht="23.25" hidden="1" customHeight="1" x14ac:dyDescent="0.25">
      <c r="A2400" s="338" t="s">
        <v>0</v>
      </c>
      <c r="B2400" s="5"/>
      <c r="C2400" s="376" t="s">
        <v>4480</v>
      </c>
      <c r="D2400" s="335" t="s">
        <v>4480</v>
      </c>
      <c r="E2400" s="4" t="s">
        <v>4481</v>
      </c>
      <c r="F2400" s="344" t="s">
        <v>32</v>
      </c>
      <c r="G2400" s="344">
        <v>40</v>
      </c>
      <c r="H2400" s="650">
        <v>0.83</v>
      </c>
      <c r="I2400" s="650">
        <v>33.199999999999996</v>
      </c>
      <c r="J2400" s="366">
        <v>42892</v>
      </c>
      <c r="K2400" s="598" t="s">
        <v>76</v>
      </c>
      <c r="L2400" s="361"/>
      <c r="M2400" s="652" t="s">
        <v>66</v>
      </c>
      <c r="N2400" s="660">
        <v>42894</v>
      </c>
      <c r="O2400" s="654">
        <v>42895</v>
      </c>
      <c r="P2400" s="5"/>
      <c r="Q2400" s="271" t="s">
        <v>77</v>
      </c>
      <c r="R2400" s="396">
        <v>2017</v>
      </c>
    </row>
    <row r="2401" spans="1:23" ht="23.25" hidden="1" customHeight="1" x14ac:dyDescent="0.25">
      <c r="A2401" s="338" t="s">
        <v>145</v>
      </c>
      <c r="B2401" s="358" t="s">
        <v>4482</v>
      </c>
      <c r="C2401" s="656"/>
      <c r="D2401" s="335" t="s">
        <v>4483</v>
      </c>
      <c r="E2401" s="345" t="s">
        <v>4484</v>
      </c>
      <c r="F2401" s="344" t="s">
        <v>64</v>
      </c>
      <c r="G2401" s="335">
        <v>20</v>
      </c>
      <c r="H2401" s="650">
        <v>22</v>
      </c>
      <c r="I2401" s="650">
        <v>440</v>
      </c>
      <c r="J2401" s="366">
        <v>42781</v>
      </c>
      <c r="K2401" s="598" t="s">
        <v>76</v>
      </c>
      <c r="L2401" s="361"/>
      <c r="M2401" s="652" t="s">
        <v>66</v>
      </c>
      <c r="N2401" s="660">
        <v>42783</v>
      </c>
      <c r="O2401" s="654">
        <v>42787</v>
      </c>
      <c r="P2401" s="5"/>
      <c r="Q2401" s="271" t="s">
        <v>77</v>
      </c>
      <c r="R2401" s="396">
        <v>2017</v>
      </c>
    </row>
    <row r="2402" spans="1:23" ht="23.25" hidden="1" customHeight="1" x14ac:dyDescent="0.25">
      <c r="A2402" s="379" t="s">
        <v>140</v>
      </c>
      <c r="B2402" s="378" t="s">
        <v>4485</v>
      </c>
      <c r="C2402" s="381"/>
      <c r="D2402" s="335" t="s">
        <v>4483</v>
      </c>
      <c r="E2402" s="380" t="s">
        <v>4486</v>
      </c>
      <c r="F2402" s="344" t="s">
        <v>32</v>
      </c>
      <c r="G2402" s="344">
        <v>20</v>
      </c>
      <c r="H2402" s="650">
        <v>18</v>
      </c>
      <c r="I2402" s="650">
        <v>360</v>
      </c>
      <c r="J2402" s="366">
        <v>43062</v>
      </c>
      <c r="K2402" s="598" t="s">
        <v>76</v>
      </c>
      <c r="L2402" s="361"/>
      <c r="M2402" s="652" t="s">
        <v>66</v>
      </c>
      <c r="N2402" s="660">
        <v>43083</v>
      </c>
      <c r="O2402" s="654">
        <v>43449</v>
      </c>
      <c r="P2402" s="5"/>
      <c r="Q2402" s="271" t="s">
        <v>77</v>
      </c>
      <c r="R2402" s="396">
        <v>2017</v>
      </c>
    </row>
    <row r="2403" spans="1:23" ht="23.25" hidden="1" customHeight="1" x14ac:dyDescent="0.25">
      <c r="A2403" s="4" t="s">
        <v>0</v>
      </c>
      <c r="B2403" s="4"/>
      <c r="C2403" s="430"/>
      <c r="D2403" s="332"/>
      <c r="E2403" s="337" t="s">
        <v>4487</v>
      </c>
      <c r="F2403" s="332" t="s">
        <v>32</v>
      </c>
      <c r="G2403" s="332">
        <v>1</v>
      </c>
      <c r="H2403" s="650">
        <v>150</v>
      </c>
      <c r="I2403" s="650">
        <v>150</v>
      </c>
      <c r="J2403" s="419">
        <v>43543</v>
      </c>
      <c r="K2403" s="598" t="s">
        <v>4307</v>
      </c>
      <c r="L2403" s="574" t="s">
        <v>727</v>
      </c>
      <c r="M2403" s="652" t="s">
        <v>66</v>
      </c>
      <c r="N2403" s="660">
        <v>43543</v>
      </c>
      <c r="O2403" s="654">
        <v>43545</v>
      </c>
      <c r="P2403" s="430"/>
      <c r="Q2403" s="2" t="s">
        <v>100</v>
      </c>
      <c r="R2403" s="4">
        <v>2019</v>
      </c>
      <c r="S2403" s="124"/>
      <c r="T2403" s="124"/>
      <c r="U2403" s="124"/>
      <c r="V2403" s="124"/>
      <c r="W2403" s="124"/>
    </row>
    <row r="2404" spans="1:23" ht="23.25" hidden="1" customHeight="1" x14ac:dyDescent="0.25">
      <c r="A2404" s="4" t="s">
        <v>0</v>
      </c>
      <c r="B2404" s="4"/>
      <c r="C2404" s="430"/>
      <c r="D2404" s="332"/>
      <c r="E2404" s="337" t="s">
        <v>4488</v>
      </c>
      <c r="F2404" s="332" t="s">
        <v>32</v>
      </c>
      <c r="G2404" s="332">
        <v>1</v>
      </c>
      <c r="H2404" s="650">
        <v>150</v>
      </c>
      <c r="I2404" s="650">
        <v>150</v>
      </c>
      <c r="J2404" s="419">
        <v>43543</v>
      </c>
      <c r="K2404" s="598" t="s">
        <v>4307</v>
      </c>
      <c r="L2404" s="323" t="s">
        <v>8</v>
      </c>
      <c r="M2404" s="652" t="s">
        <v>66</v>
      </c>
      <c r="N2404" s="660">
        <v>43543</v>
      </c>
      <c r="O2404" s="654">
        <v>43545</v>
      </c>
      <c r="P2404" s="430"/>
      <c r="Q2404" s="2" t="s">
        <v>100</v>
      </c>
      <c r="R2404" s="4">
        <v>2019</v>
      </c>
    </row>
    <row r="2405" spans="1:23" ht="23.25" hidden="1" customHeight="1" x14ac:dyDescent="0.25">
      <c r="A2405" s="5" t="s">
        <v>2641</v>
      </c>
      <c r="B2405" s="5" t="s">
        <v>3938</v>
      </c>
      <c r="C2405" s="376" t="s">
        <v>694</v>
      </c>
      <c r="D2405" s="344">
        <v>1055560</v>
      </c>
      <c r="E2405" s="331" t="s">
        <v>4489</v>
      </c>
      <c r="F2405" s="344" t="s">
        <v>44</v>
      </c>
      <c r="G2405" s="344">
        <v>5</v>
      </c>
      <c r="H2405" s="650">
        <v>57.63</v>
      </c>
      <c r="I2405" s="650">
        <v>288.15000000000003</v>
      </c>
      <c r="J2405" s="366">
        <v>43544</v>
      </c>
      <c r="K2405" s="598" t="s">
        <v>694</v>
      </c>
      <c r="L2405" s="361" t="s">
        <v>2496</v>
      </c>
      <c r="M2405" s="652"/>
      <c r="N2405" s="660">
        <v>43549</v>
      </c>
      <c r="O2405" s="654">
        <v>43551</v>
      </c>
      <c r="P2405" s="723"/>
      <c r="Q2405" s="768" t="s">
        <v>67</v>
      </c>
      <c r="R2405" s="655">
        <v>2019</v>
      </c>
    </row>
    <row r="2406" spans="1:23" ht="23.25" hidden="1" customHeight="1" x14ac:dyDescent="0.25">
      <c r="A2406" s="4" t="s">
        <v>9</v>
      </c>
      <c r="B2406" s="4" t="s">
        <v>4490</v>
      </c>
      <c r="C2406" s="430"/>
      <c r="D2406" s="332"/>
      <c r="E2406" s="337" t="s">
        <v>4491</v>
      </c>
      <c r="F2406" s="332" t="s">
        <v>50</v>
      </c>
      <c r="G2406" s="332">
        <v>1</v>
      </c>
      <c r="H2406" s="650">
        <v>204</v>
      </c>
      <c r="I2406" s="650">
        <v>204</v>
      </c>
      <c r="J2406" s="419">
        <v>43544</v>
      </c>
      <c r="K2406" s="598" t="s">
        <v>188</v>
      </c>
      <c r="L2406" s="323" t="s">
        <v>9</v>
      </c>
      <c r="M2406" s="652" t="s">
        <v>129</v>
      </c>
      <c r="N2406" s="660">
        <v>43570</v>
      </c>
      <c r="O2406" s="654">
        <v>43579</v>
      </c>
      <c r="P2406" s="430"/>
      <c r="Q2406" s="2" t="s">
        <v>100</v>
      </c>
      <c r="R2406" s="655">
        <v>2019</v>
      </c>
    </row>
    <row r="2407" spans="1:23" ht="23.25" hidden="1" customHeight="1" x14ac:dyDescent="0.25">
      <c r="A2407" s="4" t="s">
        <v>4492</v>
      </c>
      <c r="B2407" s="5" t="s">
        <v>4493</v>
      </c>
      <c r="C2407" s="376" t="s">
        <v>694</v>
      </c>
      <c r="D2407" s="344">
        <v>1007372</v>
      </c>
      <c r="E2407" s="3" t="s">
        <v>4493</v>
      </c>
      <c r="F2407" s="344" t="s">
        <v>44</v>
      </c>
      <c r="G2407" s="344">
        <v>2</v>
      </c>
      <c r="H2407" s="650">
        <v>85.07</v>
      </c>
      <c r="I2407" s="650">
        <v>170.14</v>
      </c>
      <c r="J2407" s="366">
        <v>43544</v>
      </c>
      <c r="K2407" s="598" t="s">
        <v>694</v>
      </c>
      <c r="L2407" s="323" t="s">
        <v>9</v>
      </c>
      <c r="M2407" s="652"/>
      <c r="N2407" s="660">
        <v>43549</v>
      </c>
      <c r="O2407" s="654">
        <v>43551</v>
      </c>
      <c r="P2407" s="430"/>
      <c r="Q2407" s="2" t="s">
        <v>67</v>
      </c>
      <c r="R2407" s="655">
        <v>2019</v>
      </c>
    </row>
    <row r="2408" spans="1:23" ht="23.25" hidden="1" customHeight="1" x14ac:dyDescent="0.25">
      <c r="A2408" s="5" t="s">
        <v>3153</v>
      </c>
      <c r="B2408" s="5" t="s">
        <v>3154</v>
      </c>
      <c r="C2408" s="376" t="s">
        <v>4494</v>
      </c>
      <c r="D2408" s="344"/>
      <c r="E2408" s="337" t="s">
        <v>3155</v>
      </c>
      <c r="F2408" s="344" t="s">
        <v>32</v>
      </c>
      <c r="G2408" s="344">
        <v>25</v>
      </c>
      <c r="H2408" s="650">
        <v>20.14</v>
      </c>
      <c r="I2408" s="650">
        <v>503.5</v>
      </c>
      <c r="J2408" s="366">
        <v>43544</v>
      </c>
      <c r="K2408" s="598" t="s">
        <v>4495</v>
      </c>
      <c r="L2408" s="361" t="s">
        <v>103</v>
      </c>
      <c r="M2408" s="652" t="s">
        <v>129</v>
      </c>
      <c r="N2408" s="660">
        <v>43559</v>
      </c>
      <c r="O2408" s="654">
        <v>43564</v>
      </c>
      <c r="P2408" s="4"/>
      <c r="Q2408" s="2" t="s">
        <v>100</v>
      </c>
      <c r="R2408" s="655">
        <v>2019</v>
      </c>
    </row>
    <row r="2409" spans="1:23" ht="23.25" hidden="1" customHeight="1" x14ac:dyDescent="0.25">
      <c r="A2409" s="4" t="s">
        <v>103</v>
      </c>
      <c r="B2409" s="5" t="s">
        <v>4143</v>
      </c>
      <c r="C2409" s="430" t="s">
        <v>784</v>
      </c>
      <c r="D2409" s="332"/>
      <c r="E2409" s="337" t="s">
        <v>4145</v>
      </c>
      <c r="F2409" s="344" t="s">
        <v>32</v>
      </c>
      <c r="G2409" s="332">
        <v>40</v>
      </c>
      <c r="H2409" s="650">
        <v>18.79</v>
      </c>
      <c r="I2409" s="650">
        <v>751.59999999999991</v>
      </c>
      <c r="J2409" s="419">
        <v>43544</v>
      </c>
      <c r="K2409" s="598" t="s">
        <v>784</v>
      </c>
      <c r="L2409" s="361" t="s">
        <v>103</v>
      </c>
      <c r="M2409" s="652" t="s">
        <v>129</v>
      </c>
      <c r="N2409" s="660">
        <v>43556</v>
      </c>
      <c r="O2409" s="654">
        <v>43564</v>
      </c>
      <c r="P2409" s="4"/>
      <c r="Q2409" s="723" t="s">
        <v>100</v>
      </c>
      <c r="R2409" s="655">
        <v>2019</v>
      </c>
      <c r="S2409" s="124"/>
      <c r="T2409" s="124"/>
      <c r="U2409" s="124"/>
      <c r="V2409" s="124"/>
      <c r="W2409" s="124"/>
    </row>
    <row r="2410" spans="1:23" ht="23.25" hidden="1" customHeight="1" x14ac:dyDescent="0.25">
      <c r="A2410" s="4" t="s">
        <v>293</v>
      </c>
      <c r="B2410" s="5" t="s">
        <v>4143</v>
      </c>
      <c r="C2410" s="430" t="s">
        <v>784</v>
      </c>
      <c r="D2410" s="332"/>
      <c r="E2410" s="337" t="s">
        <v>4145</v>
      </c>
      <c r="F2410" s="344" t="s">
        <v>32</v>
      </c>
      <c r="G2410" s="332">
        <v>40</v>
      </c>
      <c r="H2410" s="650">
        <v>18.79</v>
      </c>
      <c r="I2410" s="650">
        <v>751.59999999999991</v>
      </c>
      <c r="J2410" s="419">
        <v>43544</v>
      </c>
      <c r="K2410" s="598" t="s">
        <v>784</v>
      </c>
      <c r="L2410" s="361" t="s">
        <v>293</v>
      </c>
      <c r="M2410" s="652" t="s">
        <v>2351</v>
      </c>
      <c r="N2410" s="660">
        <v>43570</v>
      </c>
      <c r="O2410" s="654">
        <v>43579</v>
      </c>
      <c r="P2410" s="4"/>
      <c r="Q2410" s="2" t="s">
        <v>100</v>
      </c>
      <c r="R2410" s="655">
        <v>2019</v>
      </c>
    </row>
    <row r="2411" spans="1:23" ht="23.25" hidden="1" customHeight="1" x14ac:dyDescent="0.25">
      <c r="A2411" s="4" t="s">
        <v>293</v>
      </c>
      <c r="B2411" s="5" t="s">
        <v>4143</v>
      </c>
      <c r="C2411" s="430" t="s">
        <v>784</v>
      </c>
      <c r="D2411" s="332"/>
      <c r="E2411" s="337" t="s">
        <v>4145</v>
      </c>
      <c r="F2411" s="344" t="s">
        <v>32</v>
      </c>
      <c r="G2411" s="332">
        <v>40</v>
      </c>
      <c r="H2411" s="650">
        <v>18.79</v>
      </c>
      <c r="I2411" s="650">
        <v>751.59999999999991</v>
      </c>
      <c r="J2411" s="419">
        <v>43544</v>
      </c>
      <c r="K2411" s="598" t="s">
        <v>784</v>
      </c>
      <c r="L2411" s="361" t="s">
        <v>293</v>
      </c>
      <c r="M2411" s="652" t="s">
        <v>634</v>
      </c>
      <c r="N2411" s="660">
        <v>43592</v>
      </c>
      <c r="O2411" s="654">
        <v>43594</v>
      </c>
      <c r="P2411" s="4"/>
      <c r="Q2411" s="2" t="s">
        <v>100</v>
      </c>
      <c r="R2411" s="655">
        <v>2019</v>
      </c>
    </row>
    <row r="2412" spans="1:23" ht="23.25" hidden="1" customHeight="1" x14ac:dyDescent="0.25">
      <c r="A2412" s="3" t="s">
        <v>2705</v>
      </c>
      <c r="B2412" s="5" t="s">
        <v>4496</v>
      </c>
      <c r="C2412" s="376" t="s">
        <v>2615</v>
      </c>
      <c r="D2412" s="344" t="s">
        <v>4044</v>
      </c>
      <c r="E2412" s="337" t="s">
        <v>4496</v>
      </c>
      <c r="F2412" s="344" t="s">
        <v>44</v>
      </c>
      <c r="G2412" s="344">
        <v>1</v>
      </c>
      <c r="H2412" s="650">
        <v>343.2</v>
      </c>
      <c r="I2412" s="650">
        <v>343.2</v>
      </c>
      <c r="J2412" s="651">
        <v>43544</v>
      </c>
      <c r="K2412" s="598" t="s">
        <v>33</v>
      </c>
      <c r="L2412" s="323" t="s">
        <v>10</v>
      </c>
      <c r="M2412" s="652" t="s">
        <v>129</v>
      </c>
      <c r="N2412" s="653">
        <v>43559</v>
      </c>
      <c r="O2412" s="654">
        <v>43564</v>
      </c>
      <c r="P2412" s="4"/>
      <c r="Q2412" s="2" t="s">
        <v>67</v>
      </c>
      <c r="R2412" s="718">
        <v>2019</v>
      </c>
    </row>
    <row r="2413" spans="1:23" ht="23.25" hidden="1" customHeight="1" x14ac:dyDescent="0.25">
      <c r="A2413" s="4" t="s">
        <v>2496</v>
      </c>
      <c r="B2413" s="4" t="s">
        <v>4497</v>
      </c>
      <c r="C2413" s="430" t="s">
        <v>1446</v>
      </c>
      <c r="D2413" s="332">
        <v>107289</v>
      </c>
      <c r="E2413" s="4" t="s">
        <v>4498</v>
      </c>
      <c r="F2413" s="344" t="s">
        <v>32</v>
      </c>
      <c r="G2413" s="332">
        <v>1</v>
      </c>
      <c r="H2413" s="650">
        <v>1295.67</v>
      </c>
      <c r="I2413" s="650">
        <v>1295.67</v>
      </c>
      <c r="J2413" s="419">
        <v>43545</v>
      </c>
      <c r="K2413" s="598" t="s">
        <v>694</v>
      </c>
      <c r="L2413" s="361" t="s">
        <v>2496</v>
      </c>
      <c r="M2413" s="652"/>
      <c r="N2413" s="660">
        <v>43549</v>
      </c>
      <c r="O2413" s="657">
        <v>43551</v>
      </c>
      <c r="P2413" s="4"/>
      <c r="Q2413" s="2" t="s">
        <v>67</v>
      </c>
      <c r="R2413" s="655">
        <v>2019</v>
      </c>
    </row>
    <row r="2414" spans="1:23" ht="23.25" hidden="1" customHeight="1" x14ac:dyDescent="0.25">
      <c r="A2414" s="5" t="s">
        <v>95</v>
      </c>
      <c r="B2414" s="5" t="s">
        <v>2956</v>
      </c>
      <c r="C2414" s="376" t="s">
        <v>694</v>
      </c>
      <c r="D2414" s="344">
        <v>7114303</v>
      </c>
      <c r="E2414" s="331" t="s">
        <v>2960</v>
      </c>
      <c r="F2414" s="344" t="s">
        <v>94</v>
      </c>
      <c r="G2414" s="344">
        <v>2</v>
      </c>
      <c r="H2414" s="650">
        <v>297.25</v>
      </c>
      <c r="I2414" s="650">
        <v>594.5</v>
      </c>
      <c r="J2414" s="366">
        <v>43545</v>
      </c>
      <c r="K2414" s="598" t="s">
        <v>694</v>
      </c>
      <c r="L2414" s="361" t="s">
        <v>54</v>
      </c>
      <c r="M2414" s="652"/>
      <c r="N2414" s="660">
        <v>43549</v>
      </c>
      <c r="O2414" s="654">
        <v>43551</v>
      </c>
      <c r="P2414" s="4"/>
      <c r="Q2414" s="2" t="s">
        <v>67</v>
      </c>
      <c r="R2414" s="655">
        <v>2019</v>
      </c>
    </row>
    <row r="2415" spans="1:23" ht="23.25" hidden="1" customHeight="1" x14ac:dyDescent="0.25">
      <c r="A2415" s="5" t="s">
        <v>95</v>
      </c>
      <c r="B2415" s="5" t="s">
        <v>2956</v>
      </c>
      <c r="C2415" s="376" t="s">
        <v>694</v>
      </c>
      <c r="D2415" s="344">
        <v>7114541</v>
      </c>
      <c r="E2415" s="331" t="s">
        <v>2961</v>
      </c>
      <c r="F2415" s="344" t="s">
        <v>94</v>
      </c>
      <c r="G2415" s="344">
        <v>10</v>
      </c>
      <c r="H2415" s="650">
        <v>39.409999999999997</v>
      </c>
      <c r="I2415" s="650">
        <v>394.09999999999997</v>
      </c>
      <c r="J2415" s="366">
        <v>43545</v>
      </c>
      <c r="K2415" s="598" t="s">
        <v>694</v>
      </c>
      <c r="L2415" s="361" t="s">
        <v>54</v>
      </c>
      <c r="M2415" s="652"/>
      <c r="N2415" s="660">
        <v>43549</v>
      </c>
      <c r="O2415" s="654">
        <v>43551</v>
      </c>
      <c r="P2415" s="4"/>
      <c r="Q2415" s="2" t="s">
        <v>67</v>
      </c>
      <c r="R2415" s="655">
        <v>2019</v>
      </c>
    </row>
    <row r="2416" spans="1:23" ht="23.25" hidden="1" customHeight="1" x14ac:dyDescent="0.25">
      <c r="A2416" s="331" t="s">
        <v>132</v>
      </c>
      <c r="B2416" s="4" t="s">
        <v>3851</v>
      </c>
      <c r="C2416" s="430"/>
      <c r="D2416" s="332"/>
      <c r="E2416" s="337" t="s">
        <v>4499</v>
      </c>
      <c r="F2416" s="332" t="s">
        <v>32</v>
      </c>
      <c r="G2416" s="332">
        <v>2</v>
      </c>
      <c r="H2416" s="650">
        <v>350</v>
      </c>
      <c r="I2416" s="650">
        <v>700</v>
      </c>
      <c r="J2416" s="366">
        <v>43549</v>
      </c>
      <c r="K2416" s="598" t="s">
        <v>4382</v>
      </c>
      <c r="L2416" s="323" t="s">
        <v>132</v>
      </c>
      <c r="M2416" s="652" t="s">
        <v>129</v>
      </c>
      <c r="N2416" s="660">
        <v>43566</v>
      </c>
      <c r="O2416" s="654">
        <v>43579</v>
      </c>
      <c r="P2416" s="4"/>
      <c r="Q2416" s="2" t="s">
        <v>67</v>
      </c>
      <c r="R2416" s="655">
        <v>2019</v>
      </c>
    </row>
    <row r="2417" spans="1:23" ht="23.25" hidden="1" customHeight="1" x14ac:dyDescent="0.25">
      <c r="A2417" s="331" t="s">
        <v>4500</v>
      </c>
      <c r="B2417" s="4" t="s">
        <v>4500</v>
      </c>
      <c r="C2417" s="430" t="s">
        <v>1160</v>
      </c>
      <c r="D2417" s="332" t="s">
        <v>1161</v>
      </c>
      <c r="E2417" s="331" t="s">
        <v>4501</v>
      </c>
      <c r="F2417" s="332" t="s">
        <v>32</v>
      </c>
      <c r="G2417" s="332">
        <v>1</v>
      </c>
      <c r="H2417" s="650">
        <v>54.01</v>
      </c>
      <c r="I2417" s="650">
        <v>54.01</v>
      </c>
      <c r="J2417" s="366">
        <v>43549</v>
      </c>
      <c r="K2417" s="598" t="s">
        <v>139</v>
      </c>
      <c r="L2417" s="323" t="s">
        <v>1329</v>
      </c>
      <c r="M2417" s="652" t="s">
        <v>129</v>
      </c>
      <c r="N2417" s="660">
        <v>43559</v>
      </c>
      <c r="O2417" s="654">
        <v>43564</v>
      </c>
      <c r="P2417" s="430"/>
      <c r="Q2417" s="2" t="s">
        <v>67</v>
      </c>
      <c r="R2417" s="655">
        <v>2019</v>
      </c>
    </row>
    <row r="2418" spans="1:23" ht="23.25" hidden="1" customHeight="1" x14ac:dyDescent="0.25">
      <c r="A2418" s="331" t="s">
        <v>84</v>
      </c>
      <c r="B2418" s="4" t="s">
        <v>4502</v>
      </c>
      <c r="C2418" s="430" t="s">
        <v>2321</v>
      </c>
      <c r="D2418" s="332" t="s">
        <v>4503</v>
      </c>
      <c r="E2418" s="333" t="s">
        <v>4502</v>
      </c>
      <c r="F2418" s="332" t="s">
        <v>50</v>
      </c>
      <c r="G2418" s="332">
        <v>1</v>
      </c>
      <c r="H2418" s="650">
        <v>23.51</v>
      </c>
      <c r="I2418" s="650">
        <v>23.51</v>
      </c>
      <c r="J2418" s="366">
        <v>43549</v>
      </c>
      <c r="K2418" s="598" t="s">
        <v>139</v>
      </c>
      <c r="L2418" s="323" t="s">
        <v>9</v>
      </c>
      <c r="M2418" s="652" t="s">
        <v>129</v>
      </c>
      <c r="N2418" s="660">
        <v>43559</v>
      </c>
      <c r="O2418" s="654">
        <v>43564</v>
      </c>
      <c r="P2418" s="723"/>
      <c r="Q2418" s="2" t="s">
        <v>67</v>
      </c>
      <c r="R2418" s="655">
        <v>2019</v>
      </c>
    </row>
    <row r="2419" spans="1:23" ht="23.25" hidden="1" customHeight="1" x14ac:dyDescent="0.25">
      <c r="A2419" s="338" t="s">
        <v>54</v>
      </c>
      <c r="B2419" s="5" t="s">
        <v>4504</v>
      </c>
      <c r="C2419" s="376"/>
      <c r="D2419" s="335" t="s">
        <v>4505</v>
      </c>
      <c r="E2419" s="4" t="s">
        <v>4506</v>
      </c>
      <c r="F2419" s="344" t="s">
        <v>32</v>
      </c>
      <c r="G2419" s="344">
        <v>20</v>
      </c>
      <c r="H2419" s="650">
        <v>18.899999999999999</v>
      </c>
      <c r="I2419" s="650">
        <v>378</v>
      </c>
      <c r="J2419" s="366">
        <v>42753</v>
      </c>
      <c r="K2419" s="598" t="s">
        <v>76</v>
      </c>
      <c r="L2419" s="361"/>
      <c r="M2419" s="652" t="s">
        <v>66</v>
      </c>
      <c r="N2419" s="660">
        <v>42758</v>
      </c>
      <c r="O2419" s="654">
        <v>42754</v>
      </c>
      <c r="P2419" s="5"/>
      <c r="Q2419" s="271" t="s">
        <v>77</v>
      </c>
      <c r="R2419" s="396">
        <v>2017</v>
      </c>
    </row>
    <row r="2420" spans="1:23" ht="23.25" hidden="1" customHeight="1" x14ac:dyDescent="0.25">
      <c r="A2420" s="331" t="s">
        <v>9</v>
      </c>
      <c r="B2420" s="4" t="s">
        <v>4507</v>
      </c>
      <c r="C2420" s="430" t="s">
        <v>1702</v>
      </c>
      <c r="D2420" s="332" t="s">
        <v>4508</v>
      </c>
      <c r="E2420" s="331" t="s">
        <v>4509</v>
      </c>
      <c r="F2420" s="332" t="s">
        <v>683</v>
      </c>
      <c r="G2420" s="332">
        <v>4</v>
      </c>
      <c r="H2420" s="650">
        <v>12.56</v>
      </c>
      <c r="I2420" s="650">
        <v>50.24</v>
      </c>
      <c r="J2420" s="366">
        <v>43550</v>
      </c>
      <c r="K2420" s="598" t="s">
        <v>214</v>
      </c>
      <c r="L2420" s="323" t="s">
        <v>9</v>
      </c>
      <c r="M2420" s="652" t="s">
        <v>129</v>
      </c>
      <c r="N2420" s="660">
        <v>43567</v>
      </c>
      <c r="O2420" s="654">
        <v>43579</v>
      </c>
      <c r="P2420" s="4"/>
      <c r="Q2420" s="2" t="s">
        <v>100</v>
      </c>
      <c r="R2420" s="655">
        <v>2019</v>
      </c>
    </row>
    <row r="2421" spans="1:23" ht="23.25" hidden="1" customHeight="1" x14ac:dyDescent="0.25">
      <c r="A2421" s="4" t="s">
        <v>3047</v>
      </c>
      <c r="B2421" s="4" t="s">
        <v>4510</v>
      </c>
      <c r="C2421" s="430"/>
      <c r="D2421" s="332" t="s">
        <v>4511</v>
      </c>
      <c r="E2421" s="4" t="s">
        <v>4510</v>
      </c>
      <c r="F2421" s="332" t="s">
        <v>2334</v>
      </c>
      <c r="G2421" s="332">
        <v>1</v>
      </c>
      <c r="H2421" s="650">
        <v>26.57</v>
      </c>
      <c r="I2421" s="650">
        <v>26.57</v>
      </c>
      <c r="J2421" s="366">
        <v>43550</v>
      </c>
      <c r="K2421" s="598" t="s">
        <v>139</v>
      </c>
      <c r="L2421" s="323" t="s">
        <v>3047</v>
      </c>
      <c r="M2421" s="652" t="s">
        <v>129</v>
      </c>
      <c r="N2421" s="660">
        <v>43559</v>
      </c>
      <c r="O2421" s="654">
        <v>43564</v>
      </c>
      <c r="P2421" s="4"/>
      <c r="Q2421" s="2" t="s">
        <v>67</v>
      </c>
      <c r="R2421" s="655">
        <v>2019</v>
      </c>
    </row>
    <row r="2422" spans="1:23" ht="23.25" hidden="1" customHeight="1" x14ac:dyDescent="0.25">
      <c r="A2422" s="331" t="s">
        <v>3047</v>
      </c>
      <c r="B2422" s="4" t="s">
        <v>4512</v>
      </c>
      <c r="C2422" s="430"/>
      <c r="D2422" s="332" t="s">
        <v>4513</v>
      </c>
      <c r="E2422" s="331" t="s">
        <v>4512</v>
      </c>
      <c r="F2422" s="332" t="s">
        <v>2334</v>
      </c>
      <c r="G2422" s="332">
        <v>1</v>
      </c>
      <c r="H2422" s="650">
        <v>13.81</v>
      </c>
      <c r="I2422" s="650">
        <v>13.81</v>
      </c>
      <c r="J2422" s="366">
        <v>43550</v>
      </c>
      <c r="K2422" s="598" t="s">
        <v>139</v>
      </c>
      <c r="L2422" s="323" t="s">
        <v>3047</v>
      </c>
      <c r="M2422" s="652" t="s">
        <v>129</v>
      </c>
      <c r="N2422" s="660">
        <v>43559</v>
      </c>
      <c r="O2422" s="654">
        <v>43564</v>
      </c>
      <c r="P2422" s="4"/>
      <c r="Q2422" s="2" t="s">
        <v>67</v>
      </c>
      <c r="R2422" s="655">
        <v>2019</v>
      </c>
    </row>
    <row r="2423" spans="1:23" ht="23.25" hidden="1" customHeight="1" x14ac:dyDescent="0.25">
      <c r="A2423" s="331" t="s">
        <v>4514</v>
      </c>
      <c r="B2423" s="4" t="s">
        <v>4515</v>
      </c>
      <c r="C2423" s="430"/>
      <c r="D2423" s="332" t="s">
        <v>4516</v>
      </c>
      <c r="E2423" s="333" t="s">
        <v>4515</v>
      </c>
      <c r="F2423" s="332" t="s">
        <v>2334</v>
      </c>
      <c r="G2423" s="332">
        <v>4</v>
      </c>
      <c r="H2423" s="650">
        <v>9.98</v>
      </c>
      <c r="I2423" s="650">
        <v>39.92</v>
      </c>
      <c r="J2423" s="366">
        <v>43550</v>
      </c>
      <c r="K2423" s="598" t="s">
        <v>1560</v>
      </c>
      <c r="L2423" s="323" t="s">
        <v>1329</v>
      </c>
      <c r="M2423" s="652" t="s">
        <v>129</v>
      </c>
      <c r="N2423" s="660">
        <v>43570</v>
      </c>
      <c r="O2423" s="654">
        <v>43579</v>
      </c>
      <c r="P2423" s="4"/>
      <c r="Q2423" s="2" t="s">
        <v>67</v>
      </c>
      <c r="R2423" s="655">
        <v>2019</v>
      </c>
    </row>
    <row r="2424" spans="1:23" ht="23.25" hidden="1" customHeight="1" x14ac:dyDescent="0.25">
      <c r="A2424" s="331" t="s">
        <v>4514</v>
      </c>
      <c r="B2424" s="4" t="s">
        <v>4517</v>
      </c>
      <c r="C2424" s="430"/>
      <c r="D2424" s="332" t="s">
        <v>4518</v>
      </c>
      <c r="E2424" s="331" t="s">
        <v>4517</v>
      </c>
      <c r="F2424" s="332" t="s">
        <v>2334</v>
      </c>
      <c r="G2424" s="332">
        <v>1</v>
      </c>
      <c r="H2424" s="650">
        <v>68</v>
      </c>
      <c r="I2424" s="650">
        <v>68</v>
      </c>
      <c r="J2424" s="366">
        <v>43550</v>
      </c>
      <c r="K2424" s="598" t="s">
        <v>1560</v>
      </c>
      <c r="L2424" s="323" t="s">
        <v>1329</v>
      </c>
      <c r="M2424" s="652" t="s">
        <v>129</v>
      </c>
      <c r="N2424" s="660">
        <v>43559</v>
      </c>
      <c r="O2424" s="654">
        <v>43564</v>
      </c>
      <c r="P2424" s="4"/>
      <c r="Q2424" s="2" t="s">
        <v>67</v>
      </c>
      <c r="R2424" s="655">
        <v>2019</v>
      </c>
    </row>
    <row r="2425" spans="1:23" ht="23.25" hidden="1" customHeight="1" x14ac:dyDescent="0.25">
      <c r="A2425" s="331" t="s">
        <v>9</v>
      </c>
      <c r="B2425" s="4" t="s">
        <v>4519</v>
      </c>
      <c r="C2425" s="430" t="s">
        <v>1702</v>
      </c>
      <c r="D2425" s="332" t="s">
        <v>4520</v>
      </c>
      <c r="E2425" s="331" t="s">
        <v>4521</v>
      </c>
      <c r="F2425" s="332" t="s">
        <v>683</v>
      </c>
      <c r="G2425" s="332">
        <v>4</v>
      </c>
      <c r="H2425" s="650">
        <v>12.56</v>
      </c>
      <c r="I2425" s="650">
        <v>50.24</v>
      </c>
      <c r="J2425" s="366">
        <v>43550</v>
      </c>
      <c r="K2425" s="598" t="s">
        <v>214</v>
      </c>
      <c r="L2425" s="323" t="s">
        <v>9</v>
      </c>
      <c r="M2425" s="652" t="s">
        <v>129</v>
      </c>
      <c r="N2425" s="660">
        <v>43567</v>
      </c>
      <c r="O2425" s="654">
        <v>43579</v>
      </c>
      <c r="P2425" s="4"/>
      <c r="Q2425" s="2" t="s">
        <v>100</v>
      </c>
      <c r="R2425" s="655">
        <v>2019</v>
      </c>
    </row>
    <row r="2426" spans="1:23" ht="23.25" hidden="1" customHeight="1" x14ac:dyDescent="0.25">
      <c r="A2426" s="331" t="s">
        <v>4221</v>
      </c>
      <c r="B2426" s="4" t="s">
        <v>4522</v>
      </c>
      <c r="C2426" s="430" t="s">
        <v>220</v>
      </c>
      <c r="D2426" s="332">
        <v>10139</v>
      </c>
      <c r="E2426" s="331" t="s">
        <v>2073</v>
      </c>
      <c r="F2426" s="344" t="s">
        <v>44</v>
      </c>
      <c r="G2426" s="332">
        <v>3</v>
      </c>
      <c r="H2426" s="650">
        <v>156.21</v>
      </c>
      <c r="I2426" s="650">
        <v>468.63</v>
      </c>
      <c r="J2426" s="366">
        <v>43550</v>
      </c>
      <c r="K2426" s="598" t="s">
        <v>220</v>
      </c>
      <c r="L2426" s="323" t="s">
        <v>10</v>
      </c>
      <c r="M2426" s="652" t="s">
        <v>129</v>
      </c>
      <c r="N2426" s="660">
        <v>43559</v>
      </c>
      <c r="O2426" s="657">
        <v>43564</v>
      </c>
      <c r="P2426" s="4"/>
      <c r="Q2426" s="2" t="s">
        <v>67</v>
      </c>
      <c r="R2426" s="655">
        <v>2019</v>
      </c>
    </row>
    <row r="2427" spans="1:23" ht="23.25" hidden="1" customHeight="1" x14ac:dyDescent="0.25">
      <c r="A2427" s="3" t="s">
        <v>293</v>
      </c>
      <c r="B2427" s="5" t="s">
        <v>2338</v>
      </c>
      <c r="C2427" s="376" t="s">
        <v>362</v>
      </c>
      <c r="D2427" s="335" t="s">
        <v>2339</v>
      </c>
      <c r="E2427" s="333" t="s">
        <v>2338</v>
      </c>
      <c r="F2427" s="344" t="s">
        <v>44</v>
      </c>
      <c r="G2427" s="344">
        <v>10</v>
      </c>
      <c r="H2427" s="650">
        <v>12.24</v>
      </c>
      <c r="I2427" s="650">
        <v>122.4</v>
      </c>
      <c r="J2427" s="366">
        <v>43550</v>
      </c>
      <c r="K2427" s="598" t="s">
        <v>2019</v>
      </c>
      <c r="L2427" s="323" t="s">
        <v>9</v>
      </c>
      <c r="M2427" s="652" t="s">
        <v>129</v>
      </c>
      <c r="N2427" s="660">
        <v>43567</v>
      </c>
      <c r="O2427" s="654">
        <v>43579</v>
      </c>
      <c r="P2427" s="4"/>
      <c r="Q2427" s="2" t="s">
        <v>67</v>
      </c>
      <c r="R2427" s="655">
        <v>2019</v>
      </c>
      <c r="S2427" s="124"/>
      <c r="T2427" s="124"/>
      <c r="U2427" s="124"/>
      <c r="V2427" s="124"/>
      <c r="W2427" s="124"/>
    </row>
    <row r="2428" spans="1:23" ht="23.25" hidden="1" customHeight="1" x14ac:dyDescent="0.25">
      <c r="A2428" s="331" t="s">
        <v>1048</v>
      </c>
      <c r="B2428" s="4" t="s">
        <v>4523</v>
      </c>
      <c r="C2428" s="430" t="s">
        <v>1832</v>
      </c>
      <c r="D2428" s="332" t="s">
        <v>1833</v>
      </c>
      <c r="E2428" s="337" t="s">
        <v>1834</v>
      </c>
      <c r="F2428" s="332" t="s">
        <v>94</v>
      </c>
      <c r="G2428" s="332">
        <v>12</v>
      </c>
      <c r="H2428" s="650">
        <v>10.78</v>
      </c>
      <c r="I2428" s="650">
        <v>129.35999999999999</v>
      </c>
      <c r="J2428" s="366">
        <v>43550</v>
      </c>
      <c r="K2428" s="598" t="s">
        <v>9234</v>
      </c>
      <c r="L2428" s="323" t="s">
        <v>9</v>
      </c>
      <c r="M2428" s="652" t="s">
        <v>129</v>
      </c>
      <c r="N2428" s="660">
        <v>43559</v>
      </c>
      <c r="O2428" s="654">
        <v>43564</v>
      </c>
      <c r="P2428" s="723"/>
      <c r="Q2428" s="768" t="s">
        <v>100</v>
      </c>
      <c r="R2428" s="718">
        <v>2019</v>
      </c>
    </row>
    <row r="2429" spans="1:23" ht="23.25" hidden="1" customHeight="1" x14ac:dyDescent="0.25">
      <c r="A2429" s="331" t="s">
        <v>1048</v>
      </c>
      <c r="B2429" s="4" t="s">
        <v>4523</v>
      </c>
      <c r="C2429" s="430" t="s">
        <v>1832</v>
      </c>
      <c r="D2429" s="332" t="s">
        <v>1835</v>
      </c>
      <c r="E2429" s="337" t="s">
        <v>1836</v>
      </c>
      <c r="F2429" s="332" t="s">
        <v>94</v>
      </c>
      <c r="G2429" s="332">
        <v>12</v>
      </c>
      <c r="H2429" s="650">
        <v>6.58</v>
      </c>
      <c r="I2429" s="650">
        <v>78.960000000000008</v>
      </c>
      <c r="J2429" s="366">
        <v>43550</v>
      </c>
      <c r="K2429" s="598" t="s">
        <v>9234</v>
      </c>
      <c r="L2429" s="323" t="s">
        <v>9</v>
      </c>
      <c r="M2429" s="652" t="s">
        <v>129</v>
      </c>
      <c r="N2429" s="660">
        <v>43559</v>
      </c>
      <c r="O2429" s="654">
        <v>43564</v>
      </c>
      <c r="P2429" s="430"/>
      <c r="Q2429" s="2" t="s">
        <v>67</v>
      </c>
      <c r="R2429" s="718">
        <v>2019</v>
      </c>
    </row>
    <row r="2430" spans="1:23" ht="23.25" hidden="1" customHeight="1" x14ac:dyDescent="0.25">
      <c r="A2430" s="331" t="s">
        <v>1048</v>
      </c>
      <c r="B2430" s="4" t="s">
        <v>4523</v>
      </c>
      <c r="C2430" s="430" t="s">
        <v>1832</v>
      </c>
      <c r="D2430" s="332" t="s">
        <v>1837</v>
      </c>
      <c r="E2430" s="337" t="s">
        <v>1838</v>
      </c>
      <c r="F2430" s="332" t="s">
        <v>94</v>
      </c>
      <c r="G2430" s="332">
        <v>12</v>
      </c>
      <c r="H2430" s="650">
        <v>10.46</v>
      </c>
      <c r="I2430" s="650">
        <v>125.52000000000001</v>
      </c>
      <c r="J2430" s="366">
        <v>43550</v>
      </c>
      <c r="K2430" s="598" t="s">
        <v>9234</v>
      </c>
      <c r="L2430" s="323" t="s">
        <v>9</v>
      </c>
      <c r="M2430" s="652" t="s">
        <v>129</v>
      </c>
      <c r="N2430" s="660">
        <v>43559</v>
      </c>
      <c r="O2430" s="654">
        <v>43564</v>
      </c>
      <c r="P2430" s="4"/>
      <c r="Q2430" s="2" t="s">
        <v>67</v>
      </c>
      <c r="R2430" s="718">
        <v>2019</v>
      </c>
    </row>
    <row r="2431" spans="1:23" ht="23.25" hidden="1" customHeight="1" x14ac:dyDescent="0.25">
      <c r="A2431" s="3" t="s">
        <v>54</v>
      </c>
      <c r="B2431" s="5" t="s">
        <v>2357</v>
      </c>
      <c r="C2431" s="376" t="s">
        <v>178</v>
      </c>
      <c r="D2431" s="335" t="s">
        <v>4524</v>
      </c>
      <c r="E2431" s="331" t="s">
        <v>1247</v>
      </c>
      <c r="F2431" s="344" t="s">
        <v>164</v>
      </c>
      <c r="G2431" s="344">
        <v>10</v>
      </c>
      <c r="H2431" s="650">
        <v>17.3</v>
      </c>
      <c r="I2431" s="650">
        <v>173</v>
      </c>
      <c r="J2431" s="366">
        <v>43112</v>
      </c>
      <c r="K2431" s="598" t="s">
        <v>76</v>
      </c>
      <c r="L2431" s="628" t="s">
        <v>54</v>
      </c>
      <c r="M2431" s="652" t="s">
        <v>66</v>
      </c>
      <c r="N2431" s="660">
        <v>43144</v>
      </c>
      <c r="O2431" s="654">
        <v>43146</v>
      </c>
      <c r="P2431" s="5"/>
      <c r="Q2431" s="271" t="s">
        <v>77</v>
      </c>
      <c r="R2431" s="5">
        <v>2018</v>
      </c>
    </row>
    <row r="2432" spans="1:23" ht="23.25" hidden="1" customHeight="1" x14ac:dyDescent="0.25">
      <c r="A2432" s="3" t="s">
        <v>54</v>
      </c>
      <c r="B2432" s="5" t="s">
        <v>2357</v>
      </c>
      <c r="C2432" s="376" t="s">
        <v>178</v>
      </c>
      <c r="D2432" s="422" t="s">
        <v>4524</v>
      </c>
      <c r="E2432" s="337" t="s">
        <v>1247</v>
      </c>
      <c r="F2432" s="344" t="s">
        <v>50</v>
      </c>
      <c r="G2432" s="344">
        <v>20</v>
      </c>
      <c r="H2432" s="650"/>
      <c r="I2432" s="650"/>
      <c r="J2432" s="419">
        <v>44074</v>
      </c>
      <c r="K2432" s="598" t="s">
        <v>76</v>
      </c>
      <c r="L2432" s="574" t="s">
        <v>54</v>
      </c>
      <c r="M2432" s="652" t="s">
        <v>430</v>
      </c>
      <c r="N2432" s="660">
        <v>44159</v>
      </c>
      <c r="O2432" s="654">
        <v>44529</v>
      </c>
      <c r="P2432" s="5"/>
      <c r="Q2432" s="7" t="s">
        <v>67</v>
      </c>
      <c r="R2432" s="780">
        <f>YEAR(J2432)</f>
        <v>2020</v>
      </c>
    </row>
    <row r="2433" spans="1:23" ht="23.25" hidden="1" customHeight="1" x14ac:dyDescent="0.25">
      <c r="A2433" s="5" t="s">
        <v>54</v>
      </c>
      <c r="B2433" s="5" t="s">
        <v>2357</v>
      </c>
      <c r="C2433" s="376" t="s">
        <v>178</v>
      </c>
      <c r="D2433" s="335" t="s">
        <v>4525</v>
      </c>
      <c r="E2433" s="331" t="s">
        <v>1247</v>
      </c>
      <c r="F2433" s="344" t="s">
        <v>233</v>
      </c>
      <c r="G2433" s="344">
        <v>10</v>
      </c>
      <c r="H2433" s="650">
        <v>17.3</v>
      </c>
      <c r="I2433" s="650">
        <v>173</v>
      </c>
      <c r="J2433" s="366">
        <v>43112</v>
      </c>
      <c r="K2433" s="598" t="s">
        <v>76</v>
      </c>
      <c r="L2433" s="361" t="s">
        <v>54</v>
      </c>
      <c r="M2433" s="652" t="s">
        <v>66</v>
      </c>
      <c r="N2433" s="660">
        <v>43144</v>
      </c>
      <c r="O2433" s="654">
        <v>43146</v>
      </c>
      <c r="P2433" s="5"/>
      <c r="Q2433" s="271" t="s">
        <v>77</v>
      </c>
      <c r="R2433" s="5">
        <v>2018</v>
      </c>
      <c r="S2433" s="124"/>
      <c r="T2433" s="124"/>
      <c r="U2433" s="124"/>
      <c r="V2433" s="124"/>
      <c r="W2433" s="124"/>
    </row>
    <row r="2434" spans="1:23" ht="23.25" hidden="1" customHeight="1" x14ac:dyDescent="0.25">
      <c r="A2434" s="5" t="s">
        <v>54</v>
      </c>
      <c r="B2434" s="5" t="s">
        <v>2357</v>
      </c>
      <c r="C2434" s="376" t="s">
        <v>178</v>
      </c>
      <c r="D2434" s="335" t="s">
        <v>4525</v>
      </c>
      <c r="E2434" s="331" t="s">
        <v>1247</v>
      </c>
      <c r="F2434" s="344" t="s">
        <v>32</v>
      </c>
      <c r="G2434" s="344">
        <v>35</v>
      </c>
      <c r="H2434" s="650">
        <v>17.3</v>
      </c>
      <c r="I2434" s="650">
        <v>605.5</v>
      </c>
      <c r="J2434" s="366">
        <v>43227</v>
      </c>
      <c r="K2434" s="598" t="s">
        <v>76</v>
      </c>
      <c r="L2434" s="361" t="s">
        <v>54</v>
      </c>
      <c r="M2434" s="652" t="s">
        <v>634</v>
      </c>
      <c r="N2434" s="660">
        <v>43227</v>
      </c>
      <c r="O2434" s="654">
        <v>43230</v>
      </c>
      <c r="P2434" s="5"/>
      <c r="Q2434" s="271" t="s">
        <v>77</v>
      </c>
      <c r="R2434" s="5">
        <v>2018</v>
      </c>
    </row>
    <row r="2435" spans="1:23" ht="23.25" hidden="1" customHeight="1" x14ac:dyDescent="0.25">
      <c r="A2435" s="4" t="s">
        <v>4526</v>
      </c>
      <c r="B2435" s="4" t="s">
        <v>3181</v>
      </c>
      <c r="C2435" s="720"/>
      <c r="D2435" s="332" t="s">
        <v>3182</v>
      </c>
      <c r="E2435" s="337" t="s">
        <v>3181</v>
      </c>
      <c r="F2435" s="332" t="s">
        <v>50</v>
      </c>
      <c r="G2435" s="332">
        <v>4</v>
      </c>
      <c r="H2435" s="650"/>
      <c r="I2435" s="650"/>
      <c r="J2435" s="419">
        <v>43552</v>
      </c>
      <c r="K2435" s="598" t="s">
        <v>234</v>
      </c>
      <c r="L2435" s="323" t="s">
        <v>9</v>
      </c>
      <c r="M2435" s="652" t="s">
        <v>129</v>
      </c>
      <c r="N2435" s="660">
        <v>43566</v>
      </c>
      <c r="O2435" s="654">
        <v>43579</v>
      </c>
      <c r="P2435" s="4"/>
      <c r="Q2435" s="2" t="s">
        <v>67</v>
      </c>
      <c r="R2435" s="655">
        <v>2019</v>
      </c>
    </row>
    <row r="2436" spans="1:23" ht="23.25" hidden="1" customHeight="1" x14ac:dyDescent="0.25">
      <c r="A2436" s="4" t="s">
        <v>1489</v>
      </c>
      <c r="B2436" s="4" t="s">
        <v>2048</v>
      </c>
      <c r="C2436" s="720"/>
      <c r="D2436" s="332" t="s">
        <v>4527</v>
      </c>
      <c r="E2436" s="333" t="s">
        <v>2050</v>
      </c>
      <c r="F2436" s="332" t="s">
        <v>50</v>
      </c>
      <c r="G2436" s="332">
        <v>2</v>
      </c>
      <c r="H2436" s="650"/>
      <c r="I2436" s="650"/>
      <c r="J2436" s="419">
        <v>43552</v>
      </c>
      <c r="K2436" s="598" t="s">
        <v>234</v>
      </c>
      <c r="L2436" s="323" t="s">
        <v>9</v>
      </c>
      <c r="M2436" s="652" t="s">
        <v>129</v>
      </c>
      <c r="N2436" s="660">
        <v>43566</v>
      </c>
      <c r="O2436" s="654">
        <v>43579</v>
      </c>
      <c r="P2436" s="4"/>
      <c r="Q2436" s="2" t="s">
        <v>100</v>
      </c>
      <c r="R2436" s="655">
        <v>2019</v>
      </c>
    </row>
    <row r="2437" spans="1:23" ht="23.25" hidden="1" customHeight="1" x14ac:dyDescent="0.25">
      <c r="A2437" s="5" t="s">
        <v>0</v>
      </c>
      <c r="B2437" s="5" t="s">
        <v>3122</v>
      </c>
      <c r="C2437" s="376" t="s">
        <v>1774</v>
      </c>
      <c r="D2437" s="332"/>
      <c r="E2437" s="337" t="s">
        <v>3123</v>
      </c>
      <c r="F2437" s="332" t="s">
        <v>50</v>
      </c>
      <c r="G2437" s="332">
        <v>5</v>
      </c>
      <c r="H2437" s="650">
        <v>14.05</v>
      </c>
      <c r="I2437" s="650">
        <v>70.25</v>
      </c>
      <c r="J2437" s="366">
        <v>43552</v>
      </c>
      <c r="K2437" s="598" t="s">
        <v>188</v>
      </c>
      <c r="L2437" s="323" t="s">
        <v>54</v>
      </c>
      <c r="M2437" s="652" t="s">
        <v>129</v>
      </c>
      <c r="N2437" s="660">
        <v>43570</v>
      </c>
      <c r="O2437" s="654">
        <v>43579</v>
      </c>
      <c r="P2437" s="4"/>
      <c r="Q2437" s="2" t="s">
        <v>67</v>
      </c>
      <c r="R2437" s="655">
        <v>2019</v>
      </c>
    </row>
    <row r="2438" spans="1:23" ht="23.25" hidden="1" customHeight="1" x14ac:dyDescent="0.25">
      <c r="A2438" s="331" t="s">
        <v>0</v>
      </c>
      <c r="B2438" s="4" t="s">
        <v>3511</v>
      </c>
      <c r="C2438" s="430" t="s">
        <v>3512</v>
      </c>
      <c r="D2438" s="332" t="s">
        <v>3513</v>
      </c>
      <c r="E2438" s="337" t="s">
        <v>3511</v>
      </c>
      <c r="F2438" s="332" t="s">
        <v>50</v>
      </c>
      <c r="G2438" s="332">
        <v>1</v>
      </c>
      <c r="H2438" s="650">
        <v>368.54</v>
      </c>
      <c r="I2438" s="650">
        <v>368.54</v>
      </c>
      <c r="J2438" s="420">
        <v>43552</v>
      </c>
      <c r="K2438" s="598" t="s">
        <v>33</v>
      </c>
      <c r="L2438" s="323" t="s">
        <v>54</v>
      </c>
      <c r="M2438" s="652"/>
      <c r="N2438" s="653"/>
      <c r="O2438" s="654"/>
      <c r="P2438" s="430"/>
      <c r="Q2438" s="2" t="s">
        <v>67</v>
      </c>
      <c r="R2438" s="658">
        <f>YEAR(J2438)</f>
        <v>2019</v>
      </c>
    </row>
    <row r="2439" spans="1:23" ht="23.25" hidden="1" customHeight="1" x14ac:dyDescent="0.25">
      <c r="A2439" s="3" t="s">
        <v>54</v>
      </c>
      <c r="B2439" s="5" t="s">
        <v>2357</v>
      </c>
      <c r="C2439" s="376" t="s">
        <v>178</v>
      </c>
      <c r="D2439" s="335" t="s">
        <v>4528</v>
      </c>
      <c r="E2439" s="331" t="s">
        <v>1247</v>
      </c>
      <c r="F2439" s="344" t="s">
        <v>164</v>
      </c>
      <c r="G2439" s="344">
        <v>20</v>
      </c>
      <c r="H2439" s="650">
        <v>18.100000000000001</v>
      </c>
      <c r="I2439" s="650">
        <v>362</v>
      </c>
      <c r="J2439" s="366">
        <v>43112</v>
      </c>
      <c r="K2439" s="598" t="s">
        <v>76</v>
      </c>
      <c r="L2439" s="361" t="s">
        <v>54</v>
      </c>
      <c r="M2439" s="652" t="s">
        <v>66</v>
      </c>
      <c r="N2439" s="660">
        <v>43144</v>
      </c>
      <c r="O2439" s="654">
        <v>43146</v>
      </c>
      <c r="P2439" s="5"/>
      <c r="Q2439" s="271" t="s">
        <v>77</v>
      </c>
      <c r="R2439" s="5">
        <v>2018</v>
      </c>
    </row>
    <row r="2440" spans="1:23" ht="23.25" hidden="1" customHeight="1" x14ac:dyDescent="0.25">
      <c r="A2440" s="4" t="s">
        <v>3047</v>
      </c>
      <c r="B2440" s="4" t="s">
        <v>4529</v>
      </c>
      <c r="C2440" s="430"/>
      <c r="D2440" s="332" t="s">
        <v>4530</v>
      </c>
      <c r="E2440" s="4" t="s">
        <v>4531</v>
      </c>
      <c r="F2440" s="332" t="s">
        <v>50</v>
      </c>
      <c r="G2440" s="332">
        <v>1</v>
      </c>
      <c r="H2440" s="650">
        <v>22.79</v>
      </c>
      <c r="I2440" s="650">
        <v>22.79</v>
      </c>
      <c r="J2440" s="419">
        <v>43556</v>
      </c>
      <c r="K2440" s="598" t="s">
        <v>139</v>
      </c>
      <c r="L2440" s="574" t="s">
        <v>3047</v>
      </c>
      <c r="M2440" s="652" t="s">
        <v>129</v>
      </c>
      <c r="N2440" s="660">
        <v>43559</v>
      </c>
      <c r="O2440" s="654">
        <v>43564</v>
      </c>
      <c r="P2440" s="430"/>
      <c r="Q2440" s="2" t="s">
        <v>67</v>
      </c>
      <c r="R2440" s="655">
        <v>2019</v>
      </c>
    </row>
    <row r="2441" spans="1:23" ht="23.25" hidden="1" customHeight="1" x14ac:dyDescent="0.25">
      <c r="A2441" s="4" t="s">
        <v>4532</v>
      </c>
      <c r="B2441" s="4" t="s">
        <v>4533</v>
      </c>
      <c r="C2441" s="430" t="s">
        <v>52</v>
      </c>
      <c r="D2441" s="335">
        <v>29119</v>
      </c>
      <c r="E2441" s="4" t="s">
        <v>4534</v>
      </c>
      <c r="F2441" s="344" t="s">
        <v>44</v>
      </c>
      <c r="G2441" s="332">
        <v>2</v>
      </c>
      <c r="H2441" s="650">
        <v>197.08</v>
      </c>
      <c r="I2441" s="650">
        <v>394.16</v>
      </c>
      <c r="J2441" s="420">
        <v>43557</v>
      </c>
      <c r="K2441" s="598" t="s">
        <v>33</v>
      </c>
      <c r="L2441" s="574" t="s">
        <v>84</v>
      </c>
      <c r="M2441" s="652" t="s">
        <v>129</v>
      </c>
      <c r="N2441" s="653">
        <v>43570</v>
      </c>
      <c r="O2441" s="657">
        <v>43579</v>
      </c>
      <c r="P2441" s="430"/>
      <c r="Q2441" s="2" t="s">
        <v>67</v>
      </c>
      <c r="R2441" s="655">
        <v>2019</v>
      </c>
    </row>
    <row r="2442" spans="1:23" ht="23.25" hidden="1" customHeight="1" x14ac:dyDescent="0.25">
      <c r="A2442" s="4" t="s">
        <v>4532</v>
      </c>
      <c r="B2442" s="4" t="s">
        <v>4535</v>
      </c>
      <c r="C2442" s="430" t="s">
        <v>947</v>
      </c>
      <c r="D2442" s="335" t="s">
        <v>4536</v>
      </c>
      <c r="E2442" s="333" t="s">
        <v>4537</v>
      </c>
      <c r="F2442" s="344" t="s">
        <v>44</v>
      </c>
      <c r="G2442" s="332">
        <v>1</v>
      </c>
      <c r="H2442" s="650"/>
      <c r="I2442" s="650"/>
      <c r="J2442" s="419">
        <v>43557</v>
      </c>
      <c r="K2442" s="598" t="s">
        <v>234</v>
      </c>
      <c r="L2442" s="323" t="s">
        <v>84</v>
      </c>
      <c r="M2442" s="652" t="s">
        <v>129</v>
      </c>
      <c r="N2442" s="660">
        <v>43566</v>
      </c>
      <c r="O2442" s="654">
        <v>43579</v>
      </c>
      <c r="P2442" s="430"/>
      <c r="Q2442" s="2" t="s">
        <v>100</v>
      </c>
      <c r="R2442" s="655">
        <v>2019</v>
      </c>
      <c r="S2442" s="124"/>
      <c r="T2442" s="124"/>
      <c r="U2442" s="124"/>
      <c r="V2442" s="124"/>
      <c r="W2442" s="124"/>
    </row>
    <row r="2443" spans="1:23" ht="23.25" hidden="1" customHeight="1" x14ac:dyDescent="0.25">
      <c r="A2443" s="4" t="s">
        <v>4538</v>
      </c>
      <c r="B2443" s="4" t="s">
        <v>4539</v>
      </c>
      <c r="C2443" s="430"/>
      <c r="D2443" s="335" t="s">
        <v>4540</v>
      </c>
      <c r="E2443" s="337" t="s">
        <v>4539</v>
      </c>
      <c r="F2443" s="332" t="s">
        <v>50</v>
      </c>
      <c r="G2443" s="332">
        <v>2</v>
      </c>
      <c r="H2443" s="650">
        <v>37.4</v>
      </c>
      <c r="I2443" s="650">
        <v>74.8</v>
      </c>
      <c r="J2443" s="420">
        <v>43557</v>
      </c>
      <c r="K2443" s="598" t="s">
        <v>33</v>
      </c>
      <c r="L2443" s="323" t="s">
        <v>84</v>
      </c>
      <c r="M2443" s="652" t="s">
        <v>129</v>
      </c>
      <c r="N2443" s="653">
        <v>43566</v>
      </c>
      <c r="O2443" s="654">
        <v>43579</v>
      </c>
      <c r="P2443" s="430"/>
      <c r="Q2443" s="2" t="s">
        <v>67</v>
      </c>
      <c r="R2443" s="658">
        <f>YEAR(J2443)</f>
        <v>2019</v>
      </c>
    </row>
    <row r="2444" spans="1:23" ht="23.25" hidden="1" customHeight="1" x14ac:dyDescent="0.25">
      <c r="A2444" s="5" t="s">
        <v>103</v>
      </c>
      <c r="B2444" s="5" t="s">
        <v>4282</v>
      </c>
      <c r="C2444" s="376" t="s">
        <v>784</v>
      </c>
      <c r="D2444" s="335"/>
      <c r="E2444" s="337" t="s">
        <v>4283</v>
      </c>
      <c r="F2444" s="332" t="s">
        <v>32</v>
      </c>
      <c r="G2444" s="332">
        <v>40</v>
      </c>
      <c r="H2444" s="650">
        <v>9.5299999999999994</v>
      </c>
      <c r="I2444" s="650">
        <v>381.2</v>
      </c>
      <c r="J2444" s="366">
        <v>43557</v>
      </c>
      <c r="K2444" s="598" t="s">
        <v>784</v>
      </c>
      <c r="L2444" s="323" t="s">
        <v>103</v>
      </c>
      <c r="M2444" s="652" t="s">
        <v>129</v>
      </c>
      <c r="N2444" s="660">
        <v>43556</v>
      </c>
      <c r="O2444" s="654">
        <v>43564</v>
      </c>
      <c r="P2444" s="430"/>
      <c r="Q2444" s="723" t="s">
        <v>100</v>
      </c>
      <c r="R2444" s="655">
        <v>2019</v>
      </c>
    </row>
    <row r="2445" spans="1:23" ht="23.25" hidden="1" customHeight="1" x14ac:dyDescent="0.25">
      <c r="A2445" s="4" t="s">
        <v>1158</v>
      </c>
      <c r="B2445" s="4" t="s">
        <v>4541</v>
      </c>
      <c r="C2445" s="430" t="s">
        <v>2738</v>
      </c>
      <c r="D2445" s="335" t="s">
        <v>4542</v>
      </c>
      <c r="E2445" s="333" t="s">
        <v>4541</v>
      </c>
      <c r="F2445" s="332" t="s">
        <v>50</v>
      </c>
      <c r="G2445" s="332">
        <v>1</v>
      </c>
      <c r="H2445" s="650">
        <v>18.5</v>
      </c>
      <c r="I2445" s="650">
        <v>18.5</v>
      </c>
      <c r="J2445" s="419">
        <v>43557</v>
      </c>
      <c r="K2445" s="598" t="s">
        <v>139</v>
      </c>
      <c r="L2445" s="323" t="s">
        <v>1329</v>
      </c>
      <c r="M2445" s="652" t="s">
        <v>129</v>
      </c>
      <c r="N2445" s="660">
        <v>43559</v>
      </c>
      <c r="O2445" s="654">
        <v>43564</v>
      </c>
      <c r="P2445" s="430"/>
      <c r="Q2445" s="2" t="s">
        <v>67</v>
      </c>
      <c r="R2445" s="655">
        <v>2019</v>
      </c>
    </row>
    <row r="2446" spans="1:23" ht="23.25" hidden="1" customHeight="1" x14ac:dyDescent="0.25">
      <c r="A2446" s="4" t="s">
        <v>3975</v>
      </c>
      <c r="B2446" s="4" t="s">
        <v>4543</v>
      </c>
      <c r="C2446" s="430" t="s">
        <v>4544</v>
      </c>
      <c r="D2446" s="335">
        <v>750104</v>
      </c>
      <c r="E2446" s="4" t="s">
        <v>4543</v>
      </c>
      <c r="F2446" s="344" t="s">
        <v>44</v>
      </c>
      <c r="G2446" s="332">
        <v>1</v>
      </c>
      <c r="H2446" s="650">
        <v>148.79</v>
      </c>
      <c r="I2446" s="650">
        <v>148.79</v>
      </c>
      <c r="J2446" s="420">
        <v>43557</v>
      </c>
      <c r="K2446" s="598" t="s">
        <v>33</v>
      </c>
      <c r="L2446" s="323" t="s">
        <v>88</v>
      </c>
      <c r="M2446" s="652" t="s">
        <v>129</v>
      </c>
      <c r="N2446" s="653">
        <v>43570</v>
      </c>
      <c r="O2446" s="654">
        <v>43579</v>
      </c>
      <c r="P2446" s="430"/>
      <c r="Q2446" s="2" t="s">
        <v>100</v>
      </c>
      <c r="R2446" s="655">
        <v>2019</v>
      </c>
    </row>
    <row r="2447" spans="1:23" ht="23.25" hidden="1" customHeight="1" x14ac:dyDescent="0.25">
      <c r="A2447" s="4" t="s">
        <v>4532</v>
      </c>
      <c r="B2447" s="4" t="s">
        <v>4545</v>
      </c>
      <c r="C2447" s="430" t="s">
        <v>947</v>
      </c>
      <c r="D2447" s="335" t="s">
        <v>4546</v>
      </c>
      <c r="E2447" s="337" t="s">
        <v>4547</v>
      </c>
      <c r="F2447" s="344" t="s">
        <v>44</v>
      </c>
      <c r="G2447" s="332">
        <v>1</v>
      </c>
      <c r="H2447" s="650"/>
      <c r="I2447" s="650"/>
      <c r="J2447" s="419">
        <v>43557</v>
      </c>
      <c r="K2447" s="598" t="s">
        <v>234</v>
      </c>
      <c r="L2447" s="323" t="s">
        <v>84</v>
      </c>
      <c r="M2447" s="652" t="s">
        <v>129</v>
      </c>
      <c r="N2447" s="660">
        <v>43566</v>
      </c>
      <c r="O2447" s="654">
        <v>43579</v>
      </c>
      <c r="P2447" s="430"/>
      <c r="Q2447" s="2" t="s">
        <v>100</v>
      </c>
      <c r="R2447" s="655">
        <v>2019</v>
      </c>
    </row>
    <row r="2448" spans="1:23" ht="23.25" hidden="1" customHeight="1" x14ac:dyDescent="0.25">
      <c r="A2448" s="4" t="s">
        <v>4532</v>
      </c>
      <c r="B2448" s="4" t="s">
        <v>4548</v>
      </c>
      <c r="C2448" s="430" t="s">
        <v>947</v>
      </c>
      <c r="D2448" s="335" t="s">
        <v>4549</v>
      </c>
      <c r="E2448" s="337" t="s">
        <v>4550</v>
      </c>
      <c r="F2448" s="344" t="s">
        <v>44</v>
      </c>
      <c r="G2448" s="332">
        <v>4</v>
      </c>
      <c r="H2448" s="650"/>
      <c r="I2448" s="650"/>
      <c r="J2448" s="419">
        <v>43557</v>
      </c>
      <c r="K2448" s="598" t="s">
        <v>234</v>
      </c>
      <c r="L2448" s="323" t="s">
        <v>84</v>
      </c>
      <c r="M2448" s="652" t="s">
        <v>129</v>
      </c>
      <c r="N2448" s="660">
        <v>43566</v>
      </c>
      <c r="O2448" s="654">
        <v>43579</v>
      </c>
      <c r="P2448" s="430"/>
      <c r="Q2448" s="2" t="s">
        <v>100</v>
      </c>
      <c r="R2448" s="655">
        <v>2019</v>
      </c>
      <c r="S2448" s="124"/>
      <c r="T2448" s="124"/>
      <c r="U2448" s="124"/>
      <c r="V2448" s="124"/>
      <c r="W2448" s="124"/>
    </row>
    <row r="2449" spans="1:23" ht="23.25" hidden="1" customHeight="1" x14ac:dyDescent="0.25">
      <c r="A2449" s="4" t="s">
        <v>154</v>
      </c>
      <c r="B2449" s="4" t="s">
        <v>4551</v>
      </c>
      <c r="C2449" s="430"/>
      <c r="D2449" s="332"/>
      <c r="E2449" s="337" t="s">
        <v>4551</v>
      </c>
      <c r="F2449" s="344" t="s">
        <v>32</v>
      </c>
      <c r="G2449" s="332"/>
      <c r="H2449" s="650">
        <v>8722</v>
      </c>
      <c r="I2449" s="650">
        <v>8722</v>
      </c>
      <c r="J2449" s="419">
        <v>43559</v>
      </c>
      <c r="K2449" s="598"/>
      <c r="L2449" s="323" t="s">
        <v>9</v>
      </c>
      <c r="M2449" s="652" t="s">
        <v>129</v>
      </c>
      <c r="N2449" s="660">
        <v>43559</v>
      </c>
      <c r="O2449" s="654">
        <v>43564</v>
      </c>
      <c r="P2449" s="430"/>
      <c r="Q2449" s="2" t="s">
        <v>100</v>
      </c>
      <c r="R2449" s="655">
        <v>2019</v>
      </c>
      <c r="S2449" s="564"/>
      <c r="T2449" s="564"/>
      <c r="U2449" s="564"/>
      <c r="V2449" s="564"/>
      <c r="W2449" s="564"/>
    </row>
    <row r="2450" spans="1:23" ht="23.25" hidden="1" customHeight="1" x14ac:dyDescent="0.25">
      <c r="A2450" s="4"/>
      <c r="B2450" s="4" t="s">
        <v>4552</v>
      </c>
      <c r="C2450" s="430" t="s">
        <v>1446</v>
      </c>
      <c r="D2450" s="332">
        <v>1077981</v>
      </c>
      <c r="E2450" s="343" t="s">
        <v>4553</v>
      </c>
      <c r="F2450" s="332" t="s">
        <v>32</v>
      </c>
      <c r="G2450" s="332">
        <v>1</v>
      </c>
      <c r="H2450" s="650">
        <v>6443.38</v>
      </c>
      <c r="I2450" s="650">
        <v>6443.38</v>
      </c>
      <c r="J2450" s="419">
        <v>43559</v>
      </c>
      <c r="K2450" s="598" t="s">
        <v>694</v>
      </c>
      <c r="L2450" s="323" t="s">
        <v>84</v>
      </c>
      <c r="M2450" s="652" t="s">
        <v>4554</v>
      </c>
      <c r="N2450" s="660">
        <v>43579</v>
      </c>
      <c r="O2450" s="654">
        <v>43579</v>
      </c>
      <c r="P2450" s="430"/>
      <c r="Q2450" s="2" t="s">
        <v>67</v>
      </c>
      <c r="R2450" s="655">
        <v>2019</v>
      </c>
    </row>
    <row r="2451" spans="1:23" ht="23.25" hidden="1" customHeight="1" x14ac:dyDescent="0.25">
      <c r="A2451" s="4" t="s">
        <v>1680</v>
      </c>
      <c r="B2451" s="4" t="s">
        <v>4555</v>
      </c>
      <c r="C2451" s="430"/>
      <c r="D2451" s="335">
        <v>802678</v>
      </c>
      <c r="E2451" s="343" t="s">
        <v>4556</v>
      </c>
      <c r="F2451" s="332" t="s">
        <v>50</v>
      </c>
      <c r="G2451" s="332">
        <v>2</v>
      </c>
      <c r="H2451" s="650">
        <v>40</v>
      </c>
      <c r="I2451" s="650">
        <v>80</v>
      </c>
      <c r="J2451" s="419">
        <v>43559</v>
      </c>
      <c r="K2451" s="598" t="s">
        <v>1560</v>
      </c>
      <c r="L2451" s="323" t="s">
        <v>1680</v>
      </c>
      <c r="M2451" s="652" t="s">
        <v>129</v>
      </c>
      <c r="N2451" s="660">
        <v>43559</v>
      </c>
      <c r="O2451" s="654">
        <v>43564</v>
      </c>
      <c r="P2451" s="430"/>
      <c r="Q2451" s="2" t="s">
        <v>67</v>
      </c>
      <c r="R2451" s="655">
        <v>2019</v>
      </c>
    </row>
    <row r="2452" spans="1:23" ht="23.25" hidden="1" customHeight="1" x14ac:dyDescent="0.25">
      <c r="A2452" s="4" t="s">
        <v>1680</v>
      </c>
      <c r="B2452" s="4" t="s">
        <v>2099</v>
      </c>
      <c r="C2452" s="430"/>
      <c r="D2452" s="332" t="s">
        <v>4557</v>
      </c>
      <c r="E2452" s="337" t="s">
        <v>2099</v>
      </c>
      <c r="F2452" s="332" t="s">
        <v>50</v>
      </c>
      <c r="G2452" s="332">
        <v>1</v>
      </c>
      <c r="H2452" s="650">
        <v>18.79</v>
      </c>
      <c r="I2452" s="650">
        <v>89</v>
      </c>
      <c r="J2452" s="419">
        <v>43560</v>
      </c>
      <c r="K2452" s="598" t="s">
        <v>1560</v>
      </c>
      <c r="L2452" s="361" t="s">
        <v>1680</v>
      </c>
      <c r="M2452" s="652" t="s">
        <v>2351</v>
      </c>
      <c r="N2452" s="660">
        <v>43570</v>
      </c>
      <c r="O2452" s="654">
        <v>43579</v>
      </c>
      <c r="P2452" s="4"/>
      <c r="Q2452" s="2" t="s">
        <v>100</v>
      </c>
      <c r="R2452" s="655">
        <v>2019</v>
      </c>
    </row>
    <row r="2453" spans="1:23" ht="23.25" hidden="1" customHeight="1" x14ac:dyDescent="0.25">
      <c r="A2453" s="4" t="s">
        <v>27</v>
      </c>
      <c r="B2453" s="4" t="s">
        <v>4558</v>
      </c>
      <c r="C2453" s="430"/>
      <c r="D2453" s="332" t="s">
        <v>4559</v>
      </c>
      <c r="E2453" s="337" t="s">
        <v>4558</v>
      </c>
      <c r="F2453" s="332" t="s">
        <v>50</v>
      </c>
      <c r="G2453" s="332">
        <v>1</v>
      </c>
      <c r="H2453" s="650"/>
      <c r="I2453" s="650">
        <v>97.93</v>
      </c>
      <c r="J2453" s="419">
        <v>43560</v>
      </c>
      <c r="K2453" s="598" t="s">
        <v>188</v>
      </c>
      <c r="L2453" s="323" t="s">
        <v>27</v>
      </c>
      <c r="M2453" s="652" t="s">
        <v>3119</v>
      </c>
      <c r="N2453" s="660">
        <v>43612</v>
      </c>
      <c r="O2453" s="654">
        <v>43615</v>
      </c>
      <c r="P2453" s="4"/>
      <c r="Q2453" s="2" t="s">
        <v>100</v>
      </c>
      <c r="R2453" s="718">
        <v>2019</v>
      </c>
    </row>
    <row r="2454" spans="1:23" ht="23.25" hidden="1" customHeight="1" x14ac:dyDescent="0.25">
      <c r="A2454" s="3" t="s">
        <v>36</v>
      </c>
      <c r="B2454" s="5" t="s">
        <v>2560</v>
      </c>
      <c r="C2454" s="692" t="s">
        <v>2552</v>
      </c>
      <c r="D2454" s="335" t="s">
        <v>2561</v>
      </c>
      <c r="E2454" s="337" t="s">
        <v>2562</v>
      </c>
      <c r="F2454" s="344" t="s">
        <v>50</v>
      </c>
      <c r="G2454" s="344">
        <v>2</v>
      </c>
      <c r="H2454" s="650">
        <v>33.770000000000003</v>
      </c>
      <c r="I2454" s="650">
        <v>67.540000000000006</v>
      </c>
      <c r="J2454" s="651">
        <v>43560</v>
      </c>
      <c r="K2454" s="598" t="s">
        <v>33</v>
      </c>
      <c r="L2454" s="361" t="s">
        <v>7</v>
      </c>
      <c r="M2454" s="652" t="s">
        <v>2351</v>
      </c>
      <c r="N2454" s="653">
        <v>43570</v>
      </c>
      <c r="O2454" s="654">
        <v>43579</v>
      </c>
      <c r="P2454" s="430"/>
      <c r="Q2454" s="2" t="s">
        <v>100</v>
      </c>
      <c r="R2454" s="655">
        <v>2019</v>
      </c>
    </row>
    <row r="2455" spans="1:23" ht="23.25" hidden="1" customHeight="1" x14ac:dyDescent="0.25">
      <c r="A2455" s="4" t="s">
        <v>4532</v>
      </c>
      <c r="B2455" s="336" t="s">
        <v>4560</v>
      </c>
      <c r="C2455" s="430"/>
      <c r="D2455" s="332">
        <v>175093</v>
      </c>
      <c r="E2455" s="331" t="s">
        <v>4561</v>
      </c>
      <c r="F2455" s="344" t="s">
        <v>44</v>
      </c>
      <c r="G2455" s="332">
        <v>4</v>
      </c>
      <c r="H2455" s="650">
        <v>3.92</v>
      </c>
      <c r="I2455" s="650">
        <v>15.68</v>
      </c>
      <c r="J2455" s="420">
        <v>43561</v>
      </c>
      <c r="K2455" s="598" t="s">
        <v>33</v>
      </c>
      <c r="L2455" s="361" t="s">
        <v>54</v>
      </c>
      <c r="M2455" s="652" t="s">
        <v>4469</v>
      </c>
      <c r="N2455" s="653">
        <v>43606</v>
      </c>
      <c r="O2455" s="654">
        <v>43608</v>
      </c>
      <c r="P2455" s="4"/>
      <c r="Q2455" s="2" t="s">
        <v>100</v>
      </c>
      <c r="R2455" s="655">
        <v>2019</v>
      </c>
      <c r="S2455" s="124"/>
      <c r="T2455" s="124"/>
      <c r="U2455" s="124"/>
      <c r="V2455" s="124"/>
      <c r="W2455" s="124"/>
    </row>
    <row r="2456" spans="1:23" ht="23.25" hidden="1" customHeight="1" x14ac:dyDescent="0.25">
      <c r="A2456" s="3" t="s">
        <v>4562</v>
      </c>
      <c r="B2456" s="5" t="s">
        <v>4563</v>
      </c>
      <c r="C2456" s="376" t="s">
        <v>216</v>
      </c>
      <c r="D2456" s="335" t="s">
        <v>2652</v>
      </c>
      <c r="E2456" s="333" t="s">
        <v>2653</v>
      </c>
      <c r="F2456" s="344" t="s">
        <v>94</v>
      </c>
      <c r="G2456" s="344">
        <v>2</v>
      </c>
      <c r="H2456" s="650">
        <v>352</v>
      </c>
      <c r="I2456" s="650">
        <v>704</v>
      </c>
      <c r="J2456" s="419">
        <v>43563</v>
      </c>
      <c r="K2456" s="598" t="s">
        <v>166</v>
      </c>
      <c r="L2456" s="323" t="s">
        <v>95</v>
      </c>
      <c r="M2456" s="652" t="s">
        <v>4469</v>
      </c>
      <c r="N2456" s="660">
        <v>43599</v>
      </c>
      <c r="O2456" s="654">
        <v>43601</v>
      </c>
      <c r="P2456" s="4"/>
      <c r="Q2456" s="2" t="s">
        <v>67</v>
      </c>
      <c r="R2456" s="655">
        <v>2019</v>
      </c>
    </row>
    <row r="2457" spans="1:23" ht="23.25" hidden="1" customHeight="1" x14ac:dyDescent="0.25">
      <c r="A2457" s="4" t="s">
        <v>3047</v>
      </c>
      <c r="B2457" s="4" t="s">
        <v>4564</v>
      </c>
      <c r="C2457" s="430" t="s">
        <v>4565</v>
      </c>
      <c r="D2457" s="332" t="s">
        <v>4566</v>
      </c>
      <c r="E2457" s="337" t="s">
        <v>4564</v>
      </c>
      <c r="F2457" s="332" t="s">
        <v>50</v>
      </c>
      <c r="G2457" s="332">
        <v>1</v>
      </c>
      <c r="H2457" s="650">
        <v>62.13</v>
      </c>
      <c r="I2457" s="650">
        <v>62.13</v>
      </c>
      <c r="J2457" s="419">
        <v>43563</v>
      </c>
      <c r="K2457" s="598" t="s">
        <v>1560</v>
      </c>
      <c r="L2457" s="323" t="s">
        <v>2225</v>
      </c>
      <c r="M2457" s="652" t="s">
        <v>2351</v>
      </c>
      <c r="N2457" s="660">
        <v>43570</v>
      </c>
      <c r="O2457" s="654">
        <v>43579</v>
      </c>
      <c r="P2457" s="4"/>
      <c r="Q2457" s="2" t="s">
        <v>67</v>
      </c>
      <c r="R2457" s="718">
        <v>2019</v>
      </c>
    </row>
    <row r="2458" spans="1:23" ht="23.25" hidden="1" customHeight="1" x14ac:dyDescent="0.25">
      <c r="A2458" s="5" t="s">
        <v>10</v>
      </c>
      <c r="B2458" s="5" t="s">
        <v>693</v>
      </c>
      <c r="C2458" s="376" t="s">
        <v>694</v>
      </c>
      <c r="D2458" s="344">
        <v>1052927</v>
      </c>
      <c r="E2458" s="331" t="s">
        <v>695</v>
      </c>
      <c r="F2458" s="344" t="s">
        <v>44</v>
      </c>
      <c r="G2458" s="344">
        <v>1</v>
      </c>
      <c r="H2458" s="650">
        <v>303.47000000000003</v>
      </c>
      <c r="I2458" s="650">
        <v>303.47000000000003</v>
      </c>
      <c r="J2458" s="366">
        <v>43563</v>
      </c>
      <c r="K2458" s="598" t="s">
        <v>694</v>
      </c>
      <c r="L2458" s="323" t="s">
        <v>2495</v>
      </c>
      <c r="M2458" s="652" t="s">
        <v>4469</v>
      </c>
      <c r="N2458" s="660">
        <v>43599</v>
      </c>
      <c r="O2458" s="684">
        <v>43601</v>
      </c>
      <c r="P2458" s="781"/>
      <c r="Q2458" s="2" t="s">
        <v>67</v>
      </c>
      <c r="R2458" s="655">
        <v>2019</v>
      </c>
    </row>
    <row r="2459" spans="1:23" ht="23.25" hidden="1" customHeight="1" x14ac:dyDescent="0.25">
      <c r="A2459" s="3" t="s">
        <v>4567</v>
      </c>
      <c r="B2459" s="5" t="s">
        <v>4568</v>
      </c>
      <c r="C2459" s="376" t="s">
        <v>216</v>
      </c>
      <c r="D2459" s="335" t="s">
        <v>4569</v>
      </c>
      <c r="E2459" s="331" t="s">
        <v>4570</v>
      </c>
      <c r="F2459" s="344" t="s">
        <v>94</v>
      </c>
      <c r="G2459" s="344">
        <v>2</v>
      </c>
      <c r="H2459" s="650">
        <v>36</v>
      </c>
      <c r="I2459" s="650">
        <v>72</v>
      </c>
      <c r="J2459" s="419">
        <v>43563</v>
      </c>
      <c r="K2459" s="598" t="s">
        <v>166</v>
      </c>
      <c r="L2459" s="323" t="s">
        <v>145</v>
      </c>
      <c r="M2459" s="652" t="s">
        <v>4469</v>
      </c>
      <c r="N2459" s="660">
        <v>43599</v>
      </c>
      <c r="O2459" s="654">
        <v>43601</v>
      </c>
      <c r="P2459" s="4"/>
      <c r="Q2459" s="2" t="s">
        <v>67</v>
      </c>
      <c r="R2459" s="655">
        <v>2019</v>
      </c>
    </row>
    <row r="2460" spans="1:23" ht="23.25" hidden="1" customHeight="1" x14ac:dyDescent="0.25">
      <c r="A2460" s="3" t="s">
        <v>4567</v>
      </c>
      <c r="B2460" s="5" t="s">
        <v>4571</v>
      </c>
      <c r="C2460" s="376" t="s">
        <v>216</v>
      </c>
      <c r="D2460" s="335" t="s">
        <v>4572</v>
      </c>
      <c r="E2460" s="331" t="s">
        <v>4573</v>
      </c>
      <c r="F2460" s="344" t="s">
        <v>94</v>
      </c>
      <c r="G2460" s="344">
        <v>4</v>
      </c>
      <c r="H2460" s="650">
        <v>26</v>
      </c>
      <c r="I2460" s="650">
        <v>104</v>
      </c>
      <c r="J2460" s="419">
        <v>43563</v>
      </c>
      <c r="K2460" s="598" t="s">
        <v>166</v>
      </c>
      <c r="L2460" s="323" t="s">
        <v>95</v>
      </c>
      <c r="M2460" s="652" t="s">
        <v>4469</v>
      </c>
      <c r="N2460" s="660">
        <v>43599</v>
      </c>
      <c r="O2460" s="654">
        <v>43601</v>
      </c>
      <c r="P2460" s="4"/>
      <c r="Q2460" s="2" t="s">
        <v>67</v>
      </c>
      <c r="R2460" s="655">
        <v>2019</v>
      </c>
    </row>
    <row r="2461" spans="1:23" ht="23.25" hidden="1" customHeight="1" x14ac:dyDescent="0.25">
      <c r="A2461" s="3" t="s">
        <v>0</v>
      </c>
      <c r="B2461" s="5" t="s">
        <v>4574</v>
      </c>
      <c r="C2461" s="376" t="s">
        <v>4127</v>
      </c>
      <c r="D2461" s="344" t="s">
        <v>4280</v>
      </c>
      <c r="E2461" s="333" t="s">
        <v>4281</v>
      </c>
      <c r="F2461" s="344" t="s">
        <v>94</v>
      </c>
      <c r="G2461" s="344">
        <v>2</v>
      </c>
      <c r="H2461" s="650">
        <v>88.89</v>
      </c>
      <c r="I2461" s="650">
        <v>177.78</v>
      </c>
      <c r="J2461" s="366">
        <v>43563</v>
      </c>
      <c r="K2461" s="598" t="s">
        <v>139</v>
      </c>
      <c r="L2461" s="323" t="s">
        <v>0</v>
      </c>
      <c r="M2461" s="652" t="s">
        <v>4469</v>
      </c>
      <c r="N2461" s="660">
        <v>43599</v>
      </c>
      <c r="O2461" s="654">
        <v>43601</v>
      </c>
      <c r="P2461" s="4"/>
      <c r="Q2461" s="2" t="s">
        <v>100</v>
      </c>
      <c r="R2461" s="655">
        <v>2019</v>
      </c>
      <c r="S2461" s="124"/>
      <c r="T2461" s="124"/>
      <c r="U2461" s="124"/>
      <c r="V2461" s="124"/>
      <c r="W2461" s="124"/>
    </row>
    <row r="2462" spans="1:23" ht="23.25" hidden="1" customHeight="1" x14ac:dyDescent="0.25">
      <c r="A2462" s="4" t="s">
        <v>0</v>
      </c>
      <c r="B2462" s="5" t="s">
        <v>4574</v>
      </c>
      <c r="C2462" s="430" t="s">
        <v>947</v>
      </c>
      <c r="D2462" s="332" t="s">
        <v>4575</v>
      </c>
      <c r="E2462" s="333" t="s">
        <v>4576</v>
      </c>
      <c r="F2462" s="332" t="s">
        <v>94</v>
      </c>
      <c r="G2462" s="332">
        <v>2</v>
      </c>
      <c r="H2462" s="650">
        <v>39.590000000000003</v>
      </c>
      <c r="I2462" s="650">
        <v>79.180000000000007</v>
      </c>
      <c r="J2462" s="419">
        <v>43563</v>
      </c>
      <c r="K2462" s="598" t="s">
        <v>139</v>
      </c>
      <c r="L2462" s="323" t="s">
        <v>0</v>
      </c>
      <c r="M2462" s="652" t="s">
        <v>4469</v>
      </c>
      <c r="N2462" s="660">
        <v>43599</v>
      </c>
      <c r="O2462" s="654">
        <v>43601</v>
      </c>
      <c r="P2462" s="430"/>
      <c r="Q2462" s="2" t="s">
        <v>100</v>
      </c>
      <c r="R2462" s="655">
        <v>2019</v>
      </c>
    </row>
    <row r="2463" spans="1:23" ht="23.25" hidden="1" customHeight="1" x14ac:dyDescent="0.25">
      <c r="A2463" s="5" t="s">
        <v>0</v>
      </c>
      <c r="B2463" s="5" t="s">
        <v>4574</v>
      </c>
      <c r="C2463" s="376" t="s">
        <v>3522</v>
      </c>
      <c r="D2463" s="332" t="s">
        <v>4577</v>
      </c>
      <c r="E2463" s="4" t="s">
        <v>4578</v>
      </c>
      <c r="F2463" s="344" t="s">
        <v>94</v>
      </c>
      <c r="G2463" s="344">
        <v>2</v>
      </c>
      <c r="H2463" s="650">
        <v>66.650000000000006</v>
      </c>
      <c r="I2463" s="650">
        <v>133.30000000000001</v>
      </c>
      <c r="J2463" s="651">
        <v>43563</v>
      </c>
      <c r="K2463" s="598" t="s">
        <v>33</v>
      </c>
      <c r="L2463" s="361" t="s">
        <v>0</v>
      </c>
      <c r="M2463" s="652" t="s">
        <v>4469</v>
      </c>
      <c r="N2463" s="653">
        <v>43606</v>
      </c>
      <c r="O2463" s="654">
        <v>43608</v>
      </c>
      <c r="P2463" s="4"/>
      <c r="Q2463" s="2" t="s">
        <v>67</v>
      </c>
      <c r="R2463" s="655">
        <v>2019</v>
      </c>
      <c r="S2463" s="124"/>
      <c r="T2463" s="124"/>
      <c r="U2463" s="124"/>
      <c r="V2463" s="124"/>
      <c r="W2463" s="124"/>
    </row>
    <row r="2464" spans="1:23" ht="23.25" hidden="1" customHeight="1" x14ac:dyDescent="0.25">
      <c r="A2464" s="5" t="s">
        <v>10</v>
      </c>
      <c r="B2464" s="5" t="s">
        <v>3939</v>
      </c>
      <c r="C2464" s="376" t="s">
        <v>694</v>
      </c>
      <c r="D2464" s="344">
        <v>1031221</v>
      </c>
      <c r="E2464" s="331" t="s">
        <v>3940</v>
      </c>
      <c r="F2464" s="344" t="s">
        <v>44</v>
      </c>
      <c r="G2464" s="344">
        <v>2</v>
      </c>
      <c r="H2464" s="650">
        <v>410.86</v>
      </c>
      <c r="I2464" s="650">
        <v>821.72</v>
      </c>
      <c r="J2464" s="366">
        <v>43563</v>
      </c>
      <c r="K2464" s="598" t="s">
        <v>694</v>
      </c>
      <c r="L2464" s="323" t="s">
        <v>2496</v>
      </c>
      <c r="M2464" s="652" t="s">
        <v>4469</v>
      </c>
      <c r="N2464" s="660">
        <v>43599</v>
      </c>
      <c r="O2464" s="654">
        <v>43601</v>
      </c>
      <c r="P2464" s="4"/>
      <c r="Q2464" s="2" t="s">
        <v>100</v>
      </c>
      <c r="R2464" s="655">
        <v>2019</v>
      </c>
    </row>
    <row r="2465" spans="1:23" ht="23.25" hidden="1" customHeight="1" x14ac:dyDescent="0.25">
      <c r="A2465" s="4" t="s">
        <v>2496</v>
      </c>
      <c r="B2465" s="4" t="s">
        <v>3549</v>
      </c>
      <c r="C2465" s="722" t="s">
        <v>362</v>
      </c>
      <c r="D2465" s="421" t="s">
        <v>1807</v>
      </c>
      <c r="E2465" s="3" t="s">
        <v>4579</v>
      </c>
      <c r="F2465" s="332" t="s">
        <v>32</v>
      </c>
      <c r="G2465" s="692">
        <v>1</v>
      </c>
      <c r="H2465" s="650"/>
      <c r="I2465" s="650"/>
      <c r="J2465" s="366">
        <v>43564</v>
      </c>
      <c r="K2465" s="782" t="s">
        <v>524</v>
      </c>
      <c r="L2465" s="323" t="s">
        <v>2792</v>
      </c>
      <c r="M2465" s="652" t="s">
        <v>1873</v>
      </c>
      <c r="N2465" s="660">
        <v>43878</v>
      </c>
      <c r="O2465" s="654">
        <v>43882</v>
      </c>
      <c r="P2465" s="658"/>
      <c r="Q2465" s="658" t="s">
        <v>67</v>
      </c>
      <c r="R2465" s="655">
        <v>2020</v>
      </c>
    </row>
    <row r="2466" spans="1:23" ht="23.25" hidden="1" customHeight="1" x14ac:dyDescent="0.25">
      <c r="A2466" s="4" t="s">
        <v>54</v>
      </c>
      <c r="B2466" s="4" t="s">
        <v>4580</v>
      </c>
      <c r="C2466" s="430" t="s">
        <v>4581</v>
      </c>
      <c r="D2466" s="332" t="s">
        <v>4582</v>
      </c>
      <c r="E2466" s="333" t="s">
        <v>4583</v>
      </c>
      <c r="F2466" s="332" t="s">
        <v>683</v>
      </c>
      <c r="G2466" s="332" t="s">
        <v>4584</v>
      </c>
      <c r="H2466" s="650"/>
      <c r="I2466" s="650"/>
      <c r="J2466" s="419">
        <v>43565</v>
      </c>
      <c r="K2466" s="598" t="s">
        <v>188</v>
      </c>
      <c r="L2466" s="323" t="s">
        <v>54</v>
      </c>
      <c r="M2466" s="652" t="s">
        <v>4469</v>
      </c>
      <c r="N2466" s="660">
        <v>43606</v>
      </c>
      <c r="O2466" s="654">
        <v>43608</v>
      </c>
      <c r="P2466" s="4"/>
      <c r="Q2466" s="2" t="s">
        <v>67</v>
      </c>
      <c r="R2466" s="655">
        <v>2019</v>
      </c>
    </row>
    <row r="2467" spans="1:23" ht="23.25" hidden="1" customHeight="1" x14ac:dyDescent="0.25">
      <c r="A2467" s="359" t="s">
        <v>84</v>
      </c>
      <c r="B2467" s="334" t="s">
        <v>1803</v>
      </c>
      <c r="C2467" s="656" t="s">
        <v>1804</v>
      </c>
      <c r="D2467" s="335">
        <v>110700051</v>
      </c>
      <c r="E2467" s="331" t="s">
        <v>2879</v>
      </c>
      <c r="F2467" s="332" t="s">
        <v>32</v>
      </c>
      <c r="G2467" s="344">
        <v>6.3</v>
      </c>
      <c r="H2467" s="650">
        <v>104.89</v>
      </c>
      <c r="I2467" s="650">
        <v>660.80700000000002</v>
      </c>
      <c r="J2467" s="366">
        <v>43565</v>
      </c>
      <c r="K2467" s="598" t="s">
        <v>1804</v>
      </c>
      <c r="L2467" s="323" t="s">
        <v>84</v>
      </c>
      <c r="M2467" s="652" t="s">
        <v>634</v>
      </c>
      <c r="N2467" s="660">
        <v>43592</v>
      </c>
      <c r="O2467" s="654">
        <v>43594</v>
      </c>
      <c r="P2467" s="4"/>
      <c r="Q2467" s="2" t="s">
        <v>67</v>
      </c>
      <c r="R2467" s="655">
        <v>2019</v>
      </c>
    </row>
    <row r="2468" spans="1:23" ht="23.25" hidden="1" customHeight="1" x14ac:dyDescent="0.25">
      <c r="A2468" s="4" t="s">
        <v>54</v>
      </c>
      <c r="B2468" s="4" t="s">
        <v>4585</v>
      </c>
      <c r="C2468" s="430" t="s">
        <v>180</v>
      </c>
      <c r="D2468" s="332">
        <v>738635</v>
      </c>
      <c r="E2468" s="331" t="s">
        <v>4586</v>
      </c>
      <c r="F2468" s="332" t="s">
        <v>94</v>
      </c>
      <c r="G2468" s="332">
        <v>1</v>
      </c>
      <c r="H2468" s="650">
        <v>99.6</v>
      </c>
      <c r="I2468" s="650">
        <v>99.6</v>
      </c>
      <c r="J2468" s="419">
        <v>43565</v>
      </c>
      <c r="K2468" s="598" t="s">
        <v>661</v>
      </c>
      <c r="L2468" s="323" t="s">
        <v>84</v>
      </c>
      <c r="M2468" s="652" t="s">
        <v>4469</v>
      </c>
      <c r="N2468" s="660">
        <v>43599</v>
      </c>
      <c r="O2468" s="654">
        <v>43601</v>
      </c>
      <c r="P2468" s="430"/>
      <c r="Q2468" s="2" t="s">
        <v>100</v>
      </c>
      <c r="R2468" s="655">
        <v>2019</v>
      </c>
    </row>
    <row r="2469" spans="1:23" ht="23.25" hidden="1" customHeight="1" x14ac:dyDescent="0.25">
      <c r="A2469" s="4" t="s">
        <v>54</v>
      </c>
      <c r="B2469" s="4" t="s">
        <v>4585</v>
      </c>
      <c r="C2469" s="430" t="s">
        <v>180</v>
      </c>
      <c r="D2469" s="332">
        <v>1404188</v>
      </c>
      <c r="E2469" s="331" t="s">
        <v>4587</v>
      </c>
      <c r="F2469" s="332" t="s">
        <v>94</v>
      </c>
      <c r="G2469" s="332">
        <v>6</v>
      </c>
      <c r="H2469" s="650">
        <v>77.48</v>
      </c>
      <c r="I2469" s="650">
        <v>464.88</v>
      </c>
      <c r="J2469" s="419">
        <v>43565</v>
      </c>
      <c r="K2469" s="598" t="s">
        <v>661</v>
      </c>
      <c r="L2469" s="323" t="s">
        <v>84</v>
      </c>
      <c r="M2469" s="652" t="s">
        <v>4469</v>
      </c>
      <c r="N2469" s="660">
        <v>43599</v>
      </c>
      <c r="O2469" s="654">
        <v>43601</v>
      </c>
      <c r="P2469" s="4"/>
      <c r="Q2469" s="2" t="s">
        <v>100</v>
      </c>
      <c r="R2469" s="655">
        <v>2019</v>
      </c>
    </row>
    <row r="2470" spans="1:23" ht="23.25" hidden="1" customHeight="1" x14ac:dyDescent="0.25">
      <c r="A2470" s="4" t="s">
        <v>54</v>
      </c>
      <c r="B2470" s="4" t="s">
        <v>4585</v>
      </c>
      <c r="C2470" s="430" t="s">
        <v>180</v>
      </c>
      <c r="D2470" s="332">
        <v>1404189</v>
      </c>
      <c r="E2470" s="331" t="s">
        <v>4588</v>
      </c>
      <c r="F2470" s="332" t="s">
        <v>94</v>
      </c>
      <c r="G2470" s="332">
        <v>6</v>
      </c>
      <c r="H2470" s="650">
        <v>153.55000000000001</v>
      </c>
      <c r="I2470" s="650">
        <v>921.30000000000007</v>
      </c>
      <c r="J2470" s="419">
        <v>43565</v>
      </c>
      <c r="K2470" s="598" t="s">
        <v>661</v>
      </c>
      <c r="L2470" s="323" t="s">
        <v>84</v>
      </c>
      <c r="M2470" s="652" t="s">
        <v>4469</v>
      </c>
      <c r="N2470" s="660">
        <v>43599</v>
      </c>
      <c r="O2470" s="654">
        <v>43601</v>
      </c>
      <c r="P2470" s="4"/>
      <c r="Q2470" s="2" t="s">
        <v>100</v>
      </c>
      <c r="R2470" s="655">
        <v>2019</v>
      </c>
      <c r="S2470" s="564"/>
      <c r="T2470" s="564"/>
      <c r="U2470" s="564"/>
      <c r="V2470" s="564"/>
      <c r="W2470" s="564"/>
    </row>
    <row r="2471" spans="1:23" ht="23.25" hidden="1" customHeight="1" x14ac:dyDescent="0.25">
      <c r="A2471" s="4" t="s">
        <v>54</v>
      </c>
      <c r="B2471" s="4" t="s">
        <v>1485</v>
      </c>
      <c r="C2471" s="430" t="s">
        <v>1486</v>
      </c>
      <c r="D2471" s="332" t="s">
        <v>1487</v>
      </c>
      <c r="E2471" s="337" t="s">
        <v>1488</v>
      </c>
      <c r="F2471" s="332" t="s">
        <v>683</v>
      </c>
      <c r="G2471" s="344">
        <v>1</v>
      </c>
      <c r="H2471" s="650">
        <v>254.29</v>
      </c>
      <c r="I2471" s="650">
        <v>254.29</v>
      </c>
      <c r="J2471" s="651">
        <v>43565</v>
      </c>
      <c r="K2471" s="598" t="s">
        <v>33</v>
      </c>
      <c r="L2471" s="323"/>
      <c r="M2471" s="652" t="s">
        <v>3073</v>
      </c>
      <c r="N2471" s="653">
        <v>43627</v>
      </c>
      <c r="O2471" s="654">
        <v>43629</v>
      </c>
      <c r="P2471" s="430"/>
      <c r="Q2471" s="2" t="s">
        <v>67</v>
      </c>
      <c r="R2471" s="718">
        <v>2019</v>
      </c>
      <c r="S2471" s="124"/>
      <c r="T2471" s="124"/>
      <c r="U2471" s="124"/>
      <c r="V2471" s="124"/>
      <c r="W2471" s="124"/>
    </row>
    <row r="2472" spans="1:23" ht="23.25" hidden="1" customHeight="1" x14ac:dyDescent="0.25">
      <c r="A2472" s="4" t="s">
        <v>0</v>
      </c>
      <c r="B2472" s="4" t="s">
        <v>4589</v>
      </c>
      <c r="C2472" s="430"/>
      <c r="D2472" s="332" t="s">
        <v>4590</v>
      </c>
      <c r="E2472" s="337" t="s">
        <v>4589</v>
      </c>
      <c r="F2472" s="332" t="s">
        <v>50</v>
      </c>
      <c r="G2472" s="332">
        <v>1</v>
      </c>
      <c r="H2472" s="650">
        <v>25.4</v>
      </c>
      <c r="I2472" s="650">
        <v>25.4</v>
      </c>
      <c r="J2472" s="420">
        <v>43566</v>
      </c>
      <c r="K2472" s="598" t="s">
        <v>33</v>
      </c>
      <c r="L2472" s="323" t="s">
        <v>0</v>
      </c>
      <c r="M2472" s="652" t="s">
        <v>4469</v>
      </c>
      <c r="N2472" s="653">
        <v>43606</v>
      </c>
      <c r="O2472" s="654">
        <v>43608</v>
      </c>
      <c r="P2472" s="430"/>
      <c r="Q2472" s="2" t="s">
        <v>100</v>
      </c>
      <c r="R2472" s="658">
        <f>YEAR(J2472)</f>
        <v>2019</v>
      </c>
      <c r="S2472" s="124"/>
      <c r="T2472" s="124"/>
      <c r="U2472" s="124"/>
      <c r="V2472" s="124"/>
      <c r="W2472" s="124"/>
    </row>
    <row r="2473" spans="1:23" ht="23.25" hidden="1" customHeight="1" x14ac:dyDescent="0.25">
      <c r="A2473" s="4" t="s">
        <v>0</v>
      </c>
      <c r="B2473" s="4" t="s">
        <v>4591</v>
      </c>
      <c r="C2473" s="430" t="s">
        <v>608</v>
      </c>
      <c r="D2473" s="332" t="s">
        <v>741</v>
      </c>
      <c r="E2473" s="337" t="s">
        <v>4592</v>
      </c>
      <c r="F2473" s="344" t="s">
        <v>44</v>
      </c>
      <c r="G2473" s="332">
        <v>1</v>
      </c>
      <c r="H2473" s="650">
        <v>15.35</v>
      </c>
      <c r="I2473" s="650">
        <v>15.35</v>
      </c>
      <c r="J2473" s="419">
        <v>43566</v>
      </c>
      <c r="K2473" s="598" t="s">
        <v>214</v>
      </c>
      <c r="L2473" s="323" t="s">
        <v>0</v>
      </c>
      <c r="M2473" s="652" t="s">
        <v>2352</v>
      </c>
      <c r="N2473" s="660">
        <v>43620</v>
      </c>
      <c r="O2473" s="654">
        <v>43621</v>
      </c>
      <c r="P2473" s="4"/>
      <c r="Q2473" s="2" t="s">
        <v>67</v>
      </c>
      <c r="R2473" s="718">
        <v>2019</v>
      </c>
      <c r="S2473" s="124"/>
      <c r="T2473" s="124"/>
      <c r="U2473" s="124"/>
      <c r="V2473" s="124"/>
      <c r="W2473" s="124"/>
    </row>
    <row r="2474" spans="1:23" ht="23.25" hidden="1" customHeight="1" x14ac:dyDescent="0.25">
      <c r="A2474" s="4" t="s">
        <v>27</v>
      </c>
      <c r="B2474" s="4" t="s">
        <v>4593</v>
      </c>
      <c r="C2474" s="430"/>
      <c r="D2474" s="332" t="s">
        <v>4594</v>
      </c>
      <c r="E2474" s="337" t="s">
        <v>4595</v>
      </c>
      <c r="F2474" s="332" t="s">
        <v>32</v>
      </c>
      <c r="G2474" s="332">
        <v>1</v>
      </c>
      <c r="H2474" s="650">
        <v>156.80000000000001</v>
      </c>
      <c r="I2474" s="650">
        <v>156.80000000000001</v>
      </c>
      <c r="J2474" s="419">
        <v>43566</v>
      </c>
      <c r="K2474" s="598" t="s">
        <v>1147</v>
      </c>
      <c r="L2474" s="323" t="s">
        <v>88</v>
      </c>
      <c r="M2474" s="652" t="s">
        <v>4469</v>
      </c>
      <c r="N2474" s="660">
        <v>43599</v>
      </c>
      <c r="O2474" s="654">
        <v>43601</v>
      </c>
      <c r="P2474" s="4"/>
      <c r="Q2474" s="2" t="s">
        <v>67</v>
      </c>
      <c r="R2474" s="718">
        <v>2019</v>
      </c>
      <c r="S2474" s="124"/>
      <c r="T2474" s="124"/>
      <c r="U2474" s="124"/>
      <c r="V2474" s="124"/>
      <c r="W2474" s="124"/>
    </row>
    <row r="2475" spans="1:23" ht="23.25" hidden="1" customHeight="1" x14ac:dyDescent="0.25">
      <c r="A2475" s="4" t="s">
        <v>27</v>
      </c>
      <c r="B2475" s="4" t="s">
        <v>4596</v>
      </c>
      <c r="C2475" s="430"/>
      <c r="D2475" s="332" t="s">
        <v>4597</v>
      </c>
      <c r="E2475" s="337" t="s">
        <v>4598</v>
      </c>
      <c r="F2475" s="332" t="s">
        <v>32</v>
      </c>
      <c r="G2475" s="332">
        <v>1</v>
      </c>
      <c r="H2475" s="650">
        <v>199.55</v>
      </c>
      <c r="I2475" s="650">
        <v>199.55</v>
      </c>
      <c r="J2475" s="419">
        <v>43566</v>
      </c>
      <c r="K2475" s="598" t="s">
        <v>1147</v>
      </c>
      <c r="L2475" s="323" t="s">
        <v>88</v>
      </c>
      <c r="M2475" s="652" t="s">
        <v>4469</v>
      </c>
      <c r="N2475" s="660">
        <v>43599</v>
      </c>
      <c r="O2475" s="654">
        <v>43601</v>
      </c>
      <c r="P2475" s="430"/>
      <c r="Q2475" s="2" t="s">
        <v>67</v>
      </c>
      <c r="R2475" s="718">
        <v>2019</v>
      </c>
    </row>
    <row r="2476" spans="1:23" ht="23.25" hidden="1" customHeight="1" x14ac:dyDescent="0.25">
      <c r="A2476" s="4" t="s">
        <v>84</v>
      </c>
      <c r="B2476" s="4" t="s">
        <v>4599</v>
      </c>
      <c r="C2476" s="430" t="s">
        <v>3528</v>
      </c>
      <c r="D2476" s="332" t="s">
        <v>4600</v>
      </c>
      <c r="E2476" s="331" t="s">
        <v>4601</v>
      </c>
      <c r="F2476" s="332" t="s">
        <v>683</v>
      </c>
      <c r="G2476" s="332">
        <v>4</v>
      </c>
      <c r="H2476" s="650">
        <v>268.58</v>
      </c>
      <c r="I2476" s="650">
        <v>1074.32</v>
      </c>
      <c r="J2476" s="419">
        <v>43566</v>
      </c>
      <c r="K2476" s="598" t="s">
        <v>2885</v>
      </c>
      <c r="L2476" s="323" t="s">
        <v>0</v>
      </c>
      <c r="M2476" s="652" t="s">
        <v>4469</v>
      </c>
      <c r="N2476" s="660">
        <v>43606</v>
      </c>
      <c r="O2476" s="654">
        <v>43608</v>
      </c>
      <c r="P2476" s="4"/>
      <c r="Q2476" s="2" t="s">
        <v>67</v>
      </c>
      <c r="R2476" s="655">
        <v>2019</v>
      </c>
    </row>
    <row r="2477" spans="1:23" ht="23.25" hidden="1" customHeight="1" x14ac:dyDescent="0.25">
      <c r="A2477" s="4" t="s">
        <v>0</v>
      </c>
      <c r="B2477" s="4" t="s">
        <v>4602</v>
      </c>
      <c r="C2477" s="430" t="s">
        <v>608</v>
      </c>
      <c r="D2477" s="332" t="s">
        <v>740</v>
      </c>
      <c r="E2477" s="331" t="s">
        <v>4603</v>
      </c>
      <c r="F2477" s="344" t="s">
        <v>44</v>
      </c>
      <c r="G2477" s="332">
        <v>1</v>
      </c>
      <c r="H2477" s="650">
        <v>51.58</v>
      </c>
      <c r="I2477" s="650">
        <v>51.58</v>
      </c>
      <c r="J2477" s="419">
        <v>43566</v>
      </c>
      <c r="K2477" s="598" t="s">
        <v>214</v>
      </c>
      <c r="L2477" s="323" t="s">
        <v>0</v>
      </c>
      <c r="M2477" s="652" t="s">
        <v>2352</v>
      </c>
      <c r="N2477" s="660">
        <v>43620</v>
      </c>
      <c r="O2477" s="654">
        <v>43621</v>
      </c>
      <c r="P2477" s="4"/>
      <c r="Q2477" s="2" t="s">
        <v>67</v>
      </c>
      <c r="R2477" s="655">
        <v>2019</v>
      </c>
    </row>
    <row r="2478" spans="1:23" ht="23.25" hidden="1" customHeight="1" x14ac:dyDescent="0.25">
      <c r="A2478" s="4" t="s">
        <v>7</v>
      </c>
      <c r="B2478" s="4" t="s">
        <v>4604</v>
      </c>
      <c r="C2478" s="430" t="s">
        <v>4605</v>
      </c>
      <c r="D2478" s="332" t="s">
        <v>4606</v>
      </c>
      <c r="E2478" s="337" t="s">
        <v>4604</v>
      </c>
      <c r="F2478" s="332" t="s">
        <v>50</v>
      </c>
      <c r="G2478" s="332">
        <v>2</v>
      </c>
      <c r="H2478" s="650"/>
      <c r="I2478" s="650">
        <v>217.25</v>
      </c>
      <c r="J2478" s="420">
        <v>43566</v>
      </c>
      <c r="K2478" s="598" t="s">
        <v>33</v>
      </c>
      <c r="L2478" s="323" t="s">
        <v>27</v>
      </c>
      <c r="M2478" s="652" t="s">
        <v>3119</v>
      </c>
      <c r="N2478" s="653">
        <v>43612</v>
      </c>
      <c r="O2478" s="654">
        <v>43615</v>
      </c>
      <c r="P2478" s="4"/>
      <c r="Q2478" s="2" t="s">
        <v>100</v>
      </c>
      <c r="R2478" s="658">
        <f>YEAR(J2478)</f>
        <v>2019</v>
      </c>
    </row>
    <row r="2479" spans="1:23" ht="23.25" hidden="1" customHeight="1" x14ac:dyDescent="0.25">
      <c r="A2479" s="4" t="s">
        <v>1926</v>
      </c>
      <c r="B2479" s="4" t="s">
        <v>1947</v>
      </c>
      <c r="C2479" s="430" t="s">
        <v>1948</v>
      </c>
      <c r="D2479" s="422" t="s">
        <v>1949</v>
      </c>
      <c r="E2479" s="3" t="s">
        <v>1950</v>
      </c>
      <c r="F2479" s="332" t="s">
        <v>50</v>
      </c>
      <c r="G2479" s="692">
        <v>20</v>
      </c>
      <c r="H2479" s="650">
        <v>15</v>
      </c>
      <c r="I2479" s="650">
        <v>300</v>
      </c>
      <c r="J2479" s="419">
        <v>43570</v>
      </c>
      <c r="K2479" s="598" t="s">
        <v>188</v>
      </c>
      <c r="L2479" s="323" t="s">
        <v>9</v>
      </c>
      <c r="M2479" s="652" t="s">
        <v>1873</v>
      </c>
      <c r="N2479" s="660">
        <v>43880</v>
      </c>
      <c r="O2479" s="654">
        <v>43882</v>
      </c>
      <c r="P2479" s="4"/>
      <c r="Q2479" s="2" t="s">
        <v>67</v>
      </c>
      <c r="R2479" s="655">
        <v>2019</v>
      </c>
    </row>
    <row r="2480" spans="1:23" ht="23.25" hidden="1" customHeight="1" x14ac:dyDescent="0.25">
      <c r="A2480" s="4" t="s">
        <v>1926</v>
      </c>
      <c r="B2480" s="4" t="s">
        <v>1947</v>
      </c>
      <c r="C2480" s="430" t="s">
        <v>1948</v>
      </c>
      <c r="D2480" s="332" t="s">
        <v>1949</v>
      </c>
      <c r="E2480" s="4" t="s">
        <v>1950</v>
      </c>
      <c r="F2480" s="332" t="s">
        <v>50</v>
      </c>
      <c r="G2480" s="344">
        <v>10</v>
      </c>
      <c r="H2480" s="650">
        <v>15</v>
      </c>
      <c r="I2480" s="650">
        <v>150</v>
      </c>
      <c r="J2480" s="366">
        <v>43570</v>
      </c>
      <c r="K2480" s="598" t="s">
        <v>188</v>
      </c>
      <c r="L2480" s="323" t="s">
        <v>9</v>
      </c>
      <c r="M2480" s="652" t="s">
        <v>4607</v>
      </c>
      <c r="N2480" s="660">
        <v>43041</v>
      </c>
      <c r="O2480" s="654">
        <v>43048</v>
      </c>
      <c r="P2480" s="4"/>
      <c r="Q2480" s="2" t="s">
        <v>67</v>
      </c>
      <c r="R2480" s="396">
        <v>2019</v>
      </c>
    </row>
    <row r="2481" spans="1:23" ht="23.25" hidden="1" customHeight="1" x14ac:dyDescent="0.25">
      <c r="A2481" s="4" t="s">
        <v>84</v>
      </c>
      <c r="B2481" s="4" t="s">
        <v>4303</v>
      </c>
      <c r="C2481" s="430"/>
      <c r="D2481" s="332" t="s">
        <v>4304</v>
      </c>
      <c r="E2481" s="331" t="s">
        <v>4303</v>
      </c>
      <c r="F2481" s="332" t="s">
        <v>50</v>
      </c>
      <c r="G2481" s="332">
        <v>3</v>
      </c>
      <c r="H2481" s="650">
        <v>42.1</v>
      </c>
      <c r="I2481" s="650">
        <v>126.30000000000001</v>
      </c>
      <c r="J2481" s="419">
        <v>43570</v>
      </c>
      <c r="K2481" s="598" t="s">
        <v>188</v>
      </c>
      <c r="L2481" s="323" t="s">
        <v>84</v>
      </c>
      <c r="M2481" s="652" t="s">
        <v>4469</v>
      </c>
      <c r="N2481" s="660">
        <v>43606</v>
      </c>
      <c r="O2481" s="654">
        <v>43608</v>
      </c>
      <c r="P2481" s="4"/>
      <c r="Q2481" s="2" t="s">
        <v>100</v>
      </c>
      <c r="R2481" s="655">
        <v>2019</v>
      </c>
    </row>
    <row r="2482" spans="1:23" ht="23.25" hidden="1" customHeight="1" x14ac:dyDescent="0.25">
      <c r="A2482" s="4" t="s">
        <v>4608</v>
      </c>
      <c r="B2482" s="4" t="s">
        <v>4609</v>
      </c>
      <c r="C2482" s="430" t="s">
        <v>38</v>
      </c>
      <c r="D2482" s="332" t="s">
        <v>4610</v>
      </c>
      <c r="E2482" s="337" t="s">
        <v>4609</v>
      </c>
      <c r="F2482" s="332" t="s">
        <v>50</v>
      </c>
      <c r="G2482" s="332">
        <v>3</v>
      </c>
      <c r="H2482" s="650"/>
      <c r="I2482" s="650"/>
      <c r="J2482" s="419">
        <v>43570</v>
      </c>
      <c r="K2482" s="598" t="s">
        <v>188</v>
      </c>
      <c r="L2482" s="323" t="s">
        <v>84</v>
      </c>
      <c r="M2482" s="652" t="s">
        <v>4469</v>
      </c>
      <c r="N2482" s="660">
        <v>43606</v>
      </c>
      <c r="O2482" s="654">
        <v>43608</v>
      </c>
      <c r="P2482" s="430"/>
      <c r="Q2482" s="2" t="s">
        <v>100</v>
      </c>
      <c r="R2482" s="718">
        <v>2019</v>
      </c>
      <c r="S2482" s="124"/>
      <c r="T2482" s="124"/>
      <c r="U2482" s="124"/>
      <c r="V2482" s="124"/>
      <c r="W2482" s="124"/>
    </row>
    <row r="2483" spans="1:23" ht="23.25" hidden="1" customHeight="1" x14ac:dyDescent="0.25">
      <c r="A2483" s="4" t="s">
        <v>2225</v>
      </c>
      <c r="B2483" s="4" t="s">
        <v>4611</v>
      </c>
      <c r="C2483" s="430" t="s">
        <v>265</v>
      </c>
      <c r="D2483" s="332" t="s">
        <v>4612</v>
      </c>
      <c r="E2483" s="331" t="s">
        <v>4613</v>
      </c>
      <c r="F2483" s="332" t="s">
        <v>2334</v>
      </c>
      <c r="G2483" s="332">
        <v>1</v>
      </c>
      <c r="H2483" s="650">
        <v>17.22</v>
      </c>
      <c r="I2483" s="650">
        <v>17.22</v>
      </c>
      <c r="J2483" s="419">
        <v>43571</v>
      </c>
      <c r="K2483" s="598" t="s">
        <v>139</v>
      </c>
      <c r="L2483" s="323" t="s">
        <v>3047</v>
      </c>
      <c r="M2483" s="652" t="s">
        <v>4469</v>
      </c>
      <c r="N2483" s="660">
        <v>43599</v>
      </c>
      <c r="O2483" s="654">
        <v>43601</v>
      </c>
      <c r="P2483" s="430"/>
      <c r="Q2483" s="2" t="s">
        <v>100</v>
      </c>
      <c r="R2483" s="655">
        <v>2019</v>
      </c>
      <c r="S2483" s="124"/>
      <c r="T2483" s="124"/>
      <c r="U2483" s="124"/>
      <c r="V2483" s="124"/>
      <c r="W2483" s="124"/>
    </row>
    <row r="2484" spans="1:23" ht="23.25" hidden="1" customHeight="1" x14ac:dyDescent="0.25">
      <c r="A2484" s="4" t="s">
        <v>3489</v>
      </c>
      <c r="B2484" s="4" t="s">
        <v>4614</v>
      </c>
      <c r="C2484" s="430" t="s">
        <v>265</v>
      </c>
      <c r="D2484" s="332" t="s">
        <v>4615</v>
      </c>
      <c r="E2484" s="333" t="s">
        <v>4614</v>
      </c>
      <c r="F2484" s="332" t="s">
        <v>2334</v>
      </c>
      <c r="G2484" s="332">
        <v>100</v>
      </c>
      <c r="H2484" s="650">
        <v>5.6</v>
      </c>
      <c r="I2484" s="650">
        <v>5.6</v>
      </c>
      <c r="J2484" s="419">
        <v>43571</v>
      </c>
      <c r="K2484" s="598" t="s">
        <v>139</v>
      </c>
      <c r="L2484" s="323" t="s">
        <v>84</v>
      </c>
      <c r="M2484" s="652" t="s">
        <v>4469</v>
      </c>
      <c r="N2484" s="660">
        <v>43599</v>
      </c>
      <c r="O2484" s="654">
        <v>43601</v>
      </c>
      <c r="P2484" s="430"/>
      <c r="Q2484" s="2" t="s">
        <v>100</v>
      </c>
      <c r="R2484" s="655">
        <v>2019</v>
      </c>
      <c r="S2484" s="124"/>
      <c r="T2484" s="124"/>
      <c r="U2484" s="124"/>
      <c r="V2484" s="124"/>
      <c r="W2484" s="124"/>
    </row>
    <row r="2485" spans="1:23" ht="23.25" hidden="1" customHeight="1" x14ac:dyDescent="0.25">
      <c r="A2485" s="4" t="s">
        <v>3489</v>
      </c>
      <c r="B2485" s="4" t="s">
        <v>4616</v>
      </c>
      <c r="C2485" s="430" t="s">
        <v>265</v>
      </c>
      <c r="D2485" s="332" t="s">
        <v>4617</v>
      </c>
      <c r="E2485" s="333" t="s">
        <v>4616</v>
      </c>
      <c r="F2485" s="332" t="s">
        <v>2334</v>
      </c>
      <c r="G2485" s="332">
        <v>100</v>
      </c>
      <c r="H2485" s="650">
        <v>5.28</v>
      </c>
      <c r="I2485" s="650">
        <v>5.28</v>
      </c>
      <c r="J2485" s="419">
        <v>43571</v>
      </c>
      <c r="K2485" s="598" t="s">
        <v>139</v>
      </c>
      <c r="L2485" s="323" t="s">
        <v>84</v>
      </c>
      <c r="M2485" s="652" t="s">
        <v>4469</v>
      </c>
      <c r="N2485" s="660">
        <v>43599</v>
      </c>
      <c r="O2485" s="654">
        <v>43601</v>
      </c>
      <c r="P2485" s="430"/>
      <c r="Q2485" s="2" t="s">
        <v>100</v>
      </c>
      <c r="R2485" s="655">
        <v>2019</v>
      </c>
      <c r="S2485" s="124"/>
      <c r="T2485" s="124"/>
      <c r="U2485" s="124"/>
      <c r="V2485" s="124"/>
      <c r="W2485" s="124"/>
    </row>
    <row r="2486" spans="1:23" ht="23.25" hidden="1" customHeight="1" x14ac:dyDescent="0.25">
      <c r="A2486" s="4" t="s">
        <v>3489</v>
      </c>
      <c r="B2486" s="4" t="s">
        <v>4618</v>
      </c>
      <c r="C2486" s="430" t="s">
        <v>265</v>
      </c>
      <c r="D2486" s="332" t="s">
        <v>4619</v>
      </c>
      <c r="E2486" s="333" t="s">
        <v>4618</v>
      </c>
      <c r="F2486" s="332" t="s">
        <v>2334</v>
      </c>
      <c r="G2486" s="332">
        <v>100</v>
      </c>
      <c r="H2486" s="650">
        <v>8.5500000000000007</v>
      </c>
      <c r="I2486" s="650">
        <v>8.5500000000000007</v>
      </c>
      <c r="J2486" s="419">
        <v>43571</v>
      </c>
      <c r="K2486" s="598" t="s">
        <v>139</v>
      </c>
      <c r="L2486" s="323" t="s">
        <v>84</v>
      </c>
      <c r="M2486" s="652" t="s">
        <v>4469</v>
      </c>
      <c r="N2486" s="660">
        <v>43599</v>
      </c>
      <c r="O2486" s="654">
        <v>43601</v>
      </c>
      <c r="P2486" s="430"/>
      <c r="Q2486" s="2" t="s">
        <v>100</v>
      </c>
      <c r="R2486" s="655">
        <v>2019</v>
      </c>
    </row>
    <row r="2487" spans="1:23" ht="23.25" hidden="1" customHeight="1" x14ac:dyDescent="0.25">
      <c r="A2487" s="4" t="s">
        <v>3489</v>
      </c>
      <c r="B2487" s="4" t="s">
        <v>4620</v>
      </c>
      <c r="C2487" s="430" t="s">
        <v>265</v>
      </c>
      <c r="D2487" s="332" t="s">
        <v>4621</v>
      </c>
      <c r="E2487" s="333" t="s">
        <v>4620</v>
      </c>
      <c r="F2487" s="332" t="s">
        <v>2334</v>
      </c>
      <c r="G2487" s="332">
        <v>100</v>
      </c>
      <c r="H2487" s="650">
        <v>9.34</v>
      </c>
      <c r="I2487" s="650">
        <v>9.34</v>
      </c>
      <c r="J2487" s="419">
        <v>43571</v>
      </c>
      <c r="K2487" s="598" t="s">
        <v>139</v>
      </c>
      <c r="L2487" s="323" t="s">
        <v>84</v>
      </c>
      <c r="M2487" s="652" t="s">
        <v>4469</v>
      </c>
      <c r="N2487" s="660">
        <v>43599</v>
      </c>
      <c r="O2487" s="654">
        <v>43601</v>
      </c>
      <c r="P2487" s="430"/>
      <c r="Q2487" s="2" t="s">
        <v>100</v>
      </c>
      <c r="R2487" s="655">
        <v>2019</v>
      </c>
    </row>
    <row r="2488" spans="1:23" ht="23.25" hidden="1" customHeight="1" x14ac:dyDescent="0.25">
      <c r="A2488" s="4" t="s">
        <v>9</v>
      </c>
      <c r="B2488" s="4" t="s">
        <v>4622</v>
      </c>
      <c r="C2488" s="430" t="s">
        <v>4623</v>
      </c>
      <c r="D2488" s="332" t="s">
        <v>882</v>
      </c>
      <c r="E2488" s="333" t="s">
        <v>4624</v>
      </c>
      <c r="F2488" s="332" t="s">
        <v>50</v>
      </c>
      <c r="G2488" s="332">
        <v>10</v>
      </c>
      <c r="H2488" s="650"/>
      <c r="I2488" s="650"/>
      <c r="J2488" s="419">
        <v>43578</v>
      </c>
      <c r="K2488" s="598" t="s">
        <v>188</v>
      </c>
      <c r="L2488" s="323" t="s">
        <v>9</v>
      </c>
      <c r="M2488" s="652" t="s">
        <v>4469</v>
      </c>
      <c r="N2488" s="660">
        <v>43606</v>
      </c>
      <c r="O2488" s="654">
        <v>43608</v>
      </c>
      <c r="P2488" s="430"/>
      <c r="Q2488" s="2" t="s">
        <v>100</v>
      </c>
      <c r="R2488" s="655">
        <v>2019</v>
      </c>
    </row>
    <row r="2489" spans="1:23" ht="23.25" hidden="1" customHeight="1" x14ac:dyDescent="0.25">
      <c r="A2489" s="3" t="s">
        <v>0</v>
      </c>
      <c r="B2489" s="5" t="s">
        <v>2119</v>
      </c>
      <c r="C2489" s="376" t="s">
        <v>947</v>
      </c>
      <c r="D2489" s="332" t="s">
        <v>1852</v>
      </c>
      <c r="E2489" s="337" t="s">
        <v>1851</v>
      </c>
      <c r="F2489" s="344" t="s">
        <v>32</v>
      </c>
      <c r="G2489" s="344">
        <v>1</v>
      </c>
      <c r="H2489" s="650">
        <v>285.60000000000002</v>
      </c>
      <c r="I2489" s="650">
        <v>285.60000000000002</v>
      </c>
      <c r="J2489" s="366">
        <v>43579</v>
      </c>
      <c r="K2489" s="598" t="s">
        <v>243</v>
      </c>
      <c r="L2489" s="323" t="s">
        <v>0</v>
      </c>
      <c r="M2489" s="652" t="s">
        <v>4554</v>
      </c>
      <c r="N2489" s="660">
        <v>43580</v>
      </c>
      <c r="O2489" s="654">
        <v>43583</v>
      </c>
      <c r="P2489" s="430"/>
      <c r="Q2489" s="2" t="s">
        <v>67</v>
      </c>
      <c r="R2489" s="655">
        <v>2019</v>
      </c>
    </row>
    <row r="2490" spans="1:23" ht="23.25" hidden="1" customHeight="1" x14ac:dyDescent="0.25">
      <c r="A2490" s="3" t="s">
        <v>0</v>
      </c>
      <c r="B2490" s="5" t="s">
        <v>2119</v>
      </c>
      <c r="C2490" s="376" t="s">
        <v>947</v>
      </c>
      <c r="D2490" s="332" t="s">
        <v>1852</v>
      </c>
      <c r="E2490" s="337" t="s">
        <v>1851</v>
      </c>
      <c r="F2490" s="344" t="s">
        <v>32</v>
      </c>
      <c r="G2490" s="344">
        <v>1</v>
      </c>
      <c r="H2490" s="650">
        <v>285.60000000000002</v>
      </c>
      <c r="I2490" s="650">
        <v>285.60000000000002</v>
      </c>
      <c r="J2490" s="366">
        <v>43579</v>
      </c>
      <c r="K2490" s="598" t="s">
        <v>243</v>
      </c>
      <c r="L2490" s="323" t="s">
        <v>0</v>
      </c>
      <c r="M2490" s="652" t="s">
        <v>634</v>
      </c>
      <c r="N2490" s="660">
        <v>43592</v>
      </c>
      <c r="O2490" s="654">
        <v>43594</v>
      </c>
      <c r="P2490" s="430"/>
      <c r="Q2490" s="2" t="s">
        <v>67</v>
      </c>
      <c r="R2490" s="655">
        <v>2019</v>
      </c>
    </row>
    <row r="2491" spans="1:23" ht="23.25" hidden="1" customHeight="1" x14ac:dyDescent="0.25">
      <c r="A2491" s="4" t="s">
        <v>4221</v>
      </c>
      <c r="B2491" s="4" t="s">
        <v>4625</v>
      </c>
      <c r="C2491" s="430" t="s">
        <v>180</v>
      </c>
      <c r="D2491" s="332">
        <v>1523268</v>
      </c>
      <c r="E2491" s="331" t="s">
        <v>4625</v>
      </c>
      <c r="F2491" s="344" t="s">
        <v>44</v>
      </c>
      <c r="G2491" s="332">
        <v>4</v>
      </c>
      <c r="H2491" s="650">
        <v>292.99</v>
      </c>
      <c r="I2491" s="650">
        <v>1171.96</v>
      </c>
      <c r="J2491" s="419">
        <v>43580</v>
      </c>
      <c r="K2491" s="598" t="s">
        <v>178</v>
      </c>
      <c r="L2491" s="323"/>
      <c r="M2491" s="652" t="s">
        <v>4469</v>
      </c>
      <c r="N2491" s="660">
        <v>43599</v>
      </c>
      <c r="O2491" s="654">
        <v>43601</v>
      </c>
      <c r="P2491" s="430"/>
      <c r="Q2491" s="2" t="s">
        <v>100</v>
      </c>
      <c r="R2491" s="655">
        <v>2019</v>
      </c>
    </row>
    <row r="2492" spans="1:23" ht="23.25" hidden="1" customHeight="1" x14ac:dyDescent="0.25">
      <c r="A2492" s="4" t="s">
        <v>36</v>
      </c>
      <c r="B2492" s="4" t="s">
        <v>4626</v>
      </c>
      <c r="C2492" s="430"/>
      <c r="D2492" s="332" t="s">
        <v>4627</v>
      </c>
      <c r="E2492" s="331" t="s">
        <v>4628</v>
      </c>
      <c r="F2492" s="332" t="s">
        <v>32</v>
      </c>
      <c r="G2492" s="332">
        <v>1</v>
      </c>
      <c r="H2492" s="650">
        <v>355.3</v>
      </c>
      <c r="I2492" s="650">
        <v>355.3</v>
      </c>
      <c r="J2492" s="419">
        <v>43584</v>
      </c>
      <c r="K2492" s="598" t="s">
        <v>275</v>
      </c>
      <c r="L2492" s="323" t="s">
        <v>36</v>
      </c>
      <c r="M2492" s="652" t="s">
        <v>3073</v>
      </c>
      <c r="N2492" s="660">
        <v>43626</v>
      </c>
      <c r="O2492" s="654">
        <v>43629</v>
      </c>
      <c r="P2492" s="430"/>
      <c r="Q2492" s="2" t="s">
        <v>67</v>
      </c>
      <c r="R2492" s="655">
        <v>2019</v>
      </c>
      <c r="S2492" s="124"/>
      <c r="T2492" s="124"/>
      <c r="U2492" s="124"/>
      <c r="V2492" s="124"/>
      <c r="W2492" s="124"/>
    </row>
    <row r="2493" spans="1:23" ht="23.25" hidden="1" customHeight="1" x14ac:dyDescent="0.25">
      <c r="A2493" s="4" t="s">
        <v>4399</v>
      </c>
      <c r="B2493" s="4" t="s">
        <v>4500</v>
      </c>
      <c r="C2493" s="430"/>
      <c r="D2493" s="332"/>
      <c r="E2493" s="337" t="s">
        <v>4629</v>
      </c>
      <c r="F2493" s="332" t="s">
        <v>50</v>
      </c>
      <c r="G2493" s="332">
        <v>10</v>
      </c>
      <c r="H2493" s="707">
        <v>2.11</v>
      </c>
      <c r="I2493" s="707">
        <v>21.099999999999998</v>
      </c>
      <c r="J2493" s="419">
        <v>43584</v>
      </c>
      <c r="K2493" s="644" t="s">
        <v>4630</v>
      </c>
      <c r="L2493" s="323" t="s">
        <v>1329</v>
      </c>
      <c r="M2493" s="652" t="s">
        <v>4469</v>
      </c>
      <c r="N2493" s="660">
        <v>43599</v>
      </c>
      <c r="O2493" s="654">
        <v>43601</v>
      </c>
      <c r="P2493" s="430"/>
      <c r="Q2493" s="2" t="s">
        <v>100</v>
      </c>
      <c r="R2493" s="655">
        <v>2019</v>
      </c>
    </row>
    <row r="2494" spans="1:23" ht="23.25" hidden="1" customHeight="1" x14ac:dyDescent="0.25">
      <c r="A2494" s="4" t="s">
        <v>4399</v>
      </c>
      <c r="B2494" s="4" t="s">
        <v>4500</v>
      </c>
      <c r="C2494" s="430"/>
      <c r="D2494" s="332"/>
      <c r="E2494" s="337" t="s">
        <v>4631</v>
      </c>
      <c r="F2494" s="332" t="s">
        <v>50</v>
      </c>
      <c r="G2494" s="332">
        <v>10</v>
      </c>
      <c r="H2494" s="707">
        <v>2.11</v>
      </c>
      <c r="I2494" s="707">
        <v>21.099999999999998</v>
      </c>
      <c r="J2494" s="419">
        <v>43584</v>
      </c>
      <c r="K2494" s="644" t="s">
        <v>4630</v>
      </c>
      <c r="L2494" s="323" t="s">
        <v>1329</v>
      </c>
      <c r="M2494" s="652" t="s">
        <v>4469</v>
      </c>
      <c r="N2494" s="660">
        <v>43599</v>
      </c>
      <c r="O2494" s="654">
        <v>43601</v>
      </c>
      <c r="P2494" s="430"/>
      <c r="Q2494" s="2" t="s">
        <v>100</v>
      </c>
      <c r="R2494" s="655">
        <v>2019</v>
      </c>
    </row>
    <row r="2495" spans="1:23" ht="23.25" hidden="1" customHeight="1" x14ac:dyDescent="0.25">
      <c r="A2495" s="4" t="s">
        <v>0</v>
      </c>
      <c r="B2495" s="4" t="s">
        <v>4632</v>
      </c>
      <c r="C2495" s="430" t="s">
        <v>2321</v>
      </c>
      <c r="D2495" s="332" t="s">
        <v>4633</v>
      </c>
      <c r="E2495" s="331" t="s">
        <v>4634</v>
      </c>
      <c r="F2495" s="332" t="s">
        <v>94</v>
      </c>
      <c r="G2495" s="332">
        <v>6</v>
      </c>
      <c r="H2495" s="650">
        <v>36.840000000000003</v>
      </c>
      <c r="I2495" s="650">
        <v>221.04000000000002</v>
      </c>
      <c r="J2495" s="419">
        <v>43584</v>
      </c>
      <c r="K2495" s="598" t="s">
        <v>139</v>
      </c>
      <c r="L2495" s="323" t="s">
        <v>54</v>
      </c>
      <c r="M2495" s="652" t="s">
        <v>4469</v>
      </c>
      <c r="N2495" s="660">
        <v>43599</v>
      </c>
      <c r="O2495" s="654">
        <v>43601</v>
      </c>
      <c r="P2495" s="430"/>
      <c r="Q2495" s="2" t="s">
        <v>100</v>
      </c>
      <c r="R2495" s="655">
        <v>2019</v>
      </c>
    </row>
    <row r="2496" spans="1:23" ht="23.25" hidden="1" customHeight="1" x14ac:dyDescent="0.25">
      <c r="A2496" s="331" t="s">
        <v>0</v>
      </c>
      <c r="B2496" s="4" t="s">
        <v>4632</v>
      </c>
      <c r="C2496" s="430" t="s">
        <v>2321</v>
      </c>
      <c r="D2496" s="332" t="s">
        <v>4635</v>
      </c>
      <c r="E2496" s="333" t="s">
        <v>4636</v>
      </c>
      <c r="F2496" s="332" t="s">
        <v>94</v>
      </c>
      <c r="G2496" s="332">
        <v>2</v>
      </c>
      <c r="H2496" s="650">
        <v>13.95</v>
      </c>
      <c r="I2496" s="650">
        <v>27.9</v>
      </c>
      <c r="J2496" s="419">
        <v>43584</v>
      </c>
      <c r="K2496" s="598" t="s">
        <v>139</v>
      </c>
      <c r="L2496" s="323" t="s">
        <v>54</v>
      </c>
      <c r="M2496" s="652" t="s">
        <v>4469</v>
      </c>
      <c r="N2496" s="660">
        <v>43599</v>
      </c>
      <c r="O2496" s="654">
        <v>43601</v>
      </c>
      <c r="P2496" s="430"/>
      <c r="Q2496" s="2" t="s">
        <v>100</v>
      </c>
      <c r="R2496" s="655">
        <v>2019</v>
      </c>
    </row>
    <row r="2497" spans="1:18" ht="23.25" hidden="1" customHeight="1" x14ac:dyDescent="0.25">
      <c r="A2497" s="3" t="s">
        <v>36</v>
      </c>
      <c r="B2497" s="5" t="s">
        <v>2560</v>
      </c>
      <c r="C2497" s="692" t="s">
        <v>2552</v>
      </c>
      <c r="D2497" s="332" t="s">
        <v>2561</v>
      </c>
      <c r="E2497" s="337" t="s">
        <v>4637</v>
      </c>
      <c r="F2497" s="344" t="s">
        <v>50</v>
      </c>
      <c r="G2497" s="344">
        <v>8</v>
      </c>
      <c r="H2497" s="650">
        <v>33.770000000000003</v>
      </c>
      <c r="I2497" s="650">
        <v>270.16000000000003</v>
      </c>
      <c r="J2497" s="651">
        <v>43584</v>
      </c>
      <c r="K2497" s="598" t="s">
        <v>33</v>
      </c>
      <c r="L2497" s="323" t="s">
        <v>88</v>
      </c>
      <c r="M2497" s="652" t="s">
        <v>4469</v>
      </c>
      <c r="N2497" s="653">
        <v>43599</v>
      </c>
      <c r="O2497" s="654">
        <v>43601</v>
      </c>
      <c r="P2497" s="430"/>
      <c r="Q2497" s="2" t="s">
        <v>67</v>
      </c>
      <c r="R2497" s="655">
        <v>2019</v>
      </c>
    </row>
    <row r="2498" spans="1:18" ht="23.25" hidden="1" customHeight="1" x14ac:dyDescent="0.25">
      <c r="A2498" s="4" t="s">
        <v>902</v>
      </c>
      <c r="B2498" s="4" t="s">
        <v>4638</v>
      </c>
      <c r="C2498" s="759" t="s">
        <v>4639</v>
      </c>
      <c r="D2498" s="332" t="s">
        <v>4640</v>
      </c>
      <c r="E2498" s="333" t="s">
        <v>4641</v>
      </c>
      <c r="F2498" s="332" t="s">
        <v>94</v>
      </c>
      <c r="G2498" s="332">
        <v>1</v>
      </c>
      <c r="H2498" s="650">
        <v>54.08</v>
      </c>
      <c r="I2498" s="650">
        <v>54.08</v>
      </c>
      <c r="J2498" s="419">
        <v>43584</v>
      </c>
      <c r="K2498" s="598" t="s">
        <v>139</v>
      </c>
      <c r="L2498" s="323" t="s">
        <v>3047</v>
      </c>
      <c r="M2498" s="652" t="s">
        <v>4469</v>
      </c>
      <c r="N2498" s="660">
        <v>43599</v>
      </c>
      <c r="O2498" s="654">
        <v>43601</v>
      </c>
      <c r="P2498" s="430"/>
      <c r="Q2498" s="2" t="s">
        <v>100</v>
      </c>
      <c r="R2498" s="655">
        <v>2019</v>
      </c>
    </row>
    <row r="2499" spans="1:18" ht="23.25" hidden="1" customHeight="1" x14ac:dyDescent="0.25">
      <c r="A2499" s="4" t="s">
        <v>4399</v>
      </c>
      <c r="B2499" s="4" t="s">
        <v>4399</v>
      </c>
      <c r="C2499" s="430"/>
      <c r="D2499" s="332"/>
      <c r="E2499" s="337" t="s">
        <v>4642</v>
      </c>
      <c r="F2499" s="332" t="s">
        <v>50</v>
      </c>
      <c r="G2499" s="332">
        <v>400</v>
      </c>
      <c r="H2499" s="650">
        <v>0.02</v>
      </c>
      <c r="I2499" s="650">
        <v>8</v>
      </c>
      <c r="J2499" s="419">
        <v>43585</v>
      </c>
      <c r="K2499" s="598" t="s">
        <v>188</v>
      </c>
      <c r="L2499" s="323" t="s">
        <v>84</v>
      </c>
      <c r="M2499" s="652" t="s">
        <v>4469</v>
      </c>
      <c r="N2499" s="660">
        <v>43606</v>
      </c>
      <c r="O2499" s="654">
        <v>43608</v>
      </c>
      <c r="P2499" s="4"/>
      <c r="Q2499" s="2" t="s">
        <v>100</v>
      </c>
      <c r="R2499" s="4">
        <v>2019</v>
      </c>
    </row>
    <row r="2500" spans="1:18" ht="23.25" hidden="1" customHeight="1" x14ac:dyDescent="0.25">
      <c r="A2500" s="4" t="s">
        <v>4643</v>
      </c>
      <c r="B2500" s="4" t="s">
        <v>4644</v>
      </c>
      <c r="C2500" s="430" t="s">
        <v>4645</v>
      </c>
      <c r="D2500" s="332" t="s">
        <v>4646</v>
      </c>
      <c r="E2500" s="333" t="s">
        <v>4647</v>
      </c>
      <c r="F2500" s="344" t="s">
        <v>44</v>
      </c>
      <c r="G2500" s="332">
        <v>1</v>
      </c>
      <c r="H2500" s="650">
        <v>79.900000000000006</v>
      </c>
      <c r="I2500" s="650">
        <v>79.900000000000006</v>
      </c>
      <c r="J2500" s="419">
        <v>43587</v>
      </c>
      <c r="K2500" s="598" t="s">
        <v>4645</v>
      </c>
      <c r="L2500" s="323" t="s">
        <v>27</v>
      </c>
      <c r="M2500" s="652" t="s">
        <v>4469</v>
      </c>
      <c r="N2500" s="660">
        <v>43606</v>
      </c>
      <c r="O2500" s="654">
        <v>43608</v>
      </c>
      <c r="P2500" s="430"/>
      <c r="Q2500" s="2" t="s">
        <v>67</v>
      </c>
      <c r="R2500" s="655">
        <v>2019</v>
      </c>
    </row>
    <row r="2501" spans="1:18" ht="23.25" hidden="1" customHeight="1" x14ac:dyDescent="0.25">
      <c r="A2501" s="4" t="s">
        <v>4643</v>
      </c>
      <c r="B2501" s="4" t="s">
        <v>4648</v>
      </c>
      <c r="C2501" s="430" t="s">
        <v>4645</v>
      </c>
      <c r="D2501" s="332" t="s">
        <v>4649</v>
      </c>
      <c r="E2501" s="333" t="s">
        <v>4650</v>
      </c>
      <c r="F2501" s="344" t="s">
        <v>44</v>
      </c>
      <c r="G2501" s="332">
        <v>1</v>
      </c>
      <c r="H2501" s="650">
        <v>56.9</v>
      </c>
      <c r="I2501" s="650">
        <v>56.9</v>
      </c>
      <c r="J2501" s="419">
        <v>43587</v>
      </c>
      <c r="K2501" s="598" t="s">
        <v>4645</v>
      </c>
      <c r="L2501" s="323" t="s">
        <v>27</v>
      </c>
      <c r="M2501" s="652" t="s">
        <v>4469</v>
      </c>
      <c r="N2501" s="660">
        <v>43606</v>
      </c>
      <c r="O2501" s="654">
        <v>43608</v>
      </c>
      <c r="P2501" s="430"/>
      <c r="Q2501" s="2" t="s">
        <v>67</v>
      </c>
      <c r="R2501" s="655">
        <v>2019</v>
      </c>
    </row>
    <row r="2502" spans="1:18" ht="23.25" hidden="1" customHeight="1" x14ac:dyDescent="0.25">
      <c r="A2502" s="4" t="s">
        <v>293</v>
      </c>
      <c r="B2502" s="4" t="s">
        <v>4651</v>
      </c>
      <c r="C2502" s="430" t="s">
        <v>4652</v>
      </c>
      <c r="D2502" s="332" t="s">
        <v>4653</v>
      </c>
      <c r="E2502" s="331" t="s">
        <v>4651</v>
      </c>
      <c r="F2502" s="332" t="s">
        <v>2334</v>
      </c>
      <c r="G2502" s="332">
        <v>1</v>
      </c>
      <c r="H2502" s="650">
        <v>12.77</v>
      </c>
      <c r="I2502" s="650">
        <v>12.77</v>
      </c>
      <c r="J2502" s="419">
        <v>43587</v>
      </c>
      <c r="K2502" s="598" t="s">
        <v>1560</v>
      </c>
      <c r="L2502" s="323" t="s">
        <v>9</v>
      </c>
      <c r="M2502" s="652" t="s">
        <v>4469</v>
      </c>
      <c r="N2502" s="660">
        <v>43605</v>
      </c>
      <c r="O2502" s="654">
        <v>43608</v>
      </c>
      <c r="P2502" s="430"/>
      <c r="Q2502" s="2" t="s">
        <v>100</v>
      </c>
      <c r="R2502" s="655">
        <v>2019</v>
      </c>
    </row>
    <row r="2503" spans="1:18" ht="23.25" hidden="1" customHeight="1" x14ac:dyDescent="0.25">
      <c r="A2503" s="4" t="s">
        <v>293</v>
      </c>
      <c r="B2503" s="4" t="s">
        <v>4654</v>
      </c>
      <c r="C2503" s="430" t="s">
        <v>4652</v>
      </c>
      <c r="D2503" s="332">
        <v>429177</v>
      </c>
      <c r="E2503" s="331" t="s">
        <v>4654</v>
      </c>
      <c r="F2503" s="332" t="s">
        <v>2334</v>
      </c>
      <c r="G2503" s="332">
        <v>1</v>
      </c>
      <c r="H2503" s="650">
        <v>26.59</v>
      </c>
      <c r="I2503" s="650">
        <v>26.59</v>
      </c>
      <c r="J2503" s="419">
        <v>43587</v>
      </c>
      <c r="K2503" s="598" t="s">
        <v>1560</v>
      </c>
      <c r="L2503" s="323" t="s">
        <v>9</v>
      </c>
      <c r="M2503" s="652" t="s">
        <v>4469</v>
      </c>
      <c r="N2503" s="660">
        <v>43605</v>
      </c>
      <c r="O2503" s="654">
        <v>43608</v>
      </c>
      <c r="P2503" s="430"/>
      <c r="Q2503" s="2" t="s">
        <v>100</v>
      </c>
      <c r="R2503" s="655">
        <v>2019</v>
      </c>
    </row>
    <row r="2504" spans="1:18" ht="23.25" hidden="1" customHeight="1" x14ac:dyDescent="0.25">
      <c r="A2504" s="396" t="s">
        <v>3034</v>
      </c>
      <c r="B2504" s="396" t="s">
        <v>3034</v>
      </c>
      <c r="C2504" s="430"/>
      <c r="D2504" s="332"/>
      <c r="E2504" s="337" t="s">
        <v>3034</v>
      </c>
      <c r="F2504" s="332" t="s">
        <v>32</v>
      </c>
      <c r="G2504" s="332">
        <v>1</v>
      </c>
      <c r="H2504" s="650">
        <v>7814</v>
      </c>
      <c r="I2504" s="650">
        <v>7814</v>
      </c>
      <c r="J2504" s="419">
        <v>43587</v>
      </c>
      <c r="K2504" s="598"/>
      <c r="L2504" s="323" t="s">
        <v>88</v>
      </c>
      <c r="M2504" s="652" t="s">
        <v>634</v>
      </c>
      <c r="N2504" s="660">
        <v>43592</v>
      </c>
      <c r="O2504" s="654">
        <v>43594</v>
      </c>
      <c r="P2504" s="430"/>
      <c r="Q2504" s="2" t="s">
        <v>67</v>
      </c>
      <c r="R2504" s="655">
        <v>2019</v>
      </c>
    </row>
    <row r="2505" spans="1:18" ht="23.25" hidden="1" customHeight="1" x14ac:dyDescent="0.25">
      <c r="A2505" s="4" t="s">
        <v>54</v>
      </c>
      <c r="B2505" s="4" t="s">
        <v>4655</v>
      </c>
      <c r="C2505" s="430"/>
      <c r="D2505" s="332" t="s">
        <v>4656</v>
      </c>
      <c r="E2505" s="337" t="s">
        <v>4657</v>
      </c>
      <c r="F2505" s="332" t="s">
        <v>32</v>
      </c>
      <c r="G2505" s="332">
        <v>1</v>
      </c>
      <c r="H2505" s="650">
        <v>435.5</v>
      </c>
      <c r="I2505" s="650">
        <v>435.5</v>
      </c>
      <c r="J2505" s="419">
        <v>43587</v>
      </c>
      <c r="K2505" s="598" t="s">
        <v>341</v>
      </c>
      <c r="L2505" s="323" t="s">
        <v>54</v>
      </c>
      <c r="M2505" s="652" t="s">
        <v>4469</v>
      </c>
      <c r="N2505" s="660">
        <v>43599</v>
      </c>
      <c r="O2505" s="654">
        <v>43601</v>
      </c>
      <c r="P2505" s="430"/>
      <c r="Q2505" s="2" t="s">
        <v>100</v>
      </c>
      <c r="R2505" s="718">
        <v>2019</v>
      </c>
    </row>
    <row r="2506" spans="1:18" ht="23.25" hidden="1" customHeight="1" x14ac:dyDescent="0.25">
      <c r="A2506" s="4" t="s">
        <v>140</v>
      </c>
      <c r="B2506" s="4" t="s">
        <v>4658</v>
      </c>
      <c r="C2506" s="430" t="s">
        <v>947</v>
      </c>
      <c r="D2506" s="332" t="s">
        <v>4659</v>
      </c>
      <c r="E2506" s="333" t="s">
        <v>4660</v>
      </c>
      <c r="F2506" s="332" t="s">
        <v>94</v>
      </c>
      <c r="G2506" s="332">
        <v>1</v>
      </c>
      <c r="H2506" s="650">
        <v>11.16</v>
      </c>
      <c r="I2506" s="650">
        <v>11.16</v>
      </c>
      <c r="J2506" s="419">
        <v>43587</v>
      </c>
      <c r="K2506" s="598" t="s">
        <v>234</v>
      </c>
      <c r="L2506" s="323" t="s">
        <v>88</v>
      </c>
      <c r="M2506" s="652" t="s">
        <v>4469</v>
      </c>
      <c r="N2506" s="660">
        <v>43599</v>
      </c>
      <c r="O2506" s="654">
        <v>43600</v>
      </c>
      <c r="P2506" s="430"/>
      <c r="Q2506" s="2" t="s">
        <v>67</v>
      </c>
      <c r="R2506" s="655">
        <v>2019</v>
      </c>
    </row>
    <row r="2507" spans="1:18" ht="23.25" hidden="1" customHeight="1" x14ac:dyDescent="0.25">
      <c r="A2507" s="4" t="s">
        <v>4643</v>
      </c>
      <c r="B2507" s="4" t="s">
        <v>4661</v>
      </c>
      <c r="C2507" s="430" t="s">
        <v>4645</v>
      </c>
      <c r="D2507" s="332" t="s">
        <v>4662</v>
      </c>
      <c r="E2507" s="333" t="s">
        <v>4663</v>
      </c>
      <c r="F2507" s="344" t="s">
        <v>44</v>
      </c>
      <c r="G2507" s="332">
        <v>1</v>
      </c>
      <c r="H2507" s="650">
        <v>7.1</v>
      </c>
      <c r="I2507" s="650">
        <v>7.1</v>
      </c>
      <c r="J2507" s="419">
        <v>43587</v>
      </c>
      <c r="K2507" s="598" t="s">
        <v>4645</v>
      </c>
      <c r="L2507" s="323" t="s">
        <v>27</v>
      </c>
      <c r="M2507" s="652" t="s">
        <v>4469</v>
      </c>
      <c r="N2507" s="660">
        <v>43606</v>
      </c>
      <c r="O2507" s="654">
        <v>43608</v>
      </c>
      <c r="P2507" s="430"/>
      <c r="Q2507" s="2" t="s">
        <v>67</v>
      </c>
      <c r="R2507" s="655">
        <v>2019</v>
      </c>
    </row>
    <row r="2508" spans="1:18" ht="23.25" hidden="1" customHeight="1" x14ac:dyDescent="0.25">
      <c r="A2508" s="4" t="s">
        <v>4643</v>
      </c>
      <c r="B2508" s="336" t="s">
        <v>4664</v>
      </c>
      <c r="C2508" s="430" t="s">
        <v>4645</v>
      </c>
      <c r="D2508" s="332" t="s">
        <v>4665</v>
      </c>
      <c r="E2508" s="333" t="s">
        <v>4666</v>
      </c>
      <c r="F2508" s="344" t="s">
        <v>44</v>
      </c>
      <c r="G2508" s="332">
        <v>2</v>
      </c>
      <c r="H2508" s="650">
        <v>14.9</v>
      </c>
      <c r="I2508" s="650">
        <v>29.8</v>
      </c>
      <c r="J2508" s="419">
        <v>43587</v>
      </c>
      <c r="K2508" s="598" t="s">
        <v>4645</v>
      </c>
      <c r="L2508" s="323" t="s">
        <v>27</v>
      </c>
      <c r="M2508" s="652" t="s">
        <v>4469</v>
      </c>
      <c r="N2508" s="660">
        <v>43606</v>
      </c>
      <c r="O2508" s="654">
        <v>43608</v>
      </c>
      <c r="P2508" s="430"/>
      <c r="Q2508" s="2" t="s">
        <v>67</v>
      </c>
      <c r="R2508" s="655">
        <v>2019</v>
      </c>
    </row>
    <row r="2509" spans="1:18" ht="23.25" hidden="1" customHeight="1" x14ac:dyDescent="0.25">
      <c r="A2509" s="4" t="s">
        <v>36</v>
      </c>
      <c r="B2509" s="4" t="s">
        <v>4667</v>
      </c>
      <c r="C2509" s="430" t="s">
        <v>4668</v>
      </c>
      <c r="D2509" s="332"/>
      <c r="E2509" s="337" t="s">
        <v>4669</v>
      </c>
      <c r="F2509" s="332" t="s">
        <v>2334</v>
      </c>
      <c r="G2509" s="332">
        <v>6</v>
      </c>
      <c r="H2509" s="650">
        <v>2.02</v>
      </c>
      <c r="I2509" s="650">
        <v>12.120000000000001</v>
      </c>
      <c r="J2509" s="419">
        <v>43587</v>
      </c>
      <c r="K2509" s="673" t="s">
        <v>4670</v>
      </c>
      <c r="L2509" s="323" t="s">
        <v>7</v>
      </c>
      <c r="M2509" s="652" t="s">
        <v>2352</v>
      </c>
      <c r="N2509" s="660">
        <v>43620</v>
      </c>
      <c r="O2509" s="654">
        <v>43621</v>
      </c>
      <c r="P2509" s="430"/>
      <c r="Q2509" s="2" t="s">
        <v>100</v>
      </c>
      <c r="R2509" s="655">
        <v>2019</v>
      </c>
    </row>
    <row r="2510" spans="1:18" ht="23.25" hidden="1" customHeight="1" x14ac:dyDescent="0.25">
      <c r="A2510" s="4" t="s">
        <v>36</v>
      </c>
      <c r="B2510" s="4" t="s">
        <v>4671</v>
      </c>
      <c r="C2510" s="430" t="s">
        <v>4668</v>
      </c>
      <c r="D2510" s="332"/>
      <c r="E2510" s="337" t="s">
        <v>4672</v>
      </c>
      <c r="F2510" s="332" t="s">
        <v>2334</v>
      </c>
      <c r="G2510" s="332">
        <v>24</v>
      </c>
      <c r="H2510" s="650">
        <v>3.3</v>
      </c>
      <c r="I2510" s="650">
        <v>79.199999999999989</v>
      </c>
      <c r="J2510" s="419">
        <v>43587</v>
      </c>
      <c r="K2510" s="673" t="s">
        <v>4670</v>
      </c>
      <c r="L2510" s="323" t="s">
        <v>7</v>
      </c>
      <c r="M2510" s="652" t="s">
        <v>2352</v>
      </c>
      <c r="N2510" s="660">
        <v>43620</v>
      </c>
      <c r="O2510" s="654">
        <v>43621</v>
      </c>
      <c r="P2510" s="430"/>
      <c r="Q2510" s="2" t="s">
        <v>100</v>
      </c>
      <c r="R2510" s="655">
        <v>2019</v>
      </c>
    </row>
    <row r="2511" spans="1:18" ht="23.25" hidden="1" customHeight="1" x14ac:dyDescent="0.25">
      <c r="A2511" s="4" t="s">
        <v>78</v>
      </c>
      <c r="B2511" s="4"/>
      <c r="C2511" s="430" t="s">
        <v>4668</v>
      </c>
      <c r="D2511" s="332"/>
      <c r="E2511" s="337" t="s">
        <v>4673</v>
      </c>
      <c r="F2511" s="332" t="s">
        <v>2334</v>
      </c>
      <c r="G2511" s="332" t="s">
        <v>4674</v>
      </c>
      <c r="H2511" s="650"/>
      <c r="I2511" s="650"/>
      <c r="J2511" s="419">
        <v>43587</v>
      </c>
      <c r="K2511" s="673" t="s">
        <v>4670</v>
      </c>
      <c r="L2511" s="323" t="s">
        <v>84</v>
      </c>
      <c r="M2511" s="652" t="s">
        <v>4469</v>
      </c>
      <c r="N2511" s="660">
        <v>43606</v>
      </c>
      <c r="O2511" s="654">
        <v>43608</v>
      </c>
      <c r="P2511" s="430"/>
      <c r="Q2511" s="2" t="s">
        <v>100</v>
      </c>
      <c r="R2511" s="655">
        <v>2019</v>
      </c>
    </row>
    <row r="2512" spans="1:18" ht="23.25" hidden="1" customHeight="1" x14ac:dyDescent="0.25">
      <c r="A2512" s="4" t="s">
        <v>78</v>
      </c>
      <c r="B2512" s="4"/>
      <c r="C2512" s="430" t="s">
        <v>4668</v>
      </c>
      <c r="D2512" s="332"/>
      <c r="E2512" s="337" t="s">
        <v>4675</v>
      </c>
      <c r="F2512" s="332" t="s">
        <v>2334</v>
      </c>
      <c r="G2512" s="332" t="s">
        <v>4674</v>
      </c>
      <c r="H2512" s="650"/>
      <c r="I2512" s="650"/>
      <c r="J2512" s="419">
        <v>43587</v>
      </c>
      <c r="K2512" s="673" t="s">
        <v>4670</v>
      </c>
      <c r="L2512" s="323" t="s">
        <v>84</v>
      </c>
      <c r="M2512" s="652" t="s">
        <v>4469</v>
      </c>
      <c r="N2512" s="660">
        <v>43606</v>
      </c>
      <c r="O2512" s="654">
        <v>43608</v>
      </c>
      <c r="P2512" s="430"/>
      <c r="Q2512" s="2" t="s">
        <v>100</v>
      </c>
      <c r="R2512" s="655">
        <v>2019</v>
      </c>
    </row>
    <row r="2513" spans="1:23" ht="23.25" hidden="1" customHeight="1" x14ac:dyDescent="0.25">
      <c r="A2513" s="4" t="s">
        <v>78</v>
      </c>
      <c r="B2513" s="4"/>
      <c r="C2513" s="430" t="s">
        <v>4668</v>
      </c>
      <c r="D2513" s="332"/>
      <c r="E2513" s="337" t="s">
        <v>4676</v>
      </c>
      <c r="F2513" s="332" t="s">
        <v>2334</v>
      </c>
      <c r="G2513" s="332">
        <v>1</v>
      </c>
      <c r="H2513" s="650"/>
      <c r="I2513" s="650"/>
      <c r="J2513" s="419">
        <v>43587</v>
      </c>
      <c r="K2513" s="673" t="s">
        <v>4670</v>
      </c>
      <c r="L2513" s="323" t="s">
        <v>84</v>
      </c>
      <c r="M2513" s="652" t="s">
        <v>4469</v>
      </c>
      <c r="N2513" s="660">
        <v>43606</v>
      </c>
      <c r="O2513" s="654">
        <v>43608</v>
      </c>
      <c r="P2513" s="430"/>
      <c r="Q2513" s="2" t="s">
        <v>100</v>
      </c>
      <c r="R2513" s="655">
        <v>2019</v>
      </c>
    </row>
    <row r="2514" spans="1:23" ht="23.25" hidden="1" customHeight="1" x14ac:dyDescent="0.25">
      <c r="A2514" s="4" t="s">
        <v>78</v>
      </c>
      <c r="B2514" s="4"/>
      <c r="C2514" s="430" t="s">
        <v>4668</v>
      </c>
      <c r="D2514" s="332"/>
      <c r="E2514" s="337" t="s">
        <v>4677</v>
      </c>
      <c r="F2514" s="332" t="s">
        <v>2334</v>
      </c>
      <c r="G2514" s="332" t="s">
        <v>4674</v>
      </c>
      <c r="H2514" s="650"/>
      <c r="I2514" s="650"/>
      <c r="J2514" s="419">
        <v>43587</v>
      </c>
      <c r="K2514" s="673" t="s">
        <v>4670</v>
      </c>
      <c r="L2514" s="323" t="s">
        <v>84</v>
      </c>
      <c r="M2514" s="652" t="s">
        <v>4469</v>
      </c>
      <c r="N2514" s="660">
        <v>43606</v>
      </c>
      <c r="O2514" s="654">
        <v>43608</v>
      </c>
      <c r="P2514" s="430"/>
      <c r="Q2514" s="2" t="s">
        <v>100</v>
      </c>
      <c r="R2514" s="655">
        <v>2019</v>
      </c>
    </row>
    <row r="2515" spans="1:23" ht="23.25" hidden="1" customHeight="1" x14ac:dyDescent="0.25">
      <c r="A2515" s="4" t="s">
        <v>78</v>
      </c>
      <c r="B2515" s="4"/>
      <c r="C2515" s="430" t="s">
        <v>4668</v>
      </c>
      <c r="D2515" s="332"/>
      <c r="E2515" s="337" t="s">
        <v>4678</v>
      </c>
      <c r="F2515" s="332" t="s">
        <v>2334</v>
      </c>
      <c r="G2515" s="332" t="s">
        <v>4674</v>
      </c>
      <c r="H2515" s="650"/>
      <c r="I2515" s="650"/>
      <c r="J2515" s="419">
        <v>43587</v>
      </c>
      <c r="K2515" s="673" t="s">
        <v>4670</v>
      </c>
      <c r="L2515" s="323" t="s">
        <v>84</v>
      </c>
      <c r="M2515" s="652" t="s">
        <v>4469</v>
      </c>
      <c r="N2515" s="660">
        <v>43606</v>
      </c>
      <c r="O2515" s="654">
        <v>43608</v>
      </c>
      <c r="P2515" s="430"/>
      <c r="Q2515" s="2" t="s">
        <v>100</v>
      </c>
      <c r="R2515" s="655">
        <v>2019</v>
      </c>
    </row>
    <row r="2516" spans="1:23" ht="23.25" hidden="1" customHeight="1" x14ac:dyDescent="0.25">
      <c r="A2516" s="4" t="s">
        <v>78</v>
      </c>
      <c r="B2516" s="4"/>
      <c r="C2516" s="430" t="s">
        <v>4668</v>
      </c>
      <c r="D2516" s="332"/>
      <c r="E2516" s="337" t="s">
        <v>4679</v>
      </c>
      <c r="F2516" s="332" t="s">
        <v>2334</v>
      </c>
      <c r="G2516" s="332" t="s">
        <v>4680</v>
      </c>
      <c r="H2516" s="650"/>
      <c r="I2516" s="650"/>
      <c r="J2516" s="419">
        <v>43587</v>
      </c>
      <c r="K2516" s="673" t="s">
        <v>4670</v>
      </c>
      <c r="L2516" s="323" t="s">
        <v>84</v>
      </c>
      <c r="M2516" s="652" t="s">
        <v>4469</v>
      </c>
      <c r="N2516" s="660">
        <v>43606</v>
      </c>
      <c r="O2516" s="654">
        <v>43608</v>
      </c>
      <c r="P2516" s="430"/>
      <c r="Q2516" s="2" t="s">
        <v>100</v>
      </c>
      <c r="R2516" s="655">
        <v>2019</v>
      </c>
    </row>
    <row r="2517" spans="1:23" ht="23.25" hidden="1" customHeight="1" x14ac:dyDescent="0.25">
      <c r="A2517" s="4" t="s">
        <v>78</v>
      </c>
      <c r="B2517" s="4"/>
      <c r="C2517" s="430" t="s">
        <v>4668</v>
      </c>
      <c r="D2517" s="332"/>
      <c r="E2517" s="337" t="s">
        <v>4681</v>
      </c>
      <c r="F2517" s="332" t="s">
        <v>2334</v>
      </c>
      <c r="G2517" s="332" t="s">
        <v>4680</v>
      </c>
      <c r="H2517" s="650"/>
      <c r="I2517" s="650"/>
      <c r="J2517" s="419">
        <v>43587</v>
      </c>
      <c r="K2517" s="673" t="s">
        <v>4670</v>
      </c>
      <c r="L2517" s="323" t="s">
        <v>84</v>
      </c>
      <c r="M2517" s="652" t="s">
        <v>4469</v>
      </c>
      <c r="N2517" s="660">
        <v>43606</v>
      </c>
      <c r="O2517" s="654">
        <v>43608</v>
      </c>
      <c r="P2517" s="430"/>
      <c r="Q2517" s="2" t="s">
        <v>100</v>
      </c>
      <c r="R2517" s="655">
        <v>2019</v>
      </c>
    </row>
    <row r="2518" spans="1:23" ht="23.25" hidden="1" customHeight="1" x14ac:dyDescent="0.25">
      <c r="A2518" s="4" t="s">
        <v>78</v>
      </c>
      <c r="B2518" s="4"/>
      <c r="C2518" s="430" t="s">
        <v>4668</v>
      </c>
      <c r="D2518" s="332"/>
      <c r="E2518" s="337" t="s">
        <v>4682</v>
      </c>
      <c r="F2518" s="332" t="s">
        <v>2334</v>
      </c>
      <c r="G2518" s="332" t="s">
        <v>4680</v>
      </c>
      <c r="H2518" s="650"/>
      <c r="I2518" s="650"/>
      <c r="J2518" s="419">
        <v>43587</v>
      </c>
      <c r="K2518" s="673" t="s">
        <v>4670</v>
      </c>
      <c r="L2518" s="323" t="s">
        <v>84</v>
      </c>
      <c r="M2518" s="652" t="s">
        <v>4469</v>
      </c>
      <c r="N2518" s="660">
        <v>43606</v>
      </c>
      <c r="O2518" s="654">
        <v>43608</v>
      </c>
      <c r="P2518" s="430"/>
      <c r="Q2518" s="2" t="s">
        <v>100</v>
      </c>
      <c r="R2518" s="655">
        <v>2019</v>
      </c>
    </row>
    <row r="2519" spans="1:23" ht="23.25" hidden="1" customHeight="1" x14ac:dyDescent="0.25">
      <c r="A2519" s="4" t="s">
        <v>78</v>
      </c>
      <c r="B2519" s="4"/>
      <c r="C2519" s="430" t="s">
        <v>4668</v>
      </c>
      <c r="D2519" s="332"/>
      <c r="E2519" s="337" t="s">
        <v>4683</v>
      </c>
      <c r="F2519" s="332" t="s">
        <v>2334</v>
      </c>
      <c r="G2519" s="332" t="s">
        <v>4680</v>
      </c>
      <c r="H2519" s="650"/>
      <c r="I2519" s="650"/>
      <c r="J2519" s="419">
        <v>43587</v>
      </c>
      <c r="K2519" s="673" t="s">
        <v>4670</v>
      </c>
      <c r="L2519" s="323" t="s">
        <v>84</v>
      </c>
      <c r="M2519" s="652" t="s">
        <v>4469</v>
      </c>
      <c r="N2519" s="660">
        <v>43606</v>
      </c>
      <c r="O2519" s="654">
        <v>43608</v>
      </c>
      <c r="P2519" s="430"/>
      <c r="Q2519" s="2" t="s">
        <v>100</v>
      </c>
      <c r="R2519" s="655">
        <v>2019</v>
      </c>
    </row>
    <row r="2520" spans="1:23" ht="23.25" hidden="1" customHeight="1" x14ac:dyDescent="0.25">
      <c r="A2520" s="783"/>
      <c r="B2520" s="423"/>
      <c r="C2520" s="784"/>
      <c r="D2520" s="785"/>
      <c r="E2520" s="337" t="s">
        <v>4684</v>
      </c>
      <c r="F2520" s="785" t="s">
        <v>32</v>
      </c>
      <c r="G2520" s="785">
        <v>1</v>
      </c>
      <c r="H2520" s="650">
        <v>751.6</v>
      </c>
      <c r="I2520" s="650">
        <v>751.6</v>
      </c>
      <c r="J2520" s="419">
        <v>43587</v>
      </c>
      <c r="K2520" s="598"/>
      <c r="L2520" s="323" t="s">
        <v>88</v>
      </c>
      <c r="M2520" s="652" t="s">
        <v>634</v>
      </c>
      <c r="N2520" s="660">
        <v>43592</v>
      </c>
      <c r="O2520" s="654">
        <v>43594</v>
      </c>
      <c r="P2520" s="430"/>
      <c r="Q2520" s="2" t="s">
        <v>67</v>
      </c>
      <c r="R2520" s="655">
        <v>2019</v>
      </c>
    </row>
    <row r="2521" spans="1:23" ht="23.25" hidden="1" customHeight="1" x14ac:dyDescent="0.25">
      <c r="A2521" s="786"/>
      <c r="B2521" s="424"/>
      <c r="C2521" s="787"/>
      <c r="D2521" s="788"/>
      <c r="E2521" s="337" t="s">
        <v>4685</v>
      </c>
      <c r="F2521" s="788" t="s">
        <v>32</v>
      </c>
      <c r="G2521" s="788">
        <v>1</v>
      </c>
      <c r="H2521" s="650">
        <v>89</v>
      </c>
      <c r="I2521" s="650">
        <v>89</v>
      </c>
      <c r="J2521" s="419">
        <v>43587</v>
      </c>
      <c r="K2521" s="598"/>
      <c r="L2521" s="323" t="s">
        <v>88</v>
      </c>
      <c r="M2521" s="652" t="s">
        <v>634</v>
      </c>
      <c r="N2521" s="660">
        <v>43592</v>
      </c>
      <c r="O2521" s="654">
        <v>43594</v>
      </c>
      <c r="P2521" s="430"/>
      <c r="Q2521" s="2" t="s">
        <v>67</v>
      </c>
      <c r="R2521" s="655">
        <v>2019</v>
      </c>
    </row>
    <row r="2522" spans="1:23" ht="23.25" hidden="1" customHeight="1" x14ac:dyDescent="0.25">
      <c r="A2522" s="783"/>
      <c r="B2522" s="423"/>
      <c r="C2522" s="784"/>
      <c r="D2522" s="785"/>
      <c r="E2522" s="337" t="s">
        <v>4686</v>
      </c>
      <c r="F2522" s="785" t="s">
        <v>32</v>
      </c>
      <c r="G2522" s="785">
        <v>1</v>
      </c>
      <c r="H2522" s="650">
        <v>392.16</v>
      </c>
      <c r="I2522" s="650">
        <v>392.16</v>
      </c>
      <c r="J2522" s="419">
        <v>43587</v>
      </c>
      <c r="K2522" s="598"/>
      <c r="L2522" s="323" t="s">
        <v>88</v>
      </c>
      <c r="M2522" s="652" t="s">
        <v>634</v>
      </c>
      <c r="N2522" s="660">
        <v>43592</v>
      </c>
      <c r="O2522" s="654">
        <v>43594</v>
      </c>
      <c r="P2522" s="430"/>
      <c r="Q2522" s="2" t="s">
        <v>67</v>
      </c>
      <c r="R2522" s="655">
        <v>2019</v>
      </c>
      <c r="S2522" s="564"/>
      <c r="T2522" s="564"/>
      <c r="U2522" s="564"/>
      <c r="V2522" s="564"/>
      <c r="W2522" s="564"/>
    </row>
    <row r="2523" spans="1:23" ht="23.25" hidden="1" customHeight="1" x14ac:dyDescent="0.25">
      <c r="A2523" s="786"/>
      <c r="B2523" s="424"/>
      <c r="C2523" s="787"/>
      <c r="D2523" s="788"/>
      <c r="E2523" s="337" t="s">
        <v>4687</v>
      </c>
      <c r="F2523" s="788" t="s">
        <v>32</v>
      </c>
      <c r="G2523" s="788">
        <v>1</v>
      </c>
      <c r="H2523" s="650">
        <v>145.69999999999999</v>
      </c>
      <c r="I2523" s="650">
        <v>145.69999999999999</v>
      </c>
      <c r="J2523" s="419">
        <v>43587</v>
      </c>
      <c r="K2523" s="598"/>
      <c r="L2523" s="323" t="s">
        <v>88</v>
      </c>
      <c r="M2523" s="652" t="s">
        <v>634</v>
      </c>
      <c r="N2523" s="660">
        <v>43592</v>
      </c>
      <c r="O2523" s="654">
        <v>43594</v>
      </c>
      <c r="P2523" s="430"/>
      <c r="Q2523" s="2" t="s">
        <v>67</v>
      </c>
      <c r="R2523" s="655">
        <v>2019</v>
      </c>
    </row>
    <row r="2524" spans="1:23" ht="23.25" hidden="1" customHeight="1" x14ac:dyDescent="0.25">
      <c r="A2524" s="783"/>
      <c r="B2524" s="423"/>
      <c r="C2524" s="784"/>
      <c r="D2524" s="785"/>
      <c r="E2524" s="337" t="s">
        <v>4688</v>
      </c>
      <c r="F2524" s="785" t="s">
        <v>32</v>
      </c>
      <c r="G2524" s="785">
        <v>1</v>
      </c>
      <c r="H2524" s="650">
        <v>30</v>
      </c>
      <c r="I2524" s="650">
        <v>30</v>
      </c>
      <c r="J2524" s="419">
        <v>43587</v>
      </c>
      <c r="K2524" s="598"/>
      <c r="L2524" s="323" t="s">
        <v>88</v>
      </c>
      <c r="M2524" s="652" t="s">
        <v>634</v>
      </c>
      <c r="N2524" s="660">
        <v>43592</v>
      </c>
      <c r="O2524" s="654">
        <v>43594</v>
      </c>
      <c r="P2524" s="430"/>
      <c r="Q2524" s="2" t="s">
        <v>67</v>
      </c>
      <c r="R2524" s="655">
        <v>2019</v>
      </c>
      <c r="S2524" s="670"/>
      <c r="T2524" s="670"/>
      <c r="U2524" s="670"/>
      <c r="V2524" s="670"/>
      <c r="W2524" s="670"/>
    </row>
    <row r="2525" spans="1:23" ht="23.25" hidden="1" customHeight="1" x14ac:dyDescent="0.25">
      <c r="A2525" s="786"/>
      <c r="B2525" s="424"/>
      <c r="C2525" s="787"/>
      <c r="D2525" s="788"/>
      <c r="E2525" s="337" t="s">
        <v>4689</v>
      </c>
      <c r="F2525" s="788" t="s">
        <v>32</v>
      </c>
      <c r="G2525" s="788">
        <v>1</v>
      </c>
      <c r="H2525" s="650">
        <v>245</v>
      </c>
      <c r="I2525" s="650">
        <v>245</v>
      </c>
      <c r="J2525" s="419">
        <v>43587</v>
      </c>
      <c r="K2525" s="598"/>
      <c r="L2525" s="323" t="s">
        <v>88</v>
      </c>
      <c r="M2525" s="652" t="s">
        <v>634</v>
      </c>
      <c r="N2525" s="660">
        <v>43592</v>
      </c>
      <c r="O2525" s="654">
        <v>43594</v>
      </c>
      <c r="P2525" s="430"/>
      <c r="Q2525" s="2" t="s">
        <v>67</v>
      </c>
      <c r="R2525" s="655">
        <v>2019</v>
      </c>
    </row>
    <row r="2526" spans="1:23" ht="23.25" hidden="1" customHeight="1" x14ac:dyDescent="0.25">
      <c r="A2526" s="783"/>
      <c r="B2526" s="423"/>
      <c r="C2526" s="784"/>
      <c r="D2526" s="785"/>
      <c r="E2526" s="337" t="s">
        <v>4690</v>
      </c>
      <c r="F2526" s="785" t="s">
        <v>32</v>
      </c>
      <c r="G2526" s="785">
        <v>1</v>
      </c>
      <c r="H2526" s="650">
        <v>43</v>
      </c>
      <c r="I2526" s="650">
        <v>43</v>
      </c>
      <c r="J2526" s="419">
        <v>43587</v>
      </c>
      <c r="K2526" s="598"/>
      <c r="L2526" s="323" t="s">
        <v>88</v>
      </c>
      <c r="M2526" s="652" t="s">
        <v>634</v>
      </c>
      <c r="N2526" s="660">
        <v>43592</v>
      </c>
      <c r="O2526" s="654">
        <v>43594</v>
      </c>
      <c r="P2526" s="430"/>
      <c r="Q2526" s="2" t="s">
        <v>67</v>
      </c>
      <c r="R2526" s="655">
        <v>2019</v>
      </c>
    </row>
    <row r="2527" spans="1:23" ht="23.25" hidden="1" customHeight="1" x14ac:dyDescent="0.25">
      <c r="A2527" s="786"/>
      <c r="B2527" s="424"/>
      <c r="C2527" s="787"/>
      <c r="D2527" s="788"/>
      <c r="E2527" s="337" t="s">
        <v>4691</v>
      </c>
      <c r="F2527" s="788" t="s">
        <v>32</v>
      </c>
      <c r="G2527" s="788">
        <v>1</v>
      </c>
      <c r="H2527" s="650">
        <v>5.8</v>
      </c>
      <c r="I2527" s="650">
        <v>5.8</v>
      </c>
      <c r="J2527" s="419">
        <v>43587</v>
      </c>
      <c r="K2527" s="598"/>
      <c r="L2527" s="323" t="s">
        <v>88</v>
      </c>
      <c r="M2527" s="652" t="s">
        <v>634</v>
      </c>
      <c r="N2527" s="660">
        <v>43592</v>
      </c>
      <c r="O2527" s="654">
        <v>43594</v>
      </c>
      <c r="P2527" s="430"/>
      <c r="Q2527" s="2" t="s">
        <v>67</v>
      </c>
      <c r="R2527" s="655">
        <v>2019</v>
      </c>
    </row>
    <row r="2528" spans="1:23" ht="23.25" hidden="1" customHeight="1" x14ac:dyDescent="0.25">
      <c r="A2528" s="783"/>
      <c r="B2528" s="423"/>
      <c r="C2528" s="784"/>
      <c r="D2528" s="785"/>
      <c r="E2528" s="337" t="s">
        <v>4692</v>
      </c>
      <c r="F2528" s="785" t="s">
        <v>32</v>
      </c>
      <c r="G2528" s="785">
        <v>1</v>
      </c>
      <c r="H2528" s="650">
        <v>8.08</v>
      </c>
      <c r="I2528" s="650">
        <v>8.08</v>
      </c>
      <c r="J2528" s="419">
        <v>43587</v>
      </c>
      <c r="K2528" s="598"/>
      <c r="L2528" s="323" t="s">
        <v>88</v>
      </c>
      <c r="M2528" s="652" t="s">
        <v>634</v>
      </c>
      <c r="N2528" s="660">
        <v>43592</v>
      </c>
      <c r="O2528" s="654">
        <v>43594</v>
      </c>
      <c r="P2528" s="430"/>
      <c r="Q2528" s="2" t="s">
        <v>67</v>
      </c>
      <c r="R2528" s="655">
        <v>2019</v>
      </c>
    </row>
    <row r="2529" spans="1:23" ht="23.25" hidden="1" customHeight="1" x14ac:dyDescent="0.25">
      <c r="A2529" s="786"/>
      <c r="B2529" s="424"/>
      <c r="C2529" s="787"/>
      <c r="D2529" s="788"/>
      <c r="E2529" s="337" t="s">
        <v>4688</v>
      </c>
      <c r="F2529" s="788" t="s">
        <v>32</v>
      </c>
      <c r="G2529" s="788">
        <v>1</v>
      </c>
      <c r="H2529" s="650">
        <v>120</v>
      </c>
      <c r="I2529" s="650">
        <v>120</v>
      </c>
      <c r="J2529" s="419">
        <v>43587</v>
      </c>
      <c r="K2529" s="598"/>
      <c r="L2529" s="323" t="s">
        <v>88</v>
      </c>
      <c r="M2529" s="652" t="s">
        <v>634</v>
      </c>
      <c r="N2529" s="660">
        <v>43592</v>
      </c>
      <c r="O2529" s="654">
        <v>43594</v>
      </c>
      <c r="P2529" s="430"/>
      <c r="Q2529" s="2" t="s">
        <v>67</v>
      </c>
      <c r="R2529" s="655">
        <v>2019</v>
      </c>
    </row>
    <row r="2530" spans="1:23" ht="23.25" hidden="1" customHeight="1" x14ac:dyDescent="0.25">
      <c r="A2530" s="783"/>
      <c r="B2530" s="423"/>
      <c r="C2530" s="784"/>
      <c r="D2530" s="785"/>
      <c r="E2530" s="337" t="s">
        <v>4693</v>
      </c>
      <c r="F2530" s="785" t="s">
        <v>32</v>
      </c>
      <c r="G2530" s="785">
        <v>1</v>
      </c>
      <c r="H2530" s="650">
        <v>744.34</v>
      </c>
      <c r="I2530" s="650">
        <v>744.34</v>
      </c>
      <c r="J2530" s="419">
        <v>43587</v>
      </c>
      <c r="K2530" s="598"/>
      <c r="L2530" s="323" t="s">
        <v>88</v>
      </c>
      <c r="M2530" s="652" t="s">
        <v>634</v>
      </c>
      <c r="N2530" s="660">
        <v>43592</v>
      </c>
      <c r="O2530" s="654">
        <v>43594</v>
      </c>
      <c r="P2530" s="430"/>
      <c r="Q2530" s="2" t="s">
        <v>67</v>
      </c>
      <c r="R2530" s="655">
        <v>2019</v>
      </c>
      <c r="S2530" s="124"/>
      <c r="T2530" s="124"/>
      <c r="U2530" s="124"/>
      <c r="V2530" s="124"/>
      <c r="W2530" s="124"/>
    </row>
    <row r="2531" spans="1:23" ht="23.25" hidden="1" customHeight="1" x14ac:dyDescent="0.25">
      <c r="A2531" s="786"/>
      <c r="B2531" s="424"/>
      <c r="C2531" s="787"/>
      <c r="D2531" s="788"/>
      <c r="E2531" s="337" t="s">
        <v>4694</v>
      </c>
      <c r="F2531" s="788" t="s">
        <v>32</v>
      </c>
      <c r="G2531" s="788">
        <v>1</v>
      </c>
      <c r="H2531" s="650">
        <v>60</v>
      </c>
      <c r="I2531" s="650">
        <v>60</v>
      </c>
      <c r="J2531" s="419">
        <v>43587</v>
      </c>
      <c r="K2531" s="598"/>
      <c r="L2531" s="323" t="s">
        <v>88</v>
      </c>
      <c r="M2531" s="652" t="s">
        <v>634</v>
      </c>
      <c r="N2531" s="660">
        <v>43592</v>
      </c>
      <c r="O2531" s="654">
        <v>43594</v>
      </c>
      <c r="P2531" s="430"/>
      <c r="Q2531" s="2" t="s">
        <v>67</v>
      </c>
      <c r="R2531" s="655">
        <v>2019</v>
      </c>
    </row>
    <row r="2532" spans="1:23" ht="23.25" hidden="1" customHeight="1" x14ac:dyDescent="0.25">
      <c r="A2532" s="783"/>
      <c r="B2532" s="423"/>
      <c r="C2532" s="784"/>
      <c r="D2532" s="785"/>
      <c r="E2532" s="337" t="s">
        <v>4695</v>
      </c>
      <c r="F2532" s="785" t="s">
        <v>32</v>
      </c>
      <c r="G2532" s="785">
        <v>1</v>
      </c>
      <c r="H2532" s="650">
        <v>22.32</v>
      </c>
      <c r="I2532" s="650">
        <v>22.32</v>
      </c>
      <c r="J2532" s="419">
        <v>43587</v>
      </c>
      <c r="K2532" s="598"/>
      <c r="L2532" s="323" t="s">
        <v>88</v>
      </c>
      <c r="M2532" s="652" t="s">
        <v>634</v>
      </c>
      <c r="N2532" s="660">
        <v>43592</v>
      </c>
      <c r="O2532" s="654">
        <v>43594</v>
      </c>
      <c r="P2532" s="430"/>
      <c r="Q2532" s="2" t="s">
        <v>67</v>
      </c>
      <c r="R2532" s="655">
        <v>2019</v>
      </c>
    </row>
    <row r="2533" spans="1:23" ht="23.25" hidden="1" customHeight="1" x14ac:dyDescent="0.25">
      <c r="A2533" s="786"/>
      <c r="B2533" s="424"/>
      <c r="C2533" s="787"/>
      <c r="D2533" s="788"/>
      <c r="E2533" s="337" t="s">
        <v>4696</v>
      </c>
      <c r="F2533" s="788" t="s">
        <v>32</v>
      </c>
      <c r="G2533" s="788">
        <v>1</v>
      </c>
      <c r="H2533" s="650">
        <v>388</v>
      </c>
      <c r="I2533" s="650">
        <v>388</v>
      </c>
      <c r="J2533" s="419">
        <v>43587</v>
      </c>
      <c r="K2533" s="598"/>
      <c r="L2533" s="323" t="s">
        <v>88</v>
      </c>
      <c r="M2533" s="652" t="s">
        <v>634</v>
      </c>
      <c r="N2533" s="660">
        <v>43592</v>
      </c>
      <c r="O2533" s="654">
        <v>43594</v>
      </c>
      <c r="P2533" s="430"/>
      <c r="Q2533" s="2" t="s">
        <v>67</v>
      </c>
      <c r="R2533" s="655">
        <v>2019</v>
      </c>
    </row>
    <row r="2534" spans="1:23" ht="23.25" hidden="1" customHeight="1" x14ac:dyDescent="0.25">
      <c r="A2534" s="783"/>
      <c r="B2534" s="423"/>
      <c r="C2534" s="784"/>
      <c r="D2534" s="785"/>
      <c r="E2534" s="337" t="s">
        <v>4697</v>
      </c>
      <c r="F2534" s="785" t="s">
        <v>32</v>
      </c>
      <c r="G2534" s="785">
        <v>1</v>
      </c>
      <c r="H2534" s="650">
        <v>835.73</v>
      </c>
      <c r="I2534" s="650">
        <v>835.73</v>
      </c>
      <c r="J2534" s="419">
        <v>43587</v>
      </c>
      <c r="K2534" s="598"/>
      <c r="L2534" s="323" t="s">
        <v>88</v>
      </c>
      <c r="M2534" s="652" t="s">
        <v>634</v>
      </c>
      <c r="N2534" s="660">
        <v>43592</v>
      </c>
      <c r="O2534" s="654">
        <v>43594</v>
      </c>
      <c r="P2534" s="430"/>
      <c r="Q2534" s="2" t="s">
        <v>67</v>
      </c>
      <c r="R2534" s="655">
        <v>2019</v>
      </c>
    </row>
    <row r="2535" spans="1:23" ht="23.25" hidden="1" customHeight="1" x14ac:dyDescent="0.25">
      <c r="A2535" s="786"/>
      <c r="B2535" s="424"/>
      <c r="C2535" s="787"/>
      <c r="D2535" s="788"/>
      <c r="E2535" s="337" t="s">
        <v>4698</v>
      </c>
      <c r="F2535" s="788" t="s">
        <v>32</v>
      </c>
      <c r="G2535" s="788">
        <v>1</v>
      </c>
      <c r="H2535" s="650">
        <v>270.16000000000003</v>
      </c>
      <c r="I2535" s="650">
        <v>270.16000000000003</v>
      </c>
      <c r="J2535" s="419">
        <v>43587</v>
      </c>
      <c r="K2535" s="598"/>
      <c r="L2535" s="323" t="s">
        <v>88</v>
      </c>
      <c r="M2535" s="652" t="s">
        <v>634</v>
      </c>
      <c r="N2535" s="660">
        <v>43592</v>
      </c>
      <c r="O2535" s="684">
        <v>43594</v>
      </c>
      <c r="P2535" s="781"/>
      <c r="Q2535" s="2" t="s">
        <v>67</v>
      </c>
      <c r="R2535" s="655">
        <v>2019</v>
      </c>
    </row>
    <row r="2536" spans="1:23" ht="23.25" hidden="1" customHeight="1" x14ac:dyDescent="0.25">
      <c r="A2536" s="786"/>
      <c r="B2536" s="424"/>
      <c r="C2536" s="787"/>
      <c r="D2536" s="788"/>
      <c r="E2536" s="337" t="s">
        <v>4699</v>
      </c>
      <c r="F2536" s="788" t="s">
        <v>32</v>
      </c>
      <c r="G2536" s="788">
        <v>1</v>
      </c>
      <c r="H2536" s="650">
        <v>7.92</v>
      </c>
      <c r="I2536" s="650">
        <v>7.92</v>
      </c>
      <c r="J2536" s="419">
        <v>43587</v>
      </c>
      <c r="K2536" s="598"/>
      <c r="L2536" s="323" t="s">
        <v>88</v>
      </c>
      <c r="M2536" s="652" t="s">
        <v>634</v>
      </c>
      <c r="N2536" s="660">
        <v>43592</v>
      </c>
      <c r="O2536" s="654">
        <v>43594</v>
      </c>
      <c r="P2536" s="430"/>
      <c r="Q2536" s="2" t="s">
        <v>67</v>
      </c>
      <c r="R2536" s="655">
        <v>2019</v>
      </c>
    </row>
    <row r="2537" spans="1:23" ht="23.25" hidden="1" customHeight="1" x14ac:dyDescent="0.25">
      <c r="A2537" s="786"/>
      <c r="B2537" s="424"/>
      <c r="C2537" s="787"/>
      <c r="D2537" s="788"/>
      <c r="E2537" s="337" t="s">
        <v>4700</v>
      </c>
      <c r="F2537" s="788" t="s">
        <v>32</v>
      </c>
      <c r="G2537" s="788">
        <v>1</v>
      </c>
      <c r="H2537" s="650">
        <v>225.07</v>
      </c>
      <c r="I2537" s="650">
        <v>225.07</v>
      </c>
      <c r="J2537" s="419">
        <v>43587</v>
      </c>
      <c r="K2537" s="598"/>
      <c r="L2537" s="323" t="s">
        <v>88</v>
      </c>
      <c r="M2537" s="652" t="s">
        <v>634</v>
      </c>
      <c r="N2537" s="660">
        <v>43592</v>
      </c>
      <c r="O2537" s="654">
        <v>43594</v>
      </c>
      <c r="P2537" s="430"/>
      <c r="Q2537" s="2" t="s">
        <v>67</v>
      </c>
      <c r="R2537" s="655">
        <v>2019</v>
      </c>
    </row>
    <row r="2538" spans="1:23" ht="23.25" hidden="1" customHeight="1" x14ac:dyDescent="0.25">
      <c r="A2538" s="4" t="s">
        <v>84</v>
      </c>
      <c r="B2538" s="4" t="s">
        <v>4701</v>
      </c>
      <c r="C2538" s="430"/>
      <c r="D2538" s="332" t="s">
        <v>4702</v>
      </c>
      <c r="E2538" s="337" t="s">
        <v>4703</v>
      </c>
      <c r="F2538" s="332" t="s">
        <v>32</v>
      </c>
      <c r="G2538" s="332">
        <v>1</v>
      </c>
      <c r="H2538" s="650">
        <v>4358.87</v>
      </c>
      <c r="I2538" s="650">
        <v>4358.87</v>
      </c>
      <c r="J2538" s="419">
        <v>43591</v>
      </c>
      <c r="K2538" s="598" t="s">
        <v>1138</v>
      </c>
      <c r="L2538" s="323" t="s">
        <v>84</v>
      </c>
      <c r="M2538" s="652" t="s">
        <v>3073</v>
      </c>
      <c r="N2538" s="660">
        <v>43626</v>
      </c>
      <c r="O2538" s="654">
        <v>43629</v>
      </c>
      <c r="P2538" s="430"/>
      <c r="Q2538" s="2" t="s">
        <v>67</v>
      </c>
      <c r="R2538" s="718">
        <v>2019</v>
      </c>
    </row>
    <row r="2539" spans="1:23" ht="23.25" hidden="1" customHeight="1" x14ac:dyDescent="0.25">
      <c r="A2539" s="4" t="s">
        <v>54</v>
      </c>
      <c r="B2539" s="4" t="s">
        <v>4704</v>
      </c>
      <c r="C2539" s="430"/>
      <c r="D2539" s="332"/>
      <c r="E2539" s="337" t="s">
        <v>4704</v>
      </c>
      <c r="F2539" s="332" t="s">
        <v>2334</v>
      </c>
      <c r="G2539" s="332">
        <v>2</v>
      </c>
      <c r="H2539" s="650">
        <v>1.32</v>
      </c>
      <c r="I2539" s="650">
        <v>2.64</v>
      </c>
      <c r="J2539" s="419">
        <v>43591</v>
      </c>
      <c r="K2539" s="598" t="s">
        <v>1560</v>
      </c>
      <c r="L2539" s="323" t="s">
        <v>54</v>
      </c>
      <c r="M2539" s="652" t="s">
        <v>4469</v>
      </c>
      <c r="N2539" s="660">
        <v>43605</v>
      </c>
      <c r="O2539" s="654">
        <v>43608</v>
      </c>
      <c r="P2539" s="430"/>
      <c r="Q2539" s="2" t="s">
        <v>100</v>
      </c>
      <c r="R2539" s="655">
        <v>2019</v>
      </c>
    </row>
    <row r="2540" spans="1:23" ht="23.25" hidden="1" customHeight="1" x14ac:dyDescent="0.25">
      <c r="A2540" s="4" t="s">
        <v>0</v>
      </c>
      <c r="B2540" s="4" t="s">
        <v>4632</v>
      </c>
      <c r="C2540" s="430" t="s">
        <v>4705</v>
      </c>
      <c r="D2540" s="332" t="s">
        <v>4706</v>
      </c>
      <c r="E2540" s="331" t="s">
        <v>4707</v>
      </c>
      <c r="F2540" s="332" t="s">
        <v>94</v>
      </c>
      <c r="G2540" s="332" t="s">
        <v>4708</v>
      </c>
      <c r="H2540" s="650">
        <v>17.510000000000002</v>
      </c>
      <c r="I2540" s="650">
        <v>525.30000000000007</v>
      </c>
      <c r="J2540" s="419">
        <v>43591</v>
      </c>
      <c r="K2540" s="598" t="s">
        <v>234</v>
      </c>
      <c r="L2540" s="323" t="s">
        <v>0</v>
      </c>
      <c r="M2540" s="652" t="s">
        <v>4469</v>
      </c>
      <c r="N2540" s="660">
        <v>43599</v>
      </c>
      <c r="O2540" s="654">
        <v>43601</v>
      </c>
      <c r="P2540" s="430"/>
      <c r="Q2540" s="2" t="s">
        <v>100</v>
      </c>
      <c r="R2540" s="655">
        <v>2019</v>
      </c>
    </row>
    <row r="2541" spans="1:23" ht="23.25" hidden="1" customHeight="1" x14ac:dyDescent="0.25">
      <c r="A2541" s="4" t="s">
        <v>0</v>
      </c>
      <c r="B2541" s="4" t="s">
        <v>4632</v>
      </c>
      <c r="C2541" s="430" t="s">
        <v>4709</v>
      </c>
      <c r="D2541" s="332" t="s">
        <v>4710</v>
      </c>
      <c r="E2541" s="331" t="s">
        <v>4711</v>
      </c>
      <c r="F2541" s="332" t="s">
        <v>94</v>
      </c>
      <c r="G2541" s="332">
        <v>4</v>
      </c>
      <c r="H2541" s="650">
        <v>52.29</v>
      </c>
      <c r="I2541" s="650">
        <v>209.16</v>
      </c>
      <c r="J2541" s="419">
        <v>43591</v>
      </c>
      <c r="K2541" s="671" t="s">
        <v>4712</v>
      </c>
      <c r="L2541" s="323" t="s">
        <v>0</v>
      </c>
      <c r="M2541" s="652" t="s">
        <v>4469</v>
      </c>
      <c r="N2541" s="653">
        <v>44263</v>
      </c>
      <c r="O2541" s="654">
        <v>43601</v>
      </c>
      <c r="P2541" s="430"/>
      <c r="Q2541" s="2" t="s">
        <v>67</v>
      </c>
      <c r="R2541" s="655">
        <v>2019</v>
      </c>
    </row>
    <row r="2542" spans="1:23" ht="23.25" hidden="1" customHeight="1" x14ac:dyDescent="0.25">
      <c r="A2542" s="4" t="s">
        <v>54</v>
      </c>
      <c r="B2542" s="4" t="s">
        <v>4713</v>
      </c>
      <c r="C2542" s="430"/>
      <c r="D2542" s="332"/>
      <c r="E2542" s="337" t="s">
        <v>4713</v>
      </c>
      <c r="F2542" s="332" t="s">
        <v>2334</v>
      </c>
      <c r="G2542" s="332">
        <v>5</v>
      </c>
      <c r="H2542" s="650">
        <v>70.05</v>
      </c>
      <c r="I2542" s="650">
        <v>350.25</v>
      </c>
      <c r="J2542" s="419">
        <v>43591</v>
      </c>
      <c r="K2542" s="598" t="s">
        <v>1560</v>
      </c>
      <c r="L2542" s="323" t="s">
        <v>54</v>
      </c>
      <c r="M2542" s="652" t="s">
        <v>4469</v>
      </c>
      <c r="N2542" s="660">
        <v>43605</v>
      </c>
      <c r="O2542" s="654">
        <v>43608</v>
      </c>
      <c r="P2542" s="430"/>
      <c r="Q2542" s="2" t="s">
        <v>100</v>
      </c>
      <c r="R2542" s="655">
        <v>2019</v>
      </c>
    </row>
    <row r="2543" spans="1:23" ht="23.25" hidden="1" customHeight="1" x14ac:dyDescent="0.25">
      <c r="A2543" s="4" t="s">
        <v>120</v>
      </c>
      <c r="B2543" s="4" t="s">
        <v>4714</v>
      </c>
      <c r="C2543" s="430" t="s">
        <v>1160</v>
      </c>
      <c r="D2543" s="332" t="s">
        <v>4715</v>
      </c>
      <c r="E2543" s="333" t="s">
        <v>4716</v>
      </c>
      <c r="F2543" s="344" t="s">
        <v>44</v>
      </c>
      <c r="G2543" s="332">
        <v>3</v>
      </c>
      <c r="H2543" s="650">
        <v>7.21</v>
      </c>
      <c r="I2543" s="650">
        <v>21.63</v>
      </c>
      <c r="J2543" s="419">
        <v>43592</v>
      </c>
      <c r="K2543" s="598" t="s">
        <v>139</v>
      </c>
      <c r="L2543" s="323" t="s">
        <v>84</v>
      </c>
      <c r="M2543" s="652" t="s">
        <v>4469</v>
      </c>
      <c r="N2543" s="660">
        <v>43599</v>
      </c>
      <c r="O2543" s="654">
        <v>43601</v>
      </c>
      <c r="P2543" s="430"/>
      <c r="Q2543" s="2" t="s">
        <v>100</v>
      </c>
      <c r="R2543" s="655">
        <v>2019</v>
      </c>
    </row>
    <row r="2544" spans="1:23" ht="23.25" hidden="1" customHeight="1" x14ac:dyDescent="0.25">
      <c r="A2544" s="4" t="s">
        <v>4717</v>
      </c>
      <c r="B2544" s="4" t="s">
        <v>4718</v>
      </c>
      <c r="C2544" s="430" t="s">
        <v>4719</v>
      </c>
      <c r="D2544" s="332" t="s">
        <v>4720</v>
      </c>
      <c r="E2544" s="337" t="s">
        <v>4718</v>
      </c>
      <c r="F2544" s="332" t="s">
        <v>50</v>
      </c>
      <c r="G2544" s="332">
        <v>3</v>
      </c>
      <c r="H2544" s="650"/>
      <c r="I2544" s="650"/>
      <c r="J2544" s="419">
        <v>43593</v>
      </c>
      <c r="K2544" s="598" t="s">
        <v>188</v>
      </c>
      <c r="L2544" s="323" t="s">
        <v>36</v>
      </c>
      <c r="M2544" s="652" t="s">
        <v>4469</v>
      </c>
      <c r="N2544" s="660">
        <v>43606</v>
      </c>
      <c r="O2544" s="654">
        <v>43608</v>
      </c>
      <c r="P2544" s="430"/>
      <c r="Q2544" s="2" t="s">
        <v>100</v>
      </c>
      <c r="R2544" s="655">
        <v>2019</v>
      </c>
    </row>
    <row r="2545" spans="1:23" ht="23.25" hidden="1" customHeight="1" x14ac:dyDescent="0.25">
      <c r="A2545" s="4" t="s">
        <v>120</v>
      </c>
      <c r="B2545" s="4" t="s">
        <v>4721</v>
      </c>
      <c r="C2545" s="430" t="s">
        <v>1832</v>
      </c>
      <c r="D2545" s="388">
        <v>2010025</v>
      </c>
      <c r="E2545" s="331" t="s">
        <v>4722</v>
      </c>
      <c r="F2545" s="332" t="s">
        <v>94</v>
      </c>
      <c r="G2545" s="332">
        <v>2</v>
      </c>
      <c r="H2545" s="650">
        <v>14.17</v>
      </c>
      <c r="I2545" s="650">
        <v>28.34</v>
      </c>
      <c r="J2545" s="419">
        <v>43594</v>
      </c>
      <c r="K2545" s="598" t="s">
        <v>9234</v>
      </c>
      <c r="L2545" s="323" t="s">
        <v>9</v>
      </c>
      <c r="M2545" s="652" t="s">
        <v>4469</v>
      </c>
      <c r="N2545" s="660">
        <v>43599</v>
      </c>
      <c r="O2545" s="654">
        <v>43601</v>
      </c>
      <c r="P2545" s="430"/>
      <c r="Q2545" s="2" t="s">
        <v>67</v>
      </c>
      <c r="R2545" s="655">
        <v>2019</v>
      </c>
    </row>
    <row r="2546" spans="1:23" ht="23.25" hidden="1" customHeight="1" x14ac:dyDescent="0.25">
      <c r="A2546" s="4" t="s">
        <v>120</v>
      </c>
      <c r="B2546" s="4" t="s">
        <v>4721</v>
      </c>
      <c r="C2546" s="430" t="s">
        <v>1832</v>
      </c>
      <c r="D2546" s="332" t="s">
        <v>4723</v>
      </c>
      <c r="E2546" s="331" t="s">
        <v>1838</v>
      </c>
      <c r="F2546" s="332" t="s">
        <v>94</v>
      </c>
      <c r="G2546" s="332">
        <v>12</v>
      </c>
      <c r="H2546" s="650">
        <v>10.46</v>
      </c>
      <c r="I2546" s="650">
        <v>125.52000000000001</v>
      </c>
      <c r="J2546" s="419">
        <v>43594</v>
      </c>
      <c r="K2546" s="598" t="s">
        <v>9234</v>
      </c>
      <c r="L2546" s="323" t="s">
        <v>9</v>
      </c>
      <c r="M2546" s="652" t="s">
        <v>4469</v>
      </c>
      <c r="N2546" s="660">
        <v>43599</v>
      </c>
      <c r="O2546" s="654">
        <v>43601</v>
      </c>
      <c r="P2546" s="430"/>
      <c r="Q2546" s="2" t="s">
        <v>67</v>
      </c>
      <c r="R2546" s="655">
        <v>2019</v>
      </c>
    </row>
    <row r="2547" spans="1:23" ht="23.25" hidden="1" customHeight="1" x14ac:dyDescent="0.25">
      <c r="A2547" s="4" t="s">
        <v>54</v>
      </c>
      <c r="B2547" s="4" t="s">
        <v>4724</v>
      </c>
      <c r="C2547" s="430" t="s">
        <v>4725</v>
      </c>
      <c r="D2547" s="332"/>
      <c r="E2547" s="337" t="s">
        <v>4726</v>
      </c>
      <c r="F2547" s="332" t="s">
        <v>32</v>
      </c>
      <c r="G2547" s="332">
        <v>1</v>
      </c>
      <c r="H2547" s="650">
        <v>354.29</v>
      </c>
      <c r="I2547" s="650">
        <v>354.29</v>
      </c>
      <c r="J2547" s="419">
        <v>43594</v>
      </c>
      <c r="K2547" s="598" t="s">
        <v>4727</v>
      </c>
      <c r="L2547" s="323" t="s">
        <v>54</v>
      </c>
      <c r="M2547" s="652" t="s">
        <v>4469</v>
      </c>
      <c r="N2547" s="660">
        <v>43599</v>
      </c>
      <c r="O2547" s="654">
        <v>43601</v>
      </c>
      <c r="P2547" s="430"/>
      <c r="Q2547" s="2" t="s">
        <v>67</v>
      </c>
      <c r="R2547" s="655">
        <v>2019</v>
      </c>
    </row>
    <row r="2548" spans="1:23" ht="23.25" hidden="1" customHeight="1" x14ac:dyDescent="0.25">
      <c r="A2548" s="4" t="s">
        <v>2</v>
      </c>
      <c r="B2548" s="4" t="s">
        <v>4728</v>
      </c>
      <c r="C2548" s="430"/>
      <c r="D2548" s="332"/>
      <c r="E2548" s="337" t="s">
        <v>4728</v>
      </c>
      <c r="F2548" s="332" t="s">
        <v>50</v>
      </c>
      <c r="G2548" s="332">
        <v>100</v>
      </c>
      <c r="H2548" s="650">
        <v>0.05</v>
      </c>
      <c r="I2548" s="650">
        <v>5</v>
      </c>
      <c r="J2548" s="419">
        <v>43594</v>
      </c>
      <c r="K2548" s="598" t="s">
        <v>1560</v>
      </c>
      <c r="L2548" s="323" t="s">
        <v>84</v>
      </c>
      <c r="M2548" s="652" t="s">
        <v>4469</v>
      </c>
      <c r="N2548" s="660">
        <v>43605</v>
      </c>
      <c r="O2548" s="654">
        <v>43608</v>
      </c>
      <c r="P2548" s="430"/>
      <c r="Q2548" s="2" t="s">
        <v>100</v>
      </c>
      <c r="R2548" s="655">
        <v>2019</v>
      </c>
    </row>
    <row r="2549" spans="1:23" ht="23.25" hidden="1" customHeight="1" x14ac:dyDescent="0.25">
      <c r="A2549" s="4" t="s">
        <v>2</v>
      </c>
      <c r="B2549" s="4" t="s">
        <v>4729</v>
      </c>
      <c r="C2549" s="430"/>
      <c r="D2549" s="332"/>
      <c r="E2549" s="337" t="s">
        <v>4729</v>
      </c>
      <c r="F2549" s="332" t="s">
        <v>50</v>
      </c>
      <c r="G2549" s="332">
        <v>5</v>
      </c>
      <c r="H2549" s="650">
        <v>1.53</v>
      </c>
      <c r="I2549" s="650">
        <v>7.65</v>
      </c>
      <c r="J2549" s="419">
        <v>43594</v>
      </c>
      <c r="K2549" s="598" t="s">
        <v>1560</v>
      </c>
      <c r="L2549" s="323" t="s">
        <v>84</v>
      </c>
      <c r="M2549" s="652" t="s">
        <v>4469</v>
      </c>
      <c r="N2549" s="660">
        <v>43605</v>
      </c>
      <c r="O2549" s="654">
        <v>43608</v>
      </c>
      <c r="P2549" s="430"/>
      <c r="Q2549" s="2" t="s">
        <v>100</v>
      </c>
      <c r="R2549" s="655">
        <v>2019</v>
      </c>
    </row>
    <row r="2550" spans="1:23" ht="23.25" hidden="1" customHeight="1" x14ac:dyDescent="0.25">
      <c r="A2550" s="4" t="s">
        <v>2</v>
      </c>
      <c r="B2550" s="4" t="s">
        <v>4730</v>
      </c>
      <c r="C2550" s="430"/>
      <c r="D2550" s="332"/>
      <c r="E2550" s="337" t="s">
        <v>4730</v>
      </c>
      <c r="F2550" s="332" t="s">
        <v>50</v>
      </c>
      <c r="G2550" s="332">
        <v>3</v>
      </c>
      <c r="H2550" s="650">
        <v>1.1599999999999999</v>
      </c>
      <c r="I2550" s="650">
        <v>3.4799999999999995</v>
      </c>
      <c r="J2550" s="419">
        <v>43594</v>
      </c>
      <c r="K2550" s="598" t="s">
        <v>1560</v>
      </c>
      <c r="L2550" s="323" t="s">
        <v>84</v>
      </c>
      <c r="M2550" s="652" t="s">
        <v>4469</v>
      </c>
      <c r="N2550" s="660">
        <v>43605</v>
      </c>
      <c r="O2550" s="654">
        <v>43608</v>
      </c>
      <c r="P2550" s="430"/>
      <c r="Q2550" s="2" t="s">
        <v>100</v>
      </c>
      <c r="R2550" s="655">
        <v>2019</v>
      </c>
    </row>
    <row r="2551" spans="1:23" ht="23.25" hidden="1" customHeight="1" x14ac:dyDescent="0.25">
      <c r="A2551" s="4" t="s">
        <v>2</v>
      </c>
      <c r="B2551" s="4" t="s">
        <v>4731</v>
      </c>
      <c r="C2551" s="430"/>
      <c r="D2551" s="332"/>
      <c r="E2551" s="337" t="s">
        <v>4731</v>
      </c>
      <c r="F2551" s="332" t="s">
        <v>50</v>
      </c>
      <c r="G2551" s="332">
        <v>5</v>
      </c>
      <c r="H2551" s="650">
        <v>0.38</v>
      </c>
      <c r="I2551" s="650">
        <v>1.9</v>
      </c>
      <c r="J2551" s="419">
        <v>43594</v>
      </c>
      <c r="K2551" s="598" t="s">
        <v>1560</v>
      </c>
      <c r="L2551" s="574" t="s">
        <v>84</v>
      </c>
      <c r="M2551" s="652" t="s">
        <v>4469</v>
      </c>
      <c r="N2551" s="660">
        <v>43605</v>
      </c>
      <c r="O2551" s="654">
        <v>43608</v>
      </c>
      <c r="P2551" s="430"/>
      <c r="Q2551" s="2" t="s">
        <v>100</v>
      </c>
      <c r="R2551" s="655">
        <v>2019</v>
      </c>
      <c r="S2551" s="670"/>
      <c r="T2551" s="670"/>
      <c r="U2551" s="670"/>
      <c r="V2551" s="670"/>
      <c r="W2551" s="670"/>
    </row>
    <row r="2552" spans="1:23" ht="23.25" hidden="1" customHeight="1" x14ac:dyDescent="0.25">
      <c r="A2552" s="4" t="s">
        <v>2</v>
      </c>
      <c r="B2552" s="4" t="s">
        <v>4732</v>
      </c>
      <c r="C2552" s="430"/>
      <c r="D2552" s="332"/>
      <c r="E2552" s="337" t="s">
        <v>4732</v>
      </c>
      <c r="F2552" s="332" t="s">
        <v>50</v>
      </c>
      <c r="G2552" s="332">
        <v>5</v>
      </c>
      <c r="H2552" s="650">
        <v>0.54</v>
      </c>
      <c r="I2552" s="650">
        <v>2.7</v>
      </c>
      <c r="J2552" s="419">
        <v>43594</v>
      </c>
      <c r="K2552" s="598" t="s">
        <v>1560</v>
      </c>
      <c r="L2552" s="323" t="s">
        <v>84</v>
      </c>
      <c r="M2552" s="652" t="s">
        <v>4469</v>
      </c>
      <c r="N2552" s="660">
        <v>43605</v>
      </c>
      <c r="O2552" s="654">
        <v>43608</v>
      </c>
      <c r="P2552" s="430"/>
      <c r="Q2552" s="2" t="s">
        <v>100</v>
      </c>
      <c r="R2552" s="655">
        <v>2019</v>
      </c>
    </row>
    <row r="2553" spans="1:23" ht="23.25" hidden="1" customHeight="1" x14ac:dyDescent="0.25">
      <c r="A2553" s="4" t="s">
        <v>2</v>
      </c>
      <c r="B2553" s="4" t="s">
        <v>4733</v>
      </c>
      <c r="C2553" s="430"/>
      <c r="D2553" s="332"/>
      <c r="E2553" s="337" t="s">
        <v>4733</v>
      </c>
      <c r="F2553" s="332" t="s">
        <v>50</v>
      </c>
      <c r="G2553" s="332">
        <v>5</v>
      </c>
      <c r="H2553" s="650">
        <v>0.68</v>
      </c>
      <c r="I2553" s="650">
        <v>3.4000000000000004</v>
      </c>
      <c r="J2553" s="419">
        <v>43594</v>
      </c>
      <c r="K2553" s="598" t="s">
        <v>1560</v>
      </c>
      <c r="L2553" s="323" t="s">
        <v>84</v>
      </c>
      <c r="M2553" s="652" t="s">
        <v>4469</v>
      </c>
      <c r="N2553" s="660">
        <v>43605</v>
      </c>
      <c r="O2553" s="654">
        <v>43608</v>
      </c>
      <c r="P2553" s="430"/>
      <c r="Q2553" s="2" t="s">
        <v>100</v>
      </c>
      <c r="R2553" s="655">
        <v>2019</v>
      </c>
    </row>
    <row r="2554" spans="1:23" ht="23.25" hidden="1" customHeight="1" x14ac:dyDescent="0.25">
      <c r="A2554" s="4" t="s">
        <v>2</v>
      </c>
      <c r="B2554" s="4" t="s">
        <v>4734</v>
      </c>
      <c r="C2554" s="430"/>
      <c r="D2554" s="332"/>
      <c r="E2554" s="337" t="s">
        <v>4734</v>
      </c>
      <c r="F2554" s="332" t="s">
        <v>50</v>
      </c>
      <c r="G2554" s="332">
        <v>5</v>
      </c>
      <c r="H2554" s="650">
        <v>0.83</v>
      </c>
      <c r="I2554" s="650">
        <v>4.1499999999999995</v>
      </c>
      <c r="J2554" s="419">
        <v>43594</v>
      </c>
      <c r="K2554" s="598" t="s">
        <v>1560</v>
      </c>
      <c r="L2554" s="323" t="s">
        <v>84</v>
      </c>
      <c r="M2554" s="652" t="s">
        <v>4469</v>
      </c>
      <c r="N2554" s="660">
        <v>43605</v>
      </c>
      <c r="O2554" s="654">
        <v>43608</v>
      </c>
      <c r="P2554" s="430"/>
      <c r="Q2554" s="2" t="s">
        <v>100</v>
      </c>
      <c r="R2554" s="655">
        <v>2019</v>
      </c>
      <c r="S2554" s="564"/>
      <c r="T2554" s="564"/>
      <c r="U2554" s="564"/>
      <c r="V2554" s="564"/>
      <c r="W2554" s="564"/>
    </row>
    <row r="2555" spans="1:23" ht="23.25" hidden="1" customHeight="1" x14ac:dyDescent="0.25">
      <c r="A2555" s="4" t="s">
        <v>54</v>
      </c>
      <c r="B2555" s="4" t="s">
        <v>4735</v>
      </c>
      <c r="C2555" s="430"/>
      <c r="D2555" s="332" t="s">
        <v>4736</v>
      </c>
      <c r="E2555" s="337" t="s">
        <v>4737</v>
      </c>
      <c r="F2555" s="332" t="s">
        <v>32</v>
      </c>
      <c r="G2555" s="332">
        <v>1</v>
      </c>
      <c r="H2555" s="650">
        <v>895.7</v>
      </c>
      <c r="I2555" s="650">
        <v>895.7</v>
      </c>
      <c r="J2555" s="419">
        <v>43595</v>
      </c>
      <c r="K2555" s="598" t="s">
        <v>192</v>
      </c>
      <c r="L2555" s="323" t="s">
        <v>0</v>
      </c>
      <c r="M2555" s="652" t="s">
        <v>3073</v>
      </c>
      <c r="N2555" s="660">
        <v>43626</v>
      </c>
      <c r="O2555" s="654">
        <v>43629</v>
      </c>
      <c r="P2555" s="430"/>
      <c r="Q2555" s="2" t="s">
        <v>100</v>
      </c>
      <c r="R2555" s="718">
        <v>2019</v>
      </c>
      <c r="S2555" s="564"/>
      <c r="T2555" s="564"/>
      <c r="U2555" s="564"/>
      <c r="V2555" s="564"/>
      <c r="W2555" s="564"/>
    </row>
    <row r="2556" spans="1:23" ht="23.25" hidden="1" customHeight="1" x14ac:dyDescent="0.25">
      <c r="A2556" s="4" t="s">
        <v>54</v>
      </c>
      <c r="B2556" s="4" t="s">
        <v>4738</v>
      </c>
      <c r="C2556" s="430"/>
      <c r="D2556" s="332" t="s">
        <v>4739</v>
      </c>
      <c r="E2556" s="331" t="s">
        <v>4740</v>
      </c>
      <c r="F2556" s="332" t="s">
        <v>32</v>
      </c>
      <c r="G2556" s="332">
        <v>2</v>
      </c>
      <c r="H2556" s="650">
        <v>1258</v>
      </c>
      <c r="I2556" s="650">
        <v>2516</v>
      </c>
      <c r="J2556" s="419">
        <v>43595</v>
      </c>
      <c r="K2556" s="598" t="s">
        <v>692</v>
      </c>
      <c r="L2556" s="323" t="s">
        <v>0</v>
      </c>
      <c r="M2556" s="652" t="s">
        <v>4469</v>
      </c>
      <c r="N2556" s="660">
        <v>43599</v>
      </c>
      <c r="O2556" s="654">
        <v>43601</v>
      </c>
      <c r="P2556" s="430"/>
      <c r="Q2556" s="2" t="s">
        <v>67</v>
      </c>
      <c r="R2556" s="655">
        <v>2019</v>
      </c>
      <c r="S2556" s="124"/>
      <c r="T2556" s="124"/>
      <c r="U2556" s="124"/>
      <c r="V2556" s="124"/>
      <c r="W2556" s="124"/>
    </row>
    <row r="2557" spans="1:23" ht="23.25" hidden="1" customHeight="1" x14ac:dyDescent="0.25">
      <c r="A2557" s="4" t="s">
        <v>54</v>
      </c>
      <c r="B2557" s="4" t="s">
        <v>4741</v>
      </c>
      <c r="C2557" s="430"/>
      <c r="D2557" s="332" t="s">
        <v>4742</v>
      </c>
      <c r="E2557" s="333" t="s">
        <v>4743</v>
      </c>
      <c r="F2557" s="332" t="s">
        <v>32</v>
      </c>
      <c r="G2557" s="332">
        <v>1</v>
      </c>
      <c r="H2557" s="650">
        <v>470</v>
      </c>
      <c r="I2557" s="650">
        <v>470</v>
      </c>
      <c r="J2557" s="419">
        <v>43595</v>
      </c>
      <c r="K2557" s="598" t="s">
        <v>4744</v>
      </c>
      <c r="L2557" s="323" t="s">
        <v>88</v>
      </c>
      <c r="M2557" s="652" t="s">
        <v>4469</v>
      </c>
      <c r="N2557" s="660">
        <v>43599</v>
      </c>
      <c r="O2557" s="654">
        <v>43601</v>
      </c>
      <c r="P2557" s="430"/>
      <c r="Q2557" s="2" t="s">
        <v>67</v>
      </c>
      <c r="R2557" s="655">
        <v>2019</v>
      </c>
    </row>
    <row r="2558" spans="1:23" ht="23.25" hidden="1" customHeight="1" x14ac:dyDescent="0.25">
      <c r="A2558" s="4" t="s">
        <v>54</v>
      </c>
      <c r="B2558" s="4" t="s">
        <v>4745</v>
      </c>
      <c r="C2558" s="430"/>
      <c r="D2558" s="332" t="s">
        <v>4746</v>
      </c>
      <c r="E2558" s="337" t="s">
        <v>4747</v>
      </c>
      <c r="F2558" s="332" t="s">
        <v>32</v>
      </c>
      <c r="G2558" s="332">
        <v>1</v>
      </c>
      <c r="H2558" s="650">
        <v>420</v>
      </c>
      <c r="I2558" s="650">
        <v>420</v>
      </c>
      <c r="J2558" s="419">
        <v>43595</v>
      </c>
      <c r="K2558" s="598" t="s">
        <v>756</v>
      </c>
      <c r="L2558" s="323" t="s">
        <v>88</v>
      </c>
      <c r="M2558" s="652" t="s">
        <v>4469</v>
      </c>
      <c r="N2558" s="660">
        <v>43598</v>
      </c>
      <c r="O2558" s="654">
        <v>43601</v>
      </c>
      <c r="P2558" s="430"/>
      <c r="Q2558" s="2" t="s">
        <v>100</v>
      </c>
      <c r="R2558" s="718">
        <v>2019</v>
      </c>
    </row>
    <row r="2559" spans="1:23" ht="23.25" hidden="1" customHeight="1" x14ac:dyDescent="0.25">
      <c r="A2559" s="4" t="s">
        <v>54</v>
      </c>
      <c r="B2559" s="4" t="s">
        <v>4748</v>
      </c>
      <c r="C2559" s="430"/>
      <c r="D2559" s="332" t="s">
        <v>4749</v>
      </c>
      <c r="E2559" s="331" t="s">
        <v>4748</v>
      </c>
      <c r="F2559" s="332" t="s">
        <v>32</v>
      </c>
      <c r="G2559" s="332">
        <v>1</v>
      </c>
      <c r="H2559" s="650">
        <v>838.5</v>
      </c>
      <c r="I2559" s="650">
        <v>838.5</v>
      </c>
      <c r="J2559" s="419">
        <v>43595</v>
      </c>
      <c r="K2559" s="598" t="s">
        <v>692</v>
      </c>
      <c r="L2559" s="323" t="s">
        <v>88</v>
      </c>
      <c r="M2559" s="652" t="s">
        <v>4469</v>
      </c>
      <c r="N2559" s="660">
        <v>43599</v>
      </c>
      <c r="O2559" s="654">
        <v>43608</v>
      </c>
      <c r="P2559" s="430"/>
      <c r="Q2559" s="2" t="s">
        <v>100</v>
      </c>
      <c r="R2559" s="718">
        <v>2019</v>
      </c>
      <c r="S2559" s="670"/>
      <c r="T2559" s="670"/>
      <c r="U2559" s="670"/>
      <c r="V2559" s="670"/>
      <c r="W2559" s="670"/>
    </row>
    <row r="2560" spans="1:23" ht="23.25" hidden="1" customHeight="1" x14ac:dyDescent="0.25">
      <c r="A2560" s="4" t="s">
        <v>54</v>
      </c>
      <c r="B2560" s="4" t="s">
        <v>4750</v>
      </c>
      <c r="C2560" s="430"/>
      <c r="D2560" s="332"/>
      <c r="E2560" s="337" t="s">
        <v>4751</v>
      </c>
      <c r="F2560" s="332" t="s">
        <v>32</v>
      </c>
      <c r="G2560" s="332">
        <v>1</v>
      </c>
      <c r="H2560" s="650">
        <v>2945</v>
      </c>
      <c r="I2560" s="650">
        <v>2945</v>
      </c>
      <c r="J2560" s="419">
        <v>43595</v>
      </c>
      <c r="K2560" s="598" t="s">
        <v>4744</v>
      </c>
      <c r="L2560" s="323" t="s">
        <v>0</v>
      </c>
      <c r="M2560" s="652" t="s">
        <v>4469</v>
      </c>
      <c r="N2560" s="660">
        <v>43599</v>
      </c>
      <c r="O2560" s="654">
        <v>43601</v>
      </c>
      <c r="P2560" s="430"/>
      <c r="Q2560" s="2" t="s">
        <v>100</v>
      </c>
      <c r="R2560" s="655">
        <v>2019</v>
      </c>
    </row>
    <row r="2561" spans="1:23" ht="23.25" hidden="1" customHeight="1" x14ac:dyDescent="0.25">
      <c r="A2561" s="4" t="s">
        <v>54</v>
      </c>
      <c r="B2561" s="4" t="s">
        <v>4752</v>
      </c>
      <c r="C2561" s="430"/>
      <c r="D2561" s="332" t="s">
        <v>4753</v>
      </c>
      <c r="E2561" s="331" t="s">
        <v>4754</v>
      </c>
      <c r="F2561" s="332" t="s">
        <v>32</v>
      </c>
      <c r="G2561" s="332">
        <v>1</v>
      </c>
      <c r="H2561" s="650">
        <v>1320</v>
      </c>
      <c r="I2561" s="650">
        <v>1320</v>
      </c>
      <c r="J2561" s="419">
        <v>43595</v>
      </c>
      <c r="K2561" s="598" t="s">
        <v>692</v>
      </c>
      <c r="L2561" s="323" t="s">
        <v>0</v>
      </c>
      <c r="M2561" s="652" t="s">
        <v>4469</v>
      </c>
      <c r="N2561" s="660">
        <v>43599</v>
      </c>
      <c r="O2561" s="654">
        <v>43601</v>
      </c>
      <c r="P2561" s="430"/>
      <c r="Q2561" s="2" t="s">
        <v>100</v>
      </c>
      <c r="R2561" s="655">
        <v>2019</v>
      </c>
    </row>
    <row r="2562" spans="1:23" ht="23.25" hidden="1" customHeight="1" x14ac:dyDescent="0.25">
      <c r="A2562" s="4" t="s">
        <v>1053</v>
      </c>
      <c r="B2562" s="4" t="s">
        <v>4755</v>
      </c>
      <c r="C2562" s="430" t="s">
        <v>4756</v>
      </c>
      <c r="D2562" s="332">
        <v>1191467</v>
      </c>
      <c r="E2562" s="331" t="s">
        <v>4755</v>
      </c>
      <c r="F2562" s="332" t="s">
        <v>2334</v>
      </c>
      <c r="G2562" s="332">
        <v>2</v>
      </c>
      <c r="H2562" s="650">
        <v>18.23</v>
      </c>
      <c r="I2562" s="650">
        <v>11.99</v>
      </c>
      <c r="J2562" s="419">
        <v>43595</v>
      </c>
      <c r="K2562" s="598" t="s">
        <v>1560</v>
      </c>
      <c r="L2562" s="323" t="s">
        <v>3047</v>
      </c>
      <c r="M2562" s="652" t="s">
        <v>4469</v>
      </c>
      <c r="N2562" s="660">
        <v>43605</v>
      </c>
      <c r="O2562" s="654">
        <v>43608</v>
      </c>
      <c r="P2562" s="430"/>
      <c r="Q2562" s="2" t="s">
        <v>100</v>
      </c>
      <c r="R2562" s="655">
        <v>2019</v>
      </c>
    </row>
    <row r="2563" spans="1:23" ht="23.25" hidden="1" customHeight="1" x14ac:dyDescent="0.25">
      <c r="A2563" s="4" t="s">
        <v>1053</v>
      </c>
      <c r="B2563" s="4" t="s">
        <v>4755</v>
      </c>
      <c r="C2563" s="430" t="s">
        <v>4756</v>
      </c>
      <c r="D2563" s="332">
        <v>1191468</v>
      </c>
      <c r="E2563" s="331" t="s">
        <v>4755</v>
      </c>
      <c r="F2563" s="332" t="s">
        <v>2334</v>
      </c>
      <c r="G2563" s="332">
        <v>2</v>
      </c>
      <c r="H2563" s="650">
        <v>23.08</v>
      </c>
      <c r="I2563" s="650">
        <v>13.59</v>
      </c>
      <c r="J2563" s="419">
        <v>43595</v>
      </c>
      <c r="K2563" s="598" t="s">
        <v>1560</v>
      </c>
      <c r="L2563" s="323" t="s">
        <v>3047</v>
      </c>
      <c r="M2563" s="652" t="s">
        <v>4469</v>
      </c>
      <c r="N2563" s="660">
        <v>43605</v>
      </c>
      <c r="O2563" s="654">
        <v>43608</v>
      </c>
      <c r="P2563" s="430"/>
      <c r="Q2563" s="2" t="s">
        <v>100</v>
      </c>
      <c r="R2563" s="655">
        <v>2019</v>
      </c>
    </row>
    <row r="2564" spans="1:23" ht="23.25" hidden="1" customHeight="1" x14ac:dyDescent="0.25">
      <c r="A2564" s="4" t="s">
        <v>84</v>
      </c>
      <c r="B2564" s="396" t="s">
        <v>4757</v>
      </c>
      <c r="C2564" s="430"/>
      <c r="D2564" s="332"/>
      <c r="E2564" s="337" t="s">
        <v>4757</v>
      </c>
      <c r="F2564" s="332" t="s">
        <v>32</v>
      </c>
      <c r="G2564" s="332"/>
      <c r="H2564" s="650"/>
      <c r="I2564" s="650"/>
      <c r="J2564" s="419">
        <v>43598</v>
      </c>
      <c r="K2564" s="598"/>
      <c r="L2564" s="323" t="s">
        <v>84</v>
      </c>
      <c r="M2564" s="652" t="s">
        <v>4469</v>
      </c>
      <c r="N2564" s="660">
        <v>43599</v>
      </c>
      <c r="O2564" s="654">
        <v>43601</v>
      </c>
      <c r="P2564" s="430"/>
      <c r="Q2564" s="2" t="s">
        <v>100</v>
      </c>
      <c r="R2564" s="655">
        <v>2019</v>
      </c>
    </row>
    <row r="2565" spans="1:23" ht="23.25" hidden="1" customHeight="1" x14ac:dyDescent="0.25">
      <c r="A2565" s="4" t="s">
        <v>0</v>
      </c>
      <c r="B2565" s="4" t="s">
        <v>4758</v>
      </c>
      <c r="C2565" s="430"/>
      <c r="D2565" s="332"/>
      <c r="E2565" s="337" t="s">
        <v>4759</v>
      </c>
      <c r="F2565" s="332" t="s">
        <v>94</v>
      </c>
      <c r="G2565" s="332">
        <v>100</v>
      </c>
      <c r="H2565" s="650">
        <v>0.11</v>
      </c>
      <c r="I2565" s="650">
        <v>13.59</v>
      </c>
      <c r="J2565" s="419">
        <v>43598</v>
      </c>
      <c r="K2565" s="598" t="s">
        <v>1560</v>
      </c>
      <c r="L2565" s="323" t="s">
        <v>0</v>
      </c>
      <c r="M2565" s="652" t="s">
        <v>4469</v>
      </c>
      <c r="N2565" s="660">
        <v>43605</v>
      </c>
      <c r="O2565" s="654">
        <v>43608</v>
      </c>
      <c r="P2565" s="430"/>
      <c r="Q2565" s="2" t="s">
        <v>100</v>
      </c>
      <c r="R2565" s="655">
        <v>2019</v>
      </c>
    </row>
    <row r="2566" spans="1:23" ht="23.25" hidden="1" customHeight="1" x14ac:dyDescent="0.25">
      <c r="A2566" s="4" t="s">
        <v>36</v>
      </c>
      <c r="B2566" s="4" t="s">
        <v>4760</v>
      </c>
      <c r="C2566" s="430"/>
      <c r="D2566" s="332"/>
      <c r="E2566" s="337" t="s">
        <v>4761</v>
      </c>
      <c r="F2566" s="332" t="s">
        <v>32</v>
      </c>
      <c r="G2566" s="332">
        <v>1</v>
      </c>
      <c r="H2566" s="650">
        <v>150</v>
      </c>
      <c r="I2566" s="650">
        <v>150</v>
      </c>
      <c r="J2566" s="419">
        <v>43598</v>
      </c>
      <c r="K2566" s="598" t="s">
        <v>1147</v>
      </c>
      <c r="L2566" s="323" t="s">
        <v>36</v>
      </c>
      <c r="M2566" s="652" t="s">
        <v>4469</v>
      </c>
      <c r="N2566" s="660">
        <v>43599</v>
      </c>
      <c r="O2566" s="654">
        <v>43601</v>
      </c>
      <c r="P2566" s="430"/>
      <c r="Q2566" s="2" t="s">
        <v>100</v>
      </c>
      <c r="R2566" s="655">
        <v>2019</v>
      </c>
    </row>
    <row r="2567" spans="1:23" ht="23.25" hidden="1" customHeight="1" x14ac:dyDescent="0.25">
      <c r="A2567" s="4" t="s">
        <v>3055</v>
      </c>
      <c r="B2567" s="4"/>
      <c r="C2567" s="759" t="s">
        <v>4762</v>
      </c>
      <c r="D2567" s="388" t="s">
        <v>4763</v>
      </c>
      <c r="E2567" s="345" t="s">
        <v>4764</v>
      </c>
      <c r="F2567" s="332" t="s">
        <v>94</v>
      </c>
      <c r="G2567" s="332">
        <v>1</v>
      </c>
      <c r="H2567" s="650">
        <v>32.75</v>
      </c>
      <c r="I2567" s="650">
        <v>32.75</v>
      </c>
      <c r="J2567" s="419">
        <v>43598</v>
      </c>
      <c r="K2567" s="598" t="s">
        <v>139</v>
      </c>
      <c r="L2567" s="323" t="s">
        <v>3047</v>
      </c>
      <c r="M2567" s="652" t="s">
        <v>3119</v>
      </c>
      <c r="N2567" s="660">
        <v>43612</v>
      </c>
      <c r="O2567" s="654">
        <v>43615</v>
      </c>
      <c r="P2567" s="430"/>
      <c r="Q2567" s="2" t="s">
        <v>100</v>
      </c>
      <c r="R2567" s="655">
        <v>2019</v>
      </c>
    </row>
    <row r="2568" spans="1:23" ht="23.25" hidden="1" customHeight="1" x14ac:dyDescent="0.25">
      <c r="A2568" s="4" t="s">
        <v>3055</v>
      </c>
      <c r="B2568" s="4"/>
      <c r="C2568" s="430" t="s">
        <v>4765</v>
      </c>
      <c r="D2568" s="388" t="s">
        <v>4766</v>
      </c>
      <c r="E2568" s="345" t="s">
        <v>4767</v>
      </c>
      <c r="F2568" s="332" t="s">
        <v>94</v>
      </c>
      <c r="G2568" s="332">
        <v>1</v>
      </c>
      <c r="H2568" s="650">
        <v>12.2</v>
      </c>
      <c r="I2568" s="650">
        <v>12.2</v>
      </c>
      <c r="J2568" s="419">
        <v>43598</v>
      </c>
      <c r="K2568" s="598" t="s">
        <v>139</v>
      </c>
      <c r="L2568" s="323" t="s">
        <v>3047</v>
      </c>
      <c r="M2568" s="652" t="s">
        <v>3119</v>
      </c>
      <c r="N2568" s="660">
        <v>43612</v>
      </c>
      <c r="O2568" s="654">
        <v>44267</v>
      </c>
      <c r="P2568" s="430"/>
      <c r="Q2568" s="2" t="s">
        <v>100</v>
      </c>
      <c r="R2568" s="655">
        <v>2019</v>
      </c>
    </row>
    <row r="2569" spans="1:23" ht="23.25" hidden="1" customHeight="1" x14ac:dyDescent="0.25">
      <c r="A2569" s="4" t="s">
        <v>3055</v>
      </c>
      <c r="B2569" s="4"/>
      <c r="C2569" s="759" t="s">
        <v>4768</v>
      </c>
      <c r="D2569" s="388" t="s">
        <v>4769</v>
      </c>
      <c r="E2569" s="345" t="s">
        <v>4770</v>
      </c>
      <c r="F2569" s="332" t="s">
        <v>94</v>
      </c>
      <c r="G2569" s="332">
        <v>1</v>
      </c>
      <c r="H2569" s="650">
        <v>25.74</v>
      </c>
      <c r="I2569" s="650">
        <v>25.74</v>
      </c>
      <c r="J2569" s="419">
        <v>43598</v>
      </c>
      <c r="K2569" s="598" t="s">
        <v>139</v>
      </c>
      <c r="L2569" s="323" t="s">
        <v>3047</v>
      </c>
      <c r="M2569" s="652" t="s">
        <v>3119</v>
      </c>
      <c r="N2569" s="660">
        <v>43612</v>
      </c>
      <c r="O2569" s="654">
        <v>43615</v>
      </c>
      <c r="P2569" s="430"/>
      <c r="Q2569" s="2" t="s">
        <v>100</v>
      </c>
      <c r="R2569" s="655">
        <v>2019</v>
      </c>
    </row>
    <row r="2570" spans="1:23" ht="23.25" hidden="1" customHeight="1" x14ac:dyDescent="0.25">
      <c r="A2570" s="5" t="s">
        <v>103</v>
      </c>
      <c r="B2570" s="5" t="s">
        <v>4282</v>
      </c>
      <c r="C2570" s="376" t="s">
        <v>784</v>
      </c>
      <c r="D2570" s="335"/>
      <c r="E2570" s="337" t="s">
        <v>4283</v>
      </c>
      <c r="F2570" s="332" t="s">
        <v>32</v>
      </c>
      <c r="G2570" s="332">
        <v>40</v>
      </c>
      <c r="H2570" s="650">
        <v>9.5299999999999994</v>
      </c>
      <c r="I2570" s="650">
        <v>381.2</v>
      </c>
      <c r="J2570" s="366">
        <v>43599</v>
      </c>
      <c r="K2570" s="598" t="s">
        <v>784</v>
      </c>
      <c r="L2570" s="323" t="s">
        <v>103</v>
      </c>
      <c r="M2570" s="652" t="s">
        <v>4469</v>
      </c>
      <c r="N2570" s="660">
        <v>43599</v>
      </c>
      <c r="O2570" s="654">
        <v>43601</v>
      </c>
      <c r="P2570" s="430"/>
      <c r="Q2570" s="2" t="s">
        <v>100</v>
      </c>
      <c r="R2570" s="655">
        <v>2019</v>
      </c>
      <c r="S2570" s="124"/>
      <c r="T2570" s="124"/>
      <c r="U2570" s="124"/>
      <c r="V2570" s="124"/>
      <c r="W2570" s="124"/>
    </row>
    <row r="2571" spans="1:23" ht="23.25" hidden="1" customHeight="1" x14ac:dyDescent="0.25">
      <c r="A2571" s="4" t="s">
        <v>293</v>
      </c>
      <c r="B2571" s="5" t="s">
        <v>4143</v>
      </c>
      <c r="C2571" s="430" t="s">
        <v>784</v>
      </c>
      <c r="D2571" s="332" t="s">
        <v>4771</v>
      </c>
      <c r="E2571" s="4" t="s">
        <v>4145</v>
      </c>
      <c r="F2571" s="344" t="s">
        <v>32</v>
      </c>
      <c r="G2571" s="332">
        <v>40</v>
      </c>
      <c r="H2571" s="650">
        <v>18.79</v>
      </c>
      <c r="I2571" s="650">
        <v>751.59999999999991</v>
      </c>
      <c r="J2571" s="419">
        <v>43599</v>
      </c>
      <c r="K2571" s="598" t="s">
        <v>784</v>
      </c>
      <c r="L2571" s="361" t="s">
        <v>293</v>
      </c>
      <c r="M2571" s="652" t="s">
        <v>4469</v>
      </c>
      <c r="N2571" s="660">
        <v>43599</v>
      </c>
      <c r="O2571" s="654">
        <v>43601</v>
      </c>
      <c r="P2571" s="430"/>
      <c r="Q2571" s="2" t="s">
        <v>100</v>
      </c>
      <c r="R2571" s="655">
        <v>2019</v>
      </c>
    </row>
    <row r="2572" spans="1:23" ht="23.25" hidden="1" customHeight="1" x14ac:dyDescent="0.25">
      <c r="A2572" s="4" t="s">
        <v>54</v>
      </c>
      <c r="B2572" s="396" t="s">
        <v>4772</v>
      </c>
      <c r="C2572" s="430"/>
      <c r="D2572" s="332"/>
      <c r="E2572" s="337" t="s">
        <v>4772</v>
      </c>
      <c r="F2572" s="332" t="s">
        <v>32</v>
      </c>
      <c r="G2572" s="332">
        <v>1</v>
      </c>
      <c r="H2572" s="650">
        <v>1270</v>
      </c>
      <c r="I2572" s="650">
        <v>1270</v>
      </c>
      <c r="J2572" s="419">
        <v>43600</v>
      </c>
      <c r="K2572" s="597"/>
      <c r="L2572" s="323" t="s">
        <v>0</v>
      </c>
      <c r="M2572" s="652" t="s">
        <v>3073</v>
      </c>
      <c r="N2572" s="660">
        <v>43627</v>
      </c>
      <c r="O2572" s="654">
        <v>43629</v>
      </c>
      <c r="P2572" s="430"/>
      <c r="Q2572" s="2" t="s">
        <v>67</v>
      </c>
      <c r="R2572" s="655">
        <v>2019</v>
      </c>
    </row>
    <row r="2573" spans="1:23" ht="23.25" hidden="1" customHeight="1" x14ac:dyDescent="0.25">
      <c r="A2573" s="338" t="s">
        <v>140</v>
      </c>
      <c r="B2573" s="5" t="s">
        <v>4773</v>
      </c>
      <c r="C2573" s="376" t="s">
        <v>794</v>
      </c>
      <c r="D2573" s="335" t="s">
        <v>4774</v>
      </c>
      <c r="E2573" s="343" t="s">
        <v>4775</v>
      </c>
      <c r="F2573" s="344" t="s">
        <v>44</v>
      </c>
      <c r="G2573" s="344">
        <v>2</v>
      </c>
      <c r="H2573" s="650">
        <v>44.34</v>
      </c>
      <c r="I2573" s="650">
        <v>88.68</v>
      </c>
      <c r="J2573" s="651">
        <v>43600</v>
      </c>
      <c r="K2573" s="598" t="s">
        <v>33</v>
      </c>
      <c r="L2573" s="323" t="s">
        <v>0</v>
      </c>
      <c r="M2573" s="652" t="s">
        <v>2352</v>
      </c>
      <c r="N2573" s="653">
        <v>43620</v>
      </c>
      <c r="O2573" s="654">
        <v>43621</v>
      </c>
      <c r="P2573" s="5"/>
      <c r="Q2573" s="363" t="s">
        <v>67</v>
      </c>
      <c r="R2573" s="655">
        <v>2019</v>
      </c>
    </row>
    <row r="2574" spans="1:23" ht="23.25" hidden="1" customHeight="1" x14ac:dyDescent="0.25">
      <c r="A2574" s="4" t="s">
        <v>7</v>
      </c>
      <c r="B2574" s="4" t="s">
        <v>4776</v>
      </c>
      <c r="C2574" s="430"/>
      <c r="D2574" s="332" t="s">
        <v>4777</v>
      </c>
      <c r="E2574" s="337" t="s">
        <v>4776</v>
      </c>
      <c r="F2574" s="332" t="s">
        <v>50</v>
      </c>
      <c r="G2574" s="332">
        <v>1</v>
      </c>
      <c r="H2574" s="650"/>
      <c r="I2574" s="650">
        <v>116.03</v>
      </c>
      <c r="J2574" s="419">
        <v>43601</v>
      </c>
      <c r="K2574" s="597" t="s">
        <v>149</v>
      </c>
      <c r="L2574" s="323" t="s">
        <v>88</v>
      </c>
      <c r="M2574" s="652" t="s">
        <v>3119</v>
      </c>
      <c r="N2574" s="660">
        <v>43607</v>
      </c>
      <c r="O2574" s="654">
        <v>43608</v>
      </c>
      <c r="P2574" s="430"/>
      <c r="Q2574" s="2" t="s">
        <v>67</v>
      </c>
      <c r="R2574" s="455">
        <f>YEAR(J2574)</f>
        <v>2019</v>
      </c>
      <c r="S2574" s="124"/>
      <c r="T2574" s="124"/>
      <c r="U2574" s="124"/>
      <c r="V2574" s="124"/>
      <c r="W2574" s="124"/>
    </row>
    <row r="2575" spans="1:23" ht="23.25" hidden="1" customHeight="1" x14ac:dyDescent="0.25">
      <c r="A2575" s="4" t="s">
        <v>36</v>
      </c>
      <c r="B2575" s="4" t="s">
        <v>4778</v>
      </c>
      <c r="C2575" s="430"/>
      <c r="D2575" s="332" t="s">
        <v>4779</v>
      </c>
      <c r="E2575" s="337" t="s">
        <v>4778</v>
      </c>
      <c r="F2575" s="332" t="s">
        <v>32</v>
      </c>
      <c r="G2575" s="332">
        <v>1</v>
      </c>
      <c r="H2575" s="650">
        <v>250</v>
      </c>
      <c r="I2575" s="650">
        <v>250</v>
      </c>
      <c r="J2575" s="419">
        <v>43601</v>
      </c>
      <c r="K2575" s="597" t="s">
        <v>4744</v>
      </c>
      <c r="L2575" s="323" t="s">
        <v>36</v>
      </c>
      <c r="M2575" s="652" t="s">
        <v>3119</v>
      </c>
      <c r="N2575" s="660">
        <v>43612</v>
      </c>
      <c r="O2575" s="654">
        <v>43615</v>
      </c>
      <c r="P2575" s="430"/>
      <c r="Q2575" s="2" t="s">
        <v>67</v>
      </c>
      <c r="R2575" s="718">
        <v>2019</v>
      </c>
      <c r="S2575" s="124"/>
      <c r="T2575" s="124"/>
      <c r="U2575" s="124"/>
      <c r="V2575" s="124"/>
      <c r="W2575" s="124"/>
    </row>
    <row r="2576" spans="1:23" ht="23.25" hidden="1" customHeight="1" x14ac:dyDescent="0.25">
      <c r="A2576" s="4" t="s">
        <v>3047</v>
      </c>
      <c r="B2576" s="4" t="s">
        <v>4780</v>
      </c>
      <c r="C2576" s="430" t="s">
        <v>4781</v>
      </c>
      <c r="D2576" s="332">
        <v>2615448532</v>
      </c>
      <c r="E2576" s="4" t="s">
        <v>4782</v>
      </c>
      <c r="F2576" s="332" t="s">
        <v>50</v>
      </c>
      <c r="G2576" s="332">
        <v>2</v>
      </c>
      <c r="H2576" s="650">
        <v>18.91</v>
      </c>
      <c r="I2576" s="650">
        <v>37.82</v>
      </c>
      <c r="J2576" s="419">
        <v>43601</v>
      </c>
      <c r="K2576" s="597" t="s">
        <v>1560</v>
      </c>
      <c r="L2576" s="323" t="s">
        <v>3047</v>
      </c>
      <c r="M2576" s="652" t="s">
        <v>3119</v>
      </c>
      <c r="N2576" s="660">
        <v>43612</v>
      </c>
      <c r="O2576" s="654">
        <v>43615</v>
      </c>
      <c r="P2576" s="430"/>
      <c r="Q2576" s="2" t="s">
        <v>67</v>
      </c>
      <c r="R2576" s="655">
        <v>2019</v>
      </c>
    </row>
    <row r="2577" spans="1:23" ht="23.25" hidden="1" customHeight="1" x14ac:dyDescent="0.25">
      <c r="A2577" s="338" t="s">
        <v>10</v>
      </c>
      <c r="B2577" s="5" t="s">
        <v>1695</v>
      </c>
      <c r="C2577" s="376" t="s">
        <v>4783</v>
      </c>
      <c r="D2577" s="335"/>
      <c r="E2577" s="337" t="s">
        <v>1696</v>
      </c>
      <c r="F2577" s="344" t="s">
        <v>44</v>
      </c>
      <c r="G2577" s="344">
        <v>6</v>
      </c>
      <c r="H2577" s="650">
        <v>49</v>
      </c>
      <c r="I2577" s="650">
        <v>294</v>
      </c>
      <c r="J2577" s="366">
        <v>43602</v>
      </c>
      <c r="K2577" s="598" t="s">
        <v>756</v>
      </c>
      <c r="L2577" s="361" t="s">
        <v>2792</v>
      </c>
      <c r="M2577" s="652" t="s">
        <v>3119</v>
      </c>
      <c r="N2577" s="660">
        <v>43612</v>
      </c>
      <c r="O2577" s="654">
        <v>43615</v>
      </c>
      <c r="P2577" s="5"/>
      <c r="Q2577" s="7" t="s">
        <v>100</v>
      </c>
      <c r="R2577" s="655">
        <v>2019</v>
      </c>
    </row>
    <row r="2578" spans="1:23" ht="23.25" hidden="1" customHeight="1" x14ac:dyDescent="0.25">
      <c r="A2578" s="4" t="s">
        <v>54</v>
      </c>
      <c r="B2578" s="4" t="s">
        <v>4784</v>
      </c>
      <c r="C2578" s="430" t="s">
        <v>2428</v>
      </c>
      <c r="D2578" s="332" t="s">
        <v>4785</v>
      </c>
      <c r="E2578" s="333" t="s">
        <v>4786</v>
      </c>
      <c r="F2578" s="344" t="s">
        <v>44</v>
      </c>
      <c r="G2578" s="332">
        <v>4</v>
      </c>
      <c r="H2578" s="650">
        <v>5.05</v>
      </c>
      <c r="I2578" s="650">
        <v>20.2</v>
      </c>
      <c r="J2578" s="366">
        <v>43602</v>
      </c>
      <c r="K2578" s="597" t="s">
        <v>234</v>
      </c>
      <c r="L2578" s="323" t="s">
        <v>0</v>
      </c>
      <c r="M2578" s="652" t="s">
        <v>2352</v>
      </c>
      <c r="N2578" s="660">
        <v>43620</v>
      </c>
      <c r="O2578" s="654">
        <v>43621</v>
      </c>
      <c r="P2578" s="430"/>
      <c r="Q2578" s="2" t="s">
        <v>67</v>
      </c>
      <c r="R2578" s="655">
        <v>2019</v>
      </c>
    </row>
    <row r="2579" spans="1:23" ht="23.25" hidden="1" customHeight="1" x14ac:dyDescent="0.25">
      <c r="A2579" s="4" t="s">
        <v>54</v>
      </c>
      <c r="B2579" s="4" t="s">
        <v>4787</v>
      </c>
      <c r="C2579" s="430"/>
      <c r="D2579" s="332"/>
      <c r="E2579" s="337" t="s">
        <v>4788</v>
      </c>
      <c r="F2579" s="332" t="s">
        <v>32</v>
      </c>
      <c r="G2579" s="332">
        <v>1</v>
      </c>
      <c r="H2579" s="650">
        <v>45</v>
      </c>
      <c r="I2579" s="650">
        <v>45</v>
      </c>
      <c r="J2579" s="419">
        <v>43606</v>
      </c>
      <c r="K2579" s="597" t="s">
        <v>1147</v>
      </c>
      <c r="L2579" s="323" t="s">
        <v>88</v>
      </c>
      <c r="M2579" s="652" t="s">
        <v>260</v>
      </c>
      <c r="N2579" s="660">
        <v>43606</v>
      </c>
      <c r="O2579" s="654"/>
      <c r="P2579" s="430"/>
      <c r="Q2579" s="2" t="s">
        <v>67</v>
      </c>
      <c r="R2579" s="655">
        <v>2019</v>
      </c>
    </row>
    <row r="2580" spans="1:23" ht="23.25" hidden="1" customHeight="1" x14ac:dyDescent="0.25">
      <c r="A2580" s="4" t="s">
        <v>36</v>
      </c>
      <c r="B2580" s="4" t="s">
        <v>4789</v>
      </c>
      <c r="C2580" s="430"/>
      <c r="D2580" s="335" t="s">
        <v>4790</v>
      </c>
      <c r="E2580" s="333" t="s">
        <v>4791</v>
      </c>
      <c r="F2580" s="332" t="s">
        <v>32</v>
      </c>
      <c r="G2580" s="332">
        <v>2</v>
      </c>
      <c r="H2580" s="650">
        <v>110.76</v>
      </c>
      <c r="I2580" s="650">
        <v>221.52</v>
      </c>
      <c r="J2580" s="419">
        <v>43606</v>
      </c>
      <c r="K2580" s="597" t="s">
        <v>214</v>
      </c>
      <c r="L2580" s="323" t="s">
        <v>36</v>
      </c>
      <c r="M2580" s="652" t="s">
        <v>2352</v>
      </c>
      <c r="N2580" s="660">
        <v>43620</v>
      </c>
      <c r="O2580" s="654">
        <v>43621</v>
      </c>
      <c r="P2580" s="430"/>
      <c r="Q2580" s="2" t="s">
        <v>67</v>
      </c>
      <c r="R2580" s="655">
        <v>2019</v>
      </c>
    </row>
    <row r="2581" spans="1:23" ht="23.25" hidden="1" customHeight="1" x14ac:dyDescent="0.25">
      <c r="A2581" s="4"/>
      <c r="B2581" s="4" t="s">
        <v>4789</v>
      </c>
      <c r="C2581" s="430"/>
      <c r="D2581" s="335" t="s">
        <v>4792</v>
      </c>
      <c r="E2581" s="333" t="s">
        <v>4793</v>
      </c>
      <c r="F2581" s="332" t="s">
        <v>32</v>
      </c>
      <c r="G2581" s="332">
        <v>2</v>
      </c>
      <c r="H2581" s="650">
        <v>77.61</v>
      </c>
      <c r="I2581" s="650">
        <v>155.22</v>
      </c>
      <c r="J2581" s="419">
        <v>43606</v>
      </c>
      <c r="K2581" s="597" t="s">
        <v>214</v>
      </c>
      <c r="L2581" s="323" t="s">
        <v>36</v>
      </c>
      <c r="M2581" s="652" t="s">
        <v>2352</v>
      </c>
      <c r="N2581" s="660">
        <v>43620</v>
      </c>
      <c r="O2581" s="654">
        <v>43621</v>
      </c>
      <c r="P2581" s="430"/>
      <c r="Q2581" s="2" t="s">
        <v>67</v>
      </c>
      <c r="R2581" s="655">
        <v>2019</v>
      </c>
    </row>
    <row r="2582" spans="1:23" ht="23.25" hidden="1" customHeight="1" x14ac:dyDescent="0.25">
      <c r="A2582" s="4"/>
      <c r="B2582" s="4" t="s">
        <v>4789</v>
      </c>
      <c r="C2582" s="430"/>
      <c r="D2582" s="335" t="s">
        <v>4794</v>
      </c>
      <c r="E2582" s="333" t="s">
        <v>4795</v>
      </c>
      <c r="F2582" s="332" t="s">
        <v>32</v>
      </c>
      <c r="G2582" s="332">
        <v>2</v>
      </c>
      <c r="H2582" s="650">
        <v>64.03</v>
      </c>
      <c r="I2582" s="650">
        <v>128.06</v>
      </c>
      <c r="J2582" s="419">
        <v>43606</v>
      </c>
      <c r="K2582" s="597" t="s">
        <v>214</v>
      </c>
      <c r="L2582" s="323" t="s">
        <v>36</v>
      </c>
      <c r="M2582" s="652" t="s">
        <v>2352</v>
      </c>
      <c r="N2582" s="660">
        <v>43620</v>
      </c>
      <c r="O2582" s="654">
        <v>43621</v>
      </c>
      <c r="P2582" s="430"/>
      <c r="Q2582" s="2" t="s">
        <v>67</v>
      </c>
      <c r="R2582" s="655">
        <v>2019</v>
      </c>
    </row>
    <row r="2583" spans="1:23" ht="23.25" hidden="1" customHeight="1" x14ac:dyDescent="0.25">
      <c r="A2583" s="3" t="s">
        <v>4567</v>
      </c>
      <c r="B2583" s="5" t="s">
        <v>4796</v>
      </c>
      <c r="C2583" s="430" t="s">
        <v>216</v>
      </c>
      <c r="D2583" s="335" t="s">
        <v>4797</v>
      </c>
      <c r="E2583" s="343" t="s">
        <v>4798</v>
      </c>
      <c r="F2583" s="332" t="s">
        <v>94</v>
      </c>
      <c r="G2583" s="332">
        <v>6</v>
      </c>
      <c r="H2583" s="650">
        <v>37</v>
      </c>
      <c r="I2583" s="650">
        <v>222</v>
      </c>
      <c r="J2583" s="419">
        <v>43606</v>
      </c>
      <c r="K2583" s="597" t="s">
        <v>166</v>
      </c>
      <c r="L2583" s="323" t="s">
        <v>6</v>
      </c>
      <c r="M2583" s="652" t="s">
        <v>2352</v>
      </c>
      <c r="N2583" s="660">
        <v>43620</v>
      </c>
      <c r="O2583" s="654">
        <v>43621</v>
      </c>
      <c r="P2583" s="430"/>
      <c r="Q2583" s="2" t="s">
        <v>67</v>
      </c>
      <c r="R2583" s="655">
        <v>2019</v>
      </c>
      <c r="S2583" s="124"/>
      <c r="T2583" s="124"/>
      <c r="U2583" s="124"/>
      <c r="V2583" s="124"/>
      <c r="W2583" s="124"/>
    </row>
    <row r="2584" spans="1:23" ht="23.25" hidden="1" customHeight="1" x14ac:dyDescent="0.25">
      <c r="A2584" s="4" t="s">
        <v>4567</v>
      </c>
      <c r="B2584" s="4" t="s">
        <v>4799</v>
      </c>
      <c r="C2584" s="430" t="s">
        <v>917</v>
      </c>
      <c r="D2584" s="335" t="s">
        <v>4800</v>
      </c>
      <c r="E2584" s="334" t="s">
        <v>4801</v>
      </c>
      <c r="F2584" s="332" t="s">
        <v>94</v>
      </c>
      <c r="G2584" s="332">
        <v>4</v>
      </c>
      <c r="H2584" s="650">
        <v>62</v>
      </c>
      <c r="I2584" s="650">
        <v>248</v>
      </c>
      <c r="J2584" s="419">
        <v>43606</v>
      </c>
      <c r="K2584" s="597" t="s">
        <v>166</v>
      </c>
      <c r="L2584" s="323" t="s">
        <v>6</v>
      </c>
      <c r="M2584" s="652" t="s">
        <v>2352</v>
      </c>
      <c r="N2584" s="660">
        <v>43620</v>
      </c>
      <c r="O2584" s="654">
        <v>43621</v>
      </c>
      <c r="P2584" s="430"/>
      <c r="Q2584" s="2" t="s">
        <v>67</v>
      </c>
      <c r="R2584" s="655">
        <v>2019</v>
      </c>
    </row>
    <row r="2585" spans="1:23" ht="23.25" hidden="1" customHeight="1" x14ac:dyDescent="0.25">
      <c r="A2585" s="4" t="s">
        <v>36</v>
      </c>
      <c r="B2585" s="4" t="s">
        <v>4802</v>
      </c>
      <c r="C2585" s="430"/>
      <c r="D2585" s="332"/>
      <c r="E2585" s="337" t="s">
        <v>4802</v>
      </c>
      <c r="F2585" s="332" t="s">
        <v>32</v>
      </c>
      <c r="G2585" s="332">
        <v>1</v>
      </c>
      <c r="H2585" s="650">
        <v>140</v>
      </c>
      <c r="I2585" s="650">
        <v>140</v>
      </c>
      <c r="J2585" s="419">
        <v>43606</v>
      </c>
      <c r="K2585" s="597" t="s">
        <v>1147</v>
      </c>
      <c r="L2585" s="323" t="s">
        <v>88</v>
      </c>
      <c r="M2585" s="652" t="s">
        <v>3073</v>
      </c>
      <c r="N2585" s="660">
        <v>43626</v>
      </c>
      <c r="O2585" s="654"/>
      <c r="P2585" s="430"/>
      <c r="Q2585" s="2" t="s">
        <v>100</v>
      </c>
      <c r="R2585" s="655">
        <v>2019</v>
      </c>
    </row>
    <row r="2586" spans="1:23" ht="23.25" hidden="1" customHeight="1" x14ac:dyDescent="0.25">
      <c r="A2586" s="4" t="s">
        <v>36</v>
      </c>
      <c r="B2586" s="4" t="s">
        <v>4803</v>
      </c>
      <c r="C2586" s="430"/>
      <c r="D2586" s="332"/>
      <c r="E2586" s="337" t="s">
        <v>4803</v>
      </c>
      <c r="F2586" s="332" t="s">
        <v>32</v>
      </c>
      <c r="G2586" s="332">
        <v>2</v>
      </c>
      <c r="H2586" s="650">
        <v>55</v>
      </c>
      <c r="I2586" s="650">
        <v>110</v>
      </c>
      <c r="J2586" s="419">
        <v>43606</v>
      </c>
      <c r="K2586" s="597" t="s">
        <v>1147</v>
      </c>
      <c r="L2586" s="323" t="s">
        <v>36</v>
      </c>
      <c r="M2586" s="652" t="s">
        <v>3073</v>
      </c>
      <c r="N2586" s="660">
        <v>43626</v>
      </c>
      <c r="O2586" s="654">
        <v>43629</v>
      </c>
      <c r="P2586" s="430"/>
      <c r="Q2586" s="2" t="s">
        <v>100</v>
      </c>
      <c r="R2586" s="655">
        <v>2019</v>
      </c>
    </row>
    <row r="2587" spans="1:23" ht="23.25" hidden="1" customHeight="1" x14ac:dyDescent="0.25">
      <c r="A2587" s="5" t="s">
        <v>78</v>
      </c>
      <c r="B2587" s="5" t="s">
        <v>3703</v>
      </c>
      <c r="C2587" s="376" t="s">
        <v>3704</v>
      </c>
      <c r="D2587" s="344" t="s">
        <v>3705</v>
      </c>
      <c r="E2587" s="333" t="s">
        <v>3706</v>
      </c>
      <c r="F2587" s="332" t="s">
        <v>32</v>
      </c>
      <c r="G2587" s="344">
        <v>6</v>
      </c>
      <c r="H2587" s="650">
        <v>52.39</v>
      </c>
      <c r="I2587" s="650">
        <v>314.34000000000003</v>
      </c>
      <c r="J2587" s="651">
        <v>43608</v>
      </c>
      <c r="K2587" s="598" t="s">
        <v>33</v>
      </c>
      <c r="L2587" s="361" t="s">
        <v>84</v>
      </c>
      <c r="M2587" s="652" t="s">
        <v>3119</v>
      </c>
      <c r="N2587" s="653">
        <v>43612</v>
      </c>
      <c r="O2587" s="654">
        <v>43614</v>
      </c>
      <c r="P2587" s="430"/>
      <c r="Q2587" s="2" t="s">
        <v>67</v>
      </c>
      <c r="R2587" s="655">
        <v>2019</v>
      </c>
    </row>
    <row r="2588" spans="1:23" ht="23.25" hidden="1" customHeight="1" x14ac:dyDescent="0.25">
      <c r="A2588" s="3" t="s">
        <v>4004</v>
      </c>
      <c r="B2588" s="5" t="s">
        <v>4804</v>
      </c>
      <c r="C2588" s="376" t="s">
        <v>2738</v>
      </c>
      <c r="D2588" s="388" t="s">
        <v>4805</v>
      </c>
      <c r="E2588" s="333" t="s">
        <v>4804</v>
      </c>
      <c r="F2588" s="332" t="s">
        <v>50</v>
      </c>
      <c r="G2588" s="332">
        <v>1</v>
      </c>
      <c r="H2588" s="650">
        <v>14.41</v>
      </c>
      <c r="I2588" s="650">
        <v>14.41</v>
      </c>
      <c r="J2588" s="419">
        <v>43609</v>
      </c>
      <c r="K2588" s="597" t="s">
        <v>139</v>
      </c>
      <c r="L2588" s="361" t="s">
        <v>4806</v>
      </c>
      <c r="M2588" s="652" t="s">
        <v>3073</v>
      </c>
      <c r="N2588" s="660">
        <v>43626</v>
      </c>
      <c r="O2588" s="654">
        <v>43629</v>
      </c>
      <c r="P2588" s="430"/>
      <c r="Q2588" s="2" t="s">
        <v>100</v>
      </c>
      <c r="R2588" s="655">
        <v>2019</v>
      </c>
    </row>
    <row r="2589" spans="1:23" ht="23.25" hidden="1" customHeight="1" x14ac:dyDescent="0.25">
      <c r="A2589" s="4" t="s">
        <v>4807</v>
      </c>
      <c r="B2589" s="4" t="s">
        <v>3983</v>
      </c>
      <c r="C2589" s="430" t="s">
        <v>694</v>
      </c>
      <c r="D2589" s="332">
        <v>1031235</v>
      </c>
      <c r="E2589" s="343" t="s">
        <v>3984</v>
      </c>
      <c r="F2589" s="344" t="s">
        <v>44</v>
      </c>
      <c r="G2589" s="332">
        <v>4</v>
      </c>
      <c r="H2589" s="650">
        <v>86.74</v>
      </c>
      <c r="I2589" s="650">
        <v>346.96</v>
      </c>
      <c r="J2589" s="419">
        <v>43609</v>
      </c>
      <c r="K2589" s="597" t="s">
        <v>694</v>
      </c>
      <c r="L2589" s="361" t="s">
        <v>10</v>
      </c>
      <c r="M2589" s="652" t="s">
        <v>2352</v>
      </c>
      <c r="N2589" s="660">
        <v>43620</v>
      </c>
      <c r="O2589" s="654">
        <v>43621</v>
      </c>
      <c r="P2589" s="396"/>
      <c r="Q2589" s="2" t="s">
        <v>67</v>
      </c>
      <c r="R2589" s="655">
        <v>2019</v>
      </c>
    </row>
    <row r="2590" spans="1:23" ht="23.25" hidden="1" customHeight="1" x14ac:dyDescent="0.25">
      <c r="A2590" s="3" t="s">
        <v>140</v>
      </c>
      <c r="B2590" s="5" t="s">
        <v>4067</v>
      </c>
      <c r="C2590" s="376" t="s">
        <v>646</v>
      </c>
      <c r="D2590" s="344">
        <v>117006</v>
      </c>
      <c r="E2590" s="334" t="s">
        <v>4808</v>
      </c>
      <c r="F2590" s="332" t="s">
        <v>94</v>
      </c>
      <c r="G2590" s="344">
        <v>10</v>
      </c>
      <c r="H2590" s="650">
        <v>3.38</v>
      </c>
      <c r="I2590" s="650">
        <v>33.799999999999997</v>
      </c>
      <c r="J2590" s="419">
        <v>43609</v>
      </c>
      <c r="K2590" s="597" t="s">
        <v>214</v>
      </c>
      <c r="L2590" s="323" t="s">
        <v>0</v>
      </c>
      <c r="M2590" s="652" t="s">
        <v>34</v>
      </c>
      <c r="N2590" s="660">
        <v>43711</v>
      </c>
      <c r="O2590" s="654">
        <v>43717</v>
      </c>
      <c r="P2590" s="430"/>
      <c r="Q2590" s="2" t="s">
        <v>100</v>
      </c>
      <c r="R2590" s="655">
        <v>2019</v>
      </c>
      <c r="S2590" s="124"/>
      <c r="T2590" s="124"/>
      <c r="U2590" s="124"/>
      <c r="V2590" s="124"/>
      <c r="W2590" s="124"/>
    </row>
    <row r="2591" spans="1:23" ht="23.25" hidden="1" customHeight="1" x14ac:dyDescent="0.25">
      <c r="A2591" s="3" t="s">
        <v>140</v>
      </c>
      <c r="B2591" s="5" t="s">
        <v>4067</v>
      </c>
      <c r="C2591" s="376" t="s">
        <v>646</v>
      </c>
      <c r="D2591" s="332">
        <v>117012</v>
      </c>
      <c r="E2591" s="334" t="s">
        <v>4809</v>
      </c>
      <c r="F2591" s="332" t="s">
        <v>94</v>
      </c>
      <c r="G2591" s="332">
        <v>20</v>
      </c>
      <c r="H2591" s="650">
        <v>5.98</v>
      </c>
      <c r="I2591" s="650">
        <v>119.60000000000001</v>
      </c>
      <c r="J2591" s="419">
        <v>43609</v>
      </c>
      <c r="K2591" s="597" t="s">
        <v>214</v>
      </c>
      <c r="L2591" s="323" t="s">
        <v>0</v>
      </c>
      <c r="M2591" s="652" t="s">
        <v>34</v>
      </c>
      <c r="N2591" s="660">
        <v>43711</v>
      </c>
      <c r="O2591" s="654">
        <v>43717</v>
      </c>
      <c r="P2591" s="430"/>
      <c r="Q2591" s="2" t="s">
        <v>100</v>
      </c>
      <c r="R2591" s="655">
        <v>2019</v>
      </c>
    </row>
    <row r="2592" spans="1:23" ht="23.25" hidden="1" customHeight="1" x14ac:dyDescent="0.25">
      <c r="A2592" s="3" t="s">
        <v>140</v>
      </c>
      <c r="B2592" s="5" t="s">
        <v>4067</v>
      </c>
      <c r="C2592" s="376" t="s">
        <v>646</v>
      </c>
      <c r="D2592" s="344">
        <v>117019</v>
      </c>
      <c r="E2592" s="334" t="s">
        <v>4069</v>
      </c>
      <c r="F2592" s="332" t="s">
        <v>94</v>
      </c>
      <c r="G2592" s="344">
        <v>2</v>
      </c>
      <c r="H2592" s="650">
        <v>37.6</v>
      </c>
      <c r="I2592" s="650">
        <v>75.2</v>
      </c>
      <c r="J2592" s="419">
        <v>43609</v>
      </c>
      <c r="K2592" s="597" t="s">
        <v>214</v>
      </c>
      <c r="L2592" s="323" t="s">
        <v>0</v>
      </c>
      <c r="M2592" s="652" t="s">
        <v>34</v>
      </c>
      <c r="N2592" s="660">
        <v>43711</v>
      </c>
      <c r="O2592" s="654">
        <v>43717</v>
      </c>
      <c r="P2592" s="430"/>
      <c r="Q2592" s="2" t="s">
        <v>100</v>
      </c>
      <c r="R2592" s="655">
        <v>2019</v>
      </c>
    </row>
    <row r="2593" spans="1:23" ht="23.25" hidden="1" customHeight="1" x14ac:dyDescent="0.25">
      <c r="A2593" s="3" t="s">
        <v>140</v>
      </c>
      <c r="B2593" s="5" t="s">
        <v>4067</v>
      </c>
      <c r="C2593" s="376" t="s">
        <v>646</v>
      </c>
      <c r="D2593" s="344" t="s">
        <v>4073</v>
      </c>
      <c r="E2593" s="333" t="s">
        <v>4074</v>
      </c>
      <c r="F2593" s="332" t="s">
        <v>94</v>
      </c>
      <c r="G2593" s="344">
        <v>9</v>
      </c>
      <c r="H2593" s="650">
        <v>12.8</v>
      </c>
      <c r="I2593" s="650">
        <v>115.2</v>
      </c>
      <c r="J2593" s="419">
        <v>43609</v>
      </c>
      <c r="K2593" s="597" t="s">
        <v>214</v>
      </c>
      <c r="L2593" s="323" t="s">
        <v>0</v>
      </c>
      <c r="M2593" s="652" t="s">
        <v>34</v>
      </c>
      <c r="N2593" s="660">
        <v>43711</v>
      </c>
      <c r="O2593" s="654">
        <v>43717</v>
      </c>
      <c r="P2593" s="430"/>
      <c r="Q2593" s="2" t="s">
        <v>100</v>
      </c>
      <c r="R2593" s="655">
        <v>2019</v>
      </c>
    </row>
    <row r="2594" spans="1:23" ht="23.25" hidden="1" customHeight="1" x14ac:dyDescent="0.25">
      <c r="A2594" s="3" t="s">
        <v>140</v>
      </c>
      <c r="B2594" s="5" t="s">
        <v>4067</v>
      </c>
      <c r="C2594" s="376" t="s">
        <v>646</v>
      </c>
      <c r="D2594" s="344" t="s">
        <v>438</v>
      </c>
      <c r="E2594" s="334" t="s">
        <v>3172</v>
      </c>
      <c r="F2594" s="332" t="s">
        <v>94</v>
      </c>
      <c r="G2594" s="344">
        <v>5</v>
      </c>
      <c r="H2594" s="650">
        <v>35.28</v>
      </c>
      <c r="I2594" s="650">
        <v>176.4</v>
      </c>
      <c r="J2594" s="419">
        <v>43609</v>
      </c>
      <c r="K2594" s="597" t="s">
        <v>214</v>
      </c>
      <c r="L2594" s="323" t="s">
        <v>0</v>
      </c>
      <c r="M2594" s="652" t="s">
        <v>34</v>
      </c>
      <c r="N2594" s="660">
        <v>43711</v>
      </c>
      <c r="O2594" s="654">
        <v>43717</v>
      </c>
      <c r="P2594" s="430"/>
      <c r="Q2594" s="2" t="s">
        <v>100</v>
      </c>
      <c r="R2594" s="655">
        <v>2019</v>
      </c>
    </row>
    <row r="2595" spans="1:23" ht="23.25" hidden="1" customHeight="1" x14ac:dyDescent="0.25">
      <c r="A2595" s="3" t="s">
        <v>140</v>
      </c>
      <c r="B2595" s="5" t="s">
        <v>4067</v>
      </c>
      <c r="C2595" s="376" t="s">
        <v>646</v>
      </c>
      <c r="D2595" s="332" t="s">
        <v>3855</v>
      </c>
      <c r="E2595" s="334" t="s">
        <v>4810</v>
      </c>
      <c r="F2595" s="332" t="s">
        <v>94</v>
      </c>
      <c r="G2595" s="332">
        <v>4</v>
      </c>
      <c r="H2595" s="650">
        <v>79.2</v>
      </c>
      <c r="I2595" s="650">
        <v>316.8</v>
      </c>
      <c r="J2595" s="419">
        <v>43609</v>
      </c>
      <c r="K2595" s="597" t="s">
        <v>214</v>
      </c>
      <c r="L2595" s="323" t="s">
        <v>0</v>
      </c>
      <c r="M2595" s="652" t="s">
        <v>34</v>
      </c>
      <c r="N2595" s="660">
        <v>43711</v>
      </c>
      <c r="O2595" s="654">
        <v>43717</v>
      </c>
      <c r="P2595" s="430"/>
      <c r="Q2595" s="2" t="s">
        <v>100</v>
      </c>
      <c r="R2595" s="655">
        <v>2019</v>
      </c>
      <c r="S2595" s="124"/>
      <c r="T2595" s="124"/>
      <c r="U2595" s="124"/>
      <c r="V2595" s="124"/>
      <c r="W2595" s="124"/>
    </row>
    <row r="2596" spans="1:23" ht="23.25" hidden="1" customHeight="1" x14ac:dyDescent="0.25">
      <c r="A2596" s="4" t="s">
        <v>4004</v>
      </c>
      <c r="B2596" s="4" t="s">
        <v>4811</v>
      </c>
      <c r="C2596" s="430" t="s">
        <v>2738</v>
      </c>
      <c r="D2596" s="388" t="s">
        <v>4812</v>
      </c>
      <c r="E2596" s="333" t="s">
        <v>4811</v>
      </c>
      <c r="F2596" s="332" t="s">
        <v>50</v>
      </c>
      <c r="G2596" s="332">
        <v>1</v>
      </c>
      <c r="H2596" s="650">
        <v>1.74</v>
      </c>
      <c r="I2596" s="650">
        <v>1.74</v>
      </c>
      <c r="J2596" s="419">
        <v>43609</v>
      </c>
      <c r="K2596" s="597" t="s">
        <v>139</v>
      </c>
      <c r="L2596" s="361" t="s">
        <v>4806</v>
      </c>
      <c r="M2596" s="652" t="s">
        <v>3073</v>
      </c>
      <c r="N2596" s="660">
        <v>43626</v>
      </c>
      <c r="O2596" s="654">
        <v>43629</v>
      </c>
      <c r="P2596" s="430"/>
      <c r="Q2596" s="2" t="s">
        <v>100</v>
      </c>
      <c r="R2596" s="655">
        <v>2019</v>
      </c>
    </row>
    <row r="2597" spans="1:23" ht="23.25" hidden="1" customHeight="1" x14ac:dyDescent="0.25">
      <c r="A2597" s="5" t="s">
        <v>0</v>
      </c>
      <c r="B2597" s="5" t="s">
        <v>3773</v>
      </c>
      <c r="C2597" s="376" t="s">
        <v>166</v>
      </c>
      <c r="D2597" s="332" t="s">
        <v>4813</v>
      </c>
      <c r="E2597" s="333" t="s">
        <v>4814</v>
      </c>
      <c r="F2597" s="332" t="s">
        <v>94</v>
      </c>
      <c r="G2597" s="332">
        <v>4</v>
      </c>
      <c r="H2597" s="650"/>
      <c r="I2597" s="650"/>
      <c r="J2597" s="419">
        <v>43613</v>
      </c>
      <c r="K2597" s="597" t="s">
        <v>166</v>
      </c>
      <c r="L2597" s="323" t="s">
        <v>54</v>
      </c>
      <c r="M2597" s="652" t="s">
        <v>3073</v>
      </c>
      <c r="N2597" s="660">
        <v>43626</v>
      </c>
      <c r="O2597" s="654">
        <v>43629</v>
      </c>
      <c r="P2597" s="430"/>
      <c r="Q2597" s="2" t="s">
        <v>67</v>
      </c>
      <c r="R2597" s="655">
        <v>2019</v>
      </c>
    </row>
    <row r="2598" spans="1:23" ht="23.25" hidden="1" customHeight="1" x14ac:dyDescent="0.25">
      <c r="A2598" s="5" t="s">
        <v>0</v>
      </c>
      <c r="B2598" s="5" t="s">
        <v>3773</v>
      </c>
      <c r="C2598" s="376" t="s">
        <v>166</v>
      </c>
      <c r="D2598" s="344" t="s">
        <v>3774</v>
      </c>
      <c r="E2598" s="333" t="s">
        <v>3775</v>
      </c>
      <c r="F2598" s="344" t="s">
        <v>94</v>
      </c>
      <c r="G2598" s="344">
        <v>2</v>
      </c>
      <c r="H2598" s="650"/>
      <c r="I2598" s="650"/>
      <c r="J2598" s="419">
        <v>43613</v>
      </c>
      <c r="K2598" s="597" t="s">
        <v>166</v>
      </c>
      <c r="L2598" s="323" t="s">
        <v>54</v>
      </c>
      <c r="M2598" s="652" t="s">
        <v>3073</v>
      </c>
      <c r="N2598" s="660">
        <v>43626</v>
      </c>
      <c r="O2598" s="654">
        <v>43629</v>
      </c>
      <c r="P2598" s="430"/>
      <c r="Q2598" s="2" t="s">
        <v>67</v>
      </c>
      <c r="R2598" s="655">
        <v>2019</v>
      </c>
      <c r="S2598" s="124"/>
      <c r="T2598" s="124"/>
      <c r="U2598" s="124"/>
      <c r="V2598" s="124"/>
      <c r="W2598" s="124"/>
    </row>
    <row r="2599" spans="1:23" ht="23.25" hidden="1" customHeight="1" x14ac:dyDescent="0.25">
      <c r="A2599" s="4" t="s">
        <v>0</v>
      </c>
      <c r="B2599" s="4" t="s">
        <v>4815</v>
      </c>
      <c r="C2599" s="430" t="s">
        <v>1702</v>
      </c>
      <c r="D2599" s="332" t="s">
        <v>277</v>
      </c>
      <c r="E2599" s="337" t="s">
        <v>4816</v>
      </c>
      <c r="F2599" s="332" t="s">
        <v>94</v>
      </c>
      <c r="G2599" s="332">
        <v>10</v>
      </c>
      <c r="H2599" s="650">
        <v>52.72</v>
      </c>
      <c r="I2599" s="650">
        <v>527.20000000000005</v>
      </c>
      <c r="J2599" s="419">
        <v>43614</v>
      </c>
      <c r="K2599" s="597" t="s">
        <v>214</v>
      </c>
      <c r="L2599" s="323" t="s">
        <v>0</v>
      </c>
      <c r="M2599" s="652" t="s">
        <v>3073</v>
      </c>
      <c r="N2599" s="660">
        <v>43627</v>
      </c>
      <c r="O2599" s="654">
        <v>43629</v>
      </c>
      <c r="P2599" s="430"/>
      <c r="Q2599" s="2" t="s">
        <v>67</v>
      </c>
      <c r="R2599" s="718">
        <v>2019</v>
      </c>
    </row>
    <row r="2600" spans="1:23" ht="23.25" hidden="1" customHeight="1" x14ac:dyDescent="0.25">
      <c r="A2600" s="4" t="s">
        <v>84</v>
      </c>
      <c r="B2600" s="4" t="s">
        <v>4817</v>
      </c>
      <c r="C2600" s="430"/>
      <c r="D2600" s="332"/>
      <c r="E2600" s="337" t="s">
        <v>4817</v>
      </c>
      <c r="F2600" s="332" t="s">
        <v>2334</v>
      </c>
      <c r="G2600" s="332">
        <v>2</v>
      </c>
      <c r="H2600" s="650">
        <v>13.99</v>
      </c>
      <c r="I2600" s="650">
        <v>27.98</v>
      </c>
      <c r="J2600" s="419">
        <v>43615</v>
      </c>
      <c r="K2600" s="597" t="s">
        <v>1560</v>
      </c>
      <c r="L2600" s="361" t="s">
        <v>84</v>
      </c>
      <c r="M2600" s="652" t="s">
        <v>3073</v>
      </c>
      <c r="N2600" s="660">
        <v>43626</v>
      </c>
      <c r="O2600" s="654">
        <v>43629</v>
      </c>
      <c r="P2600" s="430"/>
      <c r="Q2600" s="2" t="s">
        <v>67</v>
      </c>
      <c r="R2600" s="655">
        <v>2019</v>
      </c>
    </row>
    <row r="2601" spans="1:23" ht="23.25" hidden="1" customHeight="1" x14ac:dyDescent="0.25">
      <c r="A2601" s="359" t="s">
        <v>54</v>
      </c>
      <c r="B2601" s="5" t="s">
        <v>2746</v>
      </c>
      <c r="C2601" s="376" t="s">
        <v>246</v>
      </c>
      <c r="D2601" s="335" t="s">
        <v>420</v>
      </c>
      <c r="E2601" s="337" t="s">
        <v>421</v>
      </c>
      <c r="F2601" s="344" t="s">
        <v>50</v>
      </c>
      <c r="G2601" s="344">
        <v>5</v>
      </c>
      <c r="H2601" s="650">
        <v>79.09</v>
      </c>
      <c r="I2601" s="650">
        <v>395.45000000000005</v>
      </c>
      <c r="J2601" s="366">
        <v>43615</v>
      </c>
      <c r="K2601" s="598" t="s">
        <v>234</v>
      </c>
      <c r="L2601" s="361" t="s">
        <v>84</v>
      </c>
      <c r="M2601" s="652" t="s">
        <v>3073</v>
      </c>
      <c r="N2601" s="660">
        <v>43626</v>
      </c>
      <c r="O2601" s="654">
        <v>43629</v>
      </c>
      <c r="P2601" s="5"/>
      <c r="Q2601" s="363" t="s">
        <v>100</v>
      </c>
      <c r="R2601" s="655">
        <v>2019</v>
      </c>
    </row>
    <row r="2602" spans="1:23" ht="23.25" hidden="1" customHeight="1" x14ac:dyDescent="0.25">
      <c r="A2602" s="338" t="s">
        <v>54</v>
      </c>
      <c r="B2602" s="5" t="s">
        <v>342</v>
      </c>
      <c r="C2602" s="376" t="s">
        <v>343</v>
      </c>
      <c r="D2602" s="335">
        <v>1051207</v>
      </c>
      <c r="E2602" s="425" t="s">
        <v>344</v>
      </c>
      <c r="F2602" s="344" t="s">
        <v>94</v>
      </c>
      <c r="G2602" s="332">
        <v>4</v>
      </c>
      <c r="H2602" s="650">
        <v>33.33</v>
      </c>
      <c r="I2602" s="650">
        <v>133.32</v>
      </c>
      <c r="J2602" s="420">
        <v>43616</v>
      </c>
      <c r="K2602" s="597" t="s">
        <v>33</v>
      </c>
      <c r="L2602" s="323" t="s">
        <v>54</v>
      </c>
      <c r="M2602" s="652" t="s">
        <v>3073</v>
      </c>
      <c r="N2602" s="653">
        <v>43627</v>
      </c>
      <c r="O2602" s="654">
        <v>43629</v>
      </c>
      <c r="P2602" s="430"/>
      <c r="Q2602" s="2" t="s">
        <v>67</v>
      </c>
      <c r="R2602" s="655">
        <v>2019</v>
      </c>
    </row>
    <row r="2603" spans="1:23" ht="23.25" hidden="1" customHeight="1" x14ac:dyDescent="0.25">
      <c r="A2603" s="4" t="s">
        <v>120</v>
      </c>
      <c r="B2603" s="4" t="s">
        <v>4818</v>
      </c>
      <c r="C2603" s="430" t="s">
        <v>4819</v>
      </c>
      <c r="D2603" s="410" t="s">
        <v>4820</v>
      </c>
      <c r="E2603" s="333" t="s">
        <v>4821</v>
      </c>
      <c r="F2603" s="332" t="s">
        <v>94</v>
      </c>
      <c r="G2603" s="332">
        <v>2</v>
      </c>
      <c r="H2603" s="650">
        <v>13.1</v>
      </c>
      <c r="I2603" s="650">
        <v>26.2</v>
      </c>
      <c r="J2603" s="419">
        <v>43616</v>
      </c>
      <c r="K2603" s="597" t="s">
        <v>139</v>
      </c>
      <c r="L2603" s="323" t="s">
        <v>120</v>
      </c>
      <c r="M2603" s="652" t="s">
        <v>3073</v>
      </c>
      <c r="N2603" s="660">
        <v>43626</v>
      </c>
      <c r="O2603" s="654">
        <v>44267</v>
      </c>
      <c r="P2603" s="430"/>
      <c r="Q2603" s="2" t="s">
        <v>67</v>
      </c>
      <c r="R2603" s="655">
        <v>2019</v>
      </c>
    </row>
    <row r="2604" spans="1:23" ht="23.25" hidden="1" customHeight="1" x14ac:dyDescent="0.25">
      <c r="A2604" s="4" t="s">
        <v>0</v>
      </c>
      <c r="B2604" s="5" t="s">
        <v>4822</v>
      </c>
      <c r="C2604" s="430" t="s">
        <v>166</v>
      </c>
      <c r="D2604" s="388" t="s">
        <v>1473</v>
      </c>
      <c r="E2604" s="333" t="s">
        <v>4823</v>
      </c>
      <c r="F2604" s="332" t="s">
        <v>94</v>
      </c>
      <c r="G2604" s="332">
        <v>2</v>
      </c>
      <c r="H2604" s="650"/>
      <c r="I2604" s="650"/>
      <c r="J2604" s="419">
        <v>43619</v>
      </c>
      <c r="K2604" s="597" t="s">
        <v>166</v>
      </c>
      <c r="L2604" s="323" t="s">
        <v>54</v>
      </c>
      <c r="M2604" s="652" t="s">
        <v>3073</v>
      </c>
      <c r="N2604" s="660">
        <v>43626</v>
      </c>
      <c r="O2604" s="654">
        <v>43629</v>
      </c>
      <c r="P2604" s="430"/>
      <c r="Q2604" s="2" t="s">
        <v>67</v>
      </c>
      <c r="R2604" s="655">
        <v>2019</v>
      </c>
    </row>
    <row r="2605" spans="1:23" ht="23.25" hidden="1" customHeight="1" x14ac:dyDescent="0.25">
      <c r="A2605" s="4" t="s">
        <v>36</v>
      </c>
      <c r="B2605" s="4" t="s">
        <v>4824</v>
      </c>
      <c r="C2605" s="430"/>
      <c r="D2605" s="335"/>
      <c r="E2605" s="337" t="s">
        <v>4825</v>
      </c>
      <c r="F2605" s="332" t="s">
        <v>32</v>
      </c>
      <c r="G2605" s="332">
        <v>1</v>
      </c>
      <c r="H2605" s="650">
        <v>416</v>
      </c>
      <c r="I2605" s="650">
        <v>416</v>
      </c>
      <c r="J2605" s="419">
        <v>43619</v>
      </c>
      <c r="K2605" s="597" t="s">
        <v>1147</v>
      </c>
      <c r="L2605" s="323" t="s">
        <v>88</v>
      </c>
      <c r="M2605" s="652" t="s">
        <v>2352</v>
      </c>
      <c r="N2605" s="660">
        <v>43620</v>
      </c>
      <c r="O2605" s="654">
        <v>43621</v>
      </c>
      <c r="P2605" s="430"/>
      <c r="Q2605" s="2" t="s">
        <v>67</v>
      </c>
      <c r="R2605" s="655">
        <v>2019</v>
      </c>
    </row>
    <row r="2606" spans="1:23" ht="23.25" hidden="1" customHeight="1" x14ac:dyDescent="0.25">
      <c r="A2606" s="4" t="s">
        <v>54</v>
      </c>
      <c r="B2606" s="4" t="s">
        <v>4826</v>
      </c>
      <c r="C2606" s="430"/>
      <c r="D2606" s="335" t="s">
        <v>4827</v>
      </c>
      <c r="E2606" s="337" t="s">
        <v>4828</v>
      </c>
      <c r="F2606" s="332" t="s">
        <v>32</v>
      </c>
      <c r="G2606" s="332">
        <v>1</v>
      </c>
      <c r="H2606" s="650">
        <v>507.36</v>
      </c>
      <c r="I2606" s="650">
        <v>507.36</v>
      </c>
      <c r="J2606" s="419">
        <v>43619</v>
      </c>
      <c r="K2606" s="597" t="s">
        <v>1091</v>
      </c>
      <c r="L2606" s="323" t="s">
        <v>0</v>
      </c>
      <c r="M2606" s="652" t="s">
        <v>3073</v>
      </c>
      <c r="N2606" s="660">
        <v>43627</v>
      </c>
      <c r="O2606" s="654">
        <v>43629</v>
      </c>
      <c r="P2606" s="430"/>
      <c r="Q2606" s="2" t="s">
        <v>67</v>
      </c>
      <c r="R2606" s="718">
        <v>2019</v>
      </c>
    </row>
    <row r="2607" spans="1:23" ht="23.25" hidden="1" customHeight="1" x14ac:dyDescent="0.25">
      <c r="A2607" s="4" t="s">
        <v>103</v>
      </c>
      <c r="B2607" s="5" t="s">
        <v>4829</v>
      </c>
      <c r="C2607" s="430"/>
      <c r="D2607" s="335"/>
      <c r="E2607" s="337" t="s">
        <v>4830</v>
      </c>
      <c r="F2607" s="332" t="s">
        <v>32</v>
      </c>
      <c r="G2607" s="332">
        <v>40</v>
      </c>
      <c r="H2607" s="650">
        <v>13.95</v>
      </c>
      <c r="I2607" s="650">
        <v>558</v>
      </c>
      <c r="J2607" s="419">
        <v>43619</v>
      </c>
      <c r="K2607" s="597" t="s">
        <v>784</v>
      </c>
      <c r="L2607" s="323" t="s">
        <v>103</v>
      </c>
      <c r="M2607" s="652" t="s">
        <v>2352</v>
      </c>
      <c r="N2607" s="660">
        <v>43620</v>
      </c>
      <c r="O2607" s="654">
        <v>43621</v>
      </c>
      <c r="P2607" s="430"/>
      <c r="Q2607" s="2" t="s">
        <v>67</v>
      </c>
      <c r="R2607" s="655">
        <v>2019</v>
      </c>
    </row>
    <row r="2608" spans="1:23" ht="23.25" hidden="1" customHeight="1" x14ac:dyDescent="0.25">
      <c r="A2608" s="4" t="s">
        <v>4004</v>
      </c>
      <c r="B2608" s="4" t="s">
        <v>4831</v>
      </c>
      <c r="C2608" s="430" t="s">
        <v>4819</v>
      </c>
      <c r="D2608" s="388" t="s">
        <v>4832</v>
      </c>
      <c r="E2608" s="333" t="s">
        <v>4831</v>
      </c>
      <c r="F2608" s="332" t="s">
        <v>50</v>
      </c>
      <c r="G2608" s="332">
        <v>1</v>
      </c>
      <c r="H2608" s="650">
        <v>3.24</v>
      </c>
      <c r="I2608" s="650">
        <v>3.24</v>
      </c>
      <c r="J2608" s="419">
        <v>43619</v>
      </c>
      <c r="K2608" s="597" t="s">
        <v>139</v>
      </c>
      <c r="L2608" s="323" t="s">
        <v>902</v>
      </c>
      <c r="M2608" s="652" t="s">
        <v>3073</v>
      </c>
      <c r="N2608" s="660">
        <v>43626</v>
      </c>
      <c r="O2608" s="654">
        <v>44267</v>
      </c>
      <c r="P2608" s="430"/>
      <c r="Q2608" s="2" t="s">
        <v>67</v>
      </c>
      <c r="R2608" s="655">
        <v>2019</v>
      </c>
    </row>
    <row r="2609" spans="1:23" ht="23.25" hidden="1" customHeight="1" x14ac:dyDescent="0.25">
      <c r="A2609" s="4" t="s">
        <v>2</v>
      </c>
      <c r="B2609" s="4" t="s">
        <v>4833</v>
      </c>
      <c r="C2609" s="430" t="s">
        <v>1663</v>
      </c>
      <c r="D2609" s="332" t="s">
        <v>4834</v>
      </c>
      <c r="E2609" s="337" t="s">
        <v>4835</v>
      </c>
      <c r="F2609" s="332" t="s">
        <v>50</v>
      </c>
      <c r="G2609" s="332">
        <v>3</v>
      </c>
      <c r="H2609" s="650"/>
      <c r="I2609" s="650"/>
      <c r="J2609" s="420">
        <v>43619</v>
      </c>
      <c r="K2609" s="597" t="s">
        <v>33</v>
      </c>
      <c r="L2609" s="323" t="s">
        <v>2</v>
      </c>
      <c r="M2609" s="652" t="s">
        <v>3073</v>
      </c>
      <c r="N2609" s="653">
        <v>43627</v>
      </c>
      <c r="O2609" s="654">
        <v>43629</v>
      </c>
      <c r="P2609" s="430"/>
      <c r="Q2609" s="2" t="s">
        <v>67</v>
      </c>
      <c r="R2609" s="655">
        <v>2019</v>
      </c>
    </row>
    <row r="2610" spans="1:23" ht="23.25" hidden="1" customHeight="1" x14ac:dyDescent="0.25">
      <c r="A2610" s="4" t="s">
        <v>4836</v>
      </c>
      <c r="B2610" s="4" t="s">
        <v>4837</v>
      </c>
      <c r="C2610" s="430" t="s">
        <v>694</v>
      </c>
      <c r="D2610" s="332">
        <v>1036607</v>
      </c>
      <c r="E2610" s="343" t="s">
        <v>4838</v>
      </c>
      <c r="F2610" s="332" t="s">
        <v>32</v>
      </c>
      <c r="G2610" s="332">
        <v>1</v>
      </c>
      <c r="H2610" s="650">
        <v>863</v>
      </c>
      <c r="I2610" s="650">
        <v>863</v>
      </c>
      <c r="J2610" s="419">
        <v>43619</v>
      </c>
      <c r="K2610" s="597" t="s">
        <v>694</v>
      </c>
      <c r="L2610" s="323" t="s">
        <v>84</v>
      </c>
      <c r="M2610" s="652" t="s">
        <v>3073</v>
      </c>
      <c r="N2610" s="660">
        <v>43626</v>
      </c>
      <c r="O2610" s="654">
        <v>43629</v>
      </c>
      <c r="P2610" s="430"/>
      <c r="Q2610" s="2" t="s">
        <v>67</v>
      </c>
      <c r="R2610" s="655">
        <v>2019</v>
      </c>
    </row>
    <row r="2611" spans="1:23" ht="23.25" hidden="1" customHeight="1" x14ac:dyDescent="0.25">
      <c r="A2611" s="5" t="s">
        <v>9</v>
      </c>
      <c r="B2611" s="5" t="s">
        <v>4039</v>
      </c>
      <c r="C2611" s="376" t="s">
        <v>2029</v>
      </c>
      <c r="D2611" s="388" t="s">
        <v>1830</v>
      </c>
      <c r="E2611" s="343" t="s">
        <v>4039</v>
      </c>
      <c r="F2611" s="344" t="s">
        <v>50</v>
      </c>
      <c r="G2611" s="344">
        <v>15</v>
      </c>
      <c r="H2611" s="650">
        <v>2.52</v>
      </c>
      <c r="I2611" s="650">
        <v>37.799999999999997</v>
      </c>
      <c r="J2611" s="366">
        <v>43622</v>
      </c>
      <c r="K2611" s="597" t="s">
        <v>139</v>
      </c>
      <c r="L2611" s="361" t="s">
        <v>120</v>
      </c>
      <c r="M2611" s="652" t="s">
        <v>3073</v>
      </c>
      <c r="N2611" s="660">
        <v>43626</v>
      </c>
      <c r="O2611" s="654">
        <v>43629</v>
      </c>
      <c r="P2611" s="6"/>
      <c r="Q2611" s="7" t="s">
        <v>67</v>
      </c>
      <c r="R2611" s="655">
        <v>2019</v>
      </c>
    </row>
    <row r="2612" spans="1:23" ht="23.25" hidden="1" customHeight="1" x14ac:dyDescent="0.25">
      <c r="A2612" s="5" t="s">
        <v>103</v>
      </c>
      <c r="B2612" s="5" t="s">
        <v>4282</v>
      </c>
      <c r="C2612" s="376" t="s">
        <v>784</v>
      </c>
      <c r="D2612" s="335"/>
      <c r="E2612" s="337" t="s">
        <v>4283</v>
      </c>
      <c r="F2612" s="332" t="s">
        <v>32</v>
      </c>
      <c r="G2612" s="332">
        <v>40</v>
      </c>
      <c r="H2612" s="650">
        <v>9.5299999999999994</v>
      </c>
      <c r="I2612" s="650">
        <v>381.2</v>
      </c>
      <c r="J2612" s="366">
        <v>43623</v>
      </c>
      <c r="K2612" s="598" t="s">
        <v>784</v>
      </c>
      <c r="L2612" s="323" t="s">
        <v>103</v>
      </c>
      <c r="M2612" s="652" t="s">
        <v>3073</v>
      </c>
      <c r="N2612" s="660">
        <v>43626</v>
      </c>
      <c r="O2612" s="654">
        <v>43629</v>
      </c>
      <c r="P2612" s="5"/>
      <c r="Q2612" s="7" t="s">
        <v>67</v>
      </c>
      <c r="R2612" s="655">
        <v>2019</v>
      </c>
    </row>
    <row r="2613" spans="1:23" ht="23.25" hidden="1" customHeight="1" x14ac:dyDescent="0.25">
      <c r="A2613" s="3" t="s">
        <v>54</v>
      </c>
      <c r="B2613" s="5" t="s">
        <v>1881</v>
      </c>
      <c r="C2613" s="376"/>
      <c r="D2613" s="335"/>
      <c r="E2613" s="337" t="s">
        <v>1882</v>
      </c>
      <c r="F2613" s="344" t="s">
        <v>32</v>
      </c>
      <c r="G2613" s="344">
        <v>30</v>
      </c>
      <c r="H2613" s="650">
        <v>13.1</v>
      </c>
      <c r="I2613" s="650">
        <v>393</v>
      </c>
      <c r="J2613" s="366">
        <v>43626</v>
      </c>
      <c r="K2613" s="598" t="s">
        <v>756</v>
      </c>
      <c r="L2613" s="323" t="s">
        <v>84</v>
      </c>
      <c r="M2613" s="652" t="s">
        <v>3073</v>
      </c>
      <c r="N2613" s="660">
        <v>43626</v>
      </c>
      <c r="O2613" s="654">
        <v>43629</v>
      </c>
      <c r="P2613" s="430"/>
      <c r="Q2613" s="2" t="s">
        <v>100</v>
      </c>
      <c r="R2613" s="655">
        <v>2019</v>
      </c>
    </row>
    <row r="2614" spans="1:23" ht="23.25" hidden="1" customHeight="1" x14ac:dyDescent="0.25">
      <c r="A2614" s="3" t="s">
        <v>36</v>
      </c>
      <c r="B2614" s="5" t="s">
        <v>4839</v>
      </c>
      <c r="C2614" s="376"/>
      <c r="D2614" s="335" t="s">
        <v>4840</v>
      </c>
      <c r="E2614" s="337" t="s">
        <v>4841</v>
      </c>
      <c r="F2614" s="344" t="s">
        <v>32</v>
      </c>
      <c r="G2614" s="344">
        <v>1</v>
      </c>
      <c r="H2614" s="650">
        <v>208.7</v>
      </c>
      <c r="I2614" s="650">
        <v>208.7</v>
      </c>
      <c r="J2614" s="651">
        <v>43626</v>
      </c>
      <c r="K2614" s="598" t="s">
        <v>33</v>
      </c>
      <c r="L2614" s="323" t="s">
        <v>36</v>
      </c>
      <c r="M2614" s="652" t="s">
        <v>3073</v>
      </c>
      <c r="N2614" s="653">
        <v>43627</v>
      </c>
      <c r="O2614" s="654">
        <v>43629</v>
      </c>
      <c r="P2614" s="430"/>
      <c r="Q2614" s="2" t="s">
        <v>100</v>
      </c>
      <c r="R2614" s="718">
        <v>2019</v>
      </c>
    </row>
    <row r="2615" spans="1:23" ht="23.25" hidden="1" customHeight="1" x14ac:dyDescent="0.25">
      <c r="A2615" s="4" t="s">
        <v>4842</v>
      </c>
      <c r="B2615" s="5" t="s">
        <v>1667</v>
      </c>
      <c r="C2615" s="376" t="s">
        <v>794</v>
      </c>
      <c r="D2615" s="387" t="s">
        <v>4843</v>
      </c>
      <c r="E2615" s="4" t="s">
        <v>2924</v>
      </c>
      <c r="F2615" s="332" t="s">
        <v>94</v>
      </c>
      <c r="G2615" s="332">
        <v>2</v>
      </c>
      <c r="H2615" s="650">
        <v>101.44</v>
      </c>
      <c r="I2615" s="650">
        <v>202.88</v>
      </c>
      <c r="J2615" s="419">
        <v>43627</v>
      </c>
      <c r="K2615" s="597" t="s">
        <v>1416</v>
      </c>
      <c r="L2615" s="323"/>
      <c r="M2615" s="652" t="s">
        <v>3073</v>
      </c>
      <c r="N2615" s="660">
        <v>43627</v>
      </c>
      <c r="O2615" s="654">
        <v>43629</v>
      </c>
      <c r="P2615" s="430"/>
      <c r="Q2615" s="2" t="s">
        <v>100</v>
      </c>
      <c r="R2615" s="655">
        <v>2019</v>
      </c>
      <c r="S2615" s="641"/>
      <c r="T2615" s="641"/>
      <c r="U2615" s="641"/>
      <c r="V2615" s="641"/>
      <c r="W2615" s="641"/>
    </row>
    <row r="2616" spans="1:23" ht="23.25" hidden="1" customHeight="1" x14ac:dyDescent="0.25">
      <c r="A2616" s="5" t="s">
        <v>9</v>
      </c>
      <c r="B2616" s="4" t="s">
        <v>4844</v>
      </c>
      <c r="C2616" s="759" t="s">
        <v>4845</v>
      </c>
      <c r="D2616" s="388" t="s">
        <v>4846</v>
      </c>
      <c r="E2616" s="333" t="s">
        <v>4844</v>
      </c>
      <c r="F2616" s="332" t="s">
        <v>2334</v>
      </c>
      <c r="G2616" s="332">
        <v>1</v>
      </c>
      <c r="H2616" s="650"/>
      <c r="I2616" s="650">
        <v>14.48</v>
      </c>
      <c r="J2616" s="419">
        <v>43627</v>
      </c>
      <c r="K2616" s="597" t="s">
        <v>139</v>
      </c>
      <c r="L2616" s="361" t="s">
        <v>9</v>
      </c>
      <c r="M2616" s="652" t="s">
        <v>935</v>
      </c>
      <c r="N2616" s="660">
        <v>43643</v>
      </c>
      <c r="O2616" s="654">
        <v>43644</v>
      </c>
      <c r="P2616" s="430"/>
      <c r="Q2616" s="2" t="s">
        <v>100</v>
      </c>
      <c r="R2616" s="655">
        <v>2019</v>
      </c>
    </row>
    <row r="2617" spans="1:23" ht="23.25" hidden="1" customHeight="1" x14ac:dyDescent="0.25">
      <c r="A2617" s="4" t="s">
        <v>103</v>
      </c>
      <c r="B2617" s="5" t="s">
        <v>4829</v>
      </c>
      <c r="C2617" s="430"/>
      <c r="D2617" s="335"/>
      <c r="E2617" s="337" t="s">
        <v>4830</v>
      </c>
      <c r="F2617" s="332" t="s">
        <v>32</v>
      </c>
      <c r="G2617" s="332">
        <v>80</v>
      </c>
      <c r="H2617" s="650">
        <v>13.95</v>
      </c>
      <c r="I2617" s="650">
        <v>1116</v>
      </c>
      <c r="J2617" s="419">
        <v>43627</v>
      </c>
      <c r="K2617" s="597" t="s">
        <v>784</v>
      </c>
      <c r="L2617" s="323" t="s">
        <v>103</v>
      </c>
      <c r="M2617" s="652" t="s">
        <v>3073</v>
      </c>
      <c r="N2617" s="660">
        <v>43627</v>
      </c>
      <c r="O2617" s="654">
        <v>43629</v>
      </c>
      <c r="P2617" s="430"/>
      <c r="Q2617" s="2" t="s">
        <v>67</v>
      </c>
      <c r="R2617" s="655">
        <v>2019</v>
      </c>
    </row>
    <row r="2618" spans="1:23" ht="23.25" hidden="1" customHeight="1" x14ac:dyDescent="0.25">
      <c r="A2618" s="4" t="s">
        <v>0</v>
      </c>
      <c r="B2618" s="4" t="s">
        <v>4632</v>
      </c>
      <c r="C2618" s="430"/>
      <c r="D2618" s="387" t="s">
        <v>309</v>
      </c>
      <c r="E2618" s="333" t="s">
        <v>3462</v>
      </c>
      <c r="F2618" s="332" t="s">
        <v>94</v>
      </c>
      <c r="G2618" s="332" t="s">
        <v>4708</v>
      </c>
      <c r="H2618" s="650">
        <v>130</v>
      </c>
      <c r="I2618" s="650"/>
      <c r="J2618" s="419">
        <v>43627</v>
      </c>
      <c r="K2618" s="597" t="s">
        <v>234</v>
      </c>
      <c r="L2618" s="323" t="s">
        <v>0</v>
      </c>
      <c r="M2618" s="652" t="s">
        <v>3073</v>
      </c>
      <c r="N2618" s="660">
        <v>43627</v>
      </c>
      <c r="O2618" s="654">
        <v>43629</v>
      </c>
      <c r="P2618" s="430"/>
      <c r="Q2618" s="2" t="s">
        <v>67</v>
      </c>
      <c r="R2618" s="655">
        <v>2019</v>
      </c>
    </row>
    <row r="2619" spans="1:23" ht="23.25" hidden="1" customHeight="1" x14ac:dyDescent="0.25">
      <c r="A2619" s="3" t="s">
        <v>54</v>
      </c>
      <c r="B2619" s="5" t="s">
        <v>4847</v>
      </c>
      <c r="C2619" s="376" t="s">
        <v>661</v>
      </c>
      <c r="D2619" s="335" t="s">
        <v>4528</v>
      </c>
      <c r="E2619" s="331" t="s">
        <v>4848</v>
      </c>
      <c r="F2619" s="344" t="s">
        <v>32</v>
      </c>
      <c r="G2619" s="344">
        <v>20</v>
      </c>
      <c r="H2619" s="650">
        <v>18.100000000000001</v>
      </c>
      <c r="I2619" s="650">
        <v>362</v>
      </c>
      <c r="J2619" s="366">
        <v>43234</v>
      </c>
      <c r="K2619" s="598" t="s">
        <v>76</v>
      </c>
      <c r="L2619" s="361" t="s">
        <v>54</v>
      </c>
      <c r="M2619" s="652" t="s">
        <v>3044</v>
      </c>
      <c r="N2619" s="660">
        <v>43235</v>
      </c>
      <c r="O2619" s="654">
        <v>43238</v>
      </c>
      <c r="P2619" s="5"/>
      <c r="Q2619" s="271" t="s">
        <v>77</v>
      </c>
      <c r="R2619" s="5">
        <v>2018</v>
      </c>
    </row>
    <row r="2620" spans="1:23" ht="23.25" hidden="1" customHeight="1" x14ac:dyDescent="0.25">
      <c r="A2620" s="4" t="s">
        <v>4849</v>
      </c>
      <c r="B2620" s="4" t="s">
        <v>4850</v>
      </c>
      <c r="C2620" s="430" t="s">
        <v>4851</v>
      </c>
      <c r="D2620" s="332" t="s">
        <v>4852</v>
      </c>
      <c r="E2620" s="333" t="s">
        <v>4853</v>
      </c>
      <c r="F2620" s="332" t="s">
        <v>32</v>
      </c>
      <c r="G2620" s="332">
        <v>1</v>
      </c>
      <c r="H2620" s="650">
        <v>160</v>
      </c>
      <c r="I2620" s="650">
        <v>160</v>
      </c>
      <c r="J2620" s="420">
        <v>43628</v>
      </c>
      <c r="K2620" s="597" t="s">
        <v>212</v>
      </c>
      <c r="L2620" s="323" t="s">
        <v>84</v>
      </c>
      <c r="M2620" s="652" t="s">
        <v>4854</v>
      </c>
      <c r="N2620" s="653">
        <v>43627</v>
      </c>
      <c r="O2620" s="654">
        <v>43629</v>
      </c>
      <c r="P2620" s="430"/>
      <c r="Q2620" s="2" t="s">
        <v>100</v>
      </c>
      <c r="R2620" s="655">
        <v>2019</v>
      </c>
    </row>
    <row r="2621" spans="1:23" ht="23.25" hidden="1" customHeight="1" x14ac:dyDescent="0.25">
      <c r="A2621" s="4" t="s">
        <v>4849</v>
      </c>
      <c r="B2621" s="4" t="s">
        <v>4855</v>
      </c>
      <c r="C2621" s="430" t="s">
        <v>4851</v>
      </c>
      <c r="D2621" s="332" t="s">
        <v>4856</v>
      </c>
      <c r="E2621" s="333" t="s">
        <v>4857</v>
      </c>
      <c r="F2621" s="332" t="s">
        <v>32</v>
      </c>
      <c r="G2621" s="332">
        <v>1</v>
      </c>
      <c r="H2621" s="650">
        <v>72</v>
      </c>
      <c r="I2621" s="650">
        <v>72</v>
      </c>
      <c r="J2621" s="420">
        <v>43628</v>
      </c>
      <c r="K2621" s="597" t="s">
        <v>212</v>
      </c>
      <c r="L2621" s="323" t="s">
        <v>84</v>
      </c>
      <c r="M2621" s="652" t="s">
        <v>4854</v>
      </c>
      <c r="N2621" s="653">
        <v>43627</v>
      </c>
      <c r="O2621" s="654">
        <v>43629</v>
      </c>
      <c r="P2621" s="430"/>
      <c r="Q2621" s="2" t="s">
        <v>100</v>
      </c>
      <c r="R2621" s="655">
        <v>2019</v>
      </c>
    </row>
    <row r="2622" spans="1:23" ht="23.25" hidden="1" customHeight="1" x14ac:dyDescent="0.25">
      <c r="A2622" s="338" t="s">
        <v>1680</v>
      </c>
      <c r="B2622" s="5" t="s">
        <v>4858</v>
      </c>
      <c r="C2622" s="376" t="s">
        <v>1160</v>
      </c>
      <c r="D2622" s="347" t="s">
        <v>1682</v>
      </c>
      <c r="E2622" s="333" t="s">
        <v>1683</v>
      </c>
      <c r="F2622" s="344" t="s">
        <v>94</v>
      </c>
      <c r="G2622" s="344">
        <v>6</v>
      </c>
      <c r="H2622" s="650">
        <v>10.09</v>
      </c>
      <c r="I2622" s="650">
        <v>60.54</v>
      </c>
      <c r="J2622" s="419">
        <v>43629</v>
      </c>
      <c r="K2622" s="597" t="s">
        <v>139</v>
      </c>
      <c r="L2622" s="323" t="s">
        <v>2217</v>
      </c>
      <c r="M2622" s="652" t="s">
        <v>4854</v>
      </c>
      <c r="N2622" s="660">
        <v>43627</v>
      </c>
      <c r="O2622" s="654">
        <v>43629</v>
      </c>
      <c r="P2622" s="430"/>
      <c r="Q2622" s="2" t="s">
        <v>67</v>
      </c>
      <c r="R2622" s="655">
        <v>2019</v>
      </c>
    </row>
    <row r="2623" spans="1:23" ht="23.25" hidden="1" customHeight="1" x14ac:dyDescent="0.25">
      <c r="A2623" s="4" t="s">
        <v>120</v>
      </c>
      <c r="B2623" s="4" t="s">
        <v>4859</v>
      </c>
      <c r="C2623" s="430" t="s">
        <v>917</v>
      </c>
      <c r="D2623" s="410" t="s">
        <v>1922</v>
      </c>
      <c r="E2623" s="333" t="s">
        <v>4860</v>
      </c>
      <c r="F2623" s="332" t="s">
        <v>94</v>
      </c>
      <c r="G2623" s="332">
        <v>1</v>
      </c>
      <c r="H2623" s="650">
        <v>45.03</v>
      </c>
      <c r="I2623" s="650">
        <v>45.03</v>
      </c>
      <c r="J2623" s="419">
        <v>43629</v>
      </c>
      <c r="K2623" s="597" t="s">
        <v>139</v>
      </c>
      <c r="L2623" s="323" t="s">
        <v>120</v>
      </c>
      <c r="M2623" s="652" t="s">
        <v>4854</v>
      </c>
      <c r="N2623" s="660">
        <v>43627</v>
      </c>
      <c r="O2623" s="654">
        <v>43629</v>
      </c>
      <c r="P2623" s="430"/>
      <c r="Q2623" s="2" t="s">
        <v>100</v>
      </c>
      <c r="R2623" s="655">
        <v>2019</v>
      </c>
      <c r="S2623" s="541"/>
      <c r="T2623" s="541"/>
      <c r="U2623" s="541"/>
      <c r="V2623" s="541"/>
      <c r="W2623" s="541"/>
    </row>
    <row r="2624" spans="1:23" ht="23.25" hidden="1" customHeight="1" x14ac:dyDescent="0.25">
      <c r="A2624" s="4"/>
      <c r="B2624" s="4" t="s">
        <v>4861</v>
      </c>
      <c r="C2624" s="430"/>
      <c r="D2624" s="332"/>
      <c r="E2624" s="337" t="s">
        <v>4862</v>
      </c>
      <c r="F2624" s="332" t="s">
        <v>32</v>
      </c>
      <c r="G2624" s="332">
        <v>1</v>
      </c>
      <c r="H2624" s="650">
        <v>5562</v>
      </c>
      <c r="I2624" s="650">
        <v>5562</v>
      </c>
      <c r="J2624" s="419">
        <v>43630</v>
      </c>
      <c r="K2624" s="597" t="s">
        <v>1209</v>
      </c>
      <c r="L2624" s="323" t="s">
        <v>535</v>
      </c>
      <c r="M2624" s="652" t="s">
        <v>4854</v>
      </c>
      <c r="N2624" s="660">
        <v>43627</v>
      </c>
      <c r="O2624" s="654">
        <v>43633</v>
      </c>
      <c r="P2624" s="430"/>
      <c r="Q2624" s="2" t="s">
        <v>67</v>
      </c>
      <c r="R2624" s="655">
        <v>2019</v>
      </c>
    </row>
    <row r="2625" spans="1:23" ht="23.25" hidden="1" customHeight="1" x14ac:dyDescent="0.25">
      <c r="A2625" s="4" t="s">
        <v>3489</v>
      </c>
      <c r="B2625" s="4" t="s">
        <v>4863</v>
      </c>
      <c r="C2625" s="430" t="s">
        <v>3522</v>
      </c>
      <c r="D2625" s="332">
        <v>132960</v>
      </c>
      <c r="E2625" s="4" t="s">
        <v>4864</v>
      </c>
      <c r="F2625" s="332" t="s">
        <v>50</v>
      </c>
      <c r="G2625" s="332">
        <v>1</v>
      </c>
      <c r="H2625" s="650"/>
      <c r="I2625" s="650">
        <v>156.08000000000001</v>
      </c>
      <c r="J2625" s="420">
        <v>43633</v>
      </c>
      <c r="K2625" s="597" t="s">
        <v>33</v>
      </c>
      <c r="L2625" s="323" t="s">
        <v>3489</v>
      </c>
      <c r="M2625" s="652" t="s">
        <v>3335</v>
      </c>
      <c r="N2625" s="653">
        <v>43641</v>
      </c>
      <c r="O2625" s="654">
        <v>43644</v>
      </c>
      <c r="P2625" s="430"/>
      <c r="Q2625" s="2" t="s">
        <v>100</v>
      </c>
      <c r="R2625" s="658">
        <f>YEAR(J2625)</f>
        <v>2019</v>
      </c>
    </row>
    <row r="2626" spans="1:23" ht="23.25" hidden="1" customHeight="1" x14ac:dyDescent="0.25">
      <c r="A2626" s="4" t="s">
        <v>7</v>
      </c>
      <c r="B2626" s="4" t="s">
        <v>4865</v>
      </c>
      <c r="C2626" s="430" t="s">
        <v>3522</v>
      </c>
      <c r="D2626" s="332">
        <v>106685</v>
      </c>
      <c r="E2626" s="4" t="s">
        <v>4866</v>
      </c>
      <c r="F2626" s="332" t="s">
        <v>50</v>
      </c>
      <c r="G2626" s="332">
        <v>2</v>
      </c>
      <c r="H2626" s="650">
        <v>86.938000000000002</v>
      </c>
      <c r="I2626" s="650">
        <v>173.88</v>
      </c>
      <c r="J2626" s="420">
        <v>43633</v>
      </c>
      <c r="K2626" s="597" t="s">
        <v>33</v>
      </c>
      <c r="L2626" s="323" t="s">
        <v>7</v>
      </c>
      <c r="M2626" s="652" t="s">
        <v>3335</v>
      </c>
      <c r="N2626" s="653">
        <v>43641</v>
      </c>
      <c r="O2626" s="657">
        <v>43644</v>
      </c>
      <c r="P2626" s="430"/>
      <c r="Q2626" s="2" t="s">
        <v>100</v>
      </c>
      <c r="R2626" s="658">
        <f>YEAR(J2626)</f>
        <v>2019</v>
      </c>
    </row>
    <row r="2627" spans="1:23" ht="23.25" hidden="1" customHeight="1" x14ac:dyDescent="0.25">
      <c r="A2627" s="4" t="s">
        <v>9</v>
      </c>
      <c r="B2627" s="4" t="s">
        <v>4867</v>
      </c>
      <c r="C2627" s="430" t="s">
        <v>1774</v>
      </c>
      <c r="D2627" s="332"/>
      <c r="E2627" s="337" t="s">
        <v>4867</v>
      </c>
      <c r="F2627" s="332" t="s">
        <v>50</v>
      </c>
      <c r="G2627" s="332">
        <v>25</v>
      </c>
      <c r="H2627" s="650"/>
      <c r="I2627" s="650"/>
      <c r="J2627" s="419">
        <v>43633</v>
      </c>
      <c r="K2627" s="597" t="s">
        <v>188</v>
      </c>
      <c r="L2627" s="323" t="s">
        <v>88</v>
      </c>
      <c r="M2627" s="652"/>
      <c r="N2627" s="660"/>
      <c r="O2627" s="654"/>
      <c r="P2627" s="430"/>
      <c r="Q2627" s="2" t="s">
        <v>100</v>
      </c>
      <c r="R2627" s="655">
        <v>2019</v>
      </c>
    </row>
    <row r="2628" spans="1:23" ht="23.25" hidden="1" customHeight="1" x14ac:dyDescent="0.25">
      <c r="A2628" s="4" t="s">
        <v>9</v>
      </c>
      <c r="B2628" s="4" t="s">
        <v>4868</v>
      </c>
      <c r="C2628" s="430"/>
      <c r="D2628" s="332"/>
      <c r="E2628" s="337" t="s">
        <v>4869</v>
      </c>
      <c r="F2628" s="332" t="s">
        <v>50</v>
      </c>
      <c r="G2628" s="332">
        <v>100</v>
      </c>
      <c r="H2628" s="650">
        <v>0.56000000000000005</v>
      </c>
      <c r="I2628" s="650">
        <v>56.000000000000007</v>
      </c>
      <c r="J2628" s="420">
        <v>43633</v>
      </c>
      <c r="K2628" s="597" t="s">
        <v>33</v>
      </c>
      <c r="L2628" s="323" t="s">
        <v>88</v>
      </c>
      <c r="M2628" s="652" t="s">
        <v>34</v>
      </c>
      <c r="N2628" s="653">
        <v>43713</v>
      </c>
      <c r="O2628" s="654">
        <v>43717</v>
      </c>
      <c r="P2628" s="430"/>
      <c r="Q2628" s="2" t="s">
        <v>100</v>
      </c>
      <c r="R2628" s="658">
        <f>YEAR(J2628)</f>
        <v>2019</v>
      </c>
    </row>
    <row r="2629" spans="1:23" ht="23.25" hidden="1" customHeight="1" x14ac:dyDescent="0.25">
      <c r="A2629" s="4" t="s">
        <v>4004</v>
      </c>
      <c r="B2629" s="4" t="s">
        <v>4811</v>
      </c>
      <c r="C2629" s="430" t="s">
        <v>2738</v>
      </c>
      <c r="D2629" s="388" t="s">
        <v>4812</v>
      </c>
      <c r="E2629" s="333" t="s">
        <v>4811</v>
      </c>
      <c r="F2629" s="332" t="s">
        <v>50</v>
      </c>
      <c r="G2629" s="332">
        <v>2</v>
      </c>
      <c r="H2629" s="650">
        <v>1.74</v>
      </c>
      <c r="I2629" s="650">
        <v>3.48</v>
      </c>
      <c r="J2629" s="419">
        <v>43633</v>
      </c>
      <c r="K2629" s="597" t="s">
        <v>139</v>
      </c>
      <c r="L2629" s="361" t="s">
        <v>4806</v>
      </c>
      <c r="M2629" s="652" t="s">
        <v>935</v>
      </c>
      <c r="N2629" s="660">
        <v>43650</v>
      </c>
      <c r="O2629" s="654">
        <v>43658</v>
      </c>
      <c r="P2629" s="430"/>
      <c r="Q2629" s="2" t="s">
        <v>67</v>
      </c>
      <c r="R2629" s="655">
        <v>2019</v>
      </c>
    </row>
    <row r="2630" spans="1:23" ht="23.25" hidden="1" customHeight="1" x14ac:dyDescent="0.25">
      <c r="A2630" s="3" t="s">
        <v>2495</v>
      </c>
      <c r="B2630" s="5" t="s">
        <v>2808</v>
      </c>
      <c r="C2630" s="376" t="s">
        <v>178</v>
      </c>
      <c r="D2630" s="332">
        <v>1523266</v>
      </c>
      <c r="E2630" s="3" t="s">
        <v>179</v>
      </c>
      <c r="F2630" s="344" t="s">
        <v>44</v>
      </c>
      <c r="G2630" s="344">
        <v>3</v>
      </c>
      <c r="H2630" s="650">
        <v>304.61</v>
      </c>
      <c r="I2630" s="650">
        <v>913.83</v>
      </c>
      <c r="J2630" s="366">
        <v>43634</v>
      </c>
      <c r="K2630" s="598" t="s">
        <v>178</v>
      </c>
      <c r="L2630" s="361" t="s">
        <v>2792</v>
      </c>
      <c r="M2630" s="652" t="s">
        <v>3335</v>
      </c>
      <c r="N2630" s="660">
        <v>43641</v>
      </c>
      <c r="O2630" s="654">
        <v>43644</v>
      </c>
      <c r="P2630" s="3"/>
      <c r="Q2630" s="7" t="s">
        <v>100</v>
      </c>
      <c r="R2630" s="655">
        <v>2019</v>
      </c>
    </row>
    <row r="2631" spans="1:23" ht="23.25" hidden="1" customHeight="1" x14ac:dyDescent="0.25">
      <c r="A2631" s="4" t="s">
        <v>4221</v>
      </c>
      <c r="B2631" s="4" t="s">
        <v>4625</v>
      </c>
      <c r="C2631" s="430" t="s">
        <v>180</v>
      </c>
      <c r="D2631" s="332">
        <v>1523268</v>
      </c>
      <c r="E2631" s="3" t="s">
        <v>4625</v>
      </c>
      <c r="F2631" s="344" t="s">
        <v>44</v>
      </c>
      <c r="G2631" s="332">
        <v>2</v>
      </c>
      <c r="H2631" s="650">
        <v>292.99</v>
      </c>
      <c r="I2631" s="650">
        <v>585.98</v>
      </c>
      <c r="J2631" s="366">
        <v>43634</v>
      </c>
      <c r="K2631" s="597" t="s">
        <v>178</v>
      </c>
      <c r="L2631" s="361" t="s">
        <v>2792</v>
      </c>
      <c r="M2631" s="652" t="s">
        <v>3335</v>
      </c>
      <c r="N2631" s="660">
        <v>43641</v>
      </c>
      <c r="O2631" s="654">
        <v>43644</v>
      </c>
      <c r="P2631" s="430"/>
      <c r="Q2631" s="2" t="s">
        <v>100</v>
      </c>
      <c r="R2631" s="655">
        <v>2019</v>
      </c>
    </row>
    <row r="2632" spans="1:23" ht="23.25" hidden="1" customHeight="1" x14ac:dyDescent="0.25">
      <c r="A2632" s="338" t="s">
        <v>2792</v>
      </c>
      <c r="B2632" s="5" t="s">
        <v>4870</v>
      </c>
      <c r="C2632" s="376" t="s">
        <v>178</v>
      </c>
      <c r="D2632" s="335" t="s">
        <v>731</v>
      </c>
      <c r="E2632" s="337" t="s">
        <v>732</v>
      </c>
      <c r="F2632" s="332" t="s">
        <v>683</v>
      </c>
      <c r="G2632" s="332">
        <v>1</v>
      </c>
      <c r="H2632" s="650">
        <v>4391.53</v>
      </c>
      <c r="I2632" s="650">
        <v>4391.53</v>
      </c>
      <c r="J2632" s="366">
        <v>43635</v>
      </c>
      <c r="K2632" s="598" t="s">
        <v>180</v>
      </c>
      <c r="L2632" s="361" t="s">
        <v>2792</v>
      </c>
      <c r="M2632" s="652" t="s">
        <v>935</v>
      </c>
      <c r="N2632" s="660">
        <v>43648</v>
      </c>
      <c r="O2632" s="654"/>
      <c r="P2632" s="5" t="s">
        <v>1631</v>
      </c>
      <c r="Q2632" s="7" t="s">
        <v>67</v>
      </c>
      <c r="R2632" s="718">
        <v>2019</v>
      </c>
    </row>
    <row r="2633" spans="1:23" ht="23.25" hidden="1" customHeight="1" x14ac:dyDescent="0.25">
      <c r="A2633" s="4" t="s">
        <v>9</v>
      </c>
      <c r="B2633" s="4" t="s">
        <v>4871</v>
      </c>
      <c r="C2633" s="430" t="s">
        <v>976</v>
      </c>
      <c r="D2633" s="332" t="s">
        <v>4872</v>
      </c>
      <c r="E2633" s="4" t="s">
        <v>4873</v>
      </c>
      <c r="F2633" s="332" t="s">
        <v>50</v>
      </c>
      <c r="G2633" s="332">
        <v>6</v>
      </c>
      <c r="H2633" s="650">
        <v>8</v>
      </c>
      <c r="I2633" s="650">
        <v>48</v>
      </c>
      <c r="J2633" s="419">
        <v>43636</v>
      </c>
      <c r="K2633" s="597" t="s">
        <v>188</v>
      </c>
      <c r="L2633" s="361" t="s">
        <v>9</v>
      </c>
      <c r="M2633" s="652" t="s">
        <v>935</v>
      </c>
      <c r="N2633" s="660">
        <v>43699</v>
      </c>
      <c r="O2633" s="654">
        <v>43706</v>
      </c>
      <c r="P2633" s="430"/>
      <c r="Q2633" s="2" t="s">
        <v>100</v>
      </c>
      <c r="R2633" s="718">
        <v>2019</v>
      </c>
    </row>
    <row r="2634" spans="1:23" ht="23.25" hidden="1" customHeight="1" x14ac:dyDescent="0.25">
      <c r="A2634" s="4" t="s">
        <v>84</v>
      </c>
      <c r="B2634" s="4" t="s">
        <v>4874</v>
      </c>
      <c r="C2634" s="430" t="s">
        <v>3525</v>
      </c>
      <c r="D2634" s="332" t="s">
        <v>4875</v>
      </c>
      <c r="E2634" s="4" t="s">
        <v>4874</v>
      </c>
      <c r="F2634" s="344" t="s">
        <v>44</v>
      </c>
      <c r="G2634" s="332">
        <v>2</v>
      </c>
      <c r="H2634" s="650">
        <v>82.63</v>
      </c>
      <c r="I2634" s="650">
        <v>165.26</v>
      </c>
      <c r="J2634" s="420">
        <v>43636</v>
      </c>
      <c r="K2634" s="597" t="s">
        <v>33</v>
      </c>
      <c r="L2634" s="323" t="s">
        <v>84</v>
      </c>
      <c r="M2634" s="652" t="s">
        <v>935</v>
      </c>
      <c r="N2634" s="653">
        <v>43650</v>
      </c>
      <c r="O2634" s="654">
        <v>43658</v>
      </c>
      <c r="P2634" s="430"/>
      <c r="Q2634" s="2" t="s">
        <v>67</v>
      </c>
      <c r="R2634" s="655">
        <v>2019</v>
      </c>
    </row>
    <row r="2635" spans="1:23" ht="23.25" hidden="1" customHeight="1" x14ac:dyDescent="0.25">
      <c r="A2635" s="4" t="s">
        <v>120</v>
      </c>
      <c r="B2635" s="4" t="s">
        <v>4721</v>
      </c>
      <c r="C2635" s="430" t="s">
        <v>1832</v>
      </c>
      <c r="D2635" s="332" t="s">
        <v>4723</v>
      </c>
      <c r="E2635" s="4" t="s">
        <v>1838</v>
      </c>
      <c r="F2635" s="332" t="s">
        <v>94</v>
      </c>
      <c r="G2635" s="332">
        <v>12</v>
      </c>
      <c r="H2635" s="650">
        <v>10.46</v>
      </c>
      <c r="I2635" s="650">
        <v>125.52000000000001</v>
      </c>
      <c r="J2635" s="419">
        <v>43636</v>
      </c>
      <c r="K2635" s="597" t="s">
        <v>9234</v>
      </c>
      <c r="L2635" s="323" t="s">
        <v>9</v>
      </c>
      <c r="M2635" s="652" t="s">
        <v>935</v>
      </c>
      <c r="N2635" s="660">
        <v>43650</v>
      </c>
      <c r="O2635" s="654">
        <v>43658</v>
      </c>
      <c r="P2635" s="430"/>
      <c r="Q2635" s="2" t="s">
        <v>67</v>
      </c>
      <c r="R2635" s="655">
        <v>2019</v>
      </c>
    </row>
    <row r="2636" spans="1:23" ht="23.25" hidden="1" customHeight="1" x14ac:dyDescent="0.25">
      <c r="A2636" s="4" t="s">
        <v>120</v>
      </c>
      <c r="B2636" s="4" t="s">
        <v>4876</v>
      </c>
      <c r="C2636" s="430" t="s">
        <v>917</v>
      </c>
      <c r="D2636" s="410" t="s">
        <v>4877</v>
      </c>
      <c r="E2636" s="333" t="s">
        <v>4878</v>
      </c>
      <c r="F2636" s="332" t="s">
        <v>94</v>
      </c>
      <c r="G2636" s="332">
        <v>1</v>
      </c>
      <c r="H2636" s="650">
        <v>182.69</v>
      </c>
      <c r="I2636" s="650">
        <v>182.69</v>
      </c>
      <c r="J2636" s="419">
        <v>43636</v>
      </c>
      <c r="K2636" s="597" t="s">
        <v>139</v>
      </c>
      <c r="L2636" s="323"/>
      <c r="M2636" s="652" t="s">
        <v>935</v>
      </c>
      <c r="N2636" s="660">
        <v>43650</v>
      </c>
      <c r="O2636" s="654">
        <v>43658</v>
      </c>
      <c r="P2636" s="430"/>
      <c r="Q2636" s="2" t="s">
        <v>67</v>
      </c>
      <c r="R2636" s="655">
        <v>2019</v>
      </c>
    </row>
    <row r="2637" spans="1:23" ht="23.25" hidden="1" customHeight="1" x14ac:dyDescent="0.25">
      <c r="A2637" s="4" t="s">
        <v>0</v>
      </c>
      <c r="B2637" s="4" t="s">
        <v>4879</v>
      </c>
      <c r="C2637" s="430" t="s">
        <v>166</v>
      </c>
      <c r="D2637" s="332" t="s">
        <v>4880</v>
      </c>
      <c r="E2637" s="4" t="s">
        <v>4881</v>
      </c>
      <c r="F2637" s="332" t="s">
        <v>94</v>
      </c>
      <c r="G2637" s="332">
        <v>1</v>
      </c>
      <c r="H2637" s="650">
        <v>11739.91</v>
      </c>
      <c r="I2637" s="650">
        <v>11739.91</v>
      </c>
      <c r="J2637" s="419">
        <v>43636</v>
      </c>
      <c r="K2637" s="597" t="s">
        <v>166</v>
      </c>
      <c r="L2637" s="323" t="s">
        <v>95</v>
      </c>
      <c r="M2637" s="652" t="s">
        <v>935</v>
      </c>
      <c r="N2637" s="660">
        <v>43648</v>
      </c>
      <c r="O2637" s="654">
        <v>43664</v>
      </c>
      <c r="P2637" s="430"/>
      <c r="Q2637" s="2" t="s">
        <v>100</v>
      </c>
      <c r="R2637" s="655">
        <v>2019</v>
      </c>
      <c r="S2637" s="789"/>
      <c r="T2637" s="789"/>
      <c r="U2637" s="789"/>
      <c r="V2637" s="789"/>
      <c r="W2637" s="789"/>
    </row>
    <row r="2638" spans="1:23" ht="23.25" hidden="1" customHeight="1" x14ac:dyDescent="0.25">
      <c r="A2638" s="4" t="s">
        <v>4</v>
      </c>
      <c r="B2638" s="4" t="s">
        <v>4882</v>
      </c>
      <c r="C2638" s="430"/>
      <c r="D2638" s="332" t="s">
        <v>4883</v>
      </c>
      <c r="E2638" s="337" t="s">
        <v>4882</v>
      </c>
      <c r="F2638" s="344" t="s">
        <v>44</v>
      </c>
      <c r="G2638" s="332">
        <v>16</v>
      </c>
      <c r="H2638" s="650">
        <v>1.85</v>
      </c>
      <c r="I2638" s="650">
        <v>29.6</v>
      </c>
      <c r="J2638" s="419">
        <v>43636</v>
      </c>
      <c r="K2638" s="597" t="s">
        <v>1560</v>
      </c>
      <c r="L2638" s="323" t="s">
        <v>4</v>
      </c>
      <c r="M2638" s="652" t="s">
        <v>935</v>
      </c>
      <c r="N2638" s="660">
        <v>43641</v>
      </c>
      <c r="O2638" s="654">
        <v>43643</v>
      </c>
      <c r="P2638" s="430"/>
      <c r="Q2638" s="2" t="s">
        <v>100</v>
      </c>
      <c r="R2638" s="718">
        <v>2019</v>
      </c>
    </row>
    <row r="2639" spans="1:23" ht="23.25" hidden="1" customHeight="1" x14ac:dyDescent="0.25">
      <c r="A2639" s="4" t="s">
        <v>4</v>
      </c>
      <c r="B2639" s="4" t="s">
        <v>4884</v>
      </c>
      <c r="C2639" s="430"/>
      <c r="D2639" s="332" t="s">
        <v>4883</v>
      </c>
      <c r="E2639" s="337" t="s">
        <v>4885</v>
      </c>
      <c r="F2639" s="344" t="s">
        <v>44</v>
      </c>
      <c r="G2639" s="332">
        <v>10</v>
      </c>
      <c r="H2639" s="650">
        <v>3</v>
      </c>
      <c r="I2639" s="650">
        <v>30</v>
      </c>
      <c r="J2639" s="419">
        <v>43636</v>
      </c>
      <c r="K2639" s="597" t="s">
        <v>1560</v>
      </c>
      <c r="L2639" s="323" t="s">
        <v>4</v>
      </c>
      <c r="M2639" s="652" t="s">
        <v>935</v>
      </c>
      <c r="N2639" s="660">
        <v>43650</v>
      </c>
      <c r="O2639" s="654">
        <v>43658</v>
      </c>
      <c r="P2639" s="430"/>
      <c r="Q2639" s="2" t="s">
        <v>67</v>
      </c>
      <c r="R2639" s="718">
        <v>2019</v>
      </c>
    </row>
    <row r="2640" spans="1:23" ht="23.25" hidden="1" customHeight="1" x14ac:dyDescent="0.25">
      <c r="A2640" s="4" t="s">
        <v>0</v>
      </c>
      <c r="B2640" s="4" t="s">
        <v>4886</v>
      </c>
      <c r="C2640" s="430"/>
      <c r="D2640" s="332" t="s">
        <v>4590</v>
      </c>
      <c r="E2640" s="337" t="s">
        <v>4886</v>
      </c>
      <c r="F2640" s="332" t="s">
        <v>50</v>
      </c>
      <c r="G2640" s="332">
        <v>1</v>
      </c>
      <c r="H2640" s="650">
        <v>25.4</v>
      </c>
      <c r="I2640" s="650">
        <v>25.4</v>
      </c>
      <c r="J2640" s="420">
        <v>43642</v>
      </c>
      <c r="K2640" s="597" t="s">
        <v>33</v>
      </c>
      <c r="L2640" s="323" t="s">
        <v>0</v>
      </c>
      <c r="M2640" s="652" t="s">
        <v>935</v>
      </c>
      <c r="N2640" s="653">
        <v>43650</v>
      </c>
      <c r="O2640" s="654">
        <v>43658</v>
      </c>
      <c r="P2640" s="430"/>
      <c r="Q2640" s="2" t="s">
        <v>100</v>
      </c>
      <c r="R2640" s="658">
        <f>YEAR(J2640)</f>
        <v>2019</v>
      </c>
    </row>
    <row r="2641" spans="1:23" ht="23.25" hidden="1" customHeight="1" x14ac:dyDescent="0.25">
      <c r="A2641" s="4" t="s">
        <v>7</v>
      </c>
      <c r="B2641" s="4" t="s">
        <v>4887</v>
      </c>
      <c r="C2641" s="430"/>
      <c r="D2641" s="332" t="s">
        <v>4888</v>
      </c>
      <c r="E2641" s="337" t="s">
        <v>4889</v>
      </c>
      <c r="F2641" s="332" t="s">
        <v>50</v>
      </c>
      <c r="G2641" s="332">
        <v>1</v>
      </c>
      <c r="H2641" s="650">
        <v>53.39</v>
      </c>
      <c r="I2641" s="650">
        <v>53.39</v>
      </c>
      <c r="J2641" s="420">
        <v>43642</v>
      </c>
      <c r="K2641" s="597" t="s">
        <v>33</v>
      </c>
      <c r="L2641" s="323" t="s">
        <v>7</v>
      </c>
      <c r="M2641" s="652" t="s">
        <v>935</v>
      </c>
      <c r="N2641" s="653">
        <v>43650</v>
      </c>
      <c r="O2641" s="654">
        <v>43658</v>
      </c>
      <c r="P2641" s="430"/>
      <c r="Q2641" s="2" t="s">
        <v>100</v>
      </c>
      <c r="R2641" s="658">
        <f>YEAR(J2641)</f>
        <v>2019</v>
      </c>
    </row>
    <row r="2642" spans="1:23" ht="23.25" hidden="1" customHeight="1" x14ac:dyDescent="0.25">
      <c r="A2642" s="4" t="s">
        <v>3489</v>
      </c>
      <c r="B2642" s="5" t="s">
        <v>4829</v>
      </c>
      <c r="C2642" s="430"/>
      <c r="D2642" s="388"/>
      <c r="E2642" s="337" t="s">
        <v>4830</v>
      </c>
      <c r="F2642" s="332" t="s">
        <v>32</v>
      </c>
      <c r="G2642" s="332">
        <v>40</v>
      </c>
      <c r="H2642" s="650">
        <v>13.95</v>
      </c>
      <c r="I2642" s="650">
        <v>558</v>
      </c>
      <c r="J2642" s="419">
        <v>43642</v>
      </c>
      <c r="K2642" s="597" t="s">
        <v>784</v>
      </c>
      <c r="L2642" s="323" t="s">
        <v>103</v>
      </c>
      <c r="M2642" s="652" t="s">
        <v>935</v>
      </c>
      <c r="N2642" s="660">
        <v>43650</v>
      </c>
      <c r="O2642" s="654">
        <v>43658</v>
      </c>
      <c r="P2642" s="430"/>
      <c r="Q2642" s="2" t="s">
        <v>67</v>
      </c>
      <c r="R2642" s="655">
        <v>2019</v>
      </c>
    </row>
    <row r="2643" spans="1:23" ht="23.25" hidden="1" customHeight="1" x14ac:dyDescent="0.25">
      <c r="A2643" s="4" t="s">
        <v>7</v>
      </c>
      <c r="B2643" s="4" t="s">
        <v>4604</v>
      </c>
      <c r="C2643" s="430"/>
      <c r="D2643" s="332" t="s">
        <v>4606</v>
      </c>
      <c r="E2643" s="337" t="s">
        <v>4604</v>
      </c>
      <c r="F2643" s="332" t="s">
        <v>50</v>
      </c>
      <c r="G2643" s="332">
        <v>1</v>
      </c>
      <c r="H2643" s="650">
        <v>217.25</v>
      </c>
      <c r="I2643" s="650">
        <v>217.25</v>
      </c>
      <c r="J2643" s="420">
        <v>43642</v>
      </c>
      <c r="K2643" s="597" t="s">
        <v>33</v>
      </c>
      <c r="L2643" s="323" t="s">
        <v>7</v>
      </c>
      <c r="M2643" s="652" t="s">
        <v>935</v>
      </c>
      <c r="N2643" s="653">
        <v>43650</v>
      </c>
      <c r="O2643" s="654">
        <v>43658</v>
      </c>
      <c r="P2643" s="430"/>
      <c r="Q2643" s="2" t="s">
        <v>100</v>
      </c>
      <c r="R2643" s="658">
        <f>YEAR(J2643)</f>
        <v>2019</v>
      </c>
      <c r="S2643" s="564"/>
      <c r="T2643" s="564"/>
      <c r="U2643" s="564"/>
      <c r="V2643" s="564"/>
      <c r="W2643" s="564"/>
    </row>
    <row r="2644" spans="1:23" ht="23.25" hidden="1" customHeight="1" x14ac:dyDescent="0.25">
      <c r="A2644" s="417" t="s">
        <v>95</v>
      </c>
      <c r="B2644" s="4" t="s">
        <v>4890</v>
      </c>
      <c r="C2644" s="659" t="s">
        <v>784</v>
      </c>
      <c r="D2644" s="332" t="s">
        <v>785</v>
      </c>
      <c r="E2644" s="337" t="s">
        <v>1982</v>
      </c>
      <c r="F2644" s="332" t="s">
        <v>50</v>
      </c>
      <c r="G2644" s="332">
        <v>6</v>
      </c>
      <c r="H2644" s="650">
        <v>13.27</v>
      </c>
      <c r="I2644" s="650">
        <v>79.62</v>
      </c>
      <c r="J2644" s="419">
        <v>43643</v>
      </c>
      <c r="K2644" s="597" t="s">
        <v>784</v>
      </c>
      <c r="L2644" s="323" t="s">
        <v>95</v>
      </c>
      <c r="M2644" s="652" t="s">
        <v>3106</v>
      </c>
      <c r="N2644" s="660">
        <v>43844</v>
      </c>
      <c r="O2644" s="654">
        <v>43852</v>
      </c>
      <c r="P2644" s="396"/>
      <c r="Q2644" s="2" t="s">
        <v>100</v>
      </c>
      <c r="R2644" s="396">
        <f>YEAR(J2644)</f>
        <v>2019</v>
      </c>
      <c r="S2644" s="767"/>
      <c r="T2644" s="767"/>
      <c r="U2644" s="767"/>
      <c r="V2644" s="767"/>
      <c r="W2644" s="767"/>
    </row>
    <row r="2645" spans="1:23" ht="23.25" hidden="1" customHeight="1" x14ac:dyDescent="0.25">
      <c r="A2645" s="338" t="s">
        <v>95</v>
      </c>
      <c r="B2645" s="5" t="s">
        <v>4890</v>
      </c>
      <c r="C2645" s="376" t="s">
        <v>784</v>
      </c>
      <c r="D2645" s="335" t="s">
        <v>785</v>
      </c>
      <c r="E2645" s="337" t="s">
        <v>1982</v>
      </c>
      <c r="F2645" s="332" t="s">
        <v>50</v>
      </c>
      <c r="G2645" s="332">
        <v>5</v>
      </c>
      <c r="H2645" s="650">
        <v>13.27</v>
      </c>
      <c r="I2645" s="650">
        <v>66.349999999999994</v>
      </c>
      <c r="J2645" s="366">
        <v>43643</v>
      </c>
      <c r="K2645" s="598" t="s">
        <v>784</v>
      </c>
      <c r="L2645" s="361" t="s">
        <v>95</v>
      </c>
      <c r="M2645" s="652" t="s">
        <v>1258</v>
      </c>
      <c r="N2645" s="660">
        <v>43700</v>
      </c>
      <c r="O2645" s="654">
        <v>43706</v>
      </c>
      <c r="P2645" s="5"/>
      <c r="Q2645" s="7" t="s">
        <v>67</v>
      </c>
      <c r="R2645" s="718">
        <v>2019</v>
      </c>
    </row>
    <row r="2646" spans="1:23" ht="23.25" hidden="1" customHeight="1" x14ac:dyDescent="0.25">
      <c r="A2646" s="5" t="s">
        <v>4</v>
      </c>
      <c r="B2646" s="5" t="s">
        <v>4891</v>
      </c>
      <c r="C2646" s="376"/>
      <c r="D2646" s="335" t="s">
        <v>4892</v>
      </c>
      <c r="E2646" s="337" t="s">
        <v>4891</v>
      </c>
      <c r="F2646" s="332" t="s">
        <v>2334</v>
      </c>
      <c r="G2646" s="332">
        <v>1</v>
      </c>
      <c r="H2646" s="650">
        <v>16.399999999999999</v>
      </c>
      <c r="I2646" s="650">
        <v>16.399999999999999</v>
      </c>
      <c r="J2646" s="366">
        <v>43643</v>
      </c>
      <c r="K2646" s="598" t="s">
        <v>2123</v>
      </c>
      <c r="L2646" s="361" t="s">
        <v>4</v>
      </c>
      <c r="M2646" s="652" t="s">
        <v>1258</v>
      </c>
      <c r="N2646" s="660">
        <v>43705</v>
      </c>
      <c r="O2646" s="654">
        <v>43706</v>
      </c>
      <c r="P2646" s="430"/>
      <c r="Q2646" s="2" t="s">
        <v>67</v>
      </c>
      <c r="R2646" s="655">
        <v>2019</v>
      </c>
    </row>
    <row r="2647" spans="1:23" ht="23.25" hidden="1" customHeight="1" x14ac:dyDescent="0.25">
      <c r="A2647" s="4"/>
      <c r="B2647" s="5" t="s">
        <v>4893</v>
      </c>
      <c r="C2647" s="430"/>
      <c r="D2647" s="335" t="s">
        <v>4894</v>
      </c>
      <c r="E2647" s="337" t="s">
        <v>4895</v>
      </c>
      <c r="F2647" s="332" t="s">
        <v>32</v>
      </c>
      <c r="G2647" s="332">
        <v>1</v>
      </c>
      <c r="H2647" s="650">
        <v>53.39</v>
      </c>
      <c r="I2647" s="650">
        <v>53.39</v>
      </c>
      <c r="J2647" s="420">
        <v>43644</v>
      </c>
      <c r="K2647" s="597" t="s">
        <v>33</v>
      </c>
      <c r="L2647" s="323" t="s">
        <v>36</v>
      </c>
      <c r="M2647" s="652" t="s">
        <v>935</v>
      </c>
      <c r="N2647" s="653"/>
      <c r="O2647" s="654"/>
      <c r="P2647" s="430"/>
      <c r="Q2647" s="2" t="s">
        <v>100</v>
      </c>
      <c r="R2647" s="718">
        <v>2019</v>
      </c>
    </row>
    <row r="2648" spans="1:23" ht="23.25" hidden="1" customHeight="1" x14ac:dyDescent="0.25">
      <c r="A2648" s="5" t="s">
        <v>1718</v>
      </c>
      <c r="B2648" s="5" t="s">
        <v>478</v>
      </c>
      <c r="C2648" s="376"/>
      <c r="D2648" s="335" t="s">
        <v>479</v>
      </c>
      <c r="E2648" s="337" t="s">
        <v>480</v>
      </c>
      <c r="F2648" s="344" t="s">
        <v>94</v>
      </c>
      <c r="G2648" s="344">
        <v>2</v>
      </c>
      <c r="H2648" s="650">
        <v>15.08</v>
      </c>
      <c r="I2648" s="650">
        <v>30.16</v>
      </c>
      <c r="J2648" s="366">
        <v>43647</v>
      </c>
      <c r="K2648" s="598" t="s">
        <v>481</v>
      </c>
      <c r="L2648" s="361" t="s">
        <v>54</v>
      </c>
      <c r="M2648" s="652" t="s">
        <v>1258</v>
      </c>
      <c r="N2648" s="660">
        <v>43705</v>
      </c>
      <c r="O2648" s="654">
        <v>43706</v>
      </c>
      <c r="P2648" s="430"/>
      <c r="Q2648" s="2" t="s">
        <v>67</v>
      </c>
      <c r="R2648" s="655">
        <v>2019</v>
      </c>
    </row>
    <row r="2649" spans="1:23" ht="23.25" hidden="1" customHeight="1" x14ac:dyDescent="0.25">
      <c r="A2649" s="4" t="s">
        <v>10</v>
      </c>
      <c r="B2649" s="5" t="s">
        <v>2619</v>
      </c>
      <c r="C2649" s="376" t="s">
        <v>947</v>
      </c>
      <c r="D2649" s="335" t="s">
        <v>409</v>
      </c>
      <c r="E2649" s="4" t="s">
        <v>2620</v>
      </c>
      <c r="F2649" s="344" t="s">
        <v>94</v>
      </c>
      <c r="G2649" s="344">
        <v>1</v>
      </c>
      <c r="H2649" s="650">
        <v>372.17</v>
      </c>
      <c r="I2649" s="650">
        <v>372.17</v>
      </c>
      <c r="J2649" s="419">
        <v>43647</v>
      </c>
      <c r="K2649" s="597" t="s">
        <v>234</v>
      </c>
      <c r="L2649" s="323" t="s">
        <v>10</v>
      </c>
      <c r="M2649" s="652" t="s">
        <v>3498</v>
      </c>
      <c r="N2649" s="660">
        <v>43661</v>
      </c>
      <c r="O2649" s="654">
        <v>43665</v>
      </c>
      <c r="P2649" s="430"/>
      <c r="Q2649" s="2" t="s">
        <v>67</v>
      </c>
      <c r="R2649" s="718">
        <v>2019</v>
      </c>
      <c r="S2649" s="564"/>
      <c r="T2649" s="564"/>
      <c r="U2649" s="564"/>
      <c r="V2649" s="564"/>
      <c r="W2649" s="564"/>
    </row>
    <row r="2650" spans="1:23" ht="23.25" hidden="1" customHeight="1" x14ac:dyDescent="0.25">
      <c r="A2650" s="4" t="s">
        <v>3489</v>
      </c>
      <c r="B2650" s="4" t="s">
        <v>4896</v>
      </c>
      <c r="C2650" s="430" t="s">
        <v>2029</v>
      </c>
      <c r="D2650" s="335" t="s">
        <v>4897</v>
      </c>
      <c r="E2650" s="333" t="s">
        <v>4898</v>
      </c>
      <c r="F2650" s="344" t="s">
        <v>44</v>
      </c>
      <c r="G2650" s="332">
        <v>1</v>
      </c>
      <c r="H2650" s="650">
        <v>21.15</v>
      </c>
      <c r="I2650" s="650">
        <v>21.15</v>
      </c>
      <c r="J2650" s="419">
        <v>43648</v>
      </c>
      <c r="K2650" s="597" t="s">
        <v>139</v>
      </c>
      <c r="L2650" s="323" t="s">
        <v>171</v>
      </c>
      <c r="M2650" s="652" t="s">
        <v>1258</v>
      </c>
      <c r="N2650" s="660">
        <v>43700</v>
      </c>
      <c r="O2650" s="654">
        <v>43706</v>
      </c>
      <c r="P2650" s="430"/>
      <c r="Q2650" s="2" t="s">
        <v>67</v>
      </c>
      <c r="R2650" s="655">
        <v>2019</v>
      </c>
    </row>
    <row r="2651" spans="1:23" ht="23.25" hidden="1" customHeight="1" x14ac:dyDescent="0.25">
      <c r="A2651" s="4" t="s">
        <v>4</v>
      </c>
      <c r="B2651" s="4" t="s">
        <v>4899</v>
      </c>
      <c r="C2651" s="430"/>
      <c r="D2651" s="335" t="s">
        <v>4900</v>
      </c>
      <c r="E2651" s="337" t="s">
        <v>4899</v>
      </c>
      <c r="F2651" s="332" t="s">
        <v>50</v>
      </c>
      <c r="G2651" s="332">
        <v>1</v>
      </c>
      <c r="H2651" s="650"/>
      <c r="I2651" s="650">
        <v>0</v>
      </c>
      <c r="J2651" s="419">
        <v>43648</v>
      </c>
      <c r="K2651" s="597" t="s">
        <v>1560</v>
      </c>
      <c r="L2651" s="323" t="s">
        <v>4</v>
      </c>
      <c r="M2651" s="652" t="s">
        <v>935</v>
      </c>
      <c r="N2651" s="660">
        <v>43669</v>
      </c>
      <c r="O2651" s="654">
        <v>43669</v>
      </c>
      <c r="P2651" s="430"/>
      <c r="Q2651" s="2" t="s">
        <v>100</v>
      </c>
      <c r="R2651" s="718">
        <v>2019</v>
      </c>
    </row>
    <row r="2652" spans="1:23" ht="23.25" hidden="1" customHeight="1" x14ac:dyDescent="0.25">
      <c r="A2652" s="4" t="s">
        <v>54</v>
      </c>
      <c r="B2652" s="4" t="s">
        <v>4901</v>
      </c>
      <c r="C2652" s="430"/>
      <c r="D2652" s="335"/>
      <c r="E2652" s="337" t="s">
        <v>4902</v>
      </c>
      <c r="F2652" s="332" t="s">
        <v>32</v>
      </c>
      <c r="G2652" s="332">
        <v>1</v>
      </c>
      <c r="H2652" s="650">
        <v>40</v>
      </c>
      <c r="I2652" s="650">
        <v>40</v>
      </c>
      <c r="J2652" s="419">
        <v>43648</v>
      </c>
      <c r="K2652" s="597" t="s">
        <v>1147</v>
      </c>
      <c r="L2652" s="323" t="s">
        <v>0</v>
      </c>
      <c r="M2652" s="652" t="s">
        <v>935</v>
      </c>
      <c r="N2652" s="660">
        <v>43649</v>
      </c>
      <c r="O2652" s="654">
        <v>43658</v>
      </c>
      <c r="P2652" s="430"/>
      <c r="Q2652" s="2" t="s">
        <v>67</v>
      </c>
      <c r="R2652" s="655">
        <v>2019</v>
      </c>
    </row>
    <row r="2653" spans="1:23" ht="23.25" hidden="1" customHeight="1" x14ac:dyDescent="0.25">
      <c r="A2653" s="341" t="s">
        <v>95</v>
      </c>
      <c r="B2653" s="334" t="s">
        <v>1012</v>
      </c>
      <c r="C2653" s="656" t="s">
        <v>932</v>
      </c>
      <c r="D2653" s="335" t="s">
        <v>1013</v>
      </c>
      <c r="E2653" s="3" t="s">
        <v>1014</v>
      </c>
      <c r="F2653" s="335" t="s">
        <v>94</v>
      </c>
      <c r="G2653" s="335">
        <v>4</v>
      </c>
      <c r="H2653" s="650"/>
      <c r="I2653" s="650"/>
      <c r="J2653" s="790">
        <v>43650</v>
      </c>
      <c r="K2653" s="791" t="s">
        <v>256</v>
      </c>
      <c r="L2653" s="323" t="s">
        <v>6</v>
      </c>
      <c r="M2653" s="652"/>
      <c r="N2653" s="660">
        <v>43655</v>
      </c>
      <c r="O2653" s="654">
        <v>43658</v>
      </c>
      <c r="P2653" s="759"/>
      <c r="Q2653" s="388" t="s">
        <v>67</v>
      </c>
      <c r="R2653" s="718">
        <v>2019</v>
      </c>
    </row>
    <row r="2654" spans="1:23" s="124" customFormat="1" ht="23.25" hidden="1" customHeight="1" x14ac:dyDescent="0.25">
      <c r="A2654" s="4" t="s">
        <v>4842</v>
      </c>
      <c r="B2654" s="5" t="s">
        <v>1667</v>
      </c>
      <c r="C2654" s="376" t="s">
        <v>794</v>
      </c>
      <c r="D2654" s="387" t="s">
        <v>4843</v>
      </c>
      <c r="E2654" s="5" t="s">
        <v>2924</v>
      </c>
      <c r="F2654" s="344" t="s">
        <v>44</v>
      </c>
      <c r="G2654" s="332">
        <v>2</v>
      </c>
      <c r="H2654" s="650">
        <v>101.44</v>
      </c>
      <c r="I2654" s="650">
        <v>202.88</v>
      </c>
      <c r="J2654" s="419">
        <v>43654</v>
      </c>
      <c r="K2654" s="597" t="s">
        <v>1416</v>
      </c>
      <c r="L2654" s="323" t="s">
        <v>10</v>
      </c>
      <c r="M2654" s="652" t="s">
        <v>1258</v>
      </c>
      <c r="N2654" s="660">
        <v>43669</v>
      </c>
      <c r="O2654" s="654">
        <v>43672</v>
      </c>
      <c r="P2654" s="430"/>
      <c r="Q2654" s="2" t="s">
        <v>67</v>
      </c>
      <c r="R2654" s="655">
        <v>2019</v>
      </c>
      <c r="S2654" s="330"/>
      <c r="T2654" s="330"/>
      <c r="U2654" s="330"/>
      <c r="V2654" s="330"/>
      <c r="W2654" s="330"/>
    </row>
    <row r="2655" spans="1:23" s="124" customFormat="1" ht="23.25" hidden="1" customHeight="1" x14ac:dyDescent="0.25">
      <c r="A2655" s="350" t="s">
        <v>132</v>
      </c>
      <c r="B2655" s="348" t="s">
        <v>2852</v>
      </c>
      <c r="C2655" s="745" t="s">
        <v>784</v>
      </c>
      <c r="D2655" s="415"/>
      <c r="E2655" s="337" t="s">
        <v>4404</v>
      </c>
      <c r="F2655" s="415" t="s">
        <v>32</v>
      </c>
      <c r="G2655" s="415">
        <v>40</v>
      </c>
      <c r="H2655" s="650">
        <v>39.64</v>
      </c>
      <c r="I2655" s="650">
        <v>1585.6</v>
      </c>
      <c r="J2655" s="426">
        <v>43654</v>
      </c>
      <c r="K2655" s="599" t="s">
        <v>784</v>
      </c>
      <c r="L2655" s="575" t="s">
        <v>132</v>
      </c>
      <c r="M2655" s="652" t="s">
        <v>3180</v>
      </c>
      <c r="N2655" s="660">
        <v>43655</v>
      </c>
      <c r="O2655" s="654">
        <v>43658</v>
      </c>
      <c r="P2655" s="430"/>
      <c r="Q2655" s="2" t="s">
        <v>100</v>
      </c>
      <c r="R2655" s="655">
        <v>2019</v>
      </c>
      <c r="S2655" s="330"/>
      <c r="T2655" s="330"/>
      <c r="U2655" s="330"/>
      <c r="V2655" s="330"/>
      <c r="W2655" s="330"/>
    </row>
    <row r="2656" spans="1:23" s="124" customFormat="1" ht="23.25" hidden="1" customHeight="1" x14ac:dyDescent="0.25">
      <c r="A2656" s="4" t="s">
        <v>78</v>
      </c>
      <c r="B2656" s="396" t="s">
        <v>4903</v>
      </c>
      <c r="C2656" s="430"/>
      <c r="D2656" s="332" t="s">
        <v>4904</v>
      </c>
      <c r="E2656" s="333" t="s">
        <v>4903</v>
      </c>
      <c r="F2656" s="332" t="s">
        <v>32</v>
      </c>
      <c r="G2656" s="332">
        <v>5</v>
      </c>
      <c r="H2656" s="650">
        <v>6.67</v>
      </c>
      <c r="I2656" s="650">
        <v>33.35</v>
      </c>
      <c r="J2656" s="419">
        <v>43654</v>
      </c>
      <c r="K2656" s="597" t="s">
        <v>139</v>
      </c>
      <c r="L2656" s="323" t="s">
        <v>2</v>
      </c>
      <c r="M2656" s="652" t="s">
        <v>1258</v>
      </c>
      <c r="N2656" s="660">
        <v>43700</v>
      </c>
      <c r="O2656" s="654">
        <v>43706</v>
      </c>
      <c r="P2656" s="430"/>
      <c r="Q2656" s="2" t="s">
        <v>67</v>
      </c>
      <c r="R2656" s="655">
        <v>2019</v>
      </c>
      <c r="S2656" s="330"/>
      <c r="T2656" s="330"/>
      <c r="U2656" s="330"/>
      <c r="V2656" s="330"/>
      <c r="W2656" s="330"/>
    </row>
    <row r="2657" spans="1:23" s="124" customFormat="1" ht="23.25" hidden="1" customHeight="1" x14ac:dyDescent="0.25">
      <c r="A2657" s="4" t="s">
        <v>4399</v>
      </c>
      <c r="B2657" s="4" t="s">
        <v>4905</v>
      </c>
      <c r="C2657" s="430"/>
      <c r="D2657" s="332"/>
      <c r="E2657" s="337" t="s">
        <v>4906</v>
      </c>
      <c r="F2657" s="332" t="s">
        <v>32</v>
      </c>
      <c r="G2657" s="332">
        <v>4</v>
      </c>
      <c r="H2657" s="650"/>
      <c r="I2657" s="650"/>
      <c r="J2657" s="419">
        <v>43655</v>
      </c>
      <c r="K2657" s="597" t="s">
        <v>214</v>
      </c>
      <c r="L2657" s="323" t="s">
        <v>84</v>
      </c>
      <c r="M2657" s="652" t="s">
        <v>34</v>
      </c>
      <c r="N2657" s="660">
        <v>43713</v>
      </c>
      <c r="O2657" s="654">
        <v>43717</v>
      </c>
      <c r="P2657" s="430"/>
      <c r="Q2657" s="2" t="s">
        <v>67</v>
      </c>
      <c r="R2657" s="655">
        <v>2019</v>
      </c>
      <c r="S2657" s="330"/>
      <c r="T2657" s="330"/>
      <c r="U2657" s="330"/>
      <c r="V2657" s="330"/>
      <c r="W2657" s="330"/>
    </row>
    <row r="2658" spans="1:23" s="124" customFormat="1" ht="23.25" hidden="1" customHeight="1" x14ac:dyDescent="0.25">
      <c r="A2658" s="4" t="s">
        <v>4907</v>
      </c>
      <c r="B2658" s="4" t="s">
        <v>4907</v>
      </c>
      <c r="C2658" s="430" t="s">
        <v>4908</v>
      </c>
      <c r="D2658" s="332" t="s">
        <v>4909</v>
      </c>
      <c r="E2658" s="337" t="s">
        <v>4910</v>
      </c>
      <c r="F2658" s="344" t="s">
        <v>4911</v>
      </c>
      <c r="G2658" s="344">
        <v>1</v>
      </c>
      <c r="H2658" s="650">
        <v>32</v>
      </c>
      <c r="I2658" s="650">
        <v>32</v>
      </c>
      <c r="J2658" s="366">
        <v>43655</v>
      </c>
      <c r="K2658" s="598" t="s">
        <v>1560</v>
      </c>
      <c r="L2658" s="361" t="s">
        <v>3047</v>
      </c>
      <c r="M2658" s="652" t="s">
        <v>1258</v>
      </c>
      <c r="N2658" s="660">
        <v>43700</v>
      </c>
      <c r="O2658" s="654">
        <v>43706</v>
      </c>
      <c r="P2658" s="430"/>
      <c r="Q2658" s="2" t="s">
        <v>67</v>
      </c>
      <c r="R2658" s="718">
        <v>2019</v>
      </c>
      <c r="S2658" s="330"/>
      <c r="T2658" s="330"/>
      <c r="U2658" s="330"/>
      <c r="V2658" s="330"/>
      <c r="W2658" s="330"/>
    </row>
    <row r="2659" spans="1:23" s="124" customFormat="1" ht="23.25" hidden="1" customHeight="1" x14ac:dyDescent="0.25">
      <c r="A2659" s="4" t="s">
        <v>4907</v>
      </c>
      <c r="B2659" s="4" t="s">
        <v>4907</v>
      </c>
      <c r="C2659" s="430" t="s">
        <v>4912</v>
      </c>
      <c r="D2659" s="332">
        <v>855006917</v>
      </c>
      <c r="E2659" s="331" t="s">
        <v>4913</v>
      </c>
      <c r="F2659" s="332" t="s">
        <v>4911</v>
      </c>
      <c r="G2659" s="332">
        <v>1</v>
      </c>
      <c r="H2659" s="650">
        <v>186</v>
      </c>
      <c r="I2659" s="650">
        <v>186</v>
      </c>
      <c r="J2659" s="366">
        <v>43655</v>
      </c>
      <c r="K2659" s="597" t="s">
        <v>1560</v>
      </c>
      <c r="L2659" s="323" t="s">
        <v>3047</v>
      </c>
      <c r="M2659" s="652"/>
      <c r="N2659" s="660">
        <v>43643</v>
      </c>
      <c r="O2659" s="654">
        <v>43643</v>
      </c>
      <c r="P2659" s="430"/>
      <c r="Q2659" s="2" t="s">
        <v>67</v>
      </c>
      <c r="R2659" s="655">
        <v>2019</v>
      </c>
      <c r="S2659" s="270"/>
      <c r="T2659" s="270"/>
      <c r="U2659" s="270"/>
      <c r="V2659" s="270"/>
      <c r="W2659" s="270"/>
    </row>
    <row r="2660" spans="1:23" s="124" customFormat="1" ht="23.25" hidden="1" customHeight="1" x14ac:dyDescent="0.25">
      <c r="A2660" s="4" t="s">
        <v>0</v>
      </c>
      <c r="B2660" s="4" t="s">
        <v>4914</v>
      </c>
      <c r="C2660" s="430" t="s">
        <v>4915</v>
      </c>
      <c r="D2660" s="332" t="s">
        <v>4916</v>
      </c>
      <c r="E2660" s="5" t="s">
        <v>4917</v>
      </c>
      <c r="F2660" s="332" t="s">
        <v>50</v>
      </c>
      <c r="G2660" s="332">
        <v>5</v>
      </c>
      <c r="H2660" s="650">
        <v>135.36000000000001</v>
      </c>
      <c r="I2660" s="650">
        <v>676.80000000000007</v>
      </c>
      <c r="J2660" s="419">
        <v>43655</v>
      </c>
      <c r="K2660" s="597" t="s">
        <v>214</v>
      </c>
      <c r="L2660" s="323" t="s">
        <v>0</v>
      </c>
      <c r="M2660" s="652" t="s">
        <v>1258</v>
      </c>
      <c r="N2660" s="660">
        <v>43700</v>
      </c>
      <c r="O2660" s="654">
        <v>43706</v>
      </c>
      <c r="P2660" s="430"/>
      <c r="Q2660" s="2" t="s">
        <v>67</v>
      </c>
      <c r="R2660" s="655">
        <v>2019</v>
      </c>
    </row>
    <row r="2661" spans="1:23" s="124" customFormat="1" ht="23.25" hidden="1" customHeight="1" x14ac:dyDescent="0.25">
      <c r="A2661" s="4" t="s">
        <v>4450</v>
      </c>
      <c r="B2661" s="4" t="s">
        <v>4451</v>
      </c>
      <c r="C2661" s="430"/>
      <c r="D2661" s="332" t="s">
        <v>4452</v>
      </c>
      <c r="E2661" s="333" t="s">
        <v>4451</v>
      </c>
      <c r="F2661" s="332" t="s">
        <v>32</v>
      </c>
      <c r="G2661" s="332">
        <v>1</v>
      </c>
      <c r="H2661" s="650">
        <v>26.55</v>
      </c>
      <c r="I2661" s="650">
        <v>26.55</v>
      </c>
      <c r="J2661" s="419">
        <v>43655</v>
      </c>
      <c r="K2661" s="597" t="s">
        <v>139</v>
      </c>
      <c r="L2661" s="323" t="s">
        <v>1329</v>
      </c>
      <c r="M2661" s="652" t="s">
        <v>3180</v>
      </c>
      <c r="N2661" s="660">
        <v>43655</v>
      </c>
      <c r="O2661" s="654">
        <v>43658</v>
      </c>
      <c r="P2661" s="430"/>
      <c r="Q2661" s="2" t="s">
        <v>67</v>
      </c>
      <c r="R2661" s="655">
        <v>2019</v>
      </c>
      <c r="S2661" s="330"/>
      <c r="T2661" s="330"/>
      <c r="U2661" s="330"/>
      <c r="V2661" s="330"/>
      <c r="W2661" s="330"/>
    </row>
    <row r="2662" spans="1:23" s="124" customFormat="1" ht="23.25" hidden="1" customHeight="1" x14ac:dyDescent="0.25">
      <c r="A2662" s="4" t="s">
        <v>1158</v>
      </c>
      <c r="B2662" s="4" t="s">
        <v>4541</v>
      </c>
      <c r="C2662" s="430" t="s">
        <v>2738</v>
      </c>
      <c r="D2662" s="335" t="s">
        <v>4542</v>
      </c>
      <c r="E2662" s="333" t="s">
        <v>4541</v>
      </c>
      <c r="F2662" s="332" t="s">
        <v>2334</v>
      </c>
      <c r="G2662" s="332">
        <v>1</v>
      </c>
      <c r="H2662" s="650">
        <v>18.5</v>
      </c>
      <c r="I2662" s="650">
        <v>18.5</v>
      </c>
      <c r="J2662" s="419">
        <v>43655</v>
      </c>
      <c r="K2662" s="597" t="s">
        <v>139</v>
      </c>
      <c r="L2662" s="323" t="s">
        <v>1329</v>
      </c>
      <c r="M2662" s="652" t="s">
        <v>3180</v>
      </c>
      <c r="N2662" s="660">
        <v>43655</v>
      </c>
      <c r="O2662" s="654">
        <v>43658</v>
      </c>
      <c r="P2662" s="430"/>
      <c r="Q2662" s="2" t="s">
        <v>67</v>
      </c>
      <c r="R2662" s="655">
        <v>2019</v>
      </c>
      <c r="S2662" s="330"/>
      <c r="T2662" s="330"/>
      <c r="U2662" s="330"/>
      <c r="V2662" s="330"/>
      <c r="W2662" s="330"/>
    </row>
    <row r="2663" spans="1:23" s="124" customFormat="1" ht="23.25" hidden="1" customHeight="1" x14ac:dyDescent="0.25">
      <c r="A2663" s="348" t="s">
        <v>3747</v>
      </c>
      <c r="B2663" s="348" t="s">
        <v>3877</v>
      </c>
      <c r="C2663" s="728" t="s">
        <v>784</v>
      </c>
      <c r="D2663" s="427" t="s">
        <v>3878</v>
      </c>
      <c r="E2663" s="337" t="s">
        <v>3879</v>
      </c>
      <c r="F2663" s="393" t="s">
        <v>64</v>
      </c>
      <c r="G2663" s="393">
        <v>80</v>
      </c>
      <c r="H2663" s="650">
        <v>9.5299999999999994</v>
      </c>
      <c r="I2663" s="650">
        <v>762.4</v>
      </c>
      <c r="J2663" s="686">
        <v>43655</v>
      </c>
      <c r="K2663" s="687" t="s">
        <v>784</v>
      </c>
      <c r="L2663" s="569" t="s">
        <v>154</v>
      </c>
      <c r="M2663" s="652" t="s">
        <v>3180</v>
      </c>
      <c r="N2663" s="660">
        <v>43655</v>
      </c>
      <c r="O2663" s="654">
        <v>43658</v>
      </c>
      <c r="P2663" s="430"/>
      <c r="Q2663" s="2" t="s">
        <v>100</v>
      </c>
      <c r="R2663" s="655">
        <v>2019</v>
      </c>
      <c r="S2663" s="330"/>
      <c r="T2663" s="330"/>
      <c r="U2663" s="330"/>
      <c r="V2663" s="330"/>
      <c r="W2663" s="330"/>
    </row>
    <row r="2664" spans="1:23" ht="23.25" hidden="1" customHeight="1" x14ac:dyDescent="0.25">
      <c r="A2664" s="4" t="s">
        <v>4526</v>
      </c>
      <c r="B2664" s="4" t="s">
        <v>4918</v>
      </c>
      <c r="C2664" s="430" t="s">
        <v>33</v>
      </c>
      <c r="D2664" s="344" t="s">
        <v>4919</v>
      </c>
      <c r="E2664" s="333" t="s">
        <v>4920</v>
      </c>
      <c r="F2664" s="332" t="s">
        <v>4911</v>
      </c>
      <c r="G2664" s="332" t="s">
        <v>4921</v>
      </c>
      <c r="H2664" s="650">
        <v>21.64</v>
      </c>
      <c r="I2664" s="650">
        <v>21.64</v>
      </c>
      <c r="J2664" s="420">
        <v>43657</v>
      </c>
      <c r="K2664" s="597" t="s">
        <v>4922</v>
      </c>
      <c r="L2664" s="323" t="s">
        <v>4526</v>
      </c>
      <c r="M2664" s="652" t="s">
        <v>1258</v>
      </c>
      <c r="N2664" s="653">
        <v>43700</v>
      </c>
      <c r="O2664" s="654">
        <v>43706</v>
      </c>
      <c r="P2664" s="430"/>
      <c r="Q2664" s="2" t="s">
        <v>100</v>
      </c>
      <c r="R2664" s="655">
        <v>2019</v>
      </c>
    </row>
    <row r="2665" spans="1:23" ht="23.25" hidden="1" customHeight="1" x14ac:dyDescent="0.25">
      <c r="A2665" s="4" t="s">
        <v>7</v>
      </c>
      <c r="B2665" s="4" t="s">
        <v>4923</v>
      </c>
      <c r="C2665" s="430" t="s">
        <v>52</v>
      </c>
      <c r="D2665" s="344" t="s">
        <v>4924</v>
      </c>
      <c r="E2665" s="337" t="s">
        <v>4925</v>
      </c>
      <c r="F2665" s="332" t="s">
        <v>4911</v>
      </c>
      <c r="G2665" s="332">
        <v>1</v>
      </c>
      <c r="H2665" s="650">
        <v>177.46</v>
      </c>
      <c r="I2665" s="650">
        <v>177.46</v>
      </c>
      <c r="J2665" s="420">
        <v>43657</v>
      </c>
      <c r="K2665" s="597" t="s">
        <v>33</v>
      </c>
      <c r="L2665" s="323" t="s">
        <v>7</v>
      </c>
      <c r="M2665" s="652" t="s">
        <v>1258</v>
      </c>
      <c r="N2665" s="653">
        <v>43700</v>
      </c>
      <c r="O2665" s="654">
        <v>43706</v>
      </c>
      <c r="P2665" s="430"/>
      <c r="Q2665" s="2" t="s">
        <v>67</v>
      </c>
      <c r="R2665" s="718">
        <v>2019</v>
      </c>
    </row>
    <row r="2666" spans="1:23" ht="23.25" hidden="1" customHeight="1" x14ac:dyDescent="0.25">
      <c r="A2666" s="4" t="s">
        <v>3047</v>
      </c>
      <c r="B2666" s="4" t="s">
        <v>4926</v>
      </c>
      <c r="C2666" s="430"/>
      <c r="D2666" s="344">
        <v>186710208</v>
      </c>
      <c r="E2666" s="5" t="s">
        <v>4927</v>
      </c>
      <c r="F2666" s="332" t="s">
        <v>50</v>
      </c>
      <c r="G2666" s="332">
        <v>1</v>
      </c>
      <c r="H2666" s="650">
        <v>19</v>
      </c>
      <c r="I2666" s="650">
        <v>19</v>
      </c>
      <c r="J2666" s="419">
        <v>43657</v>
      </c>
      <c r="K2666" s="598" t="s">
        <v>1560</v>
      </c>
      <c r="L2666" s="323" t="s">
        <v>3047</v>
      </c>
      <c r="M2666" s="652" t="s">
        <v>1258</v>
      </c>
      <c r="N2666" s="660">
        <v>43700</v>
      </c>
      <c r="O2666" s="654">
        <v>43706</v>
      </c>
      <c r="P2666" s="430"/>
      <c r="Q2666" s="2" t="s">
        <v>67</v>
      </c>
      <c r="R2666" s="655">
        <v>2019</v>
      </c>
      <c r="S2666" s="124"/>
      <c r="T2666" s="124"/>
      <c r="U2666" s="124"/>
      <c r="V2666" s="124"/>
      <c r="W2666" s="124"/>
    </row>
    <row r="2667" spans="1:23" ht="23.25" hidden="1" customHeight="1" x14ac:dyDescent="0.25">
      <c r="A2667" s="3" t="s">
        <v>10</v>
      </c>
      <c r="B2667" s="5" t="s">
        <v>4114</v>
      </c>
      <c r="C2667" s="376"/>
      <c r="D2667" s="344" t="s">
        <v>4928</v>
      </c>
      <c r="E2667" s="5" t="s">
        <v>4929</v>
      </c>
      <c r="F2667" s="344" t="s">
        <v>4930</v>
      </c>
      <c r="G2667" s="344">
        <v>50</v>
      </c>
      <c r="H2667" s="650">
        <v>0.11</v>
      </c>
      <c r="I2667" s="650">
        <v>5.5</v>
      </c>
      <c r="J2667" s="366">
        <v>43657</v>
      </c>
      <c r="K2667" s="598" t="s">
        <v>1560</v>
      </c>
      <c r="L2667" s="361" t="s">
        <v>10</v>
      </c>
      <c r="M2667" s="652" t="s">
        <v>1258</v>
      </c>
      <c r="N2667" s="660">
        <v>43700</v>
      </c>
      <c r="O2667" s="654">
        <v>43706</v>
      </c>
      <c r="P2667" s="6"/>
      <c r="Q2667" s="7" t="s">
        <v>67</v>
      </c>
      <c r="R2667" s="718">
        <v>2019</v>
      </c>
    </row>
    <row r="2668" spans="1:23" ht="23.25" hidden="1" customHeight="1" x14ac:dyDescent="0.25">
      <c r="A2668" s="4" t="s">
        <v>0</v>
      </c>
      <c r="B2668" s="4" t="s">
        <v>4931</v>
      </c>
      <c r="C2668" s="430" t="s">
        <v>4932</v>
      </c>
      <c r="D2668" s="344">
        <v>211040</v>
      </c>
      <c r="E2668" s="5" t="s">
        <v>4933</v>
      </c>
      <c r="F2668" s="344" t="s">
        <v>44</v>
      </c>
      <c r="G2668" s="332">
        <v>1</v>
      </c>
      <c r="H2668" s="650">
        <v>1.6</v>
      </c>
      <c r="I2668" s="650">
        <v>1.6</v>
      </c>
      <c r="J2668" s="420">
        <v>43658</v>
      </c>
      <c r="K2668" s="597" t="s">
        <v>33</v>
      </c>
      <c r="L2668" s="323" t="s">
        <v>0</v>
      </c>
      <c r="M2668" s="652" t="s">
        <v>1258</v>
      </c>
      <c r="N2668" s="653">
        <v>43700</v>
      </c>
      <c r="O2668" s="654">
        <v>43706</v>
      </c>
      <c r="P2668" s="430"/>
      <c r="Q2668" s="2" t="s">
        <v>100</v>
      </c>
      <c r="R2668" s="655">
        <v>2019</v>
      </c>
    </row>
    <row r="2669" spans="1:23" ht="23.25" hidden="1" customHeight="1" x14ac:dyDescent="0.25">
      <c r="A2669" s="4" t="s">
        <v>0</v>
      </c>
      <c r="B2669" s="4" t="s">
        <v>4931</v>
      </c>
      <c r="C2669" s="430" t="s">
        <v>4932</v>
      </c>
      <c r="D2669" s="344">
        <v>330213</v>
      </c>
      <c r="E2669" s="5" t="s">
        <v>4934</v>
      </c>
      <c r="F2669" s="344" t="s">
        <v>44</v>
      </c>
      <c r="G2669" s="332">
        <v>1</v>
      </c>
      <c r="H2669" s="650">
        <v>13.2</v>
      </c>
      <c r="I2669" s="650">
        <v>13.2</v>
      </c>
      <c r="J2669" s="420">
        <v>43658</v>
      </c>
      <c r="K2669" s="597" t="s">
        <v>33</v>
      </c>
      <c r="L2669" s="323" t="s">
        <v>0</v>
      </c>
      <c r="M2669" s="652" t="s">
        <v>1258</v>
      </c>
      <c r="N2669" s="653">
        <v>43700</v>
      </c>
      <c r="O2669" s="654">
        <v>43706</v>
      </c>
      <c r="P2669" s="430"/>
      <c r="Q2669" s="2" t="s">
        <v>67</v>
      </c>
      <c r="R2669" s="655">
        <v>2019</v>
      </c>
    </row>
    <row r="2670" spans="1:23" ht="23.25" hidden="1" customHeight="1" x14ac:dyDescent="0.25">
      <c r="A2670" s="4" t="s">
        <v>9</v>
      </c>
      <c r="B2670" s="4" t="s">
        <v>4935</v>
      </c>
      <c r="C2670" s="430"/>
      <c r="D2670" s="344"/>
      <c r="E2670" s="337" t="s">
        <v>4935</v>
      </c>
      <c r="F2670" s="332" t="s">
        <v>50</v>
      </c>
      <c r="G2670" s="332">
        <v>100</v>
      </c>
      <c r="H2670" s="650"/>
      <c r="I2670" s="650">
        <v>0</v>
      </c>
      <c r="J2670" s="419">
        <v>43658</v>
      </c>
      <c r="K2670" s="597" t="s">
        <v>1560</v>
      </c>
      <c r="L2670" s="323" t="s">
        <v>9</v>
      </c>
      <c r="M2670" s="652" t="s">
        <v>3498</v>
      </c>
      <c r="N2670" s="660">
        <v>43669</v>
      </c>
      <c r="O2670" s="654"/>
      <c r="P2670" s="430"/>
      <c r="Q2670" s="2" t="s">
        <v>100</v>
      </c>
      <c r="R2670" s="655">
        <v>2019</v>
      </c>
    </row>
    <row r="2671" spans="1:23" ht="23.25" hidden="1" customHeight="1" x14ac:dyDescent="0.25">
      <c r="A2671" s="4" t="s">
        <v>54</v>
      </c>
      <c r="B2671" s="4" t="s">
        <v>4936</v>
      </c>
      <c r="C2671" s="430"/>
      <c r="D2671" s="344" t="s">
        <v>4937</v>
      </c>
      <c r="E2671" s="337" t="s">
        <v>4938</v>
      </c>
      <c r="F2671" s="332" t="s">
        <v>32</v>
      </c>
      <c r="G2671" s="332">
        <v>1</v>
      </c>
      <c r="H2671" s="650">
        <v>836.05</v>
      </c>
      <c r="I2671" s="650">
        <v>836.05</v>
      </c>
      <c r="J2671" s="419">
        <v>43658</v>
      </c>
      <c r="K2671" s="597" t="s">
        <v>808</v>
      </c>
      <c r="L2671" s="323" t="s">
        <v>0</v>
      </c>
      <c r="M2671" s="652" t="s">
        <v>1258</v>
      </c>
      <c r="N2671" s="653">
        <v>43700</v>
      </c>
      <c r="O2671" s="654">
        <v>43706</v>
      </c>
      <c r="P2671" s="430"/>
      <c r="Q2671" s="2" t="s">
        <v>100</v>
      </c>
      <c r="R2671" s="718">
        <v>2019</v>
      </c>
    </row>
    <row r="2672" spans="1:23" ht="23.25" hidden="1" customHeight="1" x14ac:dyDescent="0.25">
      <c r="A2672" s="4" t="s">
        <v>9</v>
      </c>
      <c r="B2672" s="4" t="s">
        <v>4939</v>
      </c>
      <c r="C2672" s="430"/>
      <c r="D2672" s="344"/>
      <c r="E2672" s="337" t="s">
        <v>4940</v>
      </c>
      <c r="F2672" s="332" t="s">
        <v>50</v>
      </c>
      <c r="G2672" s="332">
        <v>100</v>
      </c>
      <c r="H2672" s="650"/>
      <c r="I2672" s="650">
        <v>0</v>
      </c>
      <c r="J2672" s="419">
        <v>43658</v>
      </c>
      <c r="K2672" s="597" t="s">
        <v>1560</v>
      </c>
      <c r="L2672" s="323" t="s">
        <v>88</v>
      </c>
      <c r="M2672" s="652" t="s">
        <v>1258</v>
      </c>
      <c r="N2672" s="660">
        <v>43669</v>
      </c>
      <c r="O2672" s="654"/>
      <c r="P2672" s="430"/>
      <c r="Q2672" s="2" t="s">
        <v>100</v>
      </c>
      <c r="R2672" s="655">
        <v>2019</v>
      </c>
    </row>
    <row r="2673" spans="1:23" ht="23.25" hidden="1" customHeight="1" x14ac:dyDescent="0.25">
      <c r="A2673" s="5" t="s">
        <v>0</v>
      </c>
      <c r="B2673" s="5" t="s">
        <v>4847</v>
      </c>
      <c r="C2673" s="376" t="s">
        <v>76</v>
      </c>
      <c r="D2673" s="344" t="s">
        <v>4528</v>
      </c>
      <c r="E2673" s="3" t="s">
        <v>4847</v>
      </c>
      <c r="F2673" s="344" t="s">
        <v>50</v>
      </c>
      <c r="G2673" s="344">
        <v>30</v>
      </c>
      <c r="H2673" s="650">
        <v>18.100000000000001</v>
      </c>
      <c r="I2673" s="650">
        <v>543</v>
      </c>
      <c r="J2673" s="366">
        <v>43453</v>
      </c>
      <c r="K2673" s="598" t="s">
        <v>76</v>
      </c>
      <c r="L2673" s="361" t="s">
        <v>0</v>
      </c>
      <c r="M2673" s="652" t="s">
        <v>3106</v>
      </c>
      <c r="N2673" s="660">
        <v>43481</v>
      </c>
      <c r="O2673" s="654">
        <v>43482</v>
      </c>
      <c r="P2673" s="6"/>
      <c r="Q2673" s="7" t="s">
        <v>100</v>
      </c>
      <c r="R2673" s="5">
        <v>2018</v>
      </c>
    </row>
    <row r="2674" spans="1:23" ht="23.25" hidden="1" customHeight="1" x14ac:dyDescent="0.25">
      <c r="A2674" s="4" t="s">
        <v>9</v>
      </c>
      <c r="B2674" s="4" t="s">
        <v>4941</v>
      </c>
      <c r="C2674" s="430"/>
      <c r="D2674" s="344"/>
      <c r="E2674" s="337" t="s">
        <v>4942</v>
      </c>
      <c r="F2674" s="332" t="s">
        <v>50</v>
      </c>
      <c r="G2674" s="332">
        <v>100</v>
      </c>
      <c r="H2674" s="650"/>
      <c r="I2674" s="650">
        <v>0</v>
      </c>
      <c r="J2674" s="419">
        <v>43658</v>
      </c>
      <c r="K2674" s="597" t="s">
        <v>1560</v>
      </c>
      <c r="L2674" s="323" t="s">
        <v>88</v>
      </c>
      <c r="M2674" s="652" t="s">
        <v>1258</v>
      </c>
      <c r="N2674" s="660">
        <v>43669</v>
      </c>
      <c r="O2674" s="654"/>
      <c r="P2674" s="430"/>
      <c r="Q2674" s="2" t="s">
        <v>100</v>
      </c>
      <c r="R2674" s="655">
        <v>2019</v>
      </c>
    </row>
    <row r="2675" spans="1:23" ht="23.25" hidden="1" customHeight="1" x14ac:dyDescent="0.25">
      <c r="A2675" s="3" t="s">
        <v>103</v>
      </c>
      <c r="B2675" s="5" t="s">
        <v>1981</v>
      </c>
      <c r="C2675" s="376" t="s">
        <v>784</v>
      </c>
      <c r="D2675" s="335" t="s">
        <v>1982</v>
      </c>
      <c r="E2675" s="4" t="s">
        <v>1982</v>
      </c>
      <c r="F2675" s="344" t="s">
        <v>50</v>
      </c>
      <c r="G2675" s="344">
        <v>20</v>
      </c>
      <c r="H2675" s="650">
        <v>13.27</v>
      </c>
      <c r="I2675" s="650">
        <v>265.39999999999998</v>
      </c>
      <c r="J2675" s="366">
        <v>43659</v>
      </c>
      <c r="K2675" s="598" t="s">
        <v>784</v>
      </c>
      <c r="L2675" s="361" t="s">
        <v>103</v>
      </c>
      <c r="M2675" s="652" t="s">
        <v>1258</v>
      </c>
      <c r="N2675" s="660">
        <v>43700</v>
      </c>
      <c r="O2675" s="654">
        <v>43706</v>
      </c>
      <c r="P2675" s="5"/>
      <c r="Q2675" s="7" t="s">
        <v>100</v>
      </c>
      <c r="R2675" s="655">
        <v>2019</v>
      </c>
    </row>
    <row r="2676" spans="1:23" ht="23.25" hidden="1" customHeight="1" x14ac:dyDescent="0.25">
      <c r="A2676" s="4" t="s">
        <v>103</v>
      </c>
      <c r="B2676" s="4" t="s">
        <v>4943</v>
      </c>
      <c r="C2676" s="430"/>
      <c r="D2676" s="774" t="s">
        <v>4944</v>
      </c>
      <c r="E2676" s="333" t="s">
        <v>4945</v>
      </c>
      <c r="F2676" s="774" t="s">
        <v>32</v>
      </c>
      <c r="G2676" s="774">
        <v>192</v>
      </c>
      <c r="H2676" s="650">
        <v>2.15</v>
      </c>
      <c r="I2676" s="650">
        <v>412.79999999999995</v>
      </c>
      <c r="J2676" s="792">
        <v>43661</v>
      </c>
      <c r="K2676" s="598" t="s">
        <v>234</v>
      </c>
      <c r="L2676" s="323" t="s">
        <v>535</v>
      </c>
      <c r="M2676" s="652"/>
      <c r="N2676" s="660"/>
      <c r="O2676" s="654"/>
      <c r="P2676" s="793"/>
      <c r="Q2676" s="774" t="s">
        <v>100</v>
      </c>
      <c r="R2676" s="655">
        <v>2019</v>
      </c>
    </row>
    <row r="2677" spans="1:23" ht="23.25" hidden="1" customHeight="1" x14ac:dyDescent="0.25">
      <c r="A2677" s="4" t="s">
        <v>103</v>
      </c>
      <c r="B2677" s="4" t="s">
        <v>4943</v>
      </c>
      <c r="C2677" s="430"/>
      <c r="D2677" s="774" t="s">
        <v>4946</v>
      </c>
      <c r="E2677" s="398" t="s">
        <v>4947</v>
      </c>
      <c r="F2677" s="774" t="s">
        <v>32</v>
      </c>
      <c r="G2677" s="774">
        <v>96</v>
      </c>
      <c r="H2677" s="650">
        <v>9.98</v>
      </c>
      <c r="I2677" s="650">
        <v>958.08</v>
      </c>
      <c r="J2677" s="792">
        <v>43661</v>
      </c>
      <c r="K2677" s="598" t="s">
        <v>234</v>
      </c>
      <c r="L2677" s="323" t="s">
        <v>535</v>
      </c>
      <c r="M2677" s="652"/>
      <c r="N2677" s="660"/>
      <c r="O2677" s="654"/>
      <c r="P2677" s="793"/>
      <c r="Q2677" s="774" t="s">
        <v>100</v>
      </c>
      <c r="R2677" s="655">
        <v>2019</v>
      </c>
    </row>
    <row r="2678" spans="1:23" ht="23.25" hidden="1" customHeight="1" x14ac:dyDescent="0.25">
      <c r="A2678" s="4" t="s">
        <v>7</v>
      </c>
      <c r="B2678" s="4" t="s">
        <v>4948</v>
      </c>
      <c r="C2678" s="430" t="s">
        <v>4949</v>
      </c>
      <c r="D2678" s="344">
        <v>395064</v>
      </c>
      <c r="E2678" s="5" t="s">
        <v>4950</v>
      </c>
      <c r="F2678" s="332" t="s">
        <v>32</v>
      </c>
      <c r="G2678" s="332">
        <v>3</v>
      </c>
      <c r="H2678" s="650">
        <v>210</v>
      </c>
      <c r="I2678" s="650">
        <v>630</v>
      </c>
      <c r="J2678" s="420">
        <v>43661</v>
      </c>
      <c r="K2678" s="597" t="s">
        <v>33</v>
      </c>
      <c r="L2678" s="323" t="s">
        <v>0</v>
      </c>
      <c r="M2678" s="652" t="s">
        <v>1258</v>
      </c>
      <c r="N2678" s="653">
        <v>43700</v>
      </c>
      <c r="O2678" s="654">
        <v>43706</v>
      </c>
      <c r="P2678" s="430"/>
      <c r="Q2678" s="2" t="s">
        <v>100</v>
      </c>
      <c r="R2678" s="655">
        <v>2019</v>
      </c>
    </row>
    <row r="2679" spans="1:23" ht="23.25" hidden="1" customHeight="1" x14ac:dyDescent="0.25">
      <c r="A2679" s="3" t="s">
        <v>2705</v>
      </c>
      <c r="B2679" s="5" t="s">
        <v>4496</v>
      </c>
      <c r="C2679" s="376" t="s">
        <v>2615</v>
      </c>
      <c r="D2679" s="344" t="s">
        <v>4044</v>
      </c>
      <c r="E2679" s="337" t="s">
        <v>4496</v>
      </c>
      <c r="F2679" s="344" t="s">
        <v>44</v>
      </c>
      <c r="G2679" s="344">
        <v>1</v>
      </c>
      <c r="H2679" s="650">
        <v>343.2</v>
      </c>
      <c r="I2679" s="650">
        <v>343.2</v>
      </c>
      <c r="J2679" s="651">
        <v>43662</v>
      </c>
      <c r="K2679" s="598" t="s">
        <v>33</v>
      </c>
      <c r="L2679" s="323" t="s">
        <v>10</v>
      </c>
      <c r="M2679" s="652" t="s">
        <v>45</v>
      </c>
      <c r="N2679" s="653">
        <v>43711</v>
      </c>
      <c r="O2679" s="654">
        <v>43717</v>
      </c>
      <c r="P2679" s="430"/>
      <c r="Q2679" s="2" t="s">
        <v>100</v>
      </c>
      <c r="R2679" s="718">
        <v>2019</v>
      </c>
    </row>
    <row r="2680" spans="1:23" ht="23.25" hidden="1" customHeight="1" x14ac:dyDescent="0.25">
      <c r="A2680" s="4" t="s">
        <v>4643</v>
      </c>
      <c r="B2680" s="336" t="s">
        <v>4664</v>
      </c>
      <c r="C2680" s="430" t="s">
        <v>4645</v>
      </c>
      <c r="D2680" s="344" t="s">
        <v>4665</v>
      </c>
      <c r="E2680" s="333" t="s">
        <v>4666</v>
      </c>
      <c r="F2680" s="344" t="s">
        <v>44</v>
      </c>
      <c r="G2680" s="332">
        <v>4</v>
      </c>
      <c r="H2680" s="650">
        <v>14.9</v>
      </c>
      <c r="I2680" s="650">
        <v>59.6</v>
      </c>
      <c r="J2680" s="366">
        <v>43662</v>
      </c>
      <c r="K2680" s="597" t="s">
        <v>4645</v>
      </c>
      <c r="L2680" s="323" t="s">
        <v>27</v>
      </c>
      <c r="M2680" s="652" t="s">
        <v>1258</v>
      </c>
      <c r="N2680" s="660">
        <v>43700</v>
      </c>
      <c r="O2680" s="654">
        <v>43706</v>
      </c>
      <c r="P2680" s="430"/>
      <c r="Q2680" s="2" t="s">
        <v>67</v>
      </c>
      <c r="R2680" s="655">
        <v>2019</v>
      </c>
    </row>
    <row r="2681" spans="1:23" ht="23.25" hidden="1" customHeight="1" x14ac:dyDescent="0.25">
      <c r="A2681" s="4" t="s">
        <v>36</v>
      </c>
      <c r="B2681" s="4" t="s">
        <v>4951</v>
      </c>
      <c r="C2681" s="430"/>
      <c r="D2681" s="344" t="s">
        <v>4952</v>
      </c>
      <c r="E2681" s="337" t="s">
        <v>4953</v>
      </c>
      <c r="F2681" s="332" t="s">
        <v>32</v>
      </c>
      <c r="G2681" s="332">
        <v>1</v>
      </c>
      <c r="H2681" s="650">
        <v>729</v>
      </c>
      <c r="I2681" s="650">
        <v>729</v>
      </c>
      <c r="J2681" s="419">
        <v>43662</v>
      </c>
      <c r="K2681" s="597" t="s">
        <v>1757</v>
      </c>
      <c r="L2681" s="323" t="s">
        <v>36</v>
      </c>
      <c r="M2681" s="652" t="s">
        <v>45</v>
      </c>
      <c r="N2681" s="660">
        <v>43705</v>
      </c>
      <c r="O2681" s="654">
        <v>43706</v>
      </c>
      <c r="P2681" s="430"/>
      <c r="Q2681" s="2" t="s">
        <v>67</v>
      </c>
      <c r="R2681" s="718">
        <v>2019</v>
      </c>
    </row>
    <row r="2682" spans="1:23" ht="23.25" hidden="1" customHeight="1" x14ac:dyDescent="0.25">
      <c r="A2682" s="4" t="s">
        <v>36</v>
      </c>
      <c r="B2682" s="4" t="s">
        <v>4954</v>
      </c>
      <c r="C2682" s="430"/>
      <c r="D2682" s="344" t="s">
        <v>4952</v>
      </c>
      <c r="E2682" s="337" t="s">
        <v>4955</v>
      </c>
      <c r="F2682" s="332" t="s">
        <v>32</v>
      </c>
      <c r="G2682" s="332">
        <v>2</v>
      </c>
      <c r="H2682" s="650">
        <v>64.8</v>
      </c>
      <c r="I2682" s="650">
        <v>64.8</v>
      </c>
      <c r="J2682" s="419">
        <v>43662</v>
      </c>
      <c r="K2682" s="597" t="s">
        <v>1757</v>
      </c>
      <c r="L2682" s="323" t="s">
        <v>36</v>
      </c>
      <c r="M2682" s="652" t="s">
        <v>45</v>
      </c>
      <c r="N2682" s="660">
        <v>43705</v>
      </c>
      <c r="O2682" s="654">
        <v>43706</v>
      </c>
      <c r="P2682" s="430"/>
      <c r="Q2682" s="2" t="s">
        <v>100</v>
      </c>
      <c r="R2682" s="718">
        <v>2019</v>
      </c>
    </row>
    <row r="2683" spans="1:23" ht="23.25" hidden="1" customHeight="1" x14ac:dyDescent="0.25">
      <c r="A2683" s="3" t="s">
        <v>10</v>
      </c>
      <c r="B2683" s="5" t="s">
        <v>4956</v>
      </c>
      <c r="C2683" s="376"/>
      <c r="D2683" s="344" t="s">
        <v>933</v>
      </c>
      <c r="E2683" s="5" t="s">
        <v>933</v>
      </c>
      <c r="F2683" s="344" t="s">
        <v>50</v>
      </c>
      <c r="G2683" s="344">
        <v>6</v>
      </c>
      <c r="H2683" s="650">
        <v>62.94</v>
      </c>
      <c r="I2683" s="650">
        <v>377.64</v>
      </c>
      <c r="J2683" s="366">
        <v>43663</v>
      </c>
      <c r="K2683" s="597" t="s">
        <v>214</v>
      </c>
      <c r="L2683" s="361" t="s">
        <v>10</v>
      </c>
      <c r="M2683" s="652" t="s">
        <v>1258</v>
      </c>
      <c r="N2683" s="660">
        <v>43700</v>
      </c>
      <c r="O2683" s="654">
        <v>43706</v>
      </c>
      <c r="P2683" s="7"/>
      <c r="Q2683" s="2" t="s">
        <v>100</v>
      </c>
      <c r="R2683" s="655">
        <v>2019</v>
      </c>
    </row>
    <row r="2684" spans="1:23" ht="23.25" hidden="1" customHeight="1" x14ac:dyDescent="0.25">
      <c r="A2684" s="5" t="s">
        <v>9</v>
      </c>
      <c r="B2684" s="5" t="s">
        <v>4957</v>
      </c>
      <c r="C2684" s="376" t="s">
        <v>1423</v>
      </c>
      <c r="D2684" s="344" t="s">
        <v>351</v>
      </c>
      <c r="E2684" s="5" t="s">
        <v>1424</v>
      </c>
      <c r="F2684" s="344" t="s">
        <v>44</v>
      </c>
      <c r="G2684" s="344">
        <v>400</v>
      </c>
      <c r="H2684" s="650">
        <v>0.01</v>
      </c>
      <c r="I2684" s="650">
        <v>4</v>
      </c>
      <c r="J2684" s="366">
        <v>43664</v>
      </c>
      <c r="K2684" s="598" t="s">
        <v>188</v>
      </c>
      <c r="L2684" s="361" t="s">
        <v>9</v>
      </c>
      <c r="M2684" s="652" t="s">
        <v>935</v>
      </c>
      <c r="N2684" s="660">
        <v>43699</v>
      </c>
      <c r="O2684" s="654">
        <v>43705</v>
      </c>
      <c r="P2684" s="430"/>
      <c r="Q2684" s="2" t="s">
        <v>100</v>
      </c>
      <c r="R2684" s="655">
        <v>2019</v>
      </c>
    </row>
    <row r="2685" spans="1:23" ht="23.25" hidden="1" customHeight="1" x14ac:dyDescent="0.25">
      <c r="A2685" s="5" t="s">
        <v>9</v>
      </c>
      <c r="B2685" s="5" t="s">
        <v>4958</v>
      </c>
      <c r="C2685" s="376" t="s">
        <v>1423</v>
      </c>
      <c r="D2685" s="344" t="s">
        <v>353</v>
      </c>
      <c r="E2685" s="5" t="s">
        <v>1424</v>
      </c>
      <c r="F2685" s="344" t="s">
        <v>44</v>
      </c>
      <c r="G2685" s="344">
        <v>400</v>
      </c>
      <c r="H2685" s="650">
        <v>0.03</v>
      </c>
      <c r="I2685" s="650">
        <v>12</v>
      </c>
      <c r="J2685" s="366">
        <v>43664</v>
      </c>
      <c r="K2685" s="598" t="s">
        <v>188</v>
      </c>
      <c r="L2685" s="361" t="s">
        <v>9</v>
      </c>
      <c r="M2685" s="652" t="s">
        <v>935</v>
      </c>
      <c r="N2685" s="660">
        <v>43699</v>
      </c>
      <c r="O2685" s="654">
        <v>43705</v>
      </c>
      <c r="P2685" s="430"/>
      <c r="Q2685" s="2" t="s">
        <v>100</v>
      </c>
      <c r="R2685" s="655">
        <v>2019</v>
      </c>
      <c r="S2685" s="124"/>
      <c r="T2685" s="124"/>
      <c r="U2685" s="124"/>
      <c r="V2685" s="124"/>
      <c r="W2685" s="124"/>
    </row>
    <row r="2686" spans="1:23" ht="23.25" hidden="1" customHeight="1" x14ac:dyDescent="0.25">
      <c r="A2686" s="5" t="s">
        <v>9</v>
      </c>
      <c r="B2686" s="5" t="s">
        <v>4959</v>
      </c>
      <c r="C2686" s="376" t="s">
        <v>1423</v>
      </c>
      <c r="D2686" s="344" t="s">
        <v>354</v>
      </c>
      <c r="E2686" s="5" t="s">
        <v>1424</v>
      </c>
      <c r="F2686" s="344" t="s">
        <v>44</v>
      </c>
      <c r="G2686" s="332">
        <v>400</v>
      </c>
      <c r="H2686" s="650">
        <v>0.05</v>
      </c>
      <c r="I2686" s="650">
        <v>20</v>
      </c>
      <c r="J2686" s="366">
        <v>43664</v>
      </c>
      <c r="K2686" s="597"/>
      <c r="L2686" s="323"/>
      <c r="M2686" s="652" t="s">
        <v>4960</v>
      </c>
      <c r="N2686" s="660">
        <v>43669</v>
      </c>
      <c r="O2686" s="654"/>
      <c r="P2686" s="430"/>
      <c r="Q2686" s="2" t="s">
        <v>100</v>
      </c>
      <c r="R2686" s="655">
        <v>2019</v>
      </c>
    </row>
    <row r="2687" spans="1:23" ht="23.25" hidden="1" customHeight="1" x14ac:dyDescent="0.25">
      <c r="A2687" s="5" t="s">
        <v>9</v>
      </c>
      <c r="B2687" s="5" t="s">
        <v>4961</v>
      </c>
      <c r="C2687" s="376" t="s">
        <v>1423</v>
      </c>
      <c r="D2687" s="344" t="s">
        <v>3822</v>
      </c>
      <c r="E2687" s="5" t="s">
        <v>1424</v>
      </c>
      <c r="F2687" s="344" t="s">
        <v>44</v>
      </c>
      <c r="G2687" s="344">
        <v>200</v>
      </c>
      <c r="H2687" s="650">
        <v>0.12</v>
      </c>
      <c r="I2687" s="650">
        <v>24</v>
      </c>
      <c r="J2687" s="366">
        <v>43664</v>
      </c>
      <c r="K2687" s="598" t="s">
        <v>188</v>
      </c>
      <c r="L2687" s="361" t="s">
        <v>9</v>
      </c>
      <c r="M2687" s="652" t="s">
        <v>935</v>
      </c>
      <c r="N2687" s="660">
        <v>43699</v>
      </c>
      <c r="O2687" s="654">
        <v>43705</v>
      </c>
      <c r="P2687" s="7"/>
      <c r="Q2687" s="2" t="s">
        <v>100</v>
      </c>
      <c r="R2687" s="655">
        <v>2019</v>
      </c>
    </row>
    <row r="2688" spans="1:23" ht="23.25" hidden="1" customHeight="1" x14ac:dyDescent="0.25">
      <c r="A2688" s="5" t="s">
        <v>9</v>
      </c>
      <c r="B2688" s="5" t="s">
        <v>4962</v>
      </c>
      <c r="C2688" s="376" t="s">
        <v>1423</v>
      </c>
      <c r="D2688" s="344" t="s">
        <v>355</v>
      </c>
      <c r="E2688" s="5" t="s">
        <v>1424</v>
      </c>
      <c r="F2688" s="344" t="s">
        <v>44</v>
      </c>
      <c r="G2688" s="344">
        <v>200</v>
      </c>
      <c r="H2688" s="650">
        <v>0.1</v>
      </c>
      <c r="I2688" s="650">
        <v>20</v>
      </c>
      <c r="J2688" s="366">
        <v>43664</v>
      </c>
      <c r="K2688" s="598" t="s">
        <v>188</v>
      </c>
      <c r="L2688" s="361" t="s">
        <v>9</v>
      </c>
      <c r="M2688" s="652" t="s">
        <v>935</v>
      </c>
      <c r="N2688" s="660">
        <v>43699</v>
      </c>
      <c r="O2688" s="654">
        <v>43705</v>
      </c>
      <c r="P2688" s="7"/>
      <c r="Q2688" s="2" t="s">
        <v>67</v>
      </c>
      <c r="R2688" s="655">
        <v>2019</v>
      </c>
    </row>
    <row r="2689" spans="1:23" ht="23.25" hidden="1" customHeight="1" x14ac:dyDescent="0.25">
      <c r="A2689" s="3" t="s">
        <v>120</v>
      </c>
      <c r="B2689" s="5" t="s">
        <v>2120</v>
      </c>
      <c r="C2689" s="376"/>
      <c r="D2689" s="335" t="s">
        <v>2130</v>
      </c>
      <c r="E2689" s="5" t="s">
        <v>2131</v>
      </c>
      <c r="F2689" s="344" t="s">
        <v>50</v>
      </c>
      <c r="G2689" s="344">
        <v>10</v>
      </c>
      <c r="H2689" s="650">
        <v>2.4900000000000002</v>
      </c>
      <c r="I2689" s="650">
        <v>24.900000000000002</v>
      </c>
      <c r="J2689" s="366">
        <v>43664</v>
      </c>
      <c r="K2689" s="598" t="s">
        <v>2123</v>
      </c>
      <c r="L2689" s="361" t="s">
        <v>9</v>
      </c>
      <c r="M2689" s="652" t="s">
        <v>1258</v>
      </c>
      <c r="N2689" s="660">
        <v>43700</v>
      </c>
      <c r="O2689" s="654">
        <v>43706</v>
      </c>
      <c r="P2689" s="430"/>
      <c r="Q2689" s="2" t="s">
        <v>100</v>
      </c>
      <c r="R2689" s="655">
        <v>2019</v>
      </c>
    </row>
    <row r="2690" spans="1:23" ht="23.25" hidden="1" customHeight="1" x14ac:dyDescent="0.25">
      <c r="A2690" s="3" t="s">
        <v>120</v>
      </c>
      <c r="B2690" s="5" t="s">
        <v>2120</v>
      </c>
      <c r="C2690" s="376"/>
      <c r="D2690" s="335" t="s">
        <v>2132</v>
      </c>
      <c r="E2690" s="5" t="s">
        <v>2133</v>
      </c>
      <c r="F2690" s="344" t="s">
        <v>50</v>
      </c>
      <c r="G2690" s="344">
        <v>10</v>
      </c>
      <c r="H2690" s="650">
        <v>2.4900000000000002</v>
      </c>
      <c r="I2690" s="650">
        <v>24.900000000000002</v>
      </c>
      <c r="J2690" s="366">
        <v>43664</v>
      </c>
      <c r="K2690" s="598" t="s">
        <v>2123</v>
      </c>
      <c r="L2690" s="361" t="s">
        <v>9</v>
      </c>
      <c r="M2690" s="652" t="s">
        <v>1258</v>
      </c>
      <c r="N2690" s="660">
        <v>43700</v>
      </c>
      <c r="O2690" s="654">
        <v>43706</v>
      </c>
      <c r="P2690" s="430"/>
      <c r="Q2690" s="2" t="s">
        <v>100</v>
      </c>
      <c r="R2690" s="655">
        <v>2019</v>
      </c>
    </row>
    <row r="2691" spans="1:23" ht="23.25" hidden="1" customHeight="1" x14ac:dyDescent="0.25">
      <c r="A2691" s="3" t="s">
        <v>120</v>
      </c>
      <c r="B2691" s="5" t="s">
        <v>2120</v>
      </c>
      <c r="C2691" s="376"/>
      <c r="D2691" s="335" t="s">
        <v>2134</v>
      </c>
      <c r="E2691" s="5" t="s">
        <v>2135</v>
      </c>
      <c r="F2691" s="344" t="s">
        <v>50</v>
      </c>
      <c r="G2691" s="344">
        <v>10</v>
      </c>
      <c r="H2691" s="650">
        <v>2.77</v>
      </c>
      <c r="I2691" s="650">
        <v>27.7</v>
      </c>
      <c r="J2691" s="366">
        <v>43664</v>
      </c>
      <c r="K2691" s="598" t="s">
        <v>2123</v>
      </c>
      <c r="L2691" s="361" t="s">
        <v>9</v>
      </c>
      <c r="M2691" s="652" t="s">
        <v>1258</v>
      </c>
      <c r="N2691" s="660">
        <v>43700</v>
      </c>
      <c r="O2691" s="654">
        <v>43706</v>
      </c>
      <c r="P2691" s="430"/>
      <c r="Q2691" s="2" t="s">
        <v>100</v>
      </c>
      <c r="R2691" s="655">
        <v>2019</v>
      </c>
      <c r="S2691" s="124"/>
      <c r="T2691" s="124"/>
      <c r="U2691" s="124"/>
      <c r="V2691" s="124"/>
      <c r="W2691" s="124"/>
    </row>
    <row r="2692" spans="1:23" ht="23.25" hidden="1" customHeight="1" x14ac:dyDescent="0.25">
      <c r="A2692" s="5" t="s">
        <v>10</v>
      </c>
      <c r="B2692" s="5" t="s">
        <v>1861</v>
      </c>
      <c r="C2692" s="376"/>
      <c r="D2692" s="344" t="s">
        <v>936</v>
      </c>
      <c r="E2692" s="5" t="s">
        <v>4963</v>
      </c>
      <c r="F2692" s="344" t="s">
        <v>50</v>
      </c>
      <c r="G2692" s="344">
        <v>6</v>
      </c>
      <c r="H2692" s="650">
        <v>60.84</v>
      </c>
      <c r="I2692" s="650">
        <v>365.04</v>
      </c>
      <c r="J2692" s="366">
        <v>43664</v>
      </c>
      <c r="K2692" s="597" t="s">
        <v>214</v>
      </c>
      <c r="L2692" s="361" t="s">
        <v>10</v>
      </c>
      <c r="M2692" s="652" t="s">
        <v>1258</v>
      </c>
      <c r="N2692" s="660">
        <v>43700</v>
      </c>
      <c r="O2692" s="654">
        <v>43706</v>
      </c>
      <c r="P2692" s="7"/>
      <c r="Q2692" s="2" t="s">
        <v>100</v>
      </c>
      <c r="R2692" s="655">
        <v>2019</v>
      </c>
    </row>
    <row r="2693" spans="1:23" ht="23.25" hidden="1" customHeight="1" x14ac:dyDescent="0.25">
      <c r="A2693" s="5" t="s">
        <v>10</v>
      </c>
      <c r="B2693" s="5" t="s">
        <v>1861</v>
      </c>
      <c r="C2693" s="376"/>
      <c r="D2693" s="344" t="s">
        <v>936</v>
      </c>
      <c r="E2693" s="5" t="s">
        <v>4963</v>
      </c>
      <c r="F2693" s="344" t="s">
        <v>50</v>
      </c>
      <c r="G2693" s="344">
        <v>6</v>
      </c>
      <c r="H2693" s="650">
        <v>60.84</v>
      </c>
      <c r="I2693" s="650">
        <v>365.04</v>
      </c>
      <c r="J2693" s="366">
        <v>43664</v>
      </c>
      <c r="K2693" s="597" t="s">
        <v>214</v>
      </c>
      <c r="L2693" s="361" t="s">
        <v>10</v>
      </c>
      <c r="M2693" s="652" t="s">
        <v>1258</v>
      </c>
      <c r="N2693" s="660">
        <v>43700</v>
      </c>
      <c r="O2693" s="654">
        <v>43706</v>
      </c>
      <c r="P2693" s="7"/>
      <c r="Q2693" s="2" t="s">
        <v>100</v>
      </c>
      <c r="R2693" s="655">
        <v>2019</v>
      </c>
    </row>
    <row r="2694" spans="1:23" ht="23.25" hidden="1" customHeight="1" x14ac:dyDescent="0.25">
      <c r="A2694" s="3" t="s">
        <v>10</v>
      </c>
      <c r="B2694" s="5" t="s">
        <v>4964</v>
      </c>
      <c r="C2694" s="376"/>
      <c r="D2694" s="344" t="s">
        <v>597</v>
      </c>
      <c r="E2694" s="5" t="s">
        <v>597</v>
      </c>
      <c r="F2694" s="344" t="s">
        <v>50</v>
      </c>
      <c r="G2694" s="344">
        <v>6</v>
      </c>
      <c r="H2694" s="650">
        <v>8.18</v>
      </c>
      <c r="I2694" s="650">
        <v>49.08</v>
      </c>
      <c r="J2694" s="366">
        <v>43664</v>
      </c>
      <c r="K2694" s="597" t="s">
        <v>214</v>
      </c>
      <c r="L2694" s="361" t="s">
        <v>10</v>
      </c>
      <c r="M2694" s="652" t="s">
        <v>1258</v>
      </c>
      <c r="N2694" s="660">
        <v>43700</v>
      </c>
      <c r="O2694" s="654">
        <v>43706</v>
      </c>
      <c r="P2694" s="7"/>
      <c r="Q2694" s="2" t="s">
        <v>100</v>
      </c>
      <c r="R2694" s="655">
        <v>2019</v>
      </c>
    </row>
    <row r="2695" spans="1:23" ht="23.25" hidden="1" customHeight="1" x14ac:dyDescent="0.25">
      <c r="A2695" s="3" t="s">
        <v>10</v>
      </c>
      <c r="B2695" s="5" t="s">
        <v>4964</v>
      </c>
      <c r="C2695" s="376"/>
      <c r="D2695" s="344" t="s">
        <v>597</v>
      </c>
      <c r="E2695" s="5" t="s">
        <v>597</v>
      </c>
      <c r="F2695" s="344" t="s">
        <v>50</v>
      </c>
      <c r="G2695" s="344">
        <v>6</v>
      </c>
      <c r="H2695" s="650">
        <v>8.18</v>
      </c>
      <c r="I2695" s="650">
        <v>49.08</v>
      </c>
      <c r="J2695" s="366">
        <v>43664</v>
      </c>
      <c r="K2695" s="597" t="s">
        <v>214</v>
      </c>
      <c r="L2695" s="361" t="s">
        <v>10</v>
      </c>
      <c r="M2695" s="652" t="s">
        <v>1258</v>
      </c>
      <c r="N2695" s="660">
        <v>43700</v>
      </c>
      <c r="O2695" s="654">
        <v>43706</v>
      </c>
      <c r="P2695" s="7"/>
      <c r="Q2695" s="2" t="s">
        <v>100</v>
      </c>
      <c r="R2695" s="655">
        <v>2019</v>
      </c>
    </row>
    <row r="2696" spans="1:23" ht="23.25" hidden="1" customHeight="1" x14ac:dyDescent="0.25">
      <c r="A2696" s="418" t="s">
        <v>140</v>
      </c>
      <c r="B2696" s="4" t="s">
        <v>4335</v>
      </c>
      <c r="C2696" s="376" t="s">
        <v>661</v>
      </c>
      <c r="D2696" s="344">
        <v>1105758</v>
      </c>
      <c r="E2696" s="5" t="s">
        <v>743</v>
      </c>
      <c r="F2696" s="344" t="s">
        <v>94</v>
      </c>
      <c r="G2696" s="344">
        <v>1</v>
      </c>
      <c r="H2696" s="650">
        <v>1874.14</v>
      </c>
      <c r="I2696" s="650">
        <v>1874.14</v>
      </c>
      <c r="J2696" s="419">
        <v>43664</v>
      </c>
      <c r="K2696" s="597" t="s">
        <v>180</v>
      </c>
      <c r="L2696" s="323" t="s">
        <v>4965</v>
      </c>
      <c r="M2696" s="652" t="s">
        <v>45</v>
      </c>
      <c r="N2696" s="660">
        <v>43705</v>
      </c>
      <c r="O2696" s="654">
        <v>43706</v>
      </c>
      <c r="P2696" s="430"/>
      <c r="Q2696" s="2" t="s">
        <v>67</v>
      </c>
      <c r="R2696" s="655">
        <v>2019</v>
      </c>
    </row>
    <row r="2697" spans="1:23" s="124" customFormat="1" ht="23.25" hidden="1" customHeight="1" x14ac:dyDescent="0.25">
      <c r="A2697" s="418" t="s">
        <v>140</v>
      </c>
      <c r="B2697" s="4" t="s">
        <v>4335</v>
      </c>
      <c r="C2697" s="376" t="s">
        <v>661</v>
      </c>
      <c r="D2697" s="344">
        <v>1105758</v>
      </c>
      <c r="E2697" s="5" t="s">
        <v>743</v>
      </c>
      <c r="F2697" s="344" t="s">
        <v>94</v>
      </c>
      <c r="G2697" s="344">
        <v>1</v>
      </c>
      <c r="H2697" s="650">
        <v>1874.14</v>
      </c>
      <c r="I2697" s="650">
        <v>1874.14</v>
      </c>
      <c r="J2697" s="419">
        <v>43664</v>
      </c>
      <c r="K2697" s="597" t="s">
        <v>180</v>
      </c>
      <c r="L2697" s="323" t="s">
        <v>4965</v>
      </c>
      <c r="M2697" s="652" t="s">
        <v>45</v>
      </c>
      <c r="N2697" s="660">
        <v>43705</v>
      </c>
      <c r="O2697" s="654">
        <v>43706</v>
      </c>
      <c r="P2697" s="430"/>
      <c r="Q2697" s="2" t="s">
        <v>67</v>
      </c>
      <c r="R2697" s="655">
        <v>2019</v>
      </c>
      <c r="S2697" s="330"/>
      <c r="T2697" s="330"/>
      <c r="U2697" s="330"/>
      <c r="V2697" s="330"/>
      <c r="W2697" s="330"/>
    </row>
    <row r="2698" spans="1:23" ht="23.25" hidden="1" customHeight="1" x14ac:dyDescent="0.25">
      <c r="A2698" s="4" t="s">
        <v>9</v>
      </c>
      <c r="B2698" s="334" t="s">
        <v>4966</v>
      </c>
      <c r="C2698" s="656" t="s">
        <v>4967</v>
      </c>
      <c r="D2698" s="335" t="s">
        <v>4968</v>
      </c>
      <c r="E2698" s="333" t="s">
        <v>4969</v>
      </c>
      <c r="F2698" s="332" t="s">
        <v>4911</v>
      </c>
      <c r="G2698" s="332">
        <v>1</v>
      </c>
      <c r="H2698" s="650">
        <v>33.1</v>
      </c>
      <c r="I2698" s="650">
        <v>33.1</v>
      </c>
      <c r="J2698" s="419">
        <v>43665</v>
      </c>
      <c r="K2698" s="597" t="s">
        <v>1335</v>
      </c>
      <c r="L2698" s="323" t="s">
        <v>154</v>
      </c>
      <c r="M2698" s="652" t="s">
        <v>1258</v>
      </c>
      <c r="N2698" s="660">
        <v>43700</v>
      </c>
      <c r="O2698" s="654">
        <v>44267</v>
      </c>
      <c r="P2698" s="430"/>
      <c r="Q2698" s="2" t="s">
        <v>67</v>
      </c>
      <c r="R2698" s="655">
        <v>2019</v>
      </c>
      <c r="S2698" s="124"/>
      <c r="T2698" s="124"/>
      <c r="U2698" s="124"/>
      <c r="V2698" s="124"/>
      <c r="W2698" s="124"/>
    </row>
    <row r="2699" spans="1:23" ht="23.25" hidden="1" customHeight="1" x14ac:dyDescent="0.25">
      <c r="A2699" s="4" t="s">
        <v>9</v>
      </c>
      <c r="B2699" s="334" t="s">
        <v>4966</v>
      </c>
      <c r="C2699" s="656" t="s">
        <v>4967</v>
      </c>
      <c r="D2699" s="335" t="s">
        <v>4968</v>
      </c>
      <c r="E2699" s="333" t="s">
        <v>4969</v>
      </c>
      <c r="F2699" s="332" t="s">
        <v>4911</v>
      </c>
      <c r="G2699" s="332">
        <v>1</v>
      </c>
      <c r="H2699" s="650">
        <v>33.1</v>
      </c>
      <c r="I2699" s="650">
        <v>33.1</v>
      </c>
      <c r="J2699" s="419">
        <v>43665</v>
      </c>
      <c r="K2699" s="597" t="s">
        <v>1335</v>
      </c>
      <c r="L2699" s="323" t="s">
        <v>154</v>
      </c>
      <c r="M2699" s="652" t="s">
        <v>1258</v>
      </c>
      <c r="N2699" s="660">
        <v>43700</v>
      </c>
      <c r="O2699" s="654">
        <v>44267</v>
      </c>
      <c r="P2699" s="430"/>
      <c r="Q2699" s="2" t="s">
        <v>67</v>
      </c>
      <c r="R2699" s="655">
        <v>2019</v>
      </c>
      <c r="S2699" s="124"/>
      <c r="T2699" s="124"/>
      <c r="U2699" s="124"/>
      <c r="V2699" s="124"/>
      <c r="W2699" s="124"/>
    </row>
    <row r="2700" spans="1:23" ht="23.25" hidden="1" customHeight="1" x14ac:dyDescent="0.25">
      <c r="A2700" s="3" t="s">
        <v>54</v>
      </c>
      <c r="B2700" s="5" t="s">
        <v>2357</v>
      </c>
      <c r="C2700" s="376" t="s">
        <v>178</v>
      </c>
      <c r="D2700" s="335" t="s">
        <v>4970</v>
      </c>
      <c r="E2700" s="331" t="s">
        <v>1247</v>
      </c>
      <c r="F2700" s="344" t="s">
        <v>164</v>
      </c>
      <c r="G2700" s="344">
        <v>10</v>
      </c>
      <c r="H2700" s="650">
        <v>18.7</v>
      </c>
      <c r="I2700" s="650">
        <v>187</v>
      </c>
      <c r="J2700" s="366">
        <v>43112</v>
      </c>
      <c r="K2700" s="598" t="s">
        <v>76</v>
      </c>
      <c r="L2700" s="361" t="s">
        <v>54</v>
      </c>
      <c r="M2700" s="652" t="s">
        <v>66</v>
      </c>
      <c r="N2700" s="660">
        <v>43144</v>
      </c>
      <c r="O2700" s="654">
        <v>43146</v>
      </c>
      <c r="P2700" s="5"/>
      <c r="Q2700" s="271" t="s">
        <v>77</v>
      </c>
      <c r="R2700" s="5">
        <v>2018</v>
      </c>
      <c r="S2700" s="124"/>
      <c r="T2700" s="124"/>
      <c r="U2700" s="124"/>
      <c r="V2700" s="124"/>
      <c r="W2700" s="124"/>
    </row>
    <row r="2701" spans="1:23" ht="23.25" hidden="1" customHeight="1" x14ac:dyDescent="0.25">
      <c r="A2701" s="5" t="s">
        <v>0</v>
      </c>
      <c r="B2701" s="5" t="s">
        <v>4847</v>
      </c>
      <c r="C2701" s="376" t="s">
        <v>76</v>
      </c>
      <c r="D2701" s="344" t="s">
        <v>4970</v>
      </c>
      <c r="E2701" s="3" t="s">
        <v>4847</v>
      </c>
      <c r="F2701" s="344" t="s">
        <v>50</v>
      </c>
      <c r="G2701" s="344">
        <v>30</v>
      </c>
      <c r="H2701" s="650">
        <v>18.7</v>
      </c>
      <c r="I2701" s="650">
        <v>561</v>
      </c>
      <c r="J2701" s="366">
        <v>43450</v>
      </c>
      <c r="K2701" s="598" t="s">
        <v>76</v>
      </c>
      <c r="L2701" s="361" t="s">
        <v>0</v>
      </c>
      <c r="M2701" s="652" t="s">
        <v>3106</v>
      </c>
      <c r="N2701" s="660">
        <v>43481</v>
      </c>
      <c r="O2701" s="654">
        <v>43482</v>
      </c>
      <c r="P2701" s="6"/>
      <c r="Q2701" s="7" t="s">
        <v>100</v>
      </c>
      <c r="R2701" s="5">
        <v>2018</v>
      </c>
      <c r="S2701" s="124"/>
      <c r="T2701" s="124"/>
      <c r="U2701" s="124"/>
      <c r="V2701" s="124"/>
      <c r="W2701" s="124"/>
    </row>
    <row r="2702" spans="1:23" ht="23.25" hidden="1" customHeight="1" x14ac:dyDescent="0.25">
      <c r="A2702" s="5" t="s">
        <v>4971</v>
      </c>
      <c r="B2702" s="5" t="s">
        <v>4972</v>
      </c>
      <c r="C2702" s="759"/>
      <c r="D2702" s="344" t="s">
        <v>4973</v>
      </c>
      <c r="E2702" s="3" t="s">
        <v>4972</v>
      </c>
      <c r="F2702" s="344" t="s">
        <v>32</v>
      </c>
      <c r="G2702" s="344">
        <v>1</v>
      </c>
      <c r="H2702" s="650">
        <v>19</v>
      </c>
      <c r="I2702" s="650">
        <v>19</v>
      </c>
      <c r="J2702" s="366">
        <v>43333</v>
      </c>
      <c r="K2702" s="598" t="s">
        <v>76</v>
      </c>
      <c r="L2702" s="361" t="s">
        <v>88</v>
      </c>
      <c r="M2702" s="652" t="s">
        <v>45</v>
      </c>
      <c r="N2702" s="660">
        <v>43341</v>
      </c>
      <c r="O2702" s="654">
        <v>43355</v>
      </c>
      <c r="P2702" s="714"/>
      <c r="Q2702" s="271" t="s">
        <v>77</v>
      </c>
      <c r="R2702" s="455">
        <f>YEAR(J2702)</f>
        <v>2018</v>
      </c>
    </row>
    <row r="2703" spans="1:23" ht="23.25" hidden="1" customHeight="1" x14ac:dyDescent="0.25">
      <c r="A2703" s="3" t="s">
        <v>1099</v>
      </c>
      <c r="B2703" s="5" t="s">
        <v>4974</v>
      </c>
      <c r="C2703" s="376"/>
      <c r="D2703" s="335" t="s">
        <v>4975</v>
      </c>
      <c r="E2703" s="331" t="s">
        <v>4975</v>
      </c>
      <c r="F2703" s="344" t="s">
        <v>32</v>
      </c>
      <c r="G2703" s="344">
        <v>4</v>
      </c>
      <c r="H2703" s="650">
        <v>19</v>
      </c>
      <c r="I2703" s="650">
        <v>76</v>
      </c>
      <c r="J2703" s="366">
        <v>43118</v>
      </c>
      <c r="K2703" s="598" t="s">
        <v>76</v>
      </c>
      <c r="L2703" s="361" t="s">
        <v>2218</v>
      </c>
      <c r="M2703" s="652" t="s">
        <v>66</v>
      </c>
      <c r="N2703" s="660">
        <v>43124</v>
      </c>
      <c r="O2703" s="654">
        <v>43126</v>
      </c>
      <c r="P2703" s="5"/>
      <c r="Q2703" s="271" t="s">
        <v>77</v>
      </c>
      <c r="R2703" s="396">
        <v>2018</v>
      </c>
    </row>
    <row r="2704" spans="1:23" ht="23.25" hidden="1" customHeight="1" x14ac:dyDescent="0.25">
      <c r="A2704" s="124" t="s">
        <v>0</v>
      </c>
      <c r="B2704" s="124" t="s">
        <v>4976</v>
      </c>
      <c r="C2704" s="118"/>
      <c r="D2704" s="124" t="s">
        <v>4976</v>
      </c>
      <c r="E2704" s="124" t="s">
        <v>4977</v>
      </c>
      <c r="F2704" s="118" t="s">
        <v>50</v>
      </c>
      <c r="G2704" s="661">
        <v>20</v>
      </c>
      <c r="H2704" s="650"/>
      <c r="I2704" s="650"/>
      <c r="J2704" s="500">
        <v>45495</v>
      </c>
      <c r="K2704" s="673" t="s">
        <v>76</v>
      </c>
      <c r="L2704" s="276" t="s">
        <v>3507</v>
      </c>
      <c r="M2704" s="652" t="s">
        <v>34</v>
      </c>
      <c r="N2704" s="654">
        <v>45545</v>
      </c>
      <c r="O2704" s="653">
        <v>45552</v>
      </c>
      <c r="P2704" s="276"/>
      <c r="Q2704" s="271" t="s">
        <v>100</v>
      </c>
      <c r="R2704" s="86"/>
    </row>
    <row r="2705" spans="1:23" ht="23.25" hidden="1" customHeight="1" x14ac:dyDescent="0.25">
      <c r="A2705" s="3" t="s">
        <v>1099</v>
      </c>
      <c r="B2705" s="5" t="s">
        <v>4978</v>
      </c>
      <c r="C2705" s="376"/>
      <c r="D2705" s="335" t="s">
        <v>4979</v>
      </c>
      <c r="E2705" s="331" t="s">
        <v>4979</v>
      </c>
      <c r="F2705" s="344" t="s">
        <v>32</v>
      </c>
      <c r="G2705" s="344">
        <v>8</v>
      </c>
      <c r="H2705" s="650">
        <v>13.92</v>
      </c>
      <c r="I2705" s="650">
        <v>111.36</v>
      </c>
      <c r="J2705" s="366">
        <v>43118</v>
      </c>
      <c r="K2705" s="598" t="s">
        <v>76</v>
      </c>
      <c r="L2705" s="361" t="s">
        <v>2218</v>
      </c>
      <c r="M2705" s="652" t="s">
        <v>66</v>
      </c>
      <c r="N2705" s="660">
        <v>43124</v>
      </c>
      <c r="O2705" s="654">
        <v>43126</v>
      </c>
      <c r="P2705" s="5"/>
      <c r="Q2705" s="271" t="s">
        <v>77</v>
      </c>
      <c r="R2705" s="396">
        <v>2018</v>
      </c>
    </row>
    <row r="2706" spans="1:23" ht="23.25" hidden="1" customHeight="1" x14ac:dyDescent="0.25">
      <c r="A2706" s="5" t="s">
        <v>1362</v>
      </c>
      <c r="B2706" s="5" t="s">
        <v>4978</v>
      </c>
      <c r="C2706" s="376"/>
      <c r="D2706" s="344" t="s">
        <v>4979</v>
      </c>
      <c r="E2706" s="3" t="s">
        <v>4979</v>
      </c>
      <c r="F2706" s="344" t="s">
        <v>94</v>
      </c>
      <c r="G2706" s="344">
        <v>8</v>
      </c>
      <c r="H2706" s="650">
        <v>13.9</v>
      </c>
      <c r="I2706" s="650">
        <v>111.2</v>
      </c>
      <c r="J2706" s="366">
        <v>43208</v>
      </c>
      <c r="K2706" s="598" t="s">
        <v>76</v>
      </c>
      <c r="L2706" s="361" t="s">
        <v>1362</v>
      </c>
      <c r="M2706" s="652" t="s">
        <v>634</v>
      </c>
      <c r="N2706" s="660">
        <v>43207</v>
      </c>
      <c r="O2706" s="654">
        <v>43208</v>
      </c>
      <c r="P2706" s="6"/>
      <c r="Q2706" s="271" t="s">
        <v>77</v>
      </c>
      <c r="R2706" s="5">
        <v>2018</v>
      </c>
    </row>
    <row r="2707" spans="1:23" ht="23.25" hidden="1" customHeight="1" x14ac:dyDescent="0.25">
      <c r="A2707" s="338" t="s">
        <v>103</v>
      </c>
      <c r="B2707" s="5" t="s">
        <v>115</v>
      </c>
      <c r="C2707" s="376" t="s">
        <v>122</v>
      </c>
      <c r="D2707" s="335" t="s">
        <v>4980</v>
      </c>
      <c r="E2707" s="4"/>
      <c r="F2707" s="344" t="s">
        <v>136</v>
      </c>
      <c r="G2707" s="344">
        <v>20</v>
      </c>
      <c r="H2707" s="650"/>
      <c r="I2707" s="650">
        <v>0</v>
      </c>
      <c r="J2707" s="366">
        <v>42830</v>
      </c>
      <c r="K2707" s="598" t="s">
        <v>76</v>
      </c>
      <c r="L2707" s="361"/>
      <c r="M2707" s="652" t="s">
        <v>66</v>
      </c>
      <c r="N2707" s="660"/>
      <c r="O2707" s="654"/>
      <c r="P2707" s="5"/>
      <c r="Q2707" s="271" t="s">
        <v>77</v>
      </c>
      <c r="R2707" s="396">
        <v>2017</v>
      </c>
    </row>
    <row r="2708" spans="1:23" ht="23.25" hidden="1" customHeight="1" x14ac:dyDescent="0.25">
      <c r="A2708" s="4" t="s">
        <v>84</v>
      </c>
      <c r="B2708" s="334" t="s">
        <v>4981</v>
      </c>
      <c r="C2708" s="656"/>
      <c r="D2708" s="335" t="s">
        <v>4982</v>
      </c>
      <c r="E2708" s="337" t="s">
        <v>4983</v>
      </c>
      <c r="F2708" s="332" t="s">
        <v>32</v>
      </c>
      <c r="G2708" s="332">
        <v>1</v>
      </c>
      <c r="H2708" s="650">
        <v>351.08</v>
      </c>
      <c r="I2708" s="650">
        <v>351.08</v>
      </c>
      <c r="J2708" s="420">
        <v>43671</v>
      </c>
      <c r="K2708" s="597" t="s">
        <v>33</v>
      </c>
      <c r="L2708" s="323" t="s">
        <v>84</v>
      </c>
      <c r="M2708" s="652" t="s">
        <v>1258</v>
      </c>
      <c r="N2708" s="653">
        <v>43700</v>
      </c>
      <c r="O2708" s="654">
        <v>43706</v>
      </c>
      <c r="P2708" s="430"/>
      <c r="Q2708" s="2" t="s">
        <v>67</v>
      </c>
      <c r="R2708" s="718">
        <v>2019</v>
      </c>
    </row>
    <row r="2709" spans="1:23" ht="23.25" hidden="1" customHeight="1" x14ac:dyDescent="0.25">
      <c r="A2709" s="4" t="s">
        <v>84</v>
      </c>
      <c r="B2709" s="334" t="s">
        <v>4981</v>
      </c>
      <c r="C2709" s="656"/>
      <c r="D2709" s="335" t="s">
        <v>4982</v>
      </c>
      <c r="E2709" s="337" t="s">
        <v>4983</v>
      </c>
      <c r="F2709" s="332" t="s">
        <v>32</v>
      </c>
      <c r="G2709" s="332">
        <v>1</v>
      </c>
      <c r="H2709" s="650">
        <v>351.08</v>
      </c>
      <c r="I2709" s="650">
        <v>351.08</v>
      </c>
      <c r="J2709" s="420">
        <v>43671</v>
      </c>
      <c r="K2709" s="597" t="s">
        <v>33</v>
      </c>
      <c r="L2709" s="323" t="s">
        <v>84</v>
      </c>
      <c r="M2709" s="652" t="s">
        <v>1258</v>
      </c>
      <c r="N2709" s="653">
        <v>43700</v>
      </c>
      <c r="O2709" s="654">
        <v>43706</v>
      </c>
      <c r="P2709" s="430"/>
      <c r="Q2709" s="2" t="s">
        <v>67</v>
      </c>
      <c r="R2709" s="718">
        <v>2019</v>
      </c>
    </row>
    <row r="2710" spans="1:23" ht="23.25" hidden="1" customHeight="1" x14ac:dyDescent="0.25">
      <c r="A2710" s="4" t="s">
        <v>0</v>
      </c>
      <c r="B2710" s="334" t="s">
        <v>4984</v>
      </c>
      <c r="C2710" s="656" t="s">
        <v>4985</v>
      </c>
      <c r="D2710" s="335" t="s">
        <v>4986</v>
      </c>
      <c r="E2710" s="334" t="s">
        <v>4987</v>
      </c>
      <c r="F2710" s="332" t="s">
        <v>94</v>
      </c>
      <c r="G2710" s="332">
        <v>1</v>
      </c>
      <c r="H2710" s="650">
        <v>435</v>
      </c>
      <c r="I2710" s="650">
        <v>435</v>
      </c>
      <c r="J2710" s="419">
        <v>43690</v>
      </c>
      <c r="K2710" s="597" t="s">
        <v>149</v>
      </c>
      <c r="L2710" s="323" t="s">
        <v>78</v>
      </c>
      <c r="M2710" s="652" t="s">
        <v>3531</v>
      </c>
      <c r="N2710" s="660">
        <v>43746</v>
      </c>
      <c r="O2710" s="654">
        <v>43748</v>
      </c>
      <c r="P2710" s="430"/>
      <c r="Q2710" s="2" t="s">
        <v>67</v>
      </c>
      <c r="R2710" s="655">
        <v>2019</v>
      </c>
    </row>
    <row r="2711" spans="1:23" ht="23.25" hidden="1" customHeight="1" x14ac:dyDescent="0.25">
      <c r="A2711" s="4" t="s">
        <v>0</v>
      </c>
      <c r="B2711" s="334" t="s">
        <v>4984</v>
      </c>
      <c r="C2711" s="656" t="s">
        <v>4985</v>
      </c>
      <c r="D2711" s="335" t="s">
        <v>4986</v>
      </c>
      <c r="E2711" s="334" t="s">
        <v>4987</v>
      </c>
      <c r="F2711" s="332" t="s">
        <v>94</v>
      </c>
      <c r="G2711" s="332">
        <v>1</v>
      </c>
      <c r="H2711" s="650">
        <v>435</v>
      </c>
      <c r="I2711" s="650">
        <v>435</v>
      </c>
      <c r="J2711" s="419">
        <v>43690</v>
      </c>
      <c r="K2711" s="597" t="s">
        <v>149</v>
      </c>
      <c r="L2711" s="323" t="s">
        <v>78</v>
      </c>
      <c r="M2711" s="652" t="s">
        <v>3531</v>
      </c>
      <c r="N2711" s="660">
        <v>43746</v>
      </c>
      <c r="O2711" s="654">
        <v>43748</v>
      </c>
      <c r="P2711" s="430"/>
      <c r="Q2711" s="2" t="s">
        <v>67</v>
      </c>
      <c r="R2711" s="655">
        <v>2019</v>
      </c>
    </row>
    <row r="2712" spans="1:23" ht="23.25" hidden="1" customHeight="1" x14ac:dyDescent="0.25">
      <c r="A2712" s="4" t="s">
        <v>9</v>
      </c>
      <c r="B2712" s="334" t="s">
        <v>4935</v>
      </c>
      <c r="C2712" s="656"/>
      <c r="D2712" s="335"/>
      <c r="E2712" s="337" t="s">
        <v>4935</v>
      </c>
      <c r="F2712" s="332" t="s">
        <v>2334</v>
      </c>
      <c r="G2712" s="332">
        <v>100</v>
      </c>
      <c r="H2712" s="650">
        <v>0.28399999999999997</v>
      </c>
      <c r="I2712" s="650">
        <v>28.4</v>
      </c>
      <c r="J2712" s="419">
        <v>43696</v>
      </c>
      <c r="K2712" s="598" t="s">
        <v>1560</v>
      </c>
      <c r="L2712" s="323" t="s">
        <v>9</v>
      </c>
      <c r="M2712" s="652" t="s">
        <v>1258</v>
      </c>
      <c r="N2712" s="660">
        <v>43700</v>
      </c>
      <c r="O2712" s="654">
        <v>43706</v>
      </c>
      <c r="P2712" s="430"/>
      <c r="Q2712" s="2" t="s">
        <v>67</v>
      </c>
      <c r="R2712" s="655">
        <v>2019</v>
      </c>
      <c r="S2712" s="124"/>
      <c r="T2712" s="124"/>
      <c r="U2712" s="124"/>
      <c r="V2712" s="124"/>
      <c r="W2712" s="124"/>
    </row>
    <row r="2713" spans="1:23" ht="23.25" hidden="1" customHeight="1" x14ac:dyDescent="0.25">
      <c r="A2713" s="4" t="s">
        <v>9</v>
      </c>
      <c r="B2713" s="334" t="s">
        <v>4935</v>
      </c>
      <c r="C2713" s="656"/>
      <c r="D2713" s="335"/>
      <c r="E2713" s="337" t="s">
        <v>4935</v>
      </c>
      <c r="F2713" s="332" t="s">
        <v>2334</v>
      </c>
      <c r="G2713" s="332">
        <v>100</v>
      </c>
      <c r="H2713" s="650">
        <v>0.28399999999999997</v>
      </c>
      <c r="I2713" s="650">
        <v>28.4</v>
      </c>
      <c r="J2713" s="419">
        <v>43696</v>
      </c>
      <c r="K2713" s="598" t="s">
        <v>1560</v>
      </c>
      <c r="L2713" s="323" t="s">
        <v>9</v>
      </c>
      <c r="M2713" s="652" t="s">
        <v>1258</v>
      </c>
      <c r="N2713" s="660">
        <v>43700</v>
      </c>
      <c r="O2713" s="654">
        <v>43706</v>
      </c>
      <c r="P2713" s="430"/>
      <c r="Q2713" s="2" t="s">
        <v>67</v>
      </c>
      <c r="R2713" s="655">
        <v>2019</v>
      </c>
    </row>
    <row r="2714" spans="1:23" ht="23.25" hidden="1" customHeight="1" x14ac:dyDescent="0.25">
      <c r="A2714" s="4" t="s">
        <v>9</v>
      </c>
      <c r="B2714" s="334" t="s">
        <v>4988</v>
      </c>
      <c r="C2714" s="656"/>
      <c r="D2714" s="335" t="s">
        <v>4989</v>
      </c>
      <c r="E2714" s="333" t="s">
        <v>4990</v>
      </c>
      <c r="F2714" s="332" t="s">
        <v>2334</v>
      </c>
      <c r="G2714" s="332">
        <v>100</v>
      </c>
      <c r="H2714" s="650">
        <v>0.05</v>
      </c>
      <c r="I2714" s="650">
        <v>5</v>
      </c>
      <c r="J2714" s="419">
        <v>43696</v>
      </c>
      <c r="K2714" s="598" t="s">
        <v>1560</v>
      </c>
      <c r="L2714" s="323" t="s">
        <v>9</v>
      </c>
      <c r="M2714" s="652" t="s">
        <v>1258</v>
      </c>
      <c r="N2714" s="660">
        <v>43700</v>
      </c>
      <c r="O2714" s="654">
        <v>43706</v>
      </c>
      <c r="P2714" s="430"/>
      <c r="Q2714" s="2" t="s">
        <v>67</v>
      </c>
      <c r="R2714" s="655">
        <v>2019</v>
      </c>
      <c r="S2714" s="124"/>
      <c r="T2714" s="124"/>
      <c r="U2714" s="124"/>
      <c r="V2714" s="124"/>
      <c r="W2714" s="124"/>
    </row>
    <row r="2715" spans="1:23" ht="23.25" hidden="1" customHeight="1" x14ac:dyDescent="0.25">
      <c r="A2715" s="4" t="s">
        <v>9</v>
      </c>
      <c r="B2715" s="334" t="s">
        <v>4988</v>
      </c>
      <c r="C2715" s="656"/>
      <c r="D2715" s="335" t="s">
        <v>4989</v>
      </c>
      <c r="E2715" s="333" t="s">
        <v>4990</v>
      </c>
      <c r="F2715" s="332" t="s">
        <v>2334</v>
      </c>
      <c r="G2715" s="332">
        <v>100</v>
      </c>
      <c r="H2715" s="650">
        <v>0.05</v>
      </c>
      <c r="I2715" s="650">
        <v>5</v>
      </c>
      <c r="J2715" s="419">
        <v>43696</v>
      </c>
      <c r="K2715" s="598" t="s">
        <v>1560</v>
      </c>
      <c r="L2715" s="323" t="s">
        <v>9</v>
      </c>
      <c r="M2715" s="652" t="s">
        <v>1258</v>
      </c>
      <c r="N2715" s="660">
        <v>43700</v>
      </c>
      <c r="O2715" s="654">
        <v>43706</v>
      </c>
      <c r="P2715" s="430"/>
      <c r="Q2715" s="2" t="s">
        <v>67</v>
      </c>
      <c r="R2715" s="655">
        <v>2019</v>
      </c>
      <c r="S2715" s="124"/>
      <c r="T2715" s="124"/>
      <c r="U2715" s="124"/>
      <c r="V2715" s="124"/>
      <c r="W2715" s="124"/>
    </row>
    <row r="2716" spans="1:23" ht="23.25" hidden="1" customHeight="1" x14ac:dyDescent="0.25">
      <c r="A2716" s="338" t="s">
        <v>132</v>
      </c>
      <c r="B2716" s="5" t="s">
        <v>4991</v>
      </c>
      <c r="C2716" s="376" t="s">
        <v>142</v>
      </c>
      <c r="D2716" s="335" t="s">
        <v>4992</v>
      </c>
      <c r="E2716" s="4"/>
      <c r="F2716" s="344" t="s">
        <v>136</v>
      </c>
      <c r="G2716" s="344">
        <v>20</v>
      </c>
      <c r="H2716" s="650"/>
      <c r="I2716" s="650">
        <v>0</v>
      </c>
      <c r="J2716" s="366">
        <v>42370</v>
      </c>
      <c r="K2716" s="598" t="s">
        <v>76</v>
      </c>
      <c r="L2716" s="361"/>
      <c r="M2716" s="652" t="s">
        <v>66</v>
      </c>
      <c r="N2716" s="660"/>
      <c r="O2716" s="654"/>
      <c r="P2716" s="5"/>
      <c r="Q2716" s="7" t="s">
        <v>67</v>
      </c>
      <c r="R2716" s="396">
        <v>2016</v>
      </c>
      <c r="S2716" s="124"/>
      <c r="T2716" s="124"/>
      <c r="U2716" s="124"/>
      <c r="V2716" s="124"/>
      <c r="W2716" s="124"/>
    </row>
    <row r="2717" spans="1:23" ht="23.25" hidden="1" customHeight="1" x14ac:dyDescent="0.25">
      <c r="A2717" s="338" t="s">
        <v>1622</v>
      </c>
      <c r="B2717" s="5" t="s">
        <v>115</v>
      </c>
      <c r="C2717" s="376" t="s">
        <v>142</v>
      </c>
      <c r="D2717" s="335" t="s">
        <v>4993</v>
      </c>
      <c r="E2717" s="4"/>
      <c r="F2717" s="344" t="s">
        <v>136</v>
      </c>
      <c r="G2717" s="344">
        <v>40</v>
      </c>
      <c r="H2717" s="650"/>
      <c r="I2717" s="650">
        <v>0</v>
      </c>
      <c r="J2717" s="366">
        <v>42370</v>
      </c>
      <c r="K2717" s="598" t="s">
        <v>76</v>
      </c>
      <c r="L2717" s="361"/>
      <c r="M2717" s="652" t="s">
        <v>66</v>
      </c>
      <c r="N2717" s="660"/>
      <c r="O2717" s="654"/>
      <c r="P2717" s="5"/>
      <c r="Q2717" s="7" t="s">
        <v>67</v>
      </c>
      <c r="R2717" s="396">
        <v>2016</v>
      </c>
    </row>
    <row r="2718" spans="1:23" ht="23.25" hidden="1" customHeight="1" x14ac:dyDescent="0.25">
      <c r="A2718" s="338" t="s">
        <v>132</v>
      </c>
      <c r="B2718" s="5" t="s">
        <v>115</v>
      </c>
      <c r="C2718" s="376" t="s">
        <v>134</v>
      </c>
      <c r="D2718" s="335" t="s">
        <v>4994</v>
      </c>
      <c r="E2718" s="4"/>
      <c r="F2718" s="344" t="s">
        <v>117</v>
      </c>
      <c r="G2718" s="344">
        <v>40</v>
      </c>
      <c r="H2718" s="650"/>
      <c r="I2718" s="650">
        <v>0</v>
      </c>
      <c r="J2718" s="366">
        <v>42370</v>
      </c>
      <c r="K2718" s="598" t="s">
        <v>76</v>
      </c>
      <c r="L2718" s="361"/>
      <c r="M2718" s="652" t="s">
        <v>66</v>
      </c>
      <c r="N2718" s="660"/>
      <c r="O2718" s="654"/>
      <c r="P2718" s="5"/>
      <c r="Q2718" s="7" t="s">
        <v>67</v>
      </c>
      <c r="R2718" s="396">
        <v>2016</v>
      </c>
    </row>
    <row r="2719" spans="1:23" ht="23.25" hidden="1" customHeight="1" x14ac:dyDescent="0.25">
      <c r="A2719" s="5" t="s">
        <v>3023</v>
      </c>
      <c r="B2719" s="384" t="s">
        <v>4995</v>
      </c>
      <c r="C2719" s="376" t="s">
        <v>1844</v>
      </c>
      <c r="D2719" s="344" t="s">
        <v>4994</v>
      </c>
      <c r="E2719" s="400" t="s">
        <v>4995</v>
      </c>
      <c r="F2719" s="344" t="s">
        <v>44</v>
      </c>
      <c r="G2719" s="344">
        <v>50</v>
      </c>
      <c r="H2719" s="650"/>
      <c r="I2719" s="650">
        <v>0</v>
      </c>
      <c r="J2719" s="366">
        <v>43217</v>
      </c>
      <c r="K2719" s="598" t="s">
        <v>76</v>
      </c>
      <c r="L2719" s="361" t="s">
        <v>535</v>
      </c>
      <c r="M2719" s="652" t="s">
        <v>634</v>
      </c>
      <c r="N2719" s="660">
        <v>43235</v>
      </c>
      <c r="O2719" s="654">
        <v>43238</v>
      </c>
      <c r="P2719" s="6"/>
      <c r="Q2719" s="271" t="s">
        <v>77</v>
      </c>
      <c r="R2719" s="5">
        <v>2018</v>
      </c>
    </row>
    <row r="2720" spans="1:23" ht="23.25" hidden="1" customHeight="1" x14ac:dyDescent="0.25">
      <c r="A2720" s="4" t="s">
        <v>103</v>
      </c>
      <c r="B2720" s="4" t="s">
        <v>4996</v>
      </c>
      <c r="C2720" s="430" t="s">
        <v>947</v>
      </c>
      <c r="D2720" s="388" t="s">
        <v>4997</v>
      </c>
      <c r="E2720" s="337" t="s">
        <v>4998</v>
      </c>
      <c r="F2720" s="344" t="s">
        <v>44</v>
      </c>
      <c r="G2720" s="332">
        <v>2</v>
      </c>
      <c r="H2720" s="650">
        <v>57.13</v>
      </c>
      <c r="I2720" s="650">
        <v>114.26</v>
      </c>
      <c r="J2720" s="419">
        <v>43699</v>
      </c>
      <c r="K2720" s="597" t="s">
        <v>234</v>
      </c>
      <c r="L2720" s="323" t="s">
        <v>54</v>
      </c>
      <c r="M2720" s="652" t="s">
        <v>45</v>
      </c>
      <c r="N2720" s="660">
        <v>43699</v>
      </c>
      <c r="O2720" s="654">
        <v>43706</v>
      </c>
      <c r="P2720" s="430"/>
      <c r="Q2720" s="2" t="s">
        <v>67</v>
      </c>
      <c r="R2720" s="718">
        <v>2019</v>
      </c>
    </row>
    <row r="2721" spans="1:23" ht="23.25" hidden="1" customHeight="1" x14ac:dyDescent="0.25">
      <c r="A2721" s="4" t="s">
        <v>103</v>
      </c>
      <c r="B2721" s="4" t="s">
        <v>4996</v>
      </c>
      <c r="C2721" s="430" t="s">
        <v>947</v>
      </c>
      <c r="D2721" s="388" t="s">
        <v>4997</v>
      </c>
      <c r="E2721" s="337" t="s">
        <v>4998</v>
      </c>
      <c r="F2721" s="344" t="s">
        <v>44</v>
      </c>
      <c r="G2721" s="332">
        <v>2</v>
      </c>
      <c r="H2721" s="650">
        <v>57.13</v>
      </c>
      <c r="I2721" s="650">
        <v>114.26</v>
      </c>
      <c r="J2721" s="419">
        <v>43699</v>
      </c>
      <c r="K2721" s="597" t="s">
        <v>234</v>
      </c>
      <c r="L2721" s="323" t="s">
        <v>54</v>
      </c>
      <c r="M2721" s="652" t="s">
        <v>45</v>
      </c>
      <c r="N2721" s="660">
        <v>43699</v>
      </c>
      <c r="O2721" s="654">
        <v>43706</v>
      </c>
      <c r="P2721" s="430"/>
      <c r="Q2721" s="2" t="s">
        <v>67</v>
      </c>
      <c r="R2721" s="718">
        <v>2019</v>
      </c>
    </row>
    <row r="2722" spans="1:23" ht="23.25" hidden="1" customHeight="1" x14ac:dyDescent="0.25">
      <c r="A2722" s="4" t="s">
        <v>78</v>
      </c>
      <c r="B2722" s="396" t="s">
        <v>4999</v>
      </c>
      <c r="C2722" s="430"/>
      <c r="D2722" s="332" t="s">
        <v>5000</v>
      </c>
      <c r="E2722" s="4" t="s">
        <v>5001</v>
      </c>
      <c r="F2722" s="332" t="s">
        <v>32</v>
      </c>
      <c r="G2722" s="332">
        <v>3</v>
      </c>
      <c r="H2722" s="650">
        <v>8.2100000000000009</v>
      </c>
      <c r="I2722" s="650">
        <v>24.630000000000003</v>
      </c>
      <c r="J2722" s="419">
        <v>43699</v>
      </c>
      <c r="K2722" s="597" t="s">
        <v>139</v>
      </c>
      <c r="L2722" s="323" t="s">
        <v>78</v>
      </c>
      <c r="M2722" s="652" t="s">
        <v>1258</v>
      </c>
      <c r="N2722" s="660">
        <v>43700</v>
      </c>
      <c r="O2722" s="654">
        <v>43706</v>
      </c>
      <c r="P2722" s="430"/>
      <c r="Q2722" s="2" t="s">
        <v>100</v>
      </c>
      <c r="R2722" s="655">
        <v>2019</v>
      </c>
    </row>
    <row r="2723" spans="1:23" ht="23.25" hidden="1" customHeight="1" x14ac:dyDescent="0.25">
      <c r="A2723" s="4" t="s">
        <v>78</v>
      </c>
      <c r="B2723" s="396" t="s">
        <v>4999</v>
      </c>
      <c r="C2723" s="430"/>
      <c r="D2723" s="332" t="s">
        <v>5000</v>
      </c>
      <c r="E2723" s="4" t="s">
        <v>5001</v>
      </c>
      <c r="F2723" s="332" t="s">
        <v>32</v>
      </c>
      <c r="G2723" s="332">
        <v>3</v>
      </c>
      <c r="H2723" s="650">
        <v>8.2100000000000009</v>
      </c>
      <c r="I2723" s="650">
        <v>24.630000000000003</v>
      </c>
      <c r="J2723" s="419">
        <v>43699</v>
      </c>
      <c r="K2723" s="597" t="s">
        <v>139</v>
      </c>
      <c r="L2723" s="323" t="s">
        <v>78</v>
      </c>
      <c r="M2723" s="652" t="s">
        <v>1258</v>
      </c>
      <c r="N2723" s="660">
        <v>43700</v>
      </c>
      <c r="O2723" s="654">
        <v>43706</v>
      </c>
      <c r="P2723" s="430"/>
      <c r="Q2723" s="2" t="s">
        <v>100</v>
      </c>
      <c r="R2723" s="655">
        <v>2019</v>
      </c>
    </row>
    <row r="2724" spans="1:23" ht="23.25" hidden="1" customHeight="1" x14ac:dyDescent="0.25">
      <c r="A2724" s="4" t="s">
        <v>54</v>
      </c>
      <c r="B2724" s="4" t="s">
        <v>5002</v>
      </c>
      <c r="C2724" s="430"/>
      <c r="D2724" s="388" t="s">
        <v>5003</v>
      </c>
      <c r="E2724" s="337" t="s">
        <v>5004</v>
      </c>
      <c r="F2724" s="332" t="s">
        <v>32</v>
      </c>
      <c r="G2724" s="332">
        <v>1</v>
      </c>
      <c r="H2724" s="650">
        <v>64</v>
      </c>
      <c r="I2724" s="650">
        <v>64</v>
      </c>
      <c r="J2724" s="419">
        <v>43699</v>
      </c>
      <c r="K2724" s="597" t="s">
        <v>287</v>
      </c>
      <c r="L2724" s="323" t="s">
        <v>54</v>
      </c>
      <c r="M2724" s="652" t="s">
        <v>1258</v>
      </c>
      <c r="N2724" s="660">
        <v>43700</v>
      </c>
      <c r="O2724" s="654">
        <v>43706</v>
      </c>
      <c r="P2724" s="430"/>
      <c r="Q2724" s="2" t="s">
        <v>67</v>
      </c>
      <c r="R2724" s="718">
        <v>2019</v>
      </c>
    </row>
    <row r="2725" spans="1:23" ht="23.25" hidden="1" customHeight="1" x14ac:dyDescent="0.25">
      <c r="A2725" s="4" t="s">
        <v>54</v>
      </c>
      <c r="B2725" s="4" t="s">
        <v>5002</v>
      </c>
      <c r="C2725" s="430"/>
      <c r="D2725" s="388" t="s">
        <v>5003</v>
      </c>
      <c r="E2725" s="337" t="s">
        <v>5004</v>
      </c>
      <c r="F2725" s="332" t="s">
        <v>32</v>
      </c>
      <c r="G2725" s="332">
        <v>1</v>
      </c>
      <c r="H2725" s="650">
        <v>64</v>
      </c>
      <c r="I2725" s="650">
        <v>64</v>
      </c>
      <c r="J2725" s="419">
        <v>43699</v>
      </c>
      <c r="K2725" s="597" t="s">
        <v>287</v>
      </c>
      <c r="L2725" s="323" t="s">
        <v>54</v>
      </c>
      <c r="M2725" s="652" t="s">
        <v>1258</v>
      </c>
      <c r="N2725" s="660">
        <v>43700</v>
      </c>
      <c r="O2725" s="654">
        <v>43706</v>
      </c>
      <c r="P2725" s="430"/>
      <c r="Q2725" s="2" t="s">
        <v>67</v>
      </c>
      <c r="R2725" s="718">
        <v>2019</v>
      </c>
    </row>
    <row r="2726" spans="1:23" ht="23.25" hidden="1" customHeight="1" x14ac:dyDescent="0.25">
      <c r="A2726" s="4" t="s">
        <v>293</v>
      </c>
      <c r="B2726" s="334" t="s">
        <v>4143</v>
      </c>
      <c r="C2726" s="656" t="s">
        <v>784</v>
      </c>
      <c r="D2726" s="335" t="s">
        <v>4771</v>
      </c>
      <c r="E2726" s="334" t="s">
        <v>4145</v>
      </c>
      <c r="F2726" s="344" t="s">
        <v>32</v>
      </c>
      <c r="G2726" s="332">
        <v>40</v>
      </c>
      <c r="H2726" s="650">
        <v>18.79</v>
      </c>
      <c r="I2726" s="650">
        <v>751.59999999999991</v>
      </c>
      <c r="J2726" s="419">
        <v>43699</v>
      </c>
      <c r="K2726" s="598" t="s">
        <v>784</v>
      </c>
      <c r="L2726" s="361" t="s">
        <v>293</v>
      </c>
      <c r="M2726" s="652" t="s">
        <v>45</v>
      </c>
      <c r="N2726" s="660">
        <v>43705</v>
      </c>
      <c r="O2726" s="654">
        <v>43706</v>
      </c>
      <c r="P2726" s="430"/>
      <c r="Q2726" s="2" t="s">
        <v>67</v>
      </c>
      <c r="R2726" s="655">
        <v>2019</v>
      </c>
      <c r="S2726" s="564"/>
      <c r="T2726" s="564"/>
      <c r="U2726" s="564"/>
      <c r="V2726" s="564"/>
      <c r="W2726" s="564"/>
    </row>
    <row r="2727" spans="1:23" ht="23.25" hidden="1" customHeight="1" x14ac:dyDescent="0.25">
      <c r="A2727" s="4" t="s">
        <v>293</v>
      </c>
      <c r="B2727" s="334" t="s">
        <v>4143</v>
      </c>
      <c r="C2727" s="656" t="s">
        <v>784</v>
      </c>
      <c r="D2727" s="335" t="s">
        <v>4771</v>
      </c>
      <c r="E2727" s="334" t="s">
        <v>4145</v>
      </c>
      <c r="F2727" s="344" t="s">
        <v>32</v>
      </c>
      <c r="G2727" s="332">
        <v>40</v>
      </c>
      <c r="H2727" s="650">
        <v>18.79</v>
      </c>
      <c r="I2727" s="650">
        <v>751.59999999999991</v>
      </c>
      <c r="J2727" s="419">
        <v>43699</v>
      </c>
      <c r="K2727" s="598" t="s">
        <v>784</v>
      </c>
      <c r="L2727" s="361" t="s">
        <v>293</v>
      </c>
      <c r="M2727" s="652" t="s">
        <v>45</v>
      </c>
      <c r="N2727" s="660">
        <v>43705</v>
      </c>
      <c r="O2727" s="654">
        <v>43706</v>
      </c>
      <c r="P2727" s="430"/>
      <c r="Q2727" s="2" t="s">
        <v>67</v>
      </c>
      <c r="R2727" s="655">
        <v>2019</v>
      </c>
    </row>
    <row r="2728" spans="1:23" ht="23.25" hidden="1" customHeight="1" x14ac:dyDescent="0.25">
      <c r="A2728" s="5" t="s">
        <v>3023</v>
      </c>
      <c r="B2728" s="384" t="s">
        <v>5005</v>
      </c>
      <c r="C2728" s="376" t="s">
        <v>1844</v>
      </c>
      <c r="D2728" s="344" t="s">
        <v>5006</v>
      </c>
      <c r="E2728" s="400" t="s">
        <v>5005</v>
      </c>
      <c r="F2728" s="344" t="s">
        <v>44</v>
      </c>
      <c r="G2728" s="344">
        <v>10</v>
      </c>
      <c r="H2728" s="650"/>
      <c r="I2728" s="650">
        <v>0</v>
      </c>
      <c r="J2728" s="366">
        <v>43217</v>
      </c>
      <c r="K2728" s="598" t="s">
        <v>76</v>
      </c>
      <c r="L2728" s="361" t="s">
        <v>535</v>
      </c>
      <c r="M2728" s="652" t="s">
        <v>634</v>
      </c>
      <c r="N2728" s="660">
        <v>43235</v>
      </c>
      <c r="O2728" s="654">
        <v>43238</v>
      </c>
      <c r="P2728" s="6"/>
      <c r="Q2728" s="271" t="s">
        <v>77</v>
      </c>
      <c r="R2728" s="5">
        <v>2018</v>
      </c>
    </row>
    <row r="2729" spans="1:23" ht="23.25" hidden="1" customHeight="1" x14ac:dyDescent="0.25">
      <c r="A2729" s="338" t="s">
        <v>132</v>
      </c>
      <c r="B2729" s="5" t="s">
        <v>115</v>
      </c>
      <c r="C2729" s="376" t="s">
        <v>134</v>
      </c>
      <c r="D2729" s="335" t="s">
        <v>5007</v>
      </c>
      <c r="E2729" s="4"/>
      <c r="F2729" s="344" t="s">
        <v>117</v>
      </c>
      <c r="G2729" s="344">
        <v>40</v>
      </c>
      <c r="H2729" s="650"/>
      <c r="I2729" s="650">
        <v>0</v>
      </c>
      <c r="J2729" s="366">
        <v>42370</v>
      </c>
      <c r="K2729" s="598" t="s">
        <v>76</v>
      </c>
      <c r="L2729" s="361"/>
      <c r="M2729" s="652" t="s">
        <v>66</v>
      </c>
      <c r="N2729" s="660"/>
      <c r="O2729" s="654"/>
      <c r="P2729" s="5"/>
      <c r="Q2729" s="7" t="s">
        <v>67</v>
      </c>
      <c r="R2729" s="396">
        <v>2016</v>
      </c>
    </row>
    <row r="2730" spans="1:23" ht="23.25" hidden="1" customHeight="1" x14ac:dyDescent="0.25">
      <c r="A2730" s="4" t="s">
        <v>36</v>
      </c>
      <c r="B2730" s="4" t="s">
        <v>5008</v>
      </c>
      <c r="C2730" s="430"/>
      <c r="D2730" s="332" t="s">
        <v>5009</v>
      </c>
      <c r="E2730" s="4" t="s">
        <v>5010</v>
      </c>
      <c r="F2730" s="344" t="s">
        <v>32</v>
      </c>
      <c r="G2730" s="332">
        <v>1</v>
      </c>
      <c r="H2730" s="650">
        <v>935</v>
      </c>
      <c r="I2730" s="650">
        <v>935</v>
      </c>
      <c r="J2730" s="419">
        <v>43704</v>
      </c>
      <c r="K2730" s="597" t="s">
        <v>2494</v>
      </c>
      <c r="L2730" s="323" t="s">
        <v>7</v>
      </c>
      <c r="M2730" s="652" t="s">
        <v>45</v>
      </c>
      <c r="N2730" s="660">
        <v>43705</v>
      </c>
      <c r="O2730" s="654">
        <v>43706</v>
      </c>
      <c r="P2730" s="430"/>
      <c r="Q2730" s="2" t="s">
        <v>67</v>
      </c>
      <c r="R2730" s="655">
        <v>2019</v>
      </c>
    </row>
    <row r="2731" spans="1:23" ht="23.25" hidden="1" customHeight="1" x14ac:dyDescent="0.25">
      <c r="A2731" s="4" t="s">
        <v>36</v>
      </c>
      <c r="B2731" s="4" t="s">
        <v>5008</v>
      </c>
      <c r="C2731" s="430"/>
      <c r="D2731" s="332" t="s">
        <v>5009</v>
      </c>
      <c r="E2731" s="4" t="s">
        <v>5010</v>
      </c>
      <c r="F2731" s="344" t="s">
        <v>32</v>
      </c>
      <c r="G2731" s="332">
        <v>1</v>
      </c>
      <c r="H2731" s="650">
        <v>935</v>
      </c>
      <c r="I2731" s="650">
        <v>935</v>
      </c>
      <c r="J2731" s="419">
        <v>43704</v>
      </c>
      <c r="K2731" s="597" t="s">
        <v>2494</v>
      </c>
      <c r="L2731" s="323" t="s">
        <v>7</v>
      </c>
      <c r="M2731" s="652" t="s">
        <v>45</v>
      </c>
      <c r="N2731" s="660">
        <v>43705</v>
      </c>
      <c r="O2731" s="654">
        <v>43706</v>
      </c>
      <c r="P2731" s="430"/>
      <c r="Q2731" s="2" t="s">
        <v>67</v>
      </c>
      <c r="R2731" s="655">
        <v>2019</v>
      </c>
    </row>
    <row r="2732" spans="1:23" ht="23.25" hidden="1" customHeight="1" x14ac:dyDescent="0.25">
      <c r="A2732" s="4" t="s">
        <v>9</v>
      </c>
      <c r="B2732" s="4" t="s">
        <v>4151</v>
      </c>
      <c r="C2732" s="430" t="s">
        <v>4152</v>
      </c>
      <c r="D2732" s="332" t="s">
        <v>4153</v>
      </c>
      <c r="E2732" s="333" t="s">
        <v>4371</v>
      </c>
      <c r="F2732" s="344" t="s">
        <v>2334</v>
      </c>
      <c r="G2732" s="332" t="s">
        <v>4372</v>
      </c>
      <c r="H2732" s="650">
        <v>19.5</v>
      </c>
      <c r="I2732" s="650">
        <v>34.86</v>
      </c>
      <c r="J2732" s="419">
        <v>43704</v>
      </c>
      <c r="K2732" s="597" t="s">
        <v>139</v>
      </c>
      <c r="L2732" s="323" t="s">
        <v>9</v>
      </c>
      <c r="M2732" s="652" t="s">
        <v>45</v>
      </c>
      <c r="N2732" s="660">
        <v>43705</v>
      </c>
      <c r="O2732" s="654">
        <v>43706</v>
      </c>
      <c r="P2732" s="430"/>
      <c r="Q2732" s="2" t="s">
        <v>100</v>
      </c>
      <c r="R2732" s="655">
        <v>2019</v>
      </c>
    </row>
    <row r="2733" spans="1:23" ht="23.25" hidden="1" customHeight="1" x14ac:dyDescent="0.25">
      <c r="A2733" s="4" t="s">
        <v>9</v>
      </c>
      <c r="B2733" s="4" t="s">
        <v>4151</v>
      </c>
      <c r="C2733" s="430" t="s">
        <v>4152</v>
      </c>
      <c r="D2733" s="332" t="s">
        <v>4153</v>
      </c>
      <c r="E2733" s="333" t="s">
        <v>4371</v>
      </c>
      <c r="F2733" s="344" t="s">
        <v>2334</v>
      </c>
      <c r="G2733" s="332" t="s">
        <v>4372</v>
      </c>
      <c r="H2733" s="650">
        <v>19.5</v>
      </c>
      <c r="I2733" s="650">
        <v>34.86</v>
      </c>
      <c r="J2733" s="419">
        <v>43704</v>
      </c>
      <c r="K2733" s="597" t="s">
        <v>139</v>
      </c>
      <c r="L2733" s="323" t="s">
        <v>9</v>
      </c>
      <c r="M2733" s="652" t="s">
        <v>45</v>
      </c>
      <c r="N2733" s="660">
        <v>43705</v>
      </c>
      <c r="O2733" s="654">
        <v>43706</v>
      </c>
      <c r="P2733" s="430"/>
      <c r="Q2733" s="2" t="s">
        <v>100</v>
      </c>
      <c r="R2733" s="655">
        <v>2019</v>
      </c>
    </row>
    <row r="2734" spans="1:23" ht="23.25" hidden="1" customHeight="1" x14ac:dyDescent="0.25">
      <c r="A2734" s="5" t="s">
        <v>3023</v>
      </c>
      <c r="B2734" s="384" t="s">
        <v>5011</v>
      </c>
      <c r="C2734" s="376" t="s">
        <v>1844</v>
      </c>
      <c r="D2734" s="344" t="s">
        <v>5007</v>
      </c>
      <c r="E2734" s="400" t="s">
        <v>5011</v>
      </c>
      <c r="F2734" s="344" t="s">
        <v>44</v>
      </c>
      <c r="G2734" s="344">
        <v>20</v>
      </c>
      <c r="H2734" s="650"/>
      <c r="I2734" s="650">
        <v>0</v>
      </c>
      <c r="J2734" s="366">
        <v>43217</v>
      </c>
      <c r="K2734" s="598" t="s">
        <v>76</v>
      </c>
      <c r="L2734" s="361" t="s">
        <v>535</v>
      </c>
      <c r="M2734" s="652" t="s">
        <v>634</v>
      </c>
      <c r="N2734" s="660">
        <v>43235</v>
      </c>
      <c r="O2734" s="654">
        <v>43238</v>
      </c>
      <c r="P2734" s="6"/>
      <c r="Q2734" s="271" t="s">
        <v>77</v>
      </c>
      <c r="R2734" s="5">
        <v>2018</v>
      </c>
    </row>
    <row r="2735" spans="1:23" ht="23.25" hidden="1" customHeight="1" x14ac:dyDescent="0.25">
      <c r="A2735" s="338" t="s">
        <v>132</v>
      </c>
      <c r="B2735" s="5" t="s">
        <v>115</v>
      </c>
      <c r="C2735" s="376" t="s">
        <v>134</v>
      </c>
      <c r="D2735" s="335" t="s">
        <v>5012</v>
      </c>
      <c r="E2735" s="4"/>
      <c r="F2735" s="344" t="s">
        <v>117</v>
      </c>
      <c r="G2735" s="344">
        <v>40</v>
      </c>
      <c r="H2735" s="650"/>
      <c r="I2735" s="650">
        <v>0</v>
      </c>
      <c r="J2735" s="366">
        <v>42370</v>
      </c>
      <c r="K2735" s="598" t="s">
        <v>76</v>
      </c>
      <c r="L2735" s="361"/>
      <c r="M2735" s="652" t="s">
        <v>66</v>
      </c>
      <c r="N2735" s="660"/>
      <c r="O2735" s="654"/>
      <c r="P2735" s="5"/>
      <c r="Q2735" s="7" t="s">
        <v>67</v>
      </c>
      <c r="R2735" s="396">
        <v>2016</v>
      </c>
    </row>
    <row r="2736" spans="1:23" ht="23.25" hidden="1" customHeight="1" x14ac:dyDescent="0.25">
      <c r="A2736" s="338" t="s">
        <v>132</v>
      </c>
      <c r="B2736" s="5" t="s">
        <v>115</v>
      </c>
      <c r="C2736" s="376" t="s">
        <v>134</v>
      </c>
      <c r="D2736" s="335" t="s">
        <v>5013</v>
      </c>
      <c r="E2736" s="4"/>
      <c r="F2736" s="344" t="s">
        <v>117</v>
      </c>
      <c r="G2736" s="344">
        <v>20</v>
      </c>
      <c r="H2736" s="650"/>
      <c r="I2736" s="650">
        <v>0</v>
      </c>
      <c r="J2736" s="366">
        <v>42370</v>
      </c>
      <c r="K2736" s="598" t="s">
        <v>76</v>
      </c>
      <c r="L2736" s="361"/>
      <c r="M2736" s="652" t="s">
        <v>66</v>
      </c>
      <c r="N2736" s="660"/>
      <c r="O2736" s="654"/>
      <c r="P2736" s="5"/>
      <c r="Q2736" s="7" t="s">
        <v>67</v>
      </c>
      <c r="R2736" s="396">
        <v>2016</v>
      </c>
    </row>
    <row r="2737" spans="1:23" ht="23.25" hidden="1" customHeight="1" x14ac:dyDescent="0.25">
      <c r="A2737" s="338" t="s">
        <v>132</v>
      </c>
      <c r="B2737" s="5" t="s">
        <v>115</v>
      </c>
      <c r="C2737" s="376" t="s">
        <v>134</v>
      </c>
      <c r="D2737" s="335" t="s">
        <v>5014</v>
      </c>
      <c r="E2737" s="4"/>
      <c r="F2737" s="344" t="s">
        <v>117</v>
      </c>
      <c r="G2737" s="344">
        <v>30</v>
      </c>
      <c r="H2737" s="650"/>
      <c r="I2737" s="650">
        <v>0</v>
      </c>
      <c r="J2737" s="366">
        <v>42370</v>
      </c>
      <c r="K2737" s="598" t="s">
        <v>76</v>
      </c>
      <c r="L2737" s="361"/>
      <c r="M2737" s="652" t="s">
        <v>66</v>
      </c>
      <c r="N2737" s="660"/>
      <c r="O2737" s="654"/>
      <c r="P2737" s="5"/>
      <c r="Q2737" s="7" t="s">
        <v>67</v>
      </c>
      <c r="R2737" s="396">
        <v>2016</v>
      </c>
    </row>
    <row r="2738" spans="1:23" ht="23.25" hidden="1" customHeight="1" x14ac:dyDescent="0.25">
      <c r="A2738" s="4" t="s">
        <v>5015</v>
      </c>
      <c r="B2738" s="4" t="s">
        <v>3825</v>
      </c>
      <c r="C2738" s="430" t="s">
        <v>1177</v>
      </c>
      <c r="D2738" s="332" t="s">
        <v>5016</v>
      </c>
      <c r="E2738" s="4" t="s">
        <v>5017</v>
      </c>
      <c r="F2738" s="344" t="s">
        <v>683</v>
      </c>
      <c r="G2738" s="332">
        <v>4</v>
      </c>
      <c r="H2738" s="650">
        <v>73.2</v>
      </c>
      <c r="I2738" s="650">
        <v>292.8</v>
      </c>
      <c r="J2738" s="419">
        <v>43705</v>
      </c>
      <c r="K2738" s="597" t="s">
        <v>1177</v>
      </c>
      <c r="L2738" s="323" t="s">
        <v>2495</v>
      </c>
      <c r="M2738" s="652" t="s">
        <v>45</v>
      </c>
      <c r="N2738" s="660">
        <v>43705</v>
      </c>
      <c r="O2738" s="654">
        <v>43706</v>
      </c>
      <c r="P2738" s="430"/>
      <c r="Q2738" s="2" t="s">
        <v>67</v>
      </c>
      <c r="R2738" s="655">
        <v>2019</v>
      </c>
    </row>
    <row r="2739" spans="1:23" ht="23.25" hidden="1" customHeight="1" x14ac:dyDescent="0.25">
      <c r="A2739" s="4" t="s">
        <v>5015</v>
      </c>
      <c r="B2739" s="4" t="s">
        <v>3825</v>
      </c>
      <c r="C2739" s="430" t="s">
        <v>1177</v>
      </c>
      <c r="D2739" s="332" t="s">
        <v>5016</v>
      </c>
      <c r="E2739" s="4" t="s">
        <v>5017</v>
      </c>
      <c r="F2739" s="344" t="s">
        <v>683</v>
      </c>
      <c r="G2739" s="332">
        <v>4</v>
      </c>
      <c r="H2739" s="650">
        <v>73.2</v>
      </c>
      <c r="I2739" s="650">
        <v>292.8</v>
      </c>
      <c r="J2739" s="419">
        <v>43705</v>
      </c>
      <c r="K2739" s="597" t="s">
        <v>1177</v>
      </c>
      <c r="L2739" s="323" t="s">
        <v>2495</v>
      </c>
      <c r="M2739" s="652" t="s">
        <v>45</v>
      </c>
      <c r="N2739" s="660">
        <v>43705</v>
      </c>
      <c r="O2739" s="654">
        <v>43706</v>
      </c>
      <c r="P2739" s="430"/>
      <c r="Q2739" s="2" t="s">
        <v>67</v>
      </c>
      <c r="R2739" s="655">
        <v>2019</v>
      </c>
    </row>
    <row r="2740" spans="1:23" ht="23.25" hidden="1" customHeight="1" x14ac:dyDescent="0.25">
      <c r="A2740" s="4" t="s">
        <v>36</v>
      </c>
      <c r="B2740" s="4" t="s">
        <v>5018</v>
      </c>
      <c r="C2740" s="430" t="s">
        <v>5019</v>
      </c>
      <c r="D2740" s="332" t="s">
        <v>5020</v>
      </c>
      <c r="E2740" s="337" t="s">
        <v>5021</v>
      </c>
      <c r="F2740" s="344" t="s">
        <v>32</v>
      </c>
      <c r="G2740" s="332">
        <v>2</v>
      </c>
      <c r="H2740" s="650">
        <v>46.17</v>
      </c>
      <c r="I2740" s="650">
        <v>92.34</v>
      </c>
      <c r="J2740" s="420">
        <v>43705</v>
      </c>
      <c r="K2740" s="598" t="s">
        <v>33</v>
      </c>
      <c r="L2740" s="323" t="s">
        <v>36</v>
      </c>
      <c r="M2740" s="652" t="s">
        <v>45</v>
      </c>
      <c r="N2740" s="653">
        <v>43706</v>
      </c>
      <c r="O2740" s="654">
        <v>43706</v>
      </c>
      <c r="P2740" s="430"/>
      <c r="Q2740" s="2" t="s">
        <v>67</v>
      </c>
      <c r="R2740" s="718">
        <v>2019</v>
      </c>
      <c r="S2740" s="124"/>
      <c r="T2740" s="124"/>
      <c r="U2740" s="124"/>
      <c r="V2740" s="124"/>
      <c r="W2740" s="124"/>
    </row>
    <row r="2741" spans="1:23" ht="23.25" hidden="1" customHeight="1" x14ac:dyDescent="0.25">
      <c r="A2741" s="4" t="s">
        <v>36</v>
      </c>
      <c r="B2741" s="4" t="s">
        <v>5018</v>
      </c>
      <c r="C2741" s="430" t="s">
        <v>5019</v>
      </c>
      <c r="D2741" s="332" t="s">
        <v>5022</v>
      </c>
      <c r="E2741" s="337" t="s">
        <v>5023</v>
      </c>
      <c r="F2741" s="344" t="s">
        <v>64</v>
      </c>
      <c r="G2741" s="332">
        <v>2</v>
      </c>
      <c r="H2741" s="650">
        <v>45.66</v>
      </c>
      <c r="I2741" s="650">
        <v>91.32</v>
      </c>
      <c r="J2741" s="420">
        <v>43705</v>
      </c>
      <c r="K2741" s="598" t="s">
        <v>33</v>
      </c>
      <c r="L2741" s="323" t="s">
        <v>36</v>
      </c>
      <c r="M2741" s="652" t="s">
        <v>45</v>
      </c>
      <c r="N2741" s="653">
        <v>43706</v>
      </c>
      <c r="O2741" s="684">
        <v>43706</v>
      </c>
      <c r="P2741" s="794"/>
      <c r="Q2741" s="2" t="s">
        <v>67</v>
      </c>
      <c r="R2741" s="718">
        <v>2019</v>
      </c>
      <c r="S2741" s="124"/>
      <c r="T2741" s="124"/>
      <c r="U2741" s="124"/>
      <c r="V2741" s="124"/>
      <c r="W2741" s="124"/>
    </row>
    <row r="2742" spans="1:23" ht="23.25" hidden="1" customHeight="1" x14ac:dyDescent="0.25">
      <c r="A2742" s="4" t="s">
        <v>36</v>
      </c>
      <c r="B2742" s="4" t="s">
        <v>5018</v>
      </c>
      <c r="C2742" s="430" t="s">
        <v>5019</v>
      </c>
      <c r="D2742" s="332" t="s">
        <v>5020</v>
      </c>
      <c r="E2742" s="337" t="s">
        <v>5021</v>
      </c>
      <c r="F2742" s="344" t="s">
        <v>32</v>
      </c>
      <c r="G2742" s="332">
        <v>2</v>
      </c>
      <c r="H2742" s="650">
        <v>46.17</v>
      </c>
      <c r="I2742" s="650">
        <v>92.34</v>
      </c>
      <c r="J2742" s="420">
        <v>43705</v>
      </c>
      <c r="K2742" s="598" t="s">
        <v>33</v>
      </c>
      <c r="L2742" s="323" t="s">
        <v>36</v>
      </c>
      <c r="M2742" s="652" t="s">
        <v>45</v>
      </c>
      <c r="N2742" s="653">
        <v>43706</v>
      </c>
      <c r="O2742" s="654">
        <v>43706</v>
      </c>
      <c r="P2742" s="430"/>
      <c r="Q2742" s="2" t="s">
        <v>67</v>
      </c>
      <c r="R2742" s="718">
        <v>2019</v>
      </c>
    </row>
    <row r="2743" spans="1:23" ht="23.25" hidden="1" customHeight="1" x14ac:dyDescent="0.25">
      <c r="A2743" s="4" t="s">
        <v>36</v>
      </c>
      <c r="B2743" s="4" t="s">
        <v>5018</v>
      </c>
      <c r="C2743" s="430" t="s">
        <v>5019</v>
      </c>
      <c r="D2743" s="332" t="s">
        <v>5022</v>
      </c>
      <c r="E2743" s="337" t="s">
        <v>5023</v>
      </c>
      <c r="F2743" s="344" t="s">
        <v>64</v>
      </c>
      <c r="G2743" s="332">
        <v>2</v>
      </c>
      <c r="H2743" s="650">
        <v>45.66</v>
      </c>
      <c r="I2743" s="650">
        <v>91.32</v>
      </c>
      <c r="J2743" s="420">
        <v>43705</v>
      </c>
      <c r="K2743" s="598" t="s">
        <v>33</v>
      </c>
      <c r="L2743" s="323" t="s">
        <v>36</v>
      </c>
      <c r="M2743" s="652" t="s">
        <v>45</v>
      </c>
      <c r="N2743" s="653">
        <v>43706</v>
      </c>
      <c r="O2743" s="654">
        <v>43706</v>
      </c>
      <c r="P2743" s="430"/>
      <c r="Q2743" s="2" t="s">
        <v>67</v>
      </c>
      <c r="R2743" s="718">
        <v>2019</v>
      </c>
    </row>
    <row r="2744" spans="1:23" ht="23.25" hidden="1" customHeight="1" x14ac:dyDescent="0.25">
      <c r="A2744" s="396" t="s">
        <v>0</v>
      </c>
      <c r="B2744" s="396" t="s">
        <v>2662</v>
      </c>
      <c r="C2744" s="376" t="s">
        <v>1759</v>
      </c>
      <c r="D2744" s="332" t="s">
        <v>2663</v>
      </c>
      <c r="E2744" s="337" t="s">
        <v>2662</v>
      </c>
      <c r="F2744" s="344" t="s">
        <v>50</v>
      </c>
      <c r="G2744" s="332">
        <v>2</v>
      </c>
      <c r="H2744" s="650">
        <v>195.3</v>
      </c>
      <c r="I2744" s="650">
        <v>390.6</v>
      </c>
      <c r="J2744" s="420">
        <v>43706</v>
      </c>
      <c r="K2744" s="598" t="s">
        <v>33</v>
      </c>
      <c r="L2744" s="571" t="s">
        <v>54</v>
      </c>
      <c r="M2744" s="652" t="s">
        <v>34</v>
      </c>
      <c r="N2744" s="653">
        <v>43713</v>
      </c>
      <c r="O2744" s="654">
        <v>43717</v>
      </c>
      <c r="P2744" s="719"/>
      <c r="Q2744" s="411" t="s">
        <v>100</v>
      </c>
      <c r="R2744" s="658">
        <f>YEAR(J2744)</f>
        <v>2019</v>
      </c>
    </row>
    <row r="2745" spans="1:23" ht="23.25" hidden="1" customHeight="1" x14ac:dyDescent="0.25">
      <c r="A2745" s="396" t="s">
        <v>0</v>
      </c>
      <c r="B2745" s="396" t="s">
        <v>2662</v>
      </c>
      <c r="C2745" s="376" t="s">
        <v>1759</v>
      </c>
      <c r="D2745" s="332" t="s">
        <v>2663</v>
      </c>
      <c r="E2745" s="337" t="s">
        <v>2662</v>
      </c>
      <c r="F2745" s="344" t="s">
        <v>50</v>
      </c>
      <c r="G2745" s="332">
        <v>2</v>
      </c>
      <c r="H2745" s="650">
        <v>195.3</v>
      </c>
      <c r="I2745" s="650">
        <v>390.6</v>
      </c>
      <c r="J2745" s="420">
        <v>43706</v>
      </c>
      <c r="K2745" s="598" t="s">
        <v>33</v>
      </c>
      <c r="L2745" s="571" t="s">
        <v>54</v>
      </c>
      <c r="M2745" s="652" t="s">
        <v>34</v>
      </c>
      <c r="N2745" s="653">
        <v>43713</v>
      </c>
      <c r="O2745" s="654">
        <v>43717</v>
      </c>
      <c r="P2745" s="719"/>
      <c r="Q2745" s="411" t="s">
        <v>100</v>
      </c>
      <c r="R2745" s="658">
        <f>YEAR(J2745)</f>
        <v>2019</v>
      </c>
    </row>
    <row r="2746" spans="1:23" ht="23.25" hidden="1" customHeight="1" x14ac:dyDescent="0.25">
      <c r="A2746" s="338" t="s">
        <v>54</v>
      </c>
      <c r="B2746" s="5" t="s">
        <v>5024</v>
      </c>
      <c r="C2746" s="376" t="s">
        <v>1768</v>
      </c>
      <c r="D2746" s="388" t="s">
        <v>1769</v>
      </c>
      <c r="E2746" s="4" t="s">
        <v>1770</v>
      </c>
      <c r="F2746" s="344" t="s">
        <v>44</v>
      </c>
      <c r="G2746" s="332">
        <v>2</v>
      </c>
      <c r="H2746" s="650">
        <v>13.27</v>
      </c>
      <c r="I2746" s="650">
        <v>26.54</v>
      </c>
      <c r="J2746" s="419">
        <v>43706</v>
      </c>
      <c r="K2746" s="597" t="s">
        <v>188</v>
      </c>
      <c r="L2746" s="361"/>
      <c r="M2746" s="652" t="s">
        <v>2632</v>
      </c>
      <c r="N2746" s="660">
        <v>43725</v>
      </c>
      <c r="O2746" s="654">
        <v>43727</v>
      </c>
      <c r="P2746" s="5"/>
      <c r="Q2746" s="723" t="s">
        <v>100</v>
      </c>
      <c r="R2746" s="655">
        <v>2019</v>
      </c>
    </row>
    <row r="2747" spans="1:23" ht="23.25" hidden="1" customHeight="1" x14ac:dyDescent="0.25">
      <c r="A2747" s="338" t="s">
        <v>54</v>
      </c>
      <c r="B2747" s="5" t="s">
        <v>5024</v>
      </c>
      <c r="C2747" s="376" t="s">
        <v>1768</v>
      </c>
      <c r="D2747" s="388" t="s">
        <v>1769</v>
      </c>
      <c r="E2747" s="4" t="s">
        <v>1770</v>
      </c>
      <c r="F2747" s="344" t="s">
        <v>44</v>
      </c>
      <c r="G2747" s="332">
        <v>2</v>
      </c>
      <c r="H2747" s="650">
        <v>13.27</v>
      </c>
      <c r="I2747" s="650">
        <v>26.54</v>
      </c>
      <c r="J2747" s="419">
        <v>43706</v>
      </c>
      <c r="K2747" s="597" t="s">
        <v>188</v>
      </c>
      <c r="L2747" s="361"/>
      <c r="M2747" s="652" t="s">
        <v>2632</v>
      </c>
      <c r="N2747" s="660">
        <v>43725</v>
      </c>
      <c r="O2747" s="654">
        <v>43727</v>
      </c>
      <c r="P2747" s="5"/>
      <c r="Q2747" s="723" t="s">
        <v>100</v>
      </c>
      <c r="R2747" s="655">
        <v>2019</v>
      </c>
    </row>
    <row r="2748" spans="1:23" ht="23.25" hidden="1" customHeight="1" x14ac:dyDescent="0.25">
      <c r="A2748" s="4" t="s">
        <v>36</v>
      </c>
      <c r="B2748" s="4" t="s">
        <v>5025</v>
      </c>
      <c r="C2748" s="430" t="s">
        <v>1572</v>
      </c>
      <c r="D2748" s="332" t="s">
        <v>5026</v>
      </c>
      <c r="E2748" s="337" t="s">
        <v>5027</v>
      </c>
      <c r="F2748" s="344" t="s">
        <v>32</v>
      </c>
      <c r="G2748" s="332">
        <v>1</v>
      </c>
      <c r="H2748" s="650">
        <v>32.31</v>
      </c>
      <c r="I2748" s="650">
        <v>32.31</v>
      </c>
      <c r="J2748" s="419">
        <v>43706</v>
      </c>
      <c r="K2748" s="597" t="s">
        <v>234</v>
      </c>
      <c r="L2748" s="323" t="s">
        <v>36</v>
      </c>
      <c r="M2748" s="652" t="s">
        <v>34</v>
      </c>
      <c r="N2748" s="660">
        <v>43711</v>
      </c>
      <c r="O2748" s="654">
        <v>43717</v>
      </c>
      <c r="P2748" s="719"/>
      <c r="Q2748" s="795" t="s">
        <v>67</v>
      </c>
      <c r="R2748" s="718">
        <v>2019</v>
      </c>
    </row>
    <row r="2749" spans="1:23" ht="23.25" hidden="1" customHeight="1" x14ac:dyDescent="0.25">
      <c r="A2749" s="4" t="s">
        <v>36</v>
      </c>
      <c r="B2749" s="4" t="s">
        <v>5025</v>
      </c>
      <c r="C2749" s="430" t="s">
        <v>1572</v>
      </c>
      <c r="D2749" s="332" t="s">
        <v>5026</v>
      </c>
      <c r="E2749" s="337" t="s">
        <v>5027</v>
      </c>
      <c r="F2749" s="344" t="s">
        <v>32</v>
      </c>
      <c r="G2749" s="332">
        <v>1</v>
      </c>
      <c r="H2749" s="650">
        <v>32.31</v>
      </c>
      <c r="I2749" s="650">
        <v>32.31</v>
      </c>
      <c r="J2749" s="419">
        <v>43706</v>
      </c>
      <c r="K2749" s="597" t="s">
        <v>234</v>
      </c>
      <c r="L2749" s="323" t="s">
        <v>36</v>
      </c>
      <c r="M2749" s="652" t="s">
        <v>34</v>
      </c>
      <c r="N2749" s="660">
        <v>43711</v>
      </c>
      <c r="O2749" s="654">
        <v>43717</v>
      </c>
      <c r="P2749" s="719"/>
      <c r="Q2749" s="795" t="s">
        <v>67</v>
      </c>
      <c r="R2749" s="718">
        <v>2019</v>
      </c>
    </row>
    <row r="2750" spans="1:23" ht="23.25" hidden="1" customHeight="1" x14ac:dyDescent="0.25">
      <c r="A2750" s="4" t="s">
        <v>36</v>
      </c>
      <c r="B2750" s="4" t="s">
        <v>4760</v>
      </c>
      <c r="C2750" s="430"/>
      <c r="D2750" s="332" t="s">
        <v>5028</v>
      </c>
      <c r="E2750" s="337" t="s">
        <v>4761</v>
      </c>
      <c r="F2750" s="344" t="s">
        <v>32</v>
      </c>
      <c r="G2750" s="332">
        <v>2</v>
      </c>
      <c r="H2750" s="650">
        <v>150</v>
      </c>
      <c r="I2750" s="650">
        <v>300</v>
      </c>
      <c r="J2750" s="419">
        <v>43706</v>
      </c>
      <c r="K2750" s="597" t="s">
        <v>1147</v>
      </c>
      <c r="L2750" s="323" t="s">
        <v>36</v>
      </c>
      <c r="M2750" s="652" t="s">
        <v>34</v>
      </c>
      <c r="N2750" s="660">
        <v>43713</v>
      </c>
      <c r="O2750" s="654">
        <v>43717</v>
      </c>
      <c r="P2750" s="430"/>
      <c r="Q2750" s="2" t="s">
        <v>100</v>
      </c>
      <c r="R2750" s="718">
        <v>2019</v>
      </c>
    </row>
    <row r="2751" spans="1:23" ht="23.25" hidden="1" customHeight="1" x14ac:dyDescent="0.25">
      <c r="A2751" s="4" t="s">
        <v>36</v>
      </c>
      <c r="B2751" s="4" t="s">
        <v>4760</v>
      </c>
      <c r="C2751" s="430"/>
      <c r="D2751" s="332" t="s">
        <v>5028</v>
      </c>
      <c r="E2751" s="337" t="s">
        <v>4761</v>
      </c>
      <c r="F2751" s="344" t="s">
        <v>32</v>
      </c>
      <c r="G2751" s="332">
        <v>2</v>
      </c>
      <c r="H2751" s="650">
        <v>150</v>
      </c>
      <c r="I2751" s="650">
        <v>300</v>
      </c>
      <c r="J2751" s="419">
        <v>43706</v>
      </c>
      <c r="K2751" s="597" t="s">
        <v>1147</v>
      </c>
      <c r="L2751" s="323" t="s">
        <v>36</v>
      </c>
      <c r="M2751" s="652" t="s">
        <v>34</v>
      </c>
      <c r="N2751" s="660">
        <v>43713</v>
      </c>
      <c r="O2751" s="654">
        <v>43717</v>
      </c>
      <c r="P2751" s="430"/>
      <c r="Q2751" s="2" t="s">
        <v>100</v>
      </c>
      <c r="R2751" s="718">
        <v>2019</v>
      </c>
    </row>
    <row r="2752" spans="1:23" ht="23.25" hidden="1" customHeight="1" x14ac:dyDescent="0.25">
      <c r="A2752" s="4" t="s">
        <v>54</v>
      </c>
      <c r="B2752" s="4" t="s">
        <v>5029</v>
      </c>
      <c r="C2752" s="430" t="s">
        <v>2402</v>
      </c>
      <c r="D2752" s="332" t="s">
        <v>4982</v>
      </c>
      <c r="E2752" s="337" t="s">
        <v>4983</v>
      </c>
      <c r="F2752" s="344" t="s">
        <v>32</v>
      </c>
      <c r="G2752" s="332">
        <v>1</v>
      </c>
      <c r="H2752" s="650">
        <v>351.08</v>
      </c>
      <c r="I2752" s="650">
        <v>351.08</v>
      </c>
      <c r="J2752" s="420">
        <v>43706</v>
      </c>
      <c r="K2752" s="598" t="s">
        <v>33</v>
      </c>
      <c r="L2752" s="323" t="s">
        <v>5030</v>
      </c>
      <c r="M2752" s="652" t="s">
        <v>2632</v>
      </c>
      <c r="N2752" s="653">
        <v>43705</v>
      </c>
      <c r="O2752" s="654">
        <v>43705</v>
      </c>
      <c r="P2752" s="430"/>
      <c r="Q2752" s="2" t="s">
        <v>67</v>
      </c>
      <c r="R2752" s="718">
        <v>2019</v>
      </c>
    </row>
    <row r="2753" spans="1:23" ht="23.25" hidden="1" customHeight="1" x14ac:dyDescent="0.25">
      <c r="A2753" s="4" t="s">
        <v>54</v>
      </c>
      <c r="B2753" s="4" t="s">
        <v>5029</v>
      </c>
      <c r="C2753" s="430" t="s">
        <v>2402</v>
      </c>
      <c r="D2753" s="332" t="s">
        <v>4982</v>
      </c>
      <c r="E2753" s="337" t="s">
        <v>4983</v>
      </c>
      <c r="F2753" s="344" t="s">
        <v>32</v>
      </c>
      <c r="G2753" s="332">
        <v>1</v>
      </c>
      <c r="H2753" s="650">
        <v>351.08</v>
      </c>
      <c r="I2753" s="650">
        <v>351.08</v>
      </c>
      <c r="J2753" s="420">
        <v>43706</v>
      </c>
      <c r="K2753" s="598" t="s">
        <v>33</v>
      </c>
      <c r="L2753" s="323" t="s">
        <v>5030</v>
      </c>
      <c r="M2753" s="652" t="s">
        <v>2632</v>
      </c>
      <c r="N2753" s="653">
        <v>43705</v>
      </c>
      <c r="O2753" s="654">
        <v>43705</v>
      </c>
      <c r="P2753" s="430"/>
      <c r="Q2753" s="2" t="s">
        <v>67</v>
      </c>
      <c r="R2753" s="718">
        <v>2019</v>
      </c>
    </row>
    <row r="2754" spans="1:23" ht="23.25" hidden="1" customHeight="1" x14ac:dyDescent="0.25">
      <c r="A2754" s="4" t="s">
        <v>54</v>
      </c>
      <c r="B2754" s="4" t="s">
        <v>5031</v>
      </c>
      <c r="C2754" s="722"/>
      <c r="D2754" s="421" t="s">
        <v>5032</v>
      </c>
      <c r="E2754" s="333" t="s">
        <v>5033</v>
      </c>
      <c r="F2754" s="332" t="s">
        <v>32</v>
      </c>
      <c r="G2754" s="692">
        <v>1</v>
      </c>
      <c r="H2754" s="650">
        <v>222.2</v>
      </c>
      <c r="I2754" s="650">
        <v>222.2</v>
      </c>
      <c r="J2754" s="420">
        <v>43707</v>
      </c>
      <c r="K2754" s="782" t="s">
        <v>33</v>
      </c>
      <c r="L2754" s="323" t="s">
        <v>54</v>
      </c>
      <c r="M2754" s="652" t="s">
        <v>1873</v>
      </c>
      <c r="N2754" s="653">
        <v>43880</v>
      </c>
      <c r="O2754" s="654">
        <v>43887</v>
      </c>
      <c r="P2754" s="658"/>
      <c r="Q2754" s="796" t="s">
        <v>67</v>
      </c>
      <c r="R2754" s="655">
        <v>2019</v>
      </c>
    </row>
    <row r="2755" spans="1:23" ht="23.25" hidden="1" customHeight="1" x14ac:dyDescent="0.25">
      <c r="A2755" s="4" t="s">
        <v>54</v>
      </c>
      <c r="B2755" s="4" t="s">
        <v>5031</v>
      </c>
      <c r="C2755" s="722"/>
      <c r="D2755" s="421" t="s">
        <v>5032</v>
      </c>
      <c r="E2755" s="333" t="s">
        <v>5033</v>
      </c>
      <c r="F2755" s="332" t="s">
        <v>32</v>
      </c>
      <c r="G2755" s="692">
        <v>1</v>
      </c>
      <c r="H2755" s="650">
        <v>222.2</v>
      </c>
      <c r="I2755" s="650">
        <v>222.2</v>
      </c>
      <c r="J2755" s="420">
        <v>43707</v>
      </c>
      <c r="K2755" s="782" t="s">
        <v>33</v>
      </c>
      <c r="L2755" s="323" t="s">
        <v>54</v>
      </c>
      <c r="M2755" s="652" t="s">
        <v>1873</v>
      </c>
      <c r="N2755" s="653">
        <v>43880</v>
      </c>
      <c r="O2755" s="654">
        <v>43887</v>
      </c>
      <c r="P2755" s="658"/>
      <c r="Q2755" s="796" t="s">
        <v>67</v>
      </c>
      <c r="R2755" s="655">
        <v>2019</v>
      </c>
    </row>
    <row r="2756" spans="1:23" ht="23.25" hidden="1" customHeight="1" x14ac:dyDescent="0.25">
      <c r="A2756" s="4" t="s">
        <v>54</v>
      </c>
      <c r="B2756" s="4" t="s">
        <v>5031</v>
      </c>
      <c r="C2756" s="430"/>
      <c r="D2756" s="332" t="s">
        <v>5032</v>
      </c>
      <c r="E2756" s="333" t="s">
        <v>5033</v>
      </c>
      <c r="F2756" s="344" t="s">
        <v>32</v>
      </c>
      <c r="G2756" s="332">
        <v>1</v>
      </c>
      <c r="H2756" s="650">
        <v>222.2</v>
      </c>
      <c r="I2756" s="650">
        <v>222.2</v>
      </c>
      <c r="J2756" s="420">
        <v>43707</v>
      </c>
      <c r="K2756" s="598" t="s">
        <v>33</v>
      </c>
      <c r="L2756" s="323" t="s">
        <v>54</v>
      </c>
      <c r="M2756" s="652" t="s">
        <v>34</v>
      </c>
      <c r="N2756" s="653">
        <v>43713</v>
      </c>
      <c r="O2756" s="654">
        <v>43717</v>
      </c>
      <c r="P2756" s="430"/>
      <c r="Q2756" s="2" t="s">
        <v>67</v>
      </c>
      <c r="R2756" s="655">
        <v>2019</v>
      </c>
    </row>
    <row r="2757" spans="1:23" ht="23.25" hidden="1" customHeight="1" x14ac:dyDescent="0.25">
      <c r="A2757" s="4" t="s">
        <v>54</v>
      </c>
      <c r="B2757" s="4" t="s">
        <v>5031</v>
      </c>
      <c r="C2757" s="430"/>
      <c r="D2757" s="332" t="s">
        <v>5032</v>
      </c>
      <c r="E2757" s="333" t="s">
        <v>5033</v>
      </c>
      <c r="F2757" s="344" t="s">
        <v>32</v>
      </c>
      <c r="G2757" s="332">
        <v>1</v>
      </c>
      <c r="H2757" s="650">
        <v>222.2</v>
      </c>
      <c r="I2757" s="650">
        <v>222.2</v>
      </c>
      <c r="J2757" s="420">
        <v>43707</v>
      </c>
      <c r="K2757" s="598" t="s">
        <v>33</v>
      </c>
      <c r="L2757" s="323" t="s">
        <v>54</v>
      </c>
      <c r="M2757" s="652" t="s">
        <v>34</v>
      </c>
      <c r="N2757" s="653">
        <v>43713</v>
      </c>
      <c r="O2757" s="654">
        <v>43717</v>
      </c>
      <c r="P2757" s="430"/>
      <c r="Q2757" s="2" t="s">
        <v>67</v>
      </c>
      <c r="R2757" s="655">
        <v>2019</v>
      </c>
    </row>
    <row r="2758" spans="1:23" ht="23.25" hidden="1" customHeight="1" x14ac:dyDescent="0.25">
      <c r="A2758" s="4" t="s">
        <v>36</v>
      </c>
      <c r="B2758" s="4" t="s">
        <v>5034</v>
      </c>
      <c r="C2758" s="430" t="s">
        <v>1507</v>
      </c>
      <c r="D2758" s="332" t="s">
        <v>5035</v>
      </c>
      <c r="E2758" s="333" t="s">
        <v>5036</v>
      </c>
      <c r="F2758" s="344" t="s">
        <v>32</v>
      </c>
      <c r="G2758" s="332">
        <v>2</v>
      </c>
      <c r="H2758" s="650">
        <v>90.56</v>
      </c>
      <c r="I2758" s="650">
        <v>181.12</v>
      </c>
      <c r="J2758" s="420">
        <v>43707</v>
      </c>
      <c r="K2758" s="597" t="s">
        <v>33</v>
      </c>
      <c r="L2758" s="323" t="s">
        <v>36</v>
      </c>
      <c r="M2758" s="652" t="s">
        <v>34</v>
      </c>
      <c r="N2758" s="653">
        <v>43713</v>
      </c>
      <c r="O2758" s="654">
        <v>43717</v>
      </c>
      <c r="P2758" s="430"/>
      <c r="Q2758" s="2" t="s">
        <v>67</v>
      </c>
      <c r="R2758" s="655">
        <v>2019</v>
      </c>
    </row>
    <row r="2759" spans="1:23" ht="23.25" hidden="1" customHeight="1" x14ac:dyDescent="0.25">
      <c r="A2759" s="4" t="s">
        <v>36</v>
      </c>
      <c r="B2759" s="4" t="s">
        <v>5034</v>
      </c>
      <c r="C2759" s="430" t="s">
        <v>1507</v>
      </c>
      <c r="D2759" s="332" t="s">
        <v>5035</v>
      </c>
      <c r="E2759" s="333" t="s">
        <v>5036</v>
      </c>
      <c r="F2759" s="344" t="s">
        <v>32</v>
      </c>
      <c r="G2759" s="332">
        <v>2</v>
      </c>
      <c r="H2759" s="650">
        <v>90.56</v>
      </c>
      <c r="I2759" s="650">
        <v>181.12</v>
      </c>
      <c r="J2759" s="420">
        <v>43707</v>
      </c>
      <c r="K2759" s="597" t="s">
        <v>33</v>
      </c>
      <c r="L2759" s="323" t="s">
        <v>36</v>
      </c>
      <c r="M2759" s="652" t="s">
        <v>34</v>
      </c>
      <c r="N2759" s="653">
        <v>43713</v>
      </c>
      <c r="O2759" s="654">
        <v>43717</v>
      </c>
      <c r="P2759" s="430"/>
      <c r="Q2759" s="2" t="s">
        <v>67</v>
      </c>
      <c r="R2759" s="655">
        <v>2019</v>
      </c>
    </row>
    <row r="2760" spans="1:23" ht="23.25" hidden="1" customHeight="1" x14ac:dyDescent="0.25">
      <c r="A2760" s="4" t="s">
        <v>36</v>
      </c>
      <c r="B2760" s="4" t="s">
        <v>5037</v>
      </c>
      <c r="C2760" s="430"/>
      <c r="D2760" s="332" t="s">
        <v>5038</v>
      </c>
      <c r="E2760" s="337" t="s">
        <v>5039</v>
      </c>
      <c r="F2760" s="344" t="s">
        <v>32</v>
      </c>
      <c r="G2760" s="332">
        <v>1</v>
      </c>
      <c r="H2760" s="650">
        <v>1573.2</v>
      </c>
      <c r="I2760" s="650">
        <v>1573.2</v>
      </c>
      <c r="J2760" s="419">
        <v>43707</v>
      </c>
      <c r="K2760" s="597" t="s">
        <v>192</v>
      </c>
      <c r="L2760" s="323" t="s">
        <v>36</v>
      </c>
      <c r="M2760" s="652" t="s">
        <v>34</v>
      </c>
      <c r="N2760" s="660">
        <v>43713</v>
      </c>
      <c r="O2760" s="654">
        <v>43717</v>
      </c>
      <c r="P2760" s="430"/>
      <c r="Q2760" s="2" t="s">
        <v>100</v>
      </c>
      <c r="R2760" s="718">
        <v>2019</v>
      </c>
    </row>
    <row r="2761" spans="1:23" ht="23.25" hidden="1" customHeight="1" x14ac:dyDescent="0.25">
      <c r="A2761" s="4" t="s">
        <v>36</v>
      </c>
      <c r="B2761" s="4" t="s">
        <v>5037</v>
      </c>
      <c r="C2761" s="430"/>
      <c r="D2761" s="332" t="s">
        <v>5038</v>
      </c>
      <c r="E2761" s="337" t="s">
        <v>5039</v>
      </c>
      <c r="F2761" s="344" t="s">
        <v>32</v>
      </c>
      <c r="G2761" s="332">
        <v>1</v>
      </c>
      <c r="H2761" s="650">
        <v>1573.2</v>
      </c>
      <c r="I2761" s="650">
        <v>1573.2</v>
      </c>
      <c r="J2761" s="419">
        <v>43707</v>
      </c>
      <c r="K2761" s="597" t="s">
        <v>192</v>
      </c>
      <c r="L2761" s="323" t="s">
        <v>36</v>
      </c>
      <c r="M2761" s="652" t="s">
        <v>34</v>
      </c>
      <c r="N2761" s="660">
        <v>43713</v>
      </c>
      <c r="O2761" s="654">
        <v>43717</v>
      </c>
      <c r="P2761" s="430"/>
      <c r="Q2761" s="2" t="s">
        <v>100</v>
      </c>
      <c r="R2761" s="718">
        <v>2019</v>
      </c>
    </row>
    <row r="2762" spans="1:23" ht="23.25" hidden="1" customHeight="1" x14ac:dyDescent="0.25">
      <c r="A2762" s="4" t="s">
        <v>3047</v>
      </c>
      <c r="B2762" s="4" t="s">
        <v>5040</v>
      </c>
      <c r="C2762" s="430" t="s">
        <v>5041</v>
      </c>
      <c r="D2762" s="332" t="s">
        <v>5042</v>
      </c>
      <c r="E2762" s="337" t="s">
        <v>5040</v>
      </c>
      <c r="F2762" s="344" t="s">
        <v>50</v>
      </c>
      <c r="G2762" s="332">
        <v>1</v>
      </c>
      <c r="H2762" s="650">
        <v>8.82</v>
      </c>
      <c r="I2762" s="650">
        <v>8.82</v>
      </c>
      <c r="J2762" s="419">
        <v>43707</v>
      </c>
      <c r="K2762" s="597" t="s">
        <v>1560</v>
      </c>
      <c r="L2762" s="323" t="s">
        <v>3047</v>
      </c>
      <c r="M2762" s="652" t="s">
        <v>34</v>
      </c>
      <c r="N2762" s="660">
        <v>43713</v>
      </c>
      <c r="O2762" s="654">
        <v>43717</v>
      </c>
      <c r="P2762" s="430"/>
      <c r="Q2762" s="2" t="s">
        <v>100</v>
      </c>
      <c r="R2762" s="718">
        <v>2019</v>
      </c>
    </row>
    <row r="2763" spans="1:23" ht="23.25" hidden="1" customHeight="1" x14ac:dyDescent="0.25">
      <c r="A2763" s="4" t="s">
        <v>3047</v>
      </c>
      <c r="B2763" s="4" t="s">
        <v>5040</v>
      </c>
      <c r="C2763" s="430" t="s">
        <v>5041</v>
      </c>
      <c r="D2763" s="332" t="s">
        <v>5042</v>
      </c>
      <c r="E2763" s="337" t="s">
        <v>5040</v>
      </c>
      <c r="F2763" s="344" t="s">
        <v>50</v>
      </c>
      <c r="G2763" s="332">
        <v>1</v>
      </c>
      <c r="H2763" s="650">
        <v>8.82</v>
      </c>
      <c r="I2763" s="650">
        <v>8.82</v>
      </c>
      <c r="J2763" s="419">
        <v>43707</v>
      </c>
      <c r="K2763" s="597" t="s">
        <v>1560</v>
      </c>
      <c r="L2763" s="323" t="s">
        <v>3047</v>
      </c>
      <c r="M2763" s="652" t="s">
        <v>34</v>
      </c>
      <c r="N2763" s="660">
        <v>43713</v>
      </c>
      <c r="O2763" s="654">
        <v>43717</v>
      </c>
      <c r="P2763" s="430"/>
      <c r="Q2763" s="2" t="s">
        <v>100</v>
      </c>
      <c r="R2763" s="718">
        <v>2019</v>
      </c>
    </row>
    <row r="2764" spans="1:23" s="124" customFormat="1" ht="23.25" hidden="1" customHeight="1" x14ac:dyDescent="0.25">
      <c r="A2764" s="4" t="s">
        <v>54</v>
      </c>
      <c r="B2764" s="4" t="s">
        <v>5043</v>
      </c>
      <c r="C2764" s="430"/>
      <c r="D2764" s="332" t="s">
        <v>5044</v>
      </c>
      <c r="E2764" s="337" t="s">
        <v>5045</v>
      </c>
      <c r="F2764" s="344" t="s">
        <v>32</v>
      </c>
      <c r="G2764" s="332">
        <v>2</v>
      </c>
      <c r="H2764" s="650">
        <v>37.07</v>
      </c>
      <c r="I2764" s="650">
        <v>74.14</v>
      </c>
      <c r="J2764" s="419">
        <v>43707</v>
      </c>
      <c r="K2764" s="597" t="s">
        <v>188</v>
      </c>
      <c r="L2764" s="323" t="s">
        <v>54</v>
      </c>
      <c r="M2764" s="652" t="s">
        <v>34</v>
      </c>
      <c r="N2764" s="660">
        <v>43713</v>
      </c>
      <c r="O2764" s="654">
        <v>43717</v>
      </c>
      <c r="P2764" s="430"/>
      <c r="Q2764" s="2" t="s">
        <v>67</v>
      </c>
      <c r="R2764" s="718">
        <v>2019</v>
      </c>
      <c r="S2764" s="330"/>
      <c r="T2764" s="330"/>
      <c r="U2764" s="330"/>
      <c r="V2764" s="330"/>
      <c r="W2764" s="330"/>
    </row>
    <row r="2765" spans="1:23" ht="23.25" hidden="1" customHeight="1" x14ac:dyDescent="0.25">
      <c r="A2765" s="4" t="s">
        <v>54</v>
      </c>
      <c r="B2765" s="4" t="s">
        <v>5043</v>
      </c>
      <c r="C2765" s="430"/>
      <c r="D2765" s="332" t="s">
        <v>5044</v>
      </c>
      <c r="E2765" s="337" t="s">
        <v>5045</v>
      </c>
      <c r="F2765" s="344" t="s">
        <v>32</v>
      </c>
      <c r="G2765" s="332">
        <v>2</v>
      </c>
      <c r="H2765" s="650">
        <v>37.07</v>
      </c>
      <c r="I2765" s="650">
        <v>74.14</v>
      </c>
      <c r="J2765" s="419">
        <v>43707</v>
      </c>
      <c r="K2765" s="597" t="s">
        <v>188</v>
      </c>
      <c r="L2765" s="323" t="s">
        <v>54</v>
      </c>
      <c r="M2765" s="652" t="s">
        <v>34</v>
      </c>
      <c r="N2765" s="660">
        <v>43713</v>
      </c>
      <c r="O2765" s="654">
        <v>43717</v>
      </c>
      <c r="P2765" s="430"/>
      <c r="Q2765" s="2" t="s">
        <v>67</v>
      </c>
      <c r="R2765" s="718">
        <v>2019</v>
      </c>
      <c r="S2765" s="124"/>
      <c r="T2765" s="124"/>
      <c r="U2765" s="124"/>
      <c r="V2765" s="124"/>
      <c r="W2765" s="124"/>
    </row>
    <row r="2766" spans="1:23" ht="23.25" hidden="1" customHeight="1" x14ac:dyDescent="0.25">
      <c r="A2766" s="4" t="s">
        <v>54</v>
      </c>
      <c r="B2766" s="4" t="s">
        <v>5046</v>
      </c>
      <c r="C2766" s="430" t="s">
        <v>5047</v>
      </c>
      <c r="D2766" s="332" t="s">
        <v>5048</v>
      </c>
      <c r="E2766" s="333" t="s">
        <v>5049</v>
      </c>
      <c r="F2766" s="344" t="s">
        <v>32</v>
      </c>
      <c r="G2766" s="332">
        <v>1</v>
      </c>
      <c r="H2766" s="650">
        <v>577</v>
      </c>
      <c r="I2766" s="650">
        <v>577</v>
      </c>
      <c r="J2766" s="420">
        <v>43710</v>
      </c>
      <c r="K2766" s="597" t="s">
        <v>33</v>
      </c>
      <c r="L2766" s="323" t="s">
        <v>88</v>
      </c>
      <c r="M2766" s="652" t="s">
        <v>34</v>
      </c>
      <c r="N2766" s="653">
        <v>43713</v>
      </c>
      <c r="O2766" s="654">
        <v>43717</v>
      </c>
      <c r="P2766" s="430"/>
      <c r="Q2766" s="2" t="s">
        <v>67</v>
      </c>
      <c r="R2766" s="655">
        <v>2019</v>
      </c>
    </row>
    <row r="2767" spans="1:23" ht="23.25" hidden="1" customHeight="1" x14ac:dyDescent="0.25">
      <c r="A2767" s="4" t="s">
        <v>54</v>
      </c>
      <c r="B2767" s="4" t="s">
        <v>5046</v>
      </c>
      <c r="C2767" s="430" t="s">
        <v>5047</v>
      </c>
      <c r="D2767" s="332" t="s">
        <v>5048</v>
      </c>
      <c r="E2767" s="333" t="s">
        <v>5049</v>
      </c>
      <c r="F2767" s="344" t="s">
        <v>32</v>
      </c>
      <c r="G2767" s="332">
        <v>1</v>
      </c>
      <c r="H2767" s="650">
        <v>577</v>
      </c>
      <c r="I2767" s="650">
        <v>577</v>
      </c>
      <c r="J2767" s="420">
        <v>43710</v>
      </c>
      <c r="K2767" s="597" t="s">
        <v>33</v>
      </c>
      <c r="L2767" s="323" t="s">
        <v>88</v>
      </c>
      <c r="M2767" s="652" t="s">
        <v>34</v>
      </c>
      <c r="N2767" s="653">
        <v>43713</v>
      </c>
      <c r="O2767" s="654">
        <v>43717</v>
      </c>
      <c r="P2767" s="430"/>
      <c r="Q2767" s="2" t="s">
        <v>67</v>
      </c>
      <c r="R2767" s="655">
        <v>2019</v>
      </c>
    </row>
    <row r="2768" spans="1:23" ht="23.25" hidden="1" customHeight="1" x14ac:dyDescent="0.25">
      <c r="A2768" s="339" t="s">
        <v>154</v>
      </c>
      <c r="B2768" s="339" t="s">
        <v>3184</v>
      </c>
      <c r="C2768" s="736" t="s">
        <v>180</v>
      </c>
      <c r="D2768" s="774" t="s">
        <v>2575</v>
      </c>
      <c r="E2768" s="337" t="s">
        <v>3185</v>
      </c>
      <c r="F2768" s="340" t="s">
        <v>683</v>
      </c>
      <c r="G2768" s="340">
        <v>40</v>
      </c>
      <c r="H2768" s="650">
        <v>5.54</v>
      </c>
      <c r="I2768" s="650">
        <v>221.6</v>
      </c>
      <c r="J2768" s="737">
        <v>43710</v>
      </c>
      <c r="K2768" s="797" t="s">
        <v>180</v>
      </c>
      <c r="L2768" s="361" t="s">
        <v>3186</v>
      </c>
      <c r="M2768" s="652" t="s">
        <v>34</v>
      </c>
      <c r="N2768" s="660">
        <v>43713</v>
      </c>
      <c r="O2768" s="654">
        <v>43717</v>
      </c>
      <c r="P2768" s="736"/>
      <c r="Q2768" s="7" t="s">
        <v>100</v>
      </c>
      <c r="R2768" s="655">
        <v>2019</v>
      </c>
    </row>
    <row r="2769" spans="1:23" ht="23.25" hidden="1" customHeight="1" x14ac:dyDescent="0.25">
      <c r="A2769" s="339" t="s">
        <v>154</v>
      </c>
      <c r="B2769" s="339" t="s">
        <v>3184</v>
      </c>
      <c r="C2769" s="736" t="s">
        <v>180</v>
      </c>
      <c r="D2769" s="774" t="s">
        <v>2575</v>
      </c>
      <c r="E2769" s="337" t="s">
        <v>3185</v>
      </c>
      <c r="F2769" s="340" t="s">
        <v>683</v>
      </c>
      <c r="G2769" s="340">
        <v>40</v>
      </c>
      <c r="H2769" s="650">
        <v>5.54</v>
      </c>
      <c r="I2769" s="650">
        <v>221.6</v>
      </c>
      <c r="J2769" s="737">
        <v>43710</v>
      </c>
      <c r="K2769" s="797" t="s">
        <v>180</v>
      </c>
      <c r="L2769" s="361" t="s">
        <v>3186</v>
      </c>
      <c r="M2769" s="652" t="s">
        <v>34</v>
      </c>
      <c r="N2769" s="660">
        <v>43713</v>
      </c>
      <c r="O2769" s="654">
        <v>43717</v>
      </c>
      <c r="P2769" s="736"/>
      <c r="Q2769" s="7" t="s">
        <v>100</v>
      </c>
      <c r="R2769" s="655">
        <v>2019</v>
      </c>
    </row>
    <row r="2770" spans="1:23" ht="23.25" hidden="1" customHeight="1" x14ac:dyDescent="0.25">
      <c r="A2770" s="409" t="s">
        <v>1378</v>
      </c>
      <c r="B2770" s="396" t="s">
        <v>1379</v>
      </c>
      <c r="C2770" s="720" t="s">
        <v>1380</v>
      </c>
      <c r="D2770" s="332" t="s">
        <v>1381</v>
      </c>
      <c r="E2770" s="4" t="s">
        <v>1382</v>
      </c>
      <c r="F2770" s="344" t="s">
        <v>4744</v>
      </c>
      <c r="G2770" s="411">
        <v>1</v>
      </c>
      <c r="H2770" s="650">
        <v>32.49</v>
      </c>
      <c r="I2770" s="650">
        <v>32.49</v>
      </c>
      <c r="J2770" s="366">
        <v>43711</v>
      </c>
      <c r="K2770" s="597" t="s">
        <v>139</v>
      </c>
      <c r="L2770" s="361" t="s">
        <v>3047</v>
      </c>
      <c r="M2770" s="652" t="s">
        <v>81</v>
      </c>
      <c r="N2770" s="660">
        <v>43746</v>
      </c>
      <c r="O2770" s="654">
        <v>43748</v>
      </c>
      <c r="P2770" s="396"/>
      <c r="Q2770" s="798" t="s">
        <v>100</v>
      </c>
      <c r="R2770" s="655">
        <v>2019</v>
      </c>
    </row>
    <row r="2771" spans="1:23" ht="23.25" hidden="1" customHeight="1" x14ac:dyDescent="0.25">
      <c r="A2771" s="409" t="s">
        <v>1378</v>
      </c>
      <c r="B2771" s="396" t="s">
        <v>1379</v>
      </c>
      <c r="C2771" s="720" t="s">
        <v>1380</v>
      </c>
      <c r="D2771" s="332" t="s">
        <v>1381</v>
      </c>
      <c r="E2771" s="4" t="s">
        <v>1382</v>
      </c>
      <c r="F2771" s="344" t="s">
        <v>4744</v>
      </c>
      <c r="G2771" s="411">
        <v>1</v>
      </c>
      <c r="H2771" s="650">
        <v>32.49</v>
      </c>
      <c r="I2771" s="650">
        <v>32.49</v>
      </c>
      <c r="J2771" s="366">
        <v>43711</v>
      </c>
      <c r="K2771" s="597" t="s">
        <v>139</v>
      </c>
      <c r="L2771" s="361" t="s">
        <v>3047</v>
      </c>
      <c r="M2771" s="652" t="s">
        <v>81</v>
      </c>
      <c r="N2771" s="660">
        <v>43746</v>
      </c>
      <c r="O2771" s="654">
        <v>43748</v>
      </c>
      <c r="P2771" s="396"/>
      <c r="Q2771" s="798" t="s">
        <v>100</v>
      </c>
      <c r="R2771" s="655">
        <v>2019</v>
      </c>
    </row>
    <row r="2772" spans="1:23" ht="23.25" hidden="1" customHeight="1" x14ac:dyDescent="0.25">
      <c r="A2772" s="5" t="s">
        <v>10</v>
      </c>
      <c r="B2772" s="5" t="s">
        <v>5050</v>
      </c>
      <c r="C2772" s="376" t="s">
        <v>1999</v>
      </c>
      <c r="D2772" s="388">
        <v>729107</v>
      </c>
      <c r="E2772" s="4" t="s">
        <v>2000</v>
      </c>
      <c r="F2772" s="344" t="s">
        <v>44</v>
      </c>
      <c r="G2772" s="344">
        <v>1</v>
      </c>
      <c r="H2772" s="650">
        <v>2926.57</v>
      </c>
      <c r="I2772" s="650">
        <v>2926.57</v>
      </c>
      <c r="J2772" s="366">
        <v>43711</v>
      </c>
      <c r="K2772" s="597" t="s">
        <v>694</v>
      </c>
      <c r="L2772" s="574" t="s">
        <v>2495</v>
      </c>
      <c r="M2772" s="652" t="s">
        <v>34</v>
      </c>
      <c r="N2772" s="660">
        <v>43713</v>
      </c>
      <c r="O2772" s="654">
        <v>43717</v>
      </c>
      <c r="P2772" s="5"/>
      <c r="Q2772" s="7" t="s">
        <v>100</v>
      </c>
      <c r="R2772" s="655">
        <v>2019</v>
      </c>
    </row>
    <row r="2773" spans="1:23" ht="23.25" hidden="1" customHeight="1" x14ac:dyDescent="0.25">
      <c r="A2773" s="5" t="s">
        <v>10</v>
      </c>
      <c r="B2773" s="5" t="s">
        <v>5050</v>
      </c>
      <c r="C2773" s="376" t="s">
        <v>1999</v>
      </c>
      <c r="D2773" s="388">
        <v>729107</v>
      </c>
      <c r="E2773" s="4" t="s">
        <v>2000</v>
      </c>
      <c r="F2773" s="344" t="s">
        <v>44</v>
      </c>
      <c r="G2773" s="344">
        <v>1</v>
      </c>
      <c r="H2773" s="650">
        <v>2926.57</v>
      </c>
      <c r="I2773" s="650">
        <v>2926.57</v>
      </c>
      <c r="J2773" s="366">
        <v>43711</v>
      </c>
      <c r="K2773" s="597" t="s">
        <v>694</v>
      </c>
      <c r="L2773" s="323" t="s">
        <v>2495</v>
      </c>
      <c r="M2773" s="652" t="s">
        <v>34</v>
      </c>
      <c r="N2773" s="660">
        <v>43713</v>
      </c>
      <c r="O2773" s="654">
        <v>43717</v>
      </c>
      <c r="P2773" s="5"/>
      <c r="Q2773" s="7" t="s">
        <v>100</v>
      </c>
      <c r="R2773" s="655">
        <v>2019</v>
      </c>
    </row>
    <row r="2774" spans="1:23" ht="23.25" hidden="1" customHeight="1" x14ac:dyDescent="0.25">
      <c r="A2774" s="4" t="s">
        <v>4907</v>
      </c>
      <c r="B2774" s="4" t="s">
        <v>5051</v>
      </c>
      <c r="C2774" s="430" t="s">
        <v>4908</v>
      </c>
      <c r="D2774" s="332" t="s">
        <v>4909</v>
      </c>
      <c r="E2774" s="337" t="s">
        <v>4910</v>
      </c>
      <c r="F2774" s="344" t="s">
        <v>4744</v>
      </c>
      <c r="G2774" s="344">
        <v>1</v>
      </c>
      <c r="H2774" s="650">
        <v>32</v>
      </c>
      <c r="I2774" s="650">
        <v>32</v>
      </c>
      <c r="J2774" s="366">
        <v>43711</v>
      </c>
      <c r="K2774" s="597" t="s">
        <v>1560</v>
      </c>
      <c r="L2774" s="361" t="s">
        <v>3047</v>
      </c>
      <c r="M2774" s="652" t="s">
        <v>34</v>
      </c>
      <c r="N2774" s="660">
        <v>43713</v>
      </c>
      <c r="O2774" s="654">
        <v>43717</v>
      </c>
      <c r="P2774" s="430"/>
      <c r="Q2774" s="2" t="s">
        <v>100</v>
      </c>
      <c r="R2774" s="718">
        <v>2019</v>
      </c>
    </row>
    <row r="2775" spans="1:23" ht="23.25" hidden="1" customHeight="1" x14ac:dyDescent="0.25">
      <c r="A2775" s="4" t="s">
        <v>4</v>
      </c>
      <c r="B2775" s="4" t="s">
        <v>5051</v>
      </c>
      <c r="C2775" s="430"/>
      <c r="D2775" s="388" t="s">
        <v>4900</v>
      </c>
      <c r="E2775" s="337" t="s">
        <v>5051</v>
      </c>
      <c r="F2775" s="344" t="s">
        <v>4744</v>
      </c>
      <c r="G2775" s="332">
        <v>1</v>
      </c>
      <c r="H2775" s="650"/>
      <c r="I2775" s="650">
        <v>0</v>
      </c>
      <c r="J2775" s="419">
        <v>43711</v>
      </c>
      <c r="K2775" s="597" t="s">
        <v>1560</v>
      </c>
      <c r="L2775" s="323" t="s">
        <v>4</v>
      </c>
      <c r="M2775" s="652" t="s">
        <v>34</v>
      </c>
      <c r="N2775" s="660">
        <v>43713</v>
      </c>
      <c r="O2775" s="654">
        <v>43717</v>
      </c>
      <c r="P2775" s="430"/>
      <c r="Q2775" s="2" t="s">
        <v>100</v>
      </c>
      <c r="R2775" s="718">
        <v>2019</v>
      </c>
    </row>
    <row r="2776" spans="1:23" ht="23.25" hidden="1" customHeight="1" x14ac:dyDescent="0.25">
      <c r="A2776" s="4" t="s">
        <v>4907</v>
      </c>
      <c r="B2776" s="4" t="s">
        <v>5051</v>
      </c>
      <c r="C2776" s="430" t="s">
        <v>4908</v>
      </c>
      <c r="D2776" s="332" t="s">
        <v>4909</v>
      </c>
      <c r="E2776" s="337" t="s">
        <v>4910</v>
      </c>
      <c r="F2776" s="344" t="s">
        <v>4744</v>
      </c>
      <c r="G2776" s="344">
        <v>1</v>
      </c>
      <c r="H2776" s="650">
        <v>32</v>
      </c>
      <c r="I2776" s="650">
        <v>32</v>
      </c>
      <c r="J2776" s="366">
        <v>43711</v>
      </c>
      <c r="K2776" s="597" t="s">
        <v>1560</v>
      </c>
      <c r="L2776" s="361" t="s">
        <v>3047</v>
      </c>
      <c r="M2776" s="652" t="s">
        <v>34</v>
      </c>
      <c r="N2776" s="660">
        <v>43713</v>
      </c>
      <c r="O2776" s="654">
        <v>43717</v>
      </c>
      <c r="P2776" s="430"/>
      <c r="Q2776" s="2" t="s">
        <v>100</v>
      </c>
      <c r="R2776" s="718">
        <v>2019</v>
      </c>
    </row>
    <row r="2777" spans="1:23" ht="23.25" hidden="1" customHeight="1" x14ac:dyDescent="0.25">
      <c r="A2777" s="4" t="s">
        <v>4</v>
      </c>
      <c r="B2777" s="4" t="s">
        <v>5051</v>
      </c>
      <c r="C2777" s="430"/>
      <c r="D2777" s="388" t="s">
        <v>4900</v>
      </c>
      <c r="E2777" s="337" t="s">
        <v>5051</v>
      </c>
      <c r="F2777" s="344" t="s">
        <v>4744</v>
      </c>
      <c r="G2777" s="332">
        <v>1</v>
      </c>
      <c r="H2777" s="650"/>
      <c r="I2777" s="650">
        <v>0</v>
      </c>
      <c r="J2777" s="419">
        <v>43711</v>
      </c>
      <c r="K2777" s="597" t="s">
        <v>1560</v>
      </c>
      <c r="L2777" s="323" t="s">
        <v>4</v>
      </c>
      <c r="M2777" s="652" t="s">
        <v>34</v>
      </c>
      <c r="N2777" s="660">
        <v>43713</v>
      </c>
      <c r="O2777" s="654">
        <v>43717</v>
      </c>
      <c r="P2777" s="430"/>
      <c r="Q2777" s="2" t="s">
        <v>100</v>
      </c>
      <c r="R2777" s="718">
        <v>2019</v>
      </c>
    </row>
    <row r="2778" spans="1:23" ht="23.25" hidden="1" customHeight="1" x14ac:dyDescent="0.25">
      <c r="A2778" s="4" t="s">
        <v>4907</v>
      </c>
      <c r="B2778" s="4" t="s">
        <v>5052</v>
      </c>
      <c r="C2778" s="430" t="s">
        <v>4912</v>
      </c>
      <c r="D2778" s="332">
        <v>855006917</v>
      </c>
      <c r="E2778" s="4" t="s">
        <v>4913</v>
      </c>
      <c r="F2778" s="344" t="s">
        <v>4744</v>
      </c>
      <c r="G2778" s="332">
        <v>1</v>
      </c>
      <c r="H2778" s="650">
        <v>189</v>
      </c>
      <c r="I2778" s="650">
        <v>189</v>
      </c>
      <c r="J2778" s="366">
        <v>43711</v>
      </c>
      <c r="K2778" s="597" t="s">
        <v>1560</v>
      </c>
      <c r="L2778" s="323" t="s">
        <v>3047</v>
      </c>
      <c r="M2778" s="652" t="s">
        <v>34</v>
      </c>
      <c r="N2778" s="660">
        <v>43713</v>
      </c>
      <c r="O2778" s="654">
        <v>43717</v>
      </c>
      <c r="P2778" s="430"/>
      <c r="Q2778" s="2" t="s">
        <v>100</v>
      </c>
      <c r="R2778" s="655">
        <v>2019</v>
      </c>
      <c r="S2778" s="124"/>
      <c r="T2778" s="124"/>
      <c r="U2778" s="124"/>
      <c r="V2778" s="124"/>
      <c r="W2778" s="124"/>
    </row>
    <row r="2779" spans="1:23" ht="23.25" hidden="1" customHeight="1" x14ac:dyDescent="0.25">
      <c r="A2779" s="4" t="s">
        <v>4907</v>
      </c>
      <c r="B2779" s="4" t="s">
        <v>5052</v>
      </c>
      <c r="C2779" s="430" t="s">
        <v>4912</v>
      </c>
      <c r="D2779" s="332">
        <v>855006917</v>
      </c>
      <c r="E2779" s="4" t="s">
        <v>4913</v>
      </c>
      <c r="F2779" s="344" t="s">
        <v>4744</v>
      </c>
      <c r="G2779" s="332">
        <v>1</v>
      </c>
      <c r="H2779" s="650">
        <v>189</v>
      </c>
      <c r="I2779" s="650">
        <v>189</v>
      </c>
      <c r="J2779" s="366">
        <v>43711</v>
      </c>
      <c r="K2779" s="597" t="s">
        <v>1560</v>
      </c>
      <c r="L2779" s="323" t="s">
        <v>3047</v>
      </c>
      <c r="M2779" s="652" t="s">
        <v>34</v>
      </c>
      <c r="N2779" s="660">
        <v>43713</v>
      </c>
      <c r="O2779" s="654">
        <v>43717</v>
      </c>
      <c r="P2779" s="430"/>
      <c r="Q2779" s="2" t="s">
        <v>100</v>
      </c>
      <c r="R2779" s="655">
        <v>2019</v>
      </c>
      <c r="S2779" s="124"/>
      <c r="T2779" s="124"/>
      <c r="U2779" s="124"/>
      <c r="V2779" s="124"/>
      <c r="W2779" s="124"/>
    </row>
    <row r="2780" spans="1:23" ht="23.25" hidden="1" customHeight="1" x14ac:dyDescent="0.25">
      <c r="A2780" s="5" t="s">
        <v>10</v>
      </c>
      <c r="B2780" s="5" t="s">
        <v>693</v>
      </c>
      <c r="C2780" s="376" t="s">
        <v>694</v>
      </c>
      <c r="D2780" s="332">
        <v>1052927</v>
      </c>
      <c r="E2780" s="4" t="s">
        <v>695</v>
      </c>
      <c r="F2780" s="344" t="s">
        <v>44</v>
      </c>
      <c r="G2780" s="344">
        <v>1</v>
      </c>
      <c r="H2780" s="650">
        <v>303.47000000000003</v>
      </c>
      <c r="I2780" s="650">
        <v>303.47000000000003</v>
      </c>
      <c r="J2780" s="366">
        <v>43711</v>
      </c>
      <c r="K2780" s="597" t="s">
        <v>694</v>
      </c>
      <c r="L2780" s="323" t="s">
        <v>2495</v>
      </c>
      <c r="M2780" s="652" t="s">
        <v>34</v>
      </c>
      <c r="N2780" s="660">
        <v>43713</v>
      </c>
      <c r="O2780" s="654">
        <v>43717</v>
      </c>
      <c r="P2780" s="430"/>
      <c r="Q2780" s="2" t="s">
        <v>100</v>
      </c>
      <c r="R2780" s="655">
        <v>2019</v>
      </c>
    </row>
    <row r="2781" spans="1:23" ht="23.25" hidden="1" customHeight="1" x14ac:dyDescent="0.25">
      <c r="A2781" s="5" t="s">
        <v>10</v>
      </c>
      <c r="B2781" s="5" t="s">
        <v>693</v>
      </c>
      <c r="C2781" s="376" t="s">
        <v>694</v>
      </c>
      <c r="D2781" s="332">
        <v>1052927</v>
      </c>
      <c r="E2781" s="4" t="s">
        <v>695</v>
      </c>
      <c r="F2781" s="344" t="s">
        <v>44</v>
      </c>
      <c r="G2781" s="344">
        <v>1</v>
      </c>
      <c r="H2781" s="650">
        <v>303.47000000000003</v>
      </c>
      <c r="I2781" s="650">
        <v>303.47000000000003</v>
      </c>
      <c r="J2781" s="366">
        <v>43711</v>
      </c>
      <c r="K2781" s="597" t="s">
        <v>694</v>
      </c>
      <c r="L2781" s="323" t="s">
        <v>2495</v>
      </c>
      <c r="M2781" s="652" t="s">
        <v>34</v>
      </c>
      <c r="N2781" s="660">
        <v>43713</v>
      </c>
      <c r="O2781" s="654">
        <v>43717</v>
      </c>
      <c r="P2781" s="430"/>
      <c r="Q2781" s="2" t="s">
        <v>100</v>
      </c>
      <c r="R2781" s="655">
        <v>2019</v>
      </c>
    </row>
    <row r="2782" spans="1:23" ht="23.25" hidden="1" customHeight="1" x14ac:dyDescent="0.25">
      <c r="A2782" s="4" t="s">
        <v>54</v>
      </c>
      <c r="B2782" s="4" t="s">
        <v>5053</v>
      </c>
      <c r="C2782" s="430"/>
      <c r="D2782" s="332" t="s">
        <v>5054</v>
      </c>
      <c r="E2782" s="337" t="s">
        <v>340</v>
      </c>
      <c r="F2782" s="344" t="s">
        <v>32</v>
      </c>
      <c r="G2782" s="332">
        <v>1</v>
      </c>
      <c r="H2782" s="650">
        <v>343.56</v>
      </c>
      <c r="I2782" s="650">
        <v>343.56</v>
      </c>
      <c r="J2782" s="419">
        <v>43712</v>
      </c>
      <c r="K2782" s="597" t="s">
        <v>808</v>
      </c>
      <c r="L2782" s="323" t="s">
        <v>54</v>
      </c>
      <c r="M2782" s="652" t="s">
        <v>2632</v>
      </c>
      <c r="N2782" s="660">
        <v>43725</v>
      </c>
      <c r="O2782" s="654"/>
      <c r="P2782" s="430"/>
      <c r="Q2782" s="2" t="s">
        <v>100</v>
      </c>
      <c r="R2782" s="718">
        <v>2019</v>
      </c>
    </row>
    <row r="2783" spans="1:23" ht="23.25" hidden="1" customHeight="1" x14ac:dyDescent="0.25">
      <c r="A2783" s="4" t="s">
        <v>54</v>
      </c>
      <c r="B2783" s="4" t="s">
        <v>5053</v>
      </c>
      <c r="C2783" s="430"/>
      <c r="D2783" s="332" t="s">
        <v>5054</v>
      </c>
      <c r="E2783" s="337" t="s">
        <v>340</v>
      </c>
      <c r="F2783" s="344" t="s">
        <v>32</v>
      </c>
      <c r="G2783" s="332">
        <v>1</v>
      </c>
      <c r="H2783" s="650">
        <v>343.56</v>
      </c>
      <c r="I2783" s="650">
        <v>343.56</v>
      </c>
      <c r="J2783" s="419">
        <v>43712</v>
      </c>
      <c r="K2783" s="597" t="s">
        <v>808</v>
      </c>
      <c r="L2783" s="323" t="s">
        <v>54</v>
      </c>
      <c r="M2783" s="652" t="s">
        <v>2632</v>
      </c>
      <c r="N2783" s="660">
        <v>43725</v>
      </c>
      <c r="O2783" s="654"/>
      <c r="P2783" s="430"/>
      <c r="Q2783" s="2" t="s">
        <v>100</v>
      </c>
      <c r="R2783" s="718">
        <v>2019</v>
      </c>
    </row>
    <row r="2784" spans="1:23" ht="23.25" hidden="1" customHeight="1" x14ac:dyDescent="0.25">
      <c r="A2784" s="4" t="s">
        <v>154</v>
      </c>
      <c r="B2784" s="4" t="s">
        <v>5055</v>
      </c>
      <c r="C2784" s="430"/>
      <c r="D2784" s="332"/>
      <c r="E2784" s="337" t="s">
        <v>5056</v>
      </c>
      <c r="F2784" s="344" t="s">
        <v>32</v>
      </c>
      <c r="G2784" s="332">
        <v>1</v>
      </c>
      <c r="H2784" s="650">
        <v>11440</v>
      </c>
      <c r="I2784" s="650">
        <v>11440</v>
      </c>
      <c r="J2784" s="419">
        <v>43712</v>
      </c>
      <c r="K2784" s="597" t="s">
        <v>5057</v>
      </c>
      <c r="L2784" s="323" t="s">
        <v>154</v>
      </c>
      <c r="M2784" s="652" t="s">
        <v>34</v>
      </c>
      <c r="N2784" s="660">
        <v>43713</v>
      </c>
      <c r="O2784" s="654">
        <v>43717</v>
      </c>
      <c r="P2784" s="430"/>
      <c r="Q2784" s="2" t="s">
        <v>67</v>
      </c>
      <c r="R2784" s="655">
        <v>2019</v>
      </c>
    </row>
    <row r="2785" spans="1:23" ht="23.25" hidden="1" customHeight="1" x14ac:dyDescent="0.25">
      <c r="A2785" s="4" t="s">
        <v>154</v>
      </c>
      <c r="B2785" s="4" t="s">
        <v>5055</v>
      </c>
      <c r="C2785" s="430"/>
      <c r="D2785" s="332"/>
      <c r="E2785" s="337" t="s">
        <v>5056</v>
      </c>
      <c r="F2785" s="344" t="s">
        <v>32</v>
      </c>
      <c r="G2785" s="332">
        <v>1</v>
      </c>
      <c r="H2785" s="650">
        <v>11440</v>
      </c>
      <c r="I2785" s="650">
        <v>11440</v>
      </c>
      <c r="J2785" s="419">
        <v>43712</v>
      </c>
      <c r="K2785" s="597" t="s">
        <v>5057</v>
      </c>
      <c r="L2785" s="323" t="s">
        <v>154</v>
      </c>
      <c r="M2785" s="652" t="s">
        <v>34</v>
      </c>
      <c r="N2785" s="660">
        <v>43713</v>
      </c>
      <c r="O2785" s="654">
        <v>43717</v>
      </c>
      <c r="P2785" s="430"/>
      <c r="Q2785" s="2" t="s">
        <v>67</v>
      </c>
      <c r="R2785" s="655">
        <v>2019</v>
      </c>
    </row>
    <row r="2786" spans="1:23" ht="23.25" hidden="1" customHeight="1" x14ac:dyDescent="0.25">
      <c r="A2786" s="4" t="s">
        <v>54</v>
      </c>
      <c r="B2786" s="4" t="s">
        <v>5058</v>
      </c>
      <c r="C2786" s="430"/>
      <c r="D2786" s="332" t="s">
        <v>5059</v>
      </c>
      <c r="E2786" s="333" t="s">
        <v>5060</v>
      </c>
      <c r="F2786" s="344" t="s">
        <v>32</v>
      </c>
      <c r="G2786" s="332">
        <v>1</v>
      </c>
      <c r="H2786" s="650">
        <v>1095</v>
      </c>
      <c r="I2786" s="650">
        <v>1095</v>
      </c>
      <c r="J2786" s="419">
        <v>43712</v>
      </c>
      <c r="K2786" s="597" t="s">
        <v>4744</v>
      </c>
      <c r="L2786" s="323" t="s">
        <v>54</v>
      </c>
      <c r="M2786" s="652" t="s">
        <v>34</v>
      </c>
      <c r="N2786" s="660">
        <v>43713</v>
      </c>
      <c r="O2786" s="654">
        <v>43717</v>
      </c>
      <c r="P2786" s="430"/>
      <c r="Q2786" s="2" t="s">
        <v>67</v>
      </c>
      <c r="R2786" s="655">
        <v>2019</v>
      </c>
    </row>
    <row r="2787" spans="1:23" s="124" customFormat="1" ht="23.25" hidden="1" customHeight="1" x14ac:dyDescent="0.25">
      <c r="A2787" s="4" t="s">
        <v>54</v>
      </c>
      <c r="B2787" s="4" t="s">
        <v>5058</v>
      </c>
      <c r="C2787" s="430"/>
      <c r="D2787" s="332" t="s">
        <v>5059</v>
      </c>
      <c r="E2787" s="333" t="s">
        <v>5060</v>
      </c>
      <c r="F2787" s="344" t="s">
        <v>32</v>
      </c>
      <c r="G2787" s="332">
        <v>1</v>
      </c>
      <c r="H2787" s="650">
        <v>1095</v>
      </c>
      <c r="I2787" s="650">
        <v>1095</v>
      </c>
      <c r="J2787" s="419">
        <v>43712</v>
      </c>
      <c r="K2787" s="597" t="s">
        <v>4744</v>
      </c>
      <c r="L2787" s="323" t="s">
        <v>54</v>
      </c>
      <c r="M2787" s="652" t="s">
        <v>34</v>
      </c>
      <c r="N2787" s="660">
        <v>43713</v>
      </c>
      <c r="O2787" s="654">
        <v>43717</v>
      </c>
      <c r="P2787" s="430"/>
      <c r="Q2787" s="2" t="s">
        <v>67</v>
      </c>
      <c r="R2787" s="655">
        <v>2019</v>
      </c>
      <c r="S2787" s="330"/>
      <c r="T2787" s="330"/>
      <c r="U2787" s="330"/>
      <c r="V2787" s="330"/>
      <c r="W2787" s="330"/>
    </row>
    <row r="2788" spans="1:23" ht="23.25" hidden="1" customHeight="1" x14ac:dyDescent="0.25">
      <c r="A2788" s="409" t="s">
        <v>1378</v>
      </c>
      <c r="B2788" s="4" t="s">
        <v>5061</v>
      </c>
      <c r="C2788" s="430" t="s">
        <v>265</v>
      </c>
      <c r="D2788" s="332" t="s">
        <v>1730</v>
      </c>
      <c r="E2788" s="333" t="s">
        <v>5062</v>
      </c>
      <c r="F2788" s="332" t="s">
        <v>2334</v>
      </c>
      <c r="G2788" s="332">
        <v>2</v>
      </c>
      <c r="H2788" s="650">
        <v>5.42</v>
      </c>
      <c r="I2788" s="650">
        <v>10.84</v>
      </c>
      <c r="J2788" s="419">
        <v>43713</v>
      </c>
      <c r="K2788" s="597" t="s">
        <v>139</v>
      </c>
      <c r="L2788" s="323" t="s">
        <v>2225</v>
      </c>
      <c r="M2788" s="652" t="s">
        <v>34</v>
      </c>
      <c r="N2788" s="660">
        <v>43713</v>
      </c>
      <c r="O2788" s="654">
        <v>43717</v>
      </c>
      <c r="P2788" s="430"/>
      <c r="Q2788" s="2" t="s">
        <v>100</v>
      </c>
      <c r="R2788" s="655">
        <v>2019</v>
      </c>
      <c r="S2788" s="124"/>
      <c r="T2788" s="124"/>
      <c r="U2788" s="124"/>
      <c r="V2788" s="124"/>
      <c r="W2788" s="124"/>
    </row>
    <row r="2789" spans="1:23" ht="23.25" hidden="1" customHeight="1" x14ac:dyDescent="0.25">
      <c r="A2789" s="409" t="s">
        <v>1378</v>
      </c>
      <c r="B2789" s="4" t="s">
        <v>5061</v>
      </c>
      <c r="C2789" s="430" t="s">
        <v>265</v>
      </c>
      <c r="D2789" s="332" t="s">
        <v>1730</v>
      </c>
      <c r="E2789" s="333" t="s">
        <v>5062</v>
      </c>
      <c r="F2789" s="332" t="s">
        <v>2334</v>
      </c>
      <c r="G2789" s="332">
        <v>2</v>
      </c>
      <c r="H2789" s="650">
        <v>5.42</v>
      </c>
      <c r="I2789" s="650">
        <v>10.84</v>
      </c>
      <c r="J2789" s="419">
        <v>43713</v>
      </c>
      <c r="K2789" s="597" t="s">
        <v>139</v>
      </c>
      <c r="L2789" s="323" t="s">
        <v>2225</v>
      </c>
      <c r="M2789" s="652" t="s">
        <v>34</v>
      </c>
      <c r="N2789" s="660">
        <v>43713</v>
      </c>
      <c r="O2789" s="654">
        <v>43717</v>
      </c>
      <c r="P2789" s="430"/>
      <c r="Q2789" s="2" t="s">
        <v>100</v>
      </c>
      <c r="R2789" s="655">
        <v>2019</v>
      </c>
    </row>
    <row r="2790" spans="1:23" ht="23.25" hidden="1" customHeight="1" x14ac:dyDescent="0.25">
      <c r="A2790" s="4" t="s">
        <v>54</v>
      </c>
      <c r="B2790" s="4" t="s">
        <v>5063</v>
      </c>
      <c r="C2790" s="430"/>
      <c r="D2790" s="332" t="s">
        <v>5064</v>
      </c>
      <c r="E2790" s="333" t="s">
        <v>5065</v>
      </c>
      <c r="F2790" s="344" t="s">
        <v>32</v>
      </c>
      <c r="G2790" s="332">
        <v>1</v>
      </c>
      <c r="H2790" s="650">
        <v>304.95</v>
      </c>
      <c r="I2790" s="650">
        <v>304.95</v>
      </c>
      <c r="J2790" s="420">
        <v>43713</v>
      </c>
      <c r="K2790" s="597" t="s">
        <v>33</v>
      </c>
      <c r="L2790" s="323" t="s">
        <v>54</v>
      </c>
      <c r="M2790" s="652" t="s">
        <v>34</v>
      </c>
      <c r="N2790" s="653">
        <v>43713</v>
      </c>
      <c r="O2790" s="654">
        <v>43717</v>
      </c>
      <c r="P2790" s="430"/>
      <c r="Q2790" s="2" t="s">
        <v>67</v>
      </c>
      <c r="R2790" s="655">
        <v>2019</v>
      </c>
    </row>
    <row r="2791" spans="1:23" ht="23.25" hidden="1" customHeight="1" x14ac:dyDescent="0.25">
      <c r="A2791" s="4" t="s">
        <v>54</v>
      </c>
      <c r="B2791" s="4" t="s">
        <v>5063</v>
      </c>
      <c r="C2791" s="430"/>
      <c r="D2791" s="332" t="s">
        <v>5064</v>
      </c>
      <c r="E2791" s="333" t="s">
        <v>5065</v>
      </c>
      <c r="F2791" s="344" t="s">
        <v>32</v>
      </c>
      <c r="G2791" s="332">
        <v>1</v>
      </c>
      <c r="H2791" s="650">
        <v>304.95</v>
      </c>
      <c r="I2791" s="650">
        <v>304.95</v>
      </c>
      <c r="J2791" s="420">
        <v>43713</v>
      </c>
      <c r="K2791" s="597" t="s">
        <v>33</v>
      </c>
      <c r="L2791" s="323" t="s">
        <v>54</v>
      </c>
      <c r="M2791" s="652" t="s">
        <v>34</v>
      </c>
      <c r="N2791" s="653">
        <v>43713</v>
      </c>
      <c r="O2791" s="654">
        <v>43717</v>
      </c>
      <c r="P2791" s="430"/>
      <c r="Q2791" s="2" t="s">
        <v>67</v>
      </c>
      <c r="R2791" s="655">
        <v>2019</v>
      </c>
    </row>
    <row r="2792" spans="1:23" ht="23.25" hidden="1" customHeight="1" x14ac:dyDescent="0.25">
      <c r="A2792" s="4" t="s">
        <v>9</v>
      </c>
      <c r="B2792" s="4" t="s">
        <v>5066</v>
      </c>
      <c r="C2792" s="430"/>
      <c r="D2792" s="335" t="s">
        <v>4989</v>
      </c>
      <c r="E2792" s="333" t="s">
        <v>5067</v>
      </c>
      <c r="F2792" s="332" t="s">
        <v>2334</v>
      </c>
      <c r="G2792" s="332">
        <v>100</v>
      </c>
      <c r="H2792" s="650">
        <v>0.05</v>
      </c>
      <c r="I2792" s="650">
        <v>5</v>
      </c>
      <c r="J2792" s="419">
        <v>43714</v>
      </c>
      <c r="K2792" s="597" t="s">
        <v>1560</v>
      </c>
      <c r="L2792" s="323" t="s">
        <v>78</v>
      </c>
      <c r="M2792" s="652" t="s">
        <v>2632</v>
      </c>
      <c r="N2792" s="660">
        <v>43726</v>
      </c>
      <c r="O2792" s="654">
        <v>43727</v>
      </c>
      <c r="P2792" s="430"/>
      <c r="Q2792" s="2" t="s">
        <v>67</v>
      </c>
      <c r="R2792" s="655">
        <v>2019</v>
      </c>
    </row>
    <row r="2793" spans="1:23" ht="23.25" hidden="1" customHeight="1" x14ac:dyDescent="0.25">
      <c r="A2793" s="4" t="s">
        <v>9</v>
      </c>
      <c r="B2793" s="4" t="s">
        <v>5066</v>
      </c>
      <c r="C2793" s="430"/>
      <c r="D2793" s="335" t="s">
        <v>4989</v>
      </c>
      <c r="E2793" s="333" t="s">
        <v>5067</v>
      </c>
      <c r="F2793" s="332" t="s">
        <v>2334</v>
      </c>
      <c r="G2793" s="332">
        <v>100</v>
      </c>
      <c r="H2793" s="650">
        <v>0.05</v>
      </c>
      <c r="I2793" s="650">
        <v>5</v>
      </c>
      <c r="J2793" s="419">
        <v>43714</v>
      </c>
      <c r="K2793" s="597" t="s">
        <v>1560</v>
      </c>
      <c r="L2793" s="323" t="s">
        <v>78</v>
      </c>
      <c r="M2793" s="652" t="s">
        <v>2632</v>
      </c>
      <c r="N2793" s="660">
        <v>43726</v>
      </c>
      <c r="O2793" s="654">
        <v>43727</v>
      </c>
      <c r="P2793" s="430"/>
      <c r="Q2793" s="2" t="s">
        <v>67</v>
      </c>
      <c r="R2793" s="655">
        <v>2019</v>
      </c>
    </row>
    <row r="2794" spans="1:23" ht="23.25" hidden="1" customHeight="1" x14ac:dyDescent="0.25">
      <c r="A2794" s="4" t="s">
        <v>9</v>
      </c>
      <c r="B2794" s="4" t="s">
        <v>5068</v>
      </c>
      <c r="C2794" s="430" t="s">
        <v>265</v>
      </c>
      <c r="D2794" s="332" t="s">
        <v>4621</v>
      </c>
      <c r="E2794" s="333" t="s">
        <v>5068</v>
      </c>
      <c r="F2794" s="332" t="s">
        <v>2334</v>
      </c>
      <c r="G2794" s="332">
        <v>100</v>
      </c>
      <c r="H2794" s="650">
        <v>9.4E-2</v>
      </c>
      <c r="I2794" s="650">
        <v>9.4</v>
      </c>
      <c r="J2794" s="419">
        <v>43714</v>
      </c>
      <c r="K2794" s="597" t="s">
        <v>139</v>
      </c>
      <c r="L2794" s="323" t="s">
        <v>78</v>
      </c>
      <c r="M2794" s="652" t="s">
        <v>2632</v>
      </c>
      <c r="N2794" s="660">
        <v>43726</v>
      </c>
      <c r="O2794" s="654">
        <v>43727</v>
      </c>
      <c r="P2794" s="430"/>
      <c r="Q2794" s="2" t="s">
        <v>100</v>
      </c>
      <c r="R2794" s="655">
        <v>2019</v>
      </c>
    </row>
    <row r="2795" spans="1:23" ht="23.25" hidden="1" customHeight="1" x14ac:dyDescent="0.25">
      <c r="A2795" s="4" t="s">
        <v>9</v>
      </c>
      <c r="B2795" s="4" t="s">
        <v>5068</v>
      </c>
      <c r="C2795" s="430" t="s">
        <v>265</v>
      </c>
      <c r="D2795" s="332" t="s">
        <v>4621</v>
      </c>
      <c r="E2795" s="333" t="s">
        <v>5068</v>
      </c>
      <c r="F2795" s="332" t="s">
        <v>2334</v>
      </c>
      <c r="G2795" s="332">
        <v>100</v>
      </c>
      <c r="H2795" s="650">
        <v>9.4E-2</v>
      </c>
      <c r="I2795" s="650">
        <v>9.4</v>
      </c>
      <c r="J2795" s="419">
        <v>43714</v>
      </c>
      <c r="K2795" s="597" t="s">
        <v>139</v>
      </c>
      <c r="L2795" s="323" t="s">
        <v>78</v>
      </c>
      <c r="M2795" s="652" t="s">
        <v>2632</v>
      </c>
      <c r="N2795" s="660">
        <v>43726</v>
      </c>
      <c r="O2795" s="654">
        <v>43727</v>
      </c>
      <c r="P2795" s="430"/>
      <c r="Q2795" s="2" t="s">
        <v>100</v>
      </c>
      <c r="R2795" s="655">
        <v>2019</v>
      </c>
    </row>
    <row r="2796" spans="1:23" ht="23.25" hidden="1" customHeight="1" x14ac:dyDescent="0.25">
      <c r="A2796" s="4" t="s">
        <v>0</v>
      </c>
      <c r="B2796" s="4" t="s">
        <v>5069</v>
      </c>
      <c r="C2796" s="430" t="s">
        <v>2029</v>
      </c>
      <c r="D2796" s="332" t="s">
        <v>3305</v>
      </c>
      <c r="E2796" s="418" t="s">
        <v>5069</v>
      </c>
      <c r="F2796" s="332" t="s">
        <v>2334</v>
      </c>
      <c r="G2796" s="332">
        <v>10</v>
      </c>
      <c r="H2796" s="650">
        <v>4.95</v>
      </c>
      <c r="I2796" s="650">
        <v>49.5</v>
      </c>
      <c r="J2796" s="419">
        <v>43717</v>
      </c>
      <c r="K2796" s="597" t="s">
        <v>139</v>
      </c>
      <c r="L2796" s="323" t="s">
        <v>0</v>
      </c>
      <c r="M2796" s="652" t="s">
        <v>1341</v>
      </c>
      <c r="N2796" s="660">
        <v>43724</v>
      </c>
      <c r="O2796" s="654">
        <v>43727</v>
      </c>
      <c r="P2796" s="430"/>
      <c r="Q2796" s="2" t="s">
        <v>100</v>
      </c>
      <c r="R2796" s="655">
        <v>2019</v>
      </c>
    </row>
    <row r="2797" spans="1:23" ht="23.25" hidden="1" customHeight="1" x14ac:dyDescent="0.25">
      <c r="A2797" s="4" t="s">
        <v>0</v>
      </c>
      <c r="B2797" s="4" t="s">
        <v>5069</v>
      </c>
      <c r="C2797" s="430" t="s">
        <v>2029</v>
      </c>
      <c r="D2797" s="332" t="s">
        <v>3305</v>
      </c>
      <c r="E2797" s="418" t="s">
        <v>5069</v>
      </c>
      <c r="F2797" s="332" t="s">
        <v>2334</v>
      </c>
      <c r="G2797" s="332">
        <v>10</v>
      </c>
      <c r="H2797" s="650">
        <v>4.95</v>
      </c>
      <c r="I2797" s="650">
        <v>49.5</v>
      </c>
      <c r="J2797" s="419">
        <v>43717</v>
      </c>
      <c r="K2797" s="597" t="s">
        <v>139</v>
      </c>
      <c r="L2797" s="323" t="s">
        <v>0</v>
      </c>
      <c r="M2797" s="652" t="s">
        <v>1341</v>
      </c>
      <c r="N2797" s="660">
        <v>43724</v>
      </c>
      <c r="O2797" s="654">
        <v>43727</v>
      </c>
      <c r="P2797" s="430"/>
      <c r="Q2797" s="2" t="s">
        <v>100</v>
      </c>
      <c r="R2797" s="655">
        <v>2019</v>
      </c>
      <c r="S2797" s="124"/>
      <c r="T2797" s="124"/>
      <c r="U2797" s="124"/>
      <c r="V2797" s="124"/>
      <c r="W2797" s="124"/>
    </row>
    <row r="2798" spans="1:23" ht="23.25" hidden="1" customHeight="1" x14ac:dyDescent="0.25">
      <c r="A2798" s="4" t="s">
        <v>0</v>
      </c>
      <c r="B2798" s="4" t="s">
        <v>5070</v>
      </c>
      <c r="C2798" s="430"/>
      <c r="D2798" s="332" t="s">
        <v>5071</v>
      </c>
      <c r="E2798" s="337" t="s">
        <v>5072</v>
      </c>
      <c r="F2798" s="332" t="s">
        <v>50</v>
      </c>
      <c r="G2798" s="332">
        <v>1</v>
      </c>
      <c r="H2798" s="650">
        <v>617.83000000000004</v>
      </c>
      <c r="I2798" s="650">
        <v>617.83000000000004</v>
      </c>
      <c r="J2798" s="420">
        <v>43717</v>
      </c>
      <c r="K2798" s="598" t="s">
        <v>33</v>
      </c>
      <c r="L2798" s="323" t="s">
        <v>0</v>
      </c>
      <c r="M2798" s="652" t="s">
        <v>3531</v>
      </c>
      <c r="N2798" s="653">
        <v>43746</v>
      </c>
      <c r="O2798" s="654">
        <v>43748</v>
      </c>
      <c r="P2798" s="430"/>
      <c r="Q2798" s="2" t="s">
        <v>67</v>
      </c>
      <c r="R2798" s="658">
        <f>YEAR(J2798)</f>
        <v>2019</v>
      </c>
      <c r="S2798" s="124"/>
      <c r="T2798" s="124"/>
      <c r="U2798" s="124"/>
      <c r="V2798" s="124"/>
      <c r="W2798" s="124"/>
    </row>
    <row r="2799" spans="1:23" ht="23.25" hidden="1" customHeight="1" x14ac:dyDescent="0.25">
      <c r="A2799" s="4" t="s">
        <v>0</v>
      </c>
      <c r="B2799" s="4" t="s">
        <v>5070</v>
      </c>
      <c r="C2799" s="430"/>
      <c r="D2799" s="332" t="s">
        <v>5071</v>
      </c>
      <c r="E2799" s="337" t="s">
        <v>5072</v>
      </c>
      <c r="F2799" s="332" t="s">
        <v>50</v>
      </c>
      <c r="G2799" s="332">
        <v>1</v>
      </c>
      <c r="H2799" s="650">
        <v>617.83000000000004</v>
      </c>
      <c r="I2799" s="650">
        <v>617.83000000000004</v>
      </c>
      <c r="J2799" s="420">
        <v>43717</v>
      </c>
      <c r="K2799" s="598" t="s">
        <v>33</v>
      </c>
      <c r="L2799" s="323" t="s">
        <v>0</v>
      </c>
      <c r="M2799" s="652" t="s">
        <v>3531</v>
      </c>
      <c r="N2799" s="653">
        <v>43746</v>
      </c>
      <c r="O2799" s="654">
        <v>43748</v>
      </c>
      <c r="P2799" s="430"/>
      <c r="Q2799" s="2" t="s">
        <v>67</v>
      </c>
      <c r="R2799" s="658">
        <f>YEAR(J2799)</f>
        <v>2019</v>
      </c>
    </row>
    <row r="2800" spans="1:23" ht="23.25" hidden="1" customHeight="1" x14ac:dyDescent="0.25">
      <c r="A2800" s="4" t="s">
        <v>1489</v>
      </c>
      <c r="B2800" s="4" t="s">
        <v>5073</v>
      </c>
      <c r="C2800" s="430" t="s">
        <v>1507</v>
      </c>
      <c r="D2800" s="332" t="s">
        <v>5074</v>
      </c>
      <c r="E2800" s="337" t="s">
        <v>5075</v>
      </c>
      <c r="F2800" s="332" t="s">
        <v>32</v>
      </c>
      <c r="G2800" s="332">
        <v>1</v>
      </c>
      <c r="H2800" s="650">
        <v>2916.11</v>
      </c>
      <c r="I2800" s="650">
        <v>2916.11</v>
      </c>
      <c r="J2800" s="420">
        <v>43717</v>
      </c>
      <c r="K2800" s="598" t="s">
        <v>33</v>
      </c>
      <c r="L2800" s="323" t="s">
        <v>84</v>
      </c>
      <c r="M2800" s="652" t="s">
        <v>4099</v>
      </c>
      <c r="N2800" s="653">
        <v>43760</v>
      </c>
      <c r="O2800" s="654">
        <v>43767</v>
      </c>
      <c r="P2800" s="430"/>
      <c r="Q2800" s="2" t="s">
        <v>67</v>
      </c>
      <c r="R2800" s="718">
        <v>2019</v>
      </c>
    </row>
    <row r="2801" spans="1:23" ht="23.25" hidden="1" customHeight="1" x14ac:dyDescent="0.25">
      <c r="A2801" s="4" t="s">
        <v>1489</v>
      </c>
      <c r="B2801" s="4" t="s">
        <v>5073</v>
      </c>
      <c r="C2801" s="430" t="s">
        <v>1507</v>
      </c>
      <c r="D2801" s="332" t="s">
        <v>5074</v>
      </c>
      <c r="E2801" s="337" t="s">
        <v>5075</v>
      </c>
      <c r="F2801" s="332" t="s">
        <v>32</v>
      </c>
      <c r="G2801" s="332">
        <v>1</v>
      </c>
      <c r="H2801" s="650">
        <v>2916.11</v>
      </c>
      <c r="I2801" s="650">
        <v>2916.11</v>
      </c>
      <c r="J2801" s="420">
        <v>43717</v>
      </c>
      <c r="K2801" s="598" t="s">
        <v>33</v>
      </c>
      <c r="L2801" s="323" t="s">
        <v>84</v>
      </c>
      <c r="M2801" s="652" t="s">
        <v>4099</v>
      </c>
      <c r="N2801" s="653">
        <v>43760</v>
      </c>
      <c r="O2801" s="654">
        <v>43767</v>
      </c>
      <c r="P2801" s="430"/>
      <c r="Q2801" s="2" t="s">
        <v>67</v>
      </c>
      <c r="R2801" s="718">
        <v>2019</v>
      </c>
    </row>
    <row r="2802" spans="1:23" ht="23.25" hidden="1" customHeight="1" x14ac:dyDescent="0.25">
      <c r="A2802" s="417" t="s">
        <v>0</v>
      </c>
      <c r="B2802" s="4" t="s">
        <v>431</v>
      </c>
      <c r="C2802" s="720" t="s">
        <v>198</v>
      </c>
      <c r="D2802" s="332">
        <v>243154</v>
      </c>
      <c r="E2802" s="418" t="s">
        <v>5076</v>
      </c>
      <c r="F2802" s="332" t="s">
        <v>144</v>
      </c>
      <c r="G2802" s="332">
        <v>2</v>
      </c>
      <c r="H2802" s="650">
        <v>221.76</v>
      </c>
      <c r="I2802" s="650">
        <v>443.52</v>
      </c>
      <c r="J2802" s="419">
        <v>43718</v>
      </c>
      <c r="K2802" s="597" t="s">
        <v>214</v>
      </c>
      <c r="L2802" s="571" t="s">
        <v>54</v>
      </c>
      <c r="M2802" s="652" t="s">
        <v>60</v>
      </c>
      <c r="N2802" s="660">
        <v>43732</v>
      </c>
      <c r="O2802" s="654">
        <v>43737</v>
      </c>
      <c r="P2802" s="719"/>
      <c r="Q2802" s="2" t="s">
        <v>100</v>
      </c>
      <c r="R2802" s="655">
        <v>2019</v>
      </c>
    </row>
    <row r="2803" spans="1:23" ht="23.25" hidden="1" customHeight="1" x14ac:dyDescent="0.25">
      <c r="A2803" s="417" t="s">
        <v>0</v>
      </c>
      <c r="B2803" s="4" t="s">
        <v>431</v>
      </c>
      <c r="C2803" s="720" t="s">
        <v>198</v>
      </c>
      <c r="D2803" s="332">
        <v>243154</v>
      </c>
      <c r="E2803" s="418" t="s">
        <v>5076</v>
      </c>
      <c r="F2803" s="332" t="s">
        <v>144</v>
      </c>
      <c r="G2803" s="332">
        <v>2</v>
      </c>
      <c r="H2803" s="650">
        <v>221.76</v>
      </c>
      <c r="I2803" s="650">
        <v>443.52</v>
      </c>
      <c r="J2803" s="419">
        <v>43718</v>
      </c>
      <c r="K2803" s="597" t="s">
        <v>214</v>
      </c>
      <c r="L2803" s="571" t="s">
        <v>54</v>
      </c>
      <c r="M2803" s="652" t="s">
        <v>60</v>
      </c>
      <c r="N2803" s="660">
        <v>43732</v>
      </c>
      <c r="O2803" s="654">
        <v>43737</v>
      </c>
      <c r="P2803" s="719"/>
      <c r="Q2803" s="2" t="s">
        <v>100</v>
      </c>
      <c r="R2803" s="655">
        <v>2019</v>
      </c>
    </row>
    <row r="2804" spans="1:23" ht="23.25" hidden="1" customHeight="1" x14ac:dyDescent="0.25">
      <c r="A2804" s="4" t="s">
        <v>36</v>
      </c>
      <c r="B2804" s="4" t="s">
        <v>5077</v>
      </c>
      <c r="C2804" s="430"/>
      <c r="D2804" s="332" t="s">
        <v>5078</v>
      </c>
      <c r="E2804" s="337" t="s">
        <v>5079</v>
      </c>
      <c r="F2804" s="332" t="s">
        <v>32</v>
      </c>
      <c r="G2804" s="332">
        <v>1</v>
      </c>
      <c r="H2804" s="650">
        <v>2100.6</v>
      </c>
      <c r="I2804" s="650">
        <v>2100.6</v>
      </c>
      <c r="J2804" s="419">
        <v>43718</v>
      </c>
      <c r="K2804" s="597" t="s">
        <v>192</v>
      </c>
      <c r="L2804" s="323" t="s">
        <v>54</v>
      </c>
      <c r="M2804" s="652" t="s">
        <v>2632</v>
      </c>
      <c r="N2804" s="660">
        <v>43725</v>
      </c>
      <c r="O2804" s="654">
        <v>43727</v>
      </c>
      <c r="P2804" s="430"/>
      <c r="Q2804" s="2" t="s">
        <v>67</v>
      </c>
      <c r="R2804" s="718">
        <v>2019</v>
      </c>
    </row>
    <row r="2805" spans="1:23" s="124" customFormat="1" ht="23.25" hidden="1" customHeight="1" x14ac:dyDescent="0.25">
      <c r="A2805" s="4" t="s">
        <v>36</v>
      </c>
      <c r="B2805" s="4" t="s">
        <v>5077</v>
      </c>
      <c r="C2805" s="430"/>
      <c r="D2805" s="332" t="s">
        <v>5078</v>
      </c>
      <c r="E2805" s="337" t="s">
        <v>5079</v>
      </c>
      <c r="F2805" s="332" t="s">
        <v>32</v>
      </c>
      <c r="G2805" s="332">
        <v>1</v>
      </c>
      <c r="H2805" s="650">
        <v>2100.6</v>
      </c>
      <c r="I2805" s="650">
        <v>2100.6</v>
      </c>
      <c r="J2805" s="419">
        <v>43718</v>
      </c>
      <c r="K2805" s="597" t="s">
        <v>192</v>
      </c>
      <c r="L2805" s="323" t="s">
        <v>54</v>
      </c>
      <c r="M2805" s="652" t="s">
        <v>2632</v>
      </c>
      <c r="N2805" s="660">
        <v>43725</v>
      </c>
      <c r="O2805" s="654">
        <v>43727</v>
      </c>
      <c r="P2805" s="430"/>
      <c r="Q2805" s="2" t="s">
        <v>67</v>
      </c>
      <c r="R2805" s="718">
        <v>2019</v>
      </c>
      <c r="S2805" s="330"/>
      <c r="T2805" s="330"/>
      <c r="U2805" s="330"/>
      <c r="V2805" s="330"/>
      <c r="W2805" s="330"/>
    </row>
    <row r="2806" spans="1:23" ht="23.25" hidden="1" customHeight="1" x14ac:dyDescent="0.25">
      <c r="A2806" s="4" t="s">
        <v>36</v>
      </c>
      <c r="B2806" s="334" t="s">
        <v>5080</v>
      </c>
      <c r="C2806" s="430"/>
      <c r="D2806" s="332" t="s">
        <v>5081</v>
      </c>
      <c r="E2806" s="337" t="s">
        <v>5080</v>
      </c>
      <c r="F2806" s="332" t="s">
        <v>32</v>
      </c>
      <c r="G2806" s="332">
        <v>1</v>
      </c>
      <c r="H2806" s="650">
        <v>525.79999999999995</v>
      </c>
      <c r="I2806" s="650">
        <v>525.79999999999995</v>
      </c>
      <c r="J2806" s="419">
        <v>43718</v>
      </c>
      <c r="K2806" s="597" t="s">
        <v>1147</v>
      </c>
      <c r="L2806" s="323" t="s">
        <v>36</v>
      </c>
      <c r="M2806" s="652" t="s">
        <v>4099</v>
      </c>
      <c r="N2806" s="660">
        <v>43760</v>
      </c>
      <c r="O2806" s="654">
        <v>43762</v>
      </c>
      <c r="P2806" s="430"/>
      <c r="Q2806" s="2" t="s">
        <v>67</v>
      </c>
      <c r="R2806" s="655">
        <v>2019</v>
      </c>
    </row>
    <row r="2807" spans="1:23" ht="23.25" hidden="1" customHeight="1" x14ac:dyDescent="0.25">
      <c r="A2807" s="4" t="s">
        <v>36</v>
      </c>
      <c r="B2807" s="334" t="s">
        <v>5080</v>
      </c>
      <c r="C2807" s="430"/>
      <c r="D2807" s="332" t="s">
        <v>5081</v>
      </c>
      <c r="E2807" s="337" t="s">
        <v>5080</v>
      </c>
      <c r="F2807" s="332" t="s">
        <v>32</v>
      </c>
      <c r="G2807" s="332">
        <v>1</v>
      </c>
      <c r="H2807" s="650">
        <v>525.79999999999995</v>
      </c>
      <c r="I2807" s="650">
        <v>525.79999999999995</v>
      </c>
      <c r="J2807" s="419">
        <v>43718</v>
      </c>
      <c r="K2807" s="597" t="s">
        <v>1147</v>
      </c>
      <c r="L2807" s="323" t="s">
        <v>36</v>
      </c>
      <c r="M2807" s="652" t="s">
        <v>4099</v>
      </c>
      <c r="N2807" s="660">
        <v>43760</v>
      </c>
      <c r="O2807" s="654">
        <v>43762</v>
      </c>
      <c r="P2807" s="430"/>
      <c r="Q2807" s="2" t="s">
        <v>67</v>
      </c>
      <c r="R2807" s="655">
        <v>2019</v>
      </c>
    </row>
    <row r="2808" spans="1:23" ht="23.25" hidden="1" customHeight="1" x14ac:dyDescent="0.25">
      <c r="A2808" s="4" t="s">
        <v>1489</v>
      </c>
      <c r="B2808" s="334" t="s">
        <v>5082</v>
      </c>
      <c r="C2808" s="430" t="s">
        <v>5083</v>
      </c>
      <c r="D2808" s="332" t="s">
        <v>5083</v>
      </c>
      <c r="E2808" s="385" t="s">
        <v>5082</v>
      </c>
      <c r="F2808" s="332" t="s">
        <v>2334</v>
      </c>
      <c r="G2808" s="332">
        <v>2</v>
      </c>
      <c r="H2808" s="650">
        <v>34.700000000000003</v>
      </c>
      <c r="I2808" s="650">
        <v>69.400000000000006</v>
      </c>
      <c r="J2808" s="419">
        <v>43718</v>
      </c>
      <c r="K2808" s="597" t="s">
        <v>1335</v>
      </c>
      <c r="L2808" s="323" t="s">
        <v>1578</v>
      </c>
      <c r="M2808" s="652" t="s">
        <v>2632</v>
      </c>
      <c r="N2808" s="660">
        <v>43725</v>
      </c>
      <c r="O2808" s="654">
        <v>43727</v>
      </c>
      <c r="P2808" s="430"/>
      <c r="Q2808" s="2" t="s">
        <v>100</v>
      </c>
      <c r="R2808" s="655">
        <v>2019</v>
      </c>
    </row>
    <row r="2809" spans="1:23" ht="23.25" hidden="1" customHeight="1" x14ac:dyDescent="0.25">
      <c r="A2809" s="4" t="s">
        <v>1489</v>
      </c>
      <c r="B2809" s="334" t="s">
        <v>5082</v>
      </c>
      <c r="C2809" s="430" t="s">
        <v>5083</v>
      </c>
      <c r="D2809" s="332" t="s">
        <v>5083</v>
      </c>
      <c r="E2809" s="385" t="s">
        <v>5082</v>
      </c>
      <c r="F2809" s="332" t="s">
        <v>2334</v>
      </c>
      <c r="G2809" s="332">
        <v>2</v>
      </c>
      <c r="H2809" s="650">
        <v>34.700000000000003</v>
      </c>
      <c r="I2809" s="650">
        <v>69.400000000000006</v>
      </c>
      <c r="J2809" s="419">
        <v>43718</v>
      </c>
      <c r="K2809" s="597" t="s">
        <v>1335</v>
      </c>
      <c r="L2809" s="323" t="s">
        <v>1578</v>
      </c>
      <c r="M2809" s="652" t="s">
        <v>2632</v>
      </c>
      <c r="N2809" s="660">
        <v>43725</v>
      </c>
      <c r="O2809" s="654">
        <v>43727</v>
      </c>
      <c r="P2809" s="430"/>
      <c r="Q2809" s="2" t="s">
        <v>100</v>
      </c>
      <c r="R2809" s="655">
        <v>2019</v>
      </c>
    </row>
    <row r="2810" spans="1:23" ht="23.25" hidden="1" customHeight="1" x14ac:dyDescent="0.25">
      <c r="A2810" s="5" t="s">
        <v>3023</v>
      </c>
      <c r="B2810" s="384" t="s">
        <v>5084</v>
      </c>
      <c r="C2810" s="376" t="s">
        <v>1844</v>
      </c>
      <c r="D2810" s="344" t="s">
        <v>5014</v>
      </c>
      <c r="E2810" s="400" t="s">
        <v>5084</v>
      </c>
      <c r="F2810" s="344" t="s">
        <v>44</v>
      </c>
      <c r="G2810" s="344">
        <v>10</v>
      </c>
      <c r="H2810" s="650"/>
      <c r="I2810" s="650">
        <v>0</v>
      </c>
      <c r="J2810" s="366">
        <v>43217</v>
      </c>
      <c r="K2810" s="598" t="s">
        <v>76</v>
      </c>
      <c r="L2810" s="361" t="s">
        <v>535</v>
      </c>
      <c r="M2810" s="652" t="s">
        <v>634</v>
      </c>
      <c r="N2810" s="660">
        <v>43235</v>
      </c>
      <c r="O2810" s="654">
        <v>43238</v>
      </c>
      <c r="P2810" s="6"/>
      <c r="Q2810" s="271" t="s">
        <v>77</v>
      </c>
      <c r="R2810" s="5">
        <v>2018</v>
      </c>
    </row>
    <row r="2811" spans="1:23" ht="23.25" hidden="1" customHeight="1" x14ac:dyDescent="0.25">
      <c r="A2811" s="438" t="s">
        <v>3023</v>
      </c>
      <c r="B2811" s="481" t="s">
        <v>5085</v>
      </c>
      <c r="C2811" s="439" t="s">
        <v>1844</v>
      </c>
      <c r="D2811" s="439" t="s">
        <v>5086</v>
      </c>
      <c r="E2811" s="482" t="s">
        <v>5085</v>
      </c>
      <c r="F2811" s="344" t="s">
        <v>44</v>
      </c>
      <c r="G2811" s="439">
        <v>20</v>
      </c>
      <c r="H2811" s="650">
        <v>1.06</v>
      </c>
      <c r="I2811" s="650">
        <f>H2811*G2811</f>
        <v>21.200000000000003</v>
      </c>
      <c r="J2811" s="799">
        <v>44307</v>
      </c>
      <c r="K2811" s="602" t="s">
        <v>76</v>
      </c>
      <c r="L2811" s="497" t="s">
        <v>154</v>
      </c>
      <c r="M2811" s="652" t="s">
        <v>3119</v>
      </c>
      <c r="N2811" s="653">
        <v>44361</v>
      </c>
      <c r="O2811" s="654">
        <v>44368</v>
      </c>
      <c r="P2811" s="800"/>
      <c r="Q2811" s="480" t="s">
        <v>100</v>
      </c>
      <c r="R2811" s="455">
        <f>YEAR(J2811)</f>
        <v>2021</v>
      </c>
    </row>
    <row r="2812" spans="1:23" ht="23.25" hidden="1" customHeight="1" x14ac:dyDescent="0.25">
      <c r="A2812" s="4" t="s">
        <v>0</v>
      </c>
      <c r="B2812" s="4" t="s">
        <v>5087</v>
      </c>
      <c r="C2812" s="430" t="s">
        <v>5088</v>
      </c>
      <c r="D2812" s="332" t="s">
        <v>5089</v>
      </c>
      <c r="E2812" s="333" t="s">
        <v>5090</v>
      </c>
      <c r="F2812" s="344" t="s">
        <v>44</v>
      </c>
      <c r="G2812" s="332">
        <v>10</v>
      </c>
      <c r="H2812" s="650">
        <v>6.6870000000000003</v>
      </c>
      <c r="I2812" s="650">
        <v>66.87</v>
      </c>
      <c r="J2812" s="419">
        <v>43720</v>
      </c>
      <c r="K2812" s="597" t="s">
        <v>139</v>
      </c>
      <c r="L2812" s="323" t="s">
        <v>0</v>
      </c>
      <c r="M2812" s="652" t="s">
        <v>2632</v>
      </c>
      <c r="N2812" s="660">
        <v>43726</v>
      </c>
      <c r="O2812" s="654">
        <v>43727</v>
      </c>
      <c r="P2812" s="430"/>
      <c r="Q2812" s="2" t="s">
        <v>100</v>
      </c>
      <c r="R2812" s="655">
        <v>2019</v>
      </c>
    </row>
    <row r="2813" spans="1:23" ht="23.25" hidden="1" customHeight="1" x14ac:dyDescent="0.25">
      <c r="A2813" s="4" t="s">
        <v>0</v>
      </c>
      <c r="B2813" s="4" t="s">
        <v>5087</v>
      </c>
      <c r="C2813" s="430" t="s">
        <v>5088</v>
      </c>
      <c r="D2813" s="332" t="s">
        <v>5089</v>
      </c>
      <c r="E2813" s="333" t="s">
        <v>5090</v>
      </c>
      <c r="F2813" s="344" t="s">
        <v>44</v>
      </c>
      <c r="G2813" s="332">
        <v>10</v>
      </c>
      <c r="H2813" s="650">
        <v>6.6870000000000003</v>
      </c>
      <c r="I2813" s="650">
        <v>66.87</v>
      </c>
      <c r="J2813" s="419">
        <v>43720</v>
      </c>
      <c r="K2813" s="597" t="s">
        <v>139</v>
      </c>
      <c r="L2813" s="323" t="s">
        <v>0</v>
      </c>
      <c r="M2813" s="652" t="s">
        <v>2632</v>
      </c>
      <c r="N2813" s="660">
        <v>43726</v>
      </c>
      <c r="O2813" s="654">
        <v>43727</v>
      </c>
      <c r="P2813" s="430"/>
      <c r="Q2813" s="2" t="s">
        <v>100</v>
      </c>
      <c r="R2813" s="655">
        <v>2019</v>
      </c>
    </row>
    <row r="2814" spans="1:23" ht="23.25" hidden="1" customHeight="1" x14ac:dyDescent="0.25">
      <c r="A2814" s="4" t="s">
        <v>7</v>
      </c>
      <c r="B2814" s="4" t="s">
        <v>5091</v>
      </c>
      <c r="C2814" s="430"/>
      <c r="D2814" s="332" t="s">
        <v>5092</v>
      </c>
      <c r="E2814" s="337" t="s">
        <v>5091</v>
      </c>
      <c r="F2814" s="332" t="s">
        <v>50</v>
      </c>
      <c r="G2814" s="332">
        <v>1</v>
      </c>
      <c r="H2814" s="650">
        <v>37.229999999999997</v>
      </c>
      <c r="I2814" s="650">
        <v>37.229999999999997</v>
      </c>
      <c r="J2814" s="419">
        <v>43721</v>
      </c>
      <c r="K2814" s="597" t="s">
        <v>1560</v>
      </c>
      <c r="L2814" s="323" t="s">
        <v>7</v>
      </c>
      <c r="M2814" s="652" t="s">
        <v>2632</v>
      </c>
      <c r="N2814" s="660">
        <v>43726</v>
      </c>
      <c r="O2814" s="654">
        <v>43727</v>
      </c>
      <c r="P2814" s="430"/>
      <c r="Q2814" s="2" t="s">
        <v>100</v>
      </c>
      <c r="R2814" s="718">
        <v>2019</v>
      </c>
    </row>
    <row r="2815" spans="1:23" ht="23.25" hidden="1" customHeight="1" x14ac:dyDescent="0.25">
      <c r="A2815" s="4" t="s">
        <v>7</v>
      </c>
      <c r="B2815" s="4" t="s">
        <v>5091</v>
      </c>
      <c r="C2815" s="430"/>
      <c r="D2815" s="332" t="s">
        <v>5092</v>
      </c>
      <c r="E2815" s="337" t="s">
        <v>5091</v>
      </c>
      <c r="F2815" s="332" t="s">
        <v>50</v>
      </c>
      <c r="G2815" s="332">
        <v>1</v>
      </c>
      <c r="H2815" s="650">
        <v>37.229999999999997</v>
      </c>
      <c r="I2815" s="650">
        <v>37.229999999999997</v>
      </c>
      <c r="J2815" s="419">
        <v>43721</v>
      </c>
      <c r="K2815" s="597" t="s">
        <v>1560</v>
      </c>
      <c r="L2815" s="323" t="s">
        <v>7</v>
      </c>
      <c r="M2815" s="652" t="s">
        <v>2632</v>
      </c>
      <c r="N2815" s="660">
        <v>43726</v>
      </c>
      <c r="O2815" s="654">
        <v>43727</v>
      </c>
      <c r="P2815" s="430"/>
      <c r="Q2815" s="2" t="s">
        <v>100</v>
      </c>
      <c r="R2815" s="718">
        <v>2019</v>
      </c>
    </row>
    <row r="2816" spans="1:23" ht="23.25" hidden="1" customHeight="1" x14ac:dyDescent="0.25">
      <c r="A2816" s="4" t="s">
        <v>4004</v>
      </c>
      <c r="B2816" s="4" t="s">
        <v>5093</v>
      </c>
      <c r="C2816" s="430" t="s">
        <v>3819</v>
      </c>
      <c r="D2816" s="332" t="s">
        <v>5094</v>
      </c>
      <c r="E2816" s="333" t="s">
        <v>5093</v>
      </c>
      <c r="F2816" s="332" t="s">
        <v>50</v>
      </c>
      <c r="G2816" s="332">
        <v>2</v>
      </c>
      <c r="H2816" s="650">
        <v>20.78</v>
      </c>
      <c r="I2816" s="650">
        <v>41.56</v>
      </c>
      <c r="J2816" s="419">
        <v>43721</v>
      </c>
      <c r="K2816" s="597" t="s">
        <v>1560</v>
      </c>
      <c r="L2816" s="323" t="s">
        <v>4004</v>
      </c>
      <c r="M2816" s="652" t="s">
        <v>2632</v>
      </c>
      <c r="N2816" s="660">
        <v>43726</v>
      </c>
      <c r="O2816" s="654">
        <v>43727</v>
      </c>
      <c r="P2816" s="430"/>
      <c r="Q2816" s="2" t="s">
        <v>67</v>
      </c>
      <c r="R2816" s="655">
        <v>2019</v>
      </c>
    </row>
    <row r="2817" spans="1:23" ht="23.25" hidden="1" customHeight="1" x14ac:dyDescent="0.25">
      <c r="A2817" s="4" t="s">
        <v>4004</v>
      </c>
      <c r="B2817" s="4" t="s">
        <v>5093</v>
      </c>
      <c r="C2817" s="430" t="s">
        <v>3819</v>
      </c>
      <c r="D2817" s="332" t="s">
        <v>5094</v>
      </c>
      <c r="E2817" s="333" t="s">
        <v>5093</v>
      </c>
      <c r="F2817" s="332" t="s">
        <v>50</v>
      </c>
      <c r="G2817" s="332">
        <v>2</v>
      </c>
      <c r="H2817" s="650">
        <v>20.78</v>
      </c>
      <c r="I2817" s="650">
        <v>41.56</v>
      </c>
      <c r="J2817" s="419">
        <v>43721</v>
      </c>
      <c r="K2817" s="597" t="s">
        <v>1560</v>
      </c>
      <c r="L2817" s="323" t="s">
        <v>4004</v>
      </c>
      <c r="M2817" s="652" t="s">
        <v>2632</v>
      </c>
      <c r="N2817" s="660">
        <v>43726</v>
      </c>
      <c r="O2817" s="654">
        <v>43727</v>
      </c>
      <c r="P2817" s="430"/>
      <c r="Q2817" s="2" t="s">
        <v>67</v>
      </c>
      <c r="R2817" s="655">
        <v>2019</v>
      </c>
    </row>
    <row r="2818" spans="1:23" ht="23.25" hidden="1" customHeight="1" x14ac:dyDescent="0.25">
      <c r="A2818" s="5" t="s">
        <v>878</v>
      </c>
      <c r="B2818" s="5" t="s">
        <v>3154</v>
      </c>
      <c r="C2818" s="376" t="s">
        <v>4494</v>
      </c>
      <c r="D2818" s="344"/>
      <c r="E2818" s="337" t="s">
        <v>3155</v>
      </c>
      <c r="F2818" s="344" t="s">
        <v>44</v>
      </c>
      <c r="G2818" s="344">
        <v>25</v>
      </c>
      <c r="H2818" s="650">
        <v>20.14</v>
      </c>
      <c r="I2818" s="650">
        <v>503.5</v>
      </c>
      <c r="J2818" s="366">
        <v>43721</v>
      </c>
      <c r="K2818" s="598" t="s">
        <v>4495</v>
      </c>
      <c r="L2818" s="361" t="s">
        <v>103</v>
      </c>
      <c r="M2818" s="652" t="s">
        <v>2632</v>
      </c>
      <c r="N2818" s="660">
        <v>43726</v>
      </c>
      <c r="O2818" s="654">
        <v>43727</v>
      </c>
      <c r="P2818" s="6"/>
      <c r="Q2818" s="7" t="s">
        <v>67</v>
      </c>
      <c r="R2818" s="655">
        <v>2019</v>
      </c>
    </row>
    <row r="2819" spans="1:23" ht="23.25" hidden="1" customHeight="1" x14ac:dyDescent="0.25">
      <c r="A2819" s="5" t="s">
        <v>878</v>
      </c>
      <c r="B2819" s="5" t="s">
        <v>3154</v>
      </c>
      <c r="C2819" s="376" t="s">
        <v>4494</v>
      </c>
      <c r="D2819" s="344"/>
      <c r="E2819" s="337" t="s">
        <v>3155</v>
      </c>
      <c r="F2819" s="344" t="s">
        <v>44</v>
      </c>
      <c r="G2819" s="344">
        <v>25</v>
      </c>
      <c r="H2819" s="650">
        <v>20.14</v>
      </c>
      <c r="I2819" s="650">
        <v>503.5</v>
      </c>
      <c r="J2819" s="366">
        <v>43721</v>
      </c>
      <c r="K2819" s="598" t="s">
        <v>4495</v>
      </c>
      <c r="L2819" s="361" t="s">
        <v>103</v>
      </c>
      <c r="M2819" s="652" t="s">
        <v>2632</v>
      </c>
      <c r="N2819" s="660">
        <v>43726</v>
      </c>
      <c r="O2819" s="654">
        <v>43727</v>
      </c>
      <c r="P2819" s="6"/>
      <c r="Q2819" s="7" t="s">
        <v>67</v>
      </c>
      <c r="R2819" s="655">
        <v>2019</v>
      </c>
    </row>
    <row r="2820" spans="1:23" ht="23.25" hidden="1" customHeight="1" x14ac:dyDescent="0.25">
      <c r="A2820" s="4" t="s">
        <v>5095</v>
      </c>
      <c r="B2820" s="4" t="s">
        <v>5096</v>
      </c>
      <c r="C2820" s="430" t="s">
        <v>3819</v>
      </c>
      <c r="D2820" s="332" t="s">
        <v>5097</v>
      </c>
      <c r="E2820" s="333" t="s">
        <v>5096</v>
      </c>
      <c r="F2820" s="332" t="s">
        <v>50</v>
      </c>
      <c r="G2820" s="332">
        <v>1</v>
      </c>
      <c r="H2820" s="650">
        <v>1.68</v>
      </c>
      <c r="I2820" s="650">
        <v>1.68</v>
      </c>
      <c r="J2820" s="419">
        <v>43721</v>
      </c>
      <c r="K2820" s="597" t="s">
        <v>1560</v>
      </c>
      <c r="L2820" s="323" t="s">
        <v>4004</v>
      </c>
      <c r="M2820" s="652" t="s">
        <v>2632</v>
      </c>
      <c r="N2820" s="660">
        <v>43726</v>
      </c>
      <c r="O2820" s="654">
        <v>43727</v>
      </c>
      <c r="P2820" s="430"/>
      <c r="Q2820" s="2" t="s">
        <v>67</v>
      </c>
      <c r="R2820" s="655">
        <v>2019</v>
      </c>
    </row>
    <row r="2821" spans="1:23" ht="23.25" hidden="1" customHeight="1" x14ac:dyDescent="0.25">
      <c r="A2821" s="4" t="s">
        <v>5095</v>
      </c>
      <c r="B2821" s="4" t="s">
        <v>5096</v>
      </c>
      <c r="C2821" s="430" t="s">
        <v>3819</v>
      </c>
      <c r="D2821" s="332" t="s">
        <v>5097</v>
      </c>
      <c r="E2821" s="333" t="s">
        <v>5096</v>
      </c>
      <c r="F2821" s="332" t="s">
        <v>50</v>
      </c>
      <c r="G2821" s="332">
        <v>1</v>
      </c>
      <c r="H2821" s="650">
        <v>1.68</v>
      </c>
      <c r="I2821" s="650">
        <v>1.68</v>
      </c>
      <c r="J2821" s="419">
        <v>43721</v>
      </c>
      <c r="K2821" s="597" t="s">
        <v>1560</v>
      </c>
      <c r="L2821" s="323" t="s">
        <v>4004</v>
      </c>
      <c r="M2821" s="652" t="s">
        <v>2632</v>
      </c>
      <c r="N2821" s="660">
        <v>43726</v>
      </c>
      <c r="O2821" s="654">
        <v>43727</v>
      </c>
      <c r="P2821" s="430"/>
      <c r="Q2821" s="2" t="s">
        <v>67</v>
      </c>
      <c r="R2821" s="655">
        <v>2019</v>
      </c>
    </row>
    <row r="2822" spans="1:23" ht="23.25" hidden="1" customHeight="1" x14ac:dyDescent="0.25">
      <c r="A2822" s="4" t="s">
        <v>2495</v>
      </c>
      <c r="B2822" s="4" t="s">
        <v>5098</v>
      </c>
      <c r="C2822" s="430" t="s">
        <v>166</v>
      </c>
      <c r="D2822" s="332" t="s">
        <v>5099</v>
      </c>
      <c r="E2822" s="333" t="s">
        <v>5100</v>
      </c>
      <c r="F2822" s="344" t="s">
        <v>44</v>
      </c>
      <c r="G2822" s="332">
        <v>3</v>
      </c>
      <c r="H2822" s="650">
        <v>28</v>
      </c>
      <c r="I2822" s="650">
        <v>84</v>
      </c>
      <c r="J2822" s="419">
        <v>43721</v>
      </c>
      <c r="K2822" s="597" t="s">
        <v>166</v>
      </c>
      <c r="L2822" s="323" t="s">
        <v>113</v>
      </c>
      <c r="M2822" s="652" t="s">
        <v>3531</v>
      </c>
      <c r="N2822" s="660">
        <v>43741</v>
      </c>
      <c r="O2822" s="654">
        <v>43748</v>
      </c>
      <c r="P2822" s="430"/>
      <c r="Q2822" s="2" t="s">
        <v>67</v>
      </c>
      <c r="R2822" s="655">
        <v>2019</v>
      </c>
      <c r="S2822" s="124"/>
      <c r="T2822" s="124"/>
      <c r="U2822" s="124"/>
      <c r="V2822" s="124"/>
      <c r="W2822" s="124"/>
    </row>
    <row r="2823" spans="1:23" ht="23.25" hidden="1" customHeight="1" x14ac:dyDescent="0.25">
      <c r="A2823" s="4" t="s">
        <v>2495</v>
      </c>
      <c r="B2823" s="4" t="s">
        <v>5098</v>
      </c>
      <c r="C2823" s="430" t="s">
        <v>166</v>
      </c>
      <c r="D2823" s="332" t="s">
        <v>5099</v>
      </c>
      <c r="E2823" s="333" t="s">
        <v>5100</v>
      </c>
      <c r="F2823" s="344" t="s">
        <v>44</v>
      </c>
      <c r="G2823" s="332">
        <v>3</v>
      </c>
      <c r="H2823" s="650">
        <v>28</v>
      </c>
      <c r="I2823" s="650">
        <v>84</v>
      </c>
      <c r="J2823" s="419">
        <v>43721</v>
      </c>
      <c r="K2823" s="597" t="s">
        <v>166</v>
      </c>
      <c r="L2823" s="323" t="s">
        <v>113</v>
      </c>
      <c r="M2823" s="652" t="s">
        <v>3531</v>
      </c>
      <c r="N2823" s="660">
        <v>43741</v>
      </c>
      <c r="O2823" s="654">
        <v>43748</v>
      </c>
      <c r="P2823" s="430"/>
      <c r="Q2823" s="2" t="s">
        <v>67</v>
      </c>
      <c r="R2823" s="655">
        <v>2019</v>
      </c>
    </row>
    <row r="2824" spans="1:23" ht="23.25" hidden="1" customHeight="1" x14ac:dyDescent="0.25">
      <c r="A2824" s="4" t="s">
        <v>0</v>
      </c>
      <c r="B2824" s="4" t="s">
        <v>5101</v>
      </c>
      <c r="C2824" s="430" t="s">
        <v>41</v>
      </c>
      <c r="D2824" s="332" t="s">
        <v>5102</v>
      </c>
      <c r="E2824" s="337" t="s">
        <v>5101</v>
      </c>
      <c r="F2824" s="332" t="s">
        <v>50</v>
      </c>
      <c r="G2824" s="332">
        <v>1</v>
      </c>
      <c r="H2824" s="650">
        <v>110.87</v>
      </c>
      <c r="I2824" s="650">
        <v>110.87</v>
      </c>
      <c r="J2824" s="420">
        <v>43724</v>
      </c>
      <c r="K2824" s="597" t="s">
        <v>33</v>
      </c>
      <c r="L2824" s="323" t="s">
        <v>0</v>
      </c>
      <c r="M2824" s="652" t="s">
        <v>3531</v>
      </c>
      <c r="N2824" s="653">
        <v>43746</v>
      </c>
      <c r="O2824" s="654">
        <v>43748</v>
      </c>
      <c r="P2824" s="430"/>
      <c r="Q2824" s="2" t="s">
        <v>100</v>
      </c>
      <c r="R2824" s="658">
        <f>YEAR(J2824)</f>
        <v>2019</v>
      </c>
    </row>
    <row r="2825" spans="1:23" ht="23.25" hidden="1" customHeight="1" x14ac:dyDescent="0.25">
      <c r="A2825" s="4" t="s">
        <v>0</v>
      </c>
      <c r="B2825" s="4" t="s">
        <v>5101</v>
      </c>
      <c r="C2825" s="430" t="s">
        <v>41</v>
      </c>
      <c r="D2825" s="332" t="s">
        <v>5102</v>
      </c>
      <c r="E2825" s="337" t="s">
        <v>5101</v>
      </c>
      <c r="F2825" s="332" t="s">
        <v>50</v>
      </c>
      <c r="G2825" s="332">
        <v>1</v>
      </c>
      <c r="H2825" s="650">
        <v>110.87</v>
      </c>
      <c r="I2825" s="650">
        <v>110.87</v>
      </c>
      <c r="J2825" s="420">
        <v>43724</v>
      </c>
      <c r="K2825" s="597" t="s">
        <v>33</v>
      </c>
      <c r="L2825" s="323" t="s">
        <v>0</v>
      </c>
      <c r="M2825" s="652" t="s">
        <v>3531</v>
      </c>
      <c r="N2825" s="653">
        <v>43746</v>
      </c>
      <c r="O2825" s="654">
        <v>43748</v>
      </c>
      <c r="P2825" s="430"/>
      <c r="Q2825" s="2" t="s">
        <v>100</v>
      </c>
      <c r="R2825" s="658">
        <f>YEAR(J2825)</f>
        <v>2019</v>
      </c>
    </row>
    <row r="2826" spans="1:23" ht="23.25" hidden="1" customHeight="1" x14ac:dyDescent="0.25">
      <c r="A2826" s="338" t="s">
        <v>132</v>
      </c>
      <c r="B2826" s="5" t="s">
        <v>115</v>
      </c>
      <c r="C2826" s="376" t="s">
        <v>134</v>
      </c>
      <c r="D2826" s="335" t="s">
        <v>5103</v>
      </c>
      <c r="E2826" s="4"/>
      <c r="F2826" s="344" t="s">
        <v>136</v>
      </c>
      <c r="G2826" s="344">
        <v>20</v>
      </c>
      <c r="H2826" s="650"/>
      <c r="I2826" s="650">
        <v>0</v>
      </c>
      <c r="J2826" s="366">
        <v>42370</v>
      </c>
      <c r="K2826" s="598" t="s">
        <v>76</v>
      </c>
      <c r="L2826" s="361"/>
      <c r="M2826" s="652" t="s">
        <v>66</v>
      </c>
      <c r="N2826" s="660"/>
      <c r="O2826" s="654"/>
      <c r="P2826" s="5"/>
      <c r="Q2826" s="7" t="s">
        <v>67</v>
      </c>
      <c r="R2826" s="396">
        <v>2016</v>
      </c>
    </row>
    <row r="2827" spans="1:23" ht="23.25" hidden="1" customHeight="1" x14ac:dyDescent="0.25">
      <c r="A2827" s="5" t="s">
        <v>3023</v>
      </c>
      <c r="B2827" s="384" t="s">
        <v>5104</v>
      </c>
      <c r="C2827" s="376" t="s">
        <v>1844</v>
      </c>
      <c r="D2827" s="344" t="s">
        <v>5103</v>
      </c>
      <c r="E2827" s="400" t="s">
        <v>5104</v>
      </c>
      <c r="F2827" s="344" t="s">
        <v>44</v>
      </c>
      <c r="G2827" s="344">
        <v>10</v>
      </c>
      <c r="H2827" s="650"/>
      <c r="I2827" s="650">
        <v>0</v>
      </c>
      <c r="J2827" s="366">
        <v>43217</v>
      </c>
      <c r="K2827" s="598" t="s">
        <v>76</v>
      </c>
      <c r="L2827" s="361" t="s">
        <v>535</v>
      </c>
      <c r="M2827" s="652" t="s">
        <v>634</v>
      </c>
      <c r="N2827" s="660">
        <v>43235</v>
      </c>
      <c r="O2827" s="654">
        <v>43238</v>
      </c>
      <c r="P2827" s="6"/>
      <c r="Q2827" s="271" t="s">
        <v>77</v>
      </c>
      <c r="R2827" s="5">
        <v>2018</v>
      </c>
    </row>
    <row r="2828" spans="1:23" ht="23.25" hidden="1" customHeight="1" x14ac:dyDescent="0.25">
      <c r="A2828" s="4" t="s">
        <v>4004</v>
      </c>
      <c r="B2828" s="4" t="s">
        <v>5105</v>
      </c>
      <c r="C2828" s="430"/>
      <c r="D2828" s="332" t="s">
        <v>5106</v>
      </c>
      <c r="E2828" s="337" t="s">
        <v>5105</v>
      </c>
      <c r="F2828" s="332" t="s">
        <v>50</v>
      </c>
      <c r="G2828" s="332">
        <v>1</v>
      </c>
      <c r="H2828" s="650">
        <v>73.81</v>
      </c>
      <c r="I2828" s="650">
        <v>73.81</v>
      </c>
      <c r="J2828" s="419">
        <v>43725</v>
      </c>
      <c r="K2828" s="597" t="s">
        <v>1560</v>
      </c>
      <c r="L2828" s="323" t="s">
        <v>4004</v>
      </c>
      <c r="M2828" s="652" t="s">
        <v>2632</v>
      </c>
      <c r="N2828" s="660">
        <v>43726</v>
      </c>
      <c r="O2828" s="654">
        <v>43727</v>
      </c>
      <c r="P2828" s="430"/>
      <c r="Q2828" s="2" t="s">
        <v>100</v>
      </c>
      <c r="R2828" s="718">
        <v>2019</v>
      </c>
    </row>
    <row r="2829" spans="1:23" ht="23.25" hidden="1" customHeight="1" x14ac:dyDescent="0.25">
      <c r="A2829" s="4" t="s">
        <v>4004</v>
      </c>
      <c r="B2829" s="4" t="s">
        <v>5105</v>
      </c>
      <c r="C2829" s="430"/>
      <c r="D2829" s="332" t="s">
        <v>5106</v>
      </c>
      <c r="E2829" s="337" t="s">
        <v>5105</v>
      </c>
      <c r="F2829" s="332" t="s">
        <v>50</v>
      </c>
      <c r="G2829" s="332">
        <v>1</v>
      </c>
      <c r="H2829" s="650">
        <v>73.81</v>
      </c>
      <c r="I2829" s="650">
        <v>73.81</v>
      </c>
      <c r="J2829" s="419">
        <v>43725</v>
      </c>
      <c r="K2829" s="597" t="s">
        <v>1560</v>
      </c>
      <c r="L2829" s="323" t="s">
        <v>4004</v>
      </c>
      <c r="M2829" s="652" t="s">
        <v>2632</v>
      </c>
      <c r="N2829" s="660">
        <v>43726</v>
      </c>
      <c r="O2829" s="654">
        <v>43727</v>
      </c>
      <c r="P2829" s="430"/>
      <c r="Q2829" s="2" t="s">
        <v>100</v>
      </c>
      <c r="R2829" s="718">
        <v>2019</v>
      </c>
    </row>
    <row r="2830" spans="1:23" ht="23.25" hidden="1" customHeight="1" x14ac:dyDescent="0.25">
      <c r="A2830" s="4" t="s">
        <v>84</v>
      </c>
      <c r="B2830" s="5" t="s">
        <v>3703</v>
      </c>
      <c r="C2830" s="376" t="s">
        <v>3704</v>
      </c>
      <c r="D2830" s="332" t="s">
        <v>3705</v>
      </c>
      <c r="E2830" s="333" t="s">
        <v>3706</v>
      </c>
      <c r="F2830" s="344" t="s">
        <v>32</v>
      </c>
      <c r="G2830" s="344">
        <v>6</v>
      </c>
      <c r="H2830" s="650">
        <v>52.39</v>
      </c>
      <c r="I2830" s="650">
        <v>314.34000000000003</v>
      </c>
      <c r="J2830" s="420">
        <v>43725</v>
      </c>
      <c r="K2830" s="597" t="s">
        <v>212</v>
      </c>
      <c r="L2830" s="323" t="s">
        <v>88</v>
      </c>
      <c r="M2830" s="652" t="s">
        <v>2632</v>
      </c>
      <c r="N2830" s="653">
        <v>43725</v>
      </c>
      <c r="O2830" s="654">
        <v>43727</v>
      </c>
      <c r="P2830" s="430"/>
      <c r="Q2830" s="2" t="s">
        <v>67</v>
      </c>
      <c r="R2830" s="655">
        <v>2019</v>
      </c>
    </row>
    <row r="2831" spans="1:23" ht="23.25" hidden="1" customHeight="1" x14ac:dyDescent="0.25">
      <c r="A2831" s="4" t="s">
        <v>84</v>
      </c>
      <c r="B2831" s="5" t="s">
        <v>3703</v>
      </c>
      <c r="C2831" s="376" t="s">
        <v>3704</v>
      </c>
      <c r="D2831" s="332" t="s">
        <v>3705</v>
      </c>
      <c r="E2831" s="333" t="s">
        <v>3706</v>
      </c>
      <c r="F2831" s="344" t="s">
        <v>32</v>
      </c>
      <c r="G2831" s="344">
        <v>6</v>
      </c>
      <c r="H2831" s="650">
        <v>52.39</v>
      </c>
      <c r="I2831" s="650">
        <v>314.34000000000003</v>
      </c>
      <c r="J2831" s="420">
        <v>43725</v>
      </c>
      <c r="K2831" s="597" t="s">
        <v>212</v>
      </c>
      <c r="L2831" s="323" t="s">
        <v>88</v>
      </c>
      <c r="M2831" s="652" t="s">
        <v>2632</v>
      </c>
      <c r="N2831" s="653">
        <v>43725</v>
      </c>
      <c r="O2831" s="654">
        <v>43727</v>
      </c>
      <c r="P2831" s="430"/>
      <c r="Q2831" s="2" t="s">
        <v>67</v>
      </c>
      <c r="R2831" s="655">
        <v>2019</v>
      </c>
    </row>
    <row r="2832" spans="1:23" ht="23.25" hidden="1" customHeight="1" x14ac:dyDescent="0.25">
      <c r="A2832" s="4" t="s">
        <v>2496</v>
      </c>
      <c r="B2832" s="4" t="s">
        <v>4497</v>
      </c>
      <c r="C2832" s="430" t="s">
        <v>1446</v>
      </c>
      <c r="D2832" s="388">
        <v>107289</v>
      </c>
      <c r="E2832" s="4" t="s">
        <v>4498</v>
      </c>
      <c r="F2832" s="344" t="s">
        <v>44</v>
      </c>
      <c r="G2832" s="332">
        <v>1</v>
      </c>
      <c r="H2832" s="650">
        <v>1295.67</v>
      </c>
      <c r="I2832" s="650">
        <v>1295.67</v>
      </c>
      <c r="J2832" s="419">
        <v>43726</v>
      </c>
      <c r="K2832" s="598" t="s">
        <v>694</v>
      </c>
      <c r="L2832" s="361" t="s">
        <v>2496</v>
      </c>
      <c r="M2832" s="652" t="s">
        <v>60</v>
      </c>
      <c r="N2832" s="660">
        <v>43731</v>
      </c>
      <c r="O2832" s="657">
        <v>43737</v>
      </c>
      <c r="P2832" s="4"/>
      <c r="Q2832" s="2" t="s">
        <v>100</v>
      </c>
      <c r="R2832" s="655">
        <v>2019</v>
      </c>
    </row>
    <row r="2833" spans="1:23" ht="23.25" hidden="1" customHeight="1" x14ac:dyDescent="0.25">
      <c r="A2833" s="4" t="s">
        <v>2496</v>
      </c>
      <c r="B2833" s="4" t="s">
        <v>4497</v>
      </c>
      <c r="C2833" s="430" t="s">
        <v>1446</v>
      </c>
      <c r="D2833" s="388">
        <v>107289</v>
      </c>
      <c r="E2833" s="4" t="s">
        <v>4498</v>
      </c>
      <c r="F2833" s="344" t="s">
        <v>44</v>
      </c>
      <c r="G2833" s="332">
        <v>1</v>
      </c>
      <c r="H2833" s="650">
        <v>1295.67</v>
      </c>
      <c r="I2833" s="650">
        <v>1295.67</v>
      </c>
      <c r="J2833" s="419">
        <v>43726</v>
      </c>
      <c r="K2833" s="598" t="s">
        <v>694</v>
      </c>
      <c r="L2833" s="361" t="s">
        <v>2496</v>
      </c>
      <c r="M2833" s="652" t="s">
        <v>60</v>
      </c>
      <c r="N2833" s="660">
        <v>43731</v>
      </c>
      <c r="O2833" s="657">
        <v>43737</v>
      </c>
      <c r="P2833" s="4"/>
      <c r="Q2833" s="2" t="s">
        <v>100</v>
      </c>
      <c r="R2833" s="655">
        <v>2019</v>
      </c>
    </row>
    <row r="2834" spans="1:23" ht="23.25" hidden="1" customHeight="1" x14ac:dyDescent="0.25">
      <c r="A2834" s="4" t="s">
        <v>84</v>
      </c>
      <c r="B2834" s="4" t="s">
        <v>5107</v>
      </c>
      <c r="C2834" s="430" t="s">
        <v>29</v>
      </c>
      <c r="D2834" s="332" t="s">
        <v>3727</v>
      </c>
      <c r="E2834" s="333" t="s">
        <v>3728</v>
      </c>
      <c r="F2834" s="332" t="s">
        <v>32</v>
      </c>
      <c r="G2834" s="332">
        <v>1</v>
      </c>
      <c r="H2834" s="650">
        <v>1320.2</v>
      </c>
      <c r="I2834" s="650">
        <v>1320.2</v>
      </c>
      <c r="J2834" s="420">
        <v>43726</v>
      </c>
      <c r="K2834" s="598" t="s">
        <v>33</v>
      </c>
      <c r="L2834" s="323" t="s">
        <v>2849</v>
      </c>
      <c r="M2834" s="652" t="s">
        <v>3014</v>
      </c>
      <c r="N2834" s="653">
        <v>43901</v>
      </c>
      <c r="O2834" s="654"/>
      <c r="P2834" s="430"/>
      <c r="Q2834" s="2" t="s">
        <v>100</v>
      </c>
      <c r="R2834" s="655">
        <v>2019</v>
      </c>
    </row>
    <row r="2835" spans="1:23" ht="23.25" hidden="1" customHeight="1" x14ac:dyDescent="0.25">
      <c r="A2835" s="4" t="s">
        <v>84</v>
      </c>
      <c r="B2835" s="4" t="s">
        <v>5107</v>
      </c>
      <c r="C2835" s="430" t="s">
        <v>29</v>
      </c>
      <c r="D2835" s="332" t="s">
        <v>3727</v>
      </c>
      <c r="E2835" s="333" t="s">
        <v>3728</v>
      </c>
      <c r="F2835" s="332" t="s">
        <v>32</v>
      </c>
      <c r="G2835" s="332">
        <v>1</v>
      </c>
      <c r="H2835" s="650">
        <v>1320.2</v>
      </c>
      <c r="I2835" s="650">
        <v>1320.2</v>
      </c>
      <c r="J2835" s="420">
        <v>43726</v>
      </c>
      <c r="K2835" s="598" t="s">
        <v>33</v>
      </c>
      <c r="L2835" s="323" t="s">
        <v>2849</v>
      </c>
      <c r="M2835" s="652" t="s">
        <v>3014</v>
      </c>
      <c r="N2835" s="653">
        <v>43901</v>
      </c>
      <c r="O2835" s="654"/>
      <c r="P2835" s="430"/>
      <c r="Q2835" s="2" t="s">
        <v>100</v>
      </c>
      <c r="R2835" s="655">
        <v>2019</v>
      </c>
    </row>
    <row r="2836" spans="1:23" ht="23.25" hidden="1" customHeight="1" x14ac:dyDescent="0.25">
      <c r="A2836" s="4" t="s">
        <v>7</v>
      </c>
      <c r="B2836" s="4" t="s">
        <v>5108</v>
      </c>
      <c r="C2836" s="430"/>
      <c r="D2836" s="332" t="s">
        <v>5109</v>
      </c>
      <c r="E2836" s="337" t="s">
        <v>5108</v>
      </c>
      <c r="F2836" s="332" t="s">
        <v>50</v>
      </c>
      <c r="G2836" s="332">
        <v>1</v>
      </c>
      <c r="H2836" s="650">
        <v>126.69</v>
      </c>
      <c r="I2836" s="650">
        <v>126.69</v>
      </c>
      <c r="J2836" s="419">
        <v>43727</v>
      </c>
      <c r="K2836" s="801" t="s">
        <v>1560</v>
      </c>
      <c r="L2836" s="323" t="s">
        <v>7</v>
      </c>
      <c r="M2836" s="652" t="s">
        <v>3531</v>
      </c>
      <c r="N2836" s="660">
        <v>43742</v>
      </c>
      <c r="O2836" s="654">
        <v>43748</v>
      </c>
      <c r="P2836" s="430"/>
      <c r="Q2836" s="2" t="s">
        <v>67</v>
      </c>
      <c r="R2836" s="718">
        <v>2019</v>
      </c>
      <c r="S2836" s="124"/>
      <c r="T2836" s="124"/>
      <c r="U2836" s="124"/>
      <c r="V2836" s="124"/>
      <c r="W2836" s="124"/>
    </row>
    <row r="2837" spans="1:23" ht="23.25" hidden="1" customHeight="1" x14ac:dyDescent="0.25">
      <c r="A2837" s="4" t="s">
        <v>7</v>
      </c>
      <c r="B2837" s="4" t="s">
        <v>5108</v>
      </c>
      <c r="C2837" s="430"/>
      <c r="D2837" s="332" t="s">
        <v>5109</v>
      </c>
      <c r="E2837" s="337" t="s">
        <v>5108</v>
      </c>
      <c r="F2837" s="332" t="s">
        <v>50</v>
      </c>
      <c r="G2837" s="332">
        <v>1</v>
      </c>
      <c r="H2837" s="650">
        <v>126.69</v>
      </c>
      <c r="I2837" s="650">
        <v>126.69</v>
      </c>
      <c r="J2837" s="419">
        <v>43727</v>
      </c>
      <c r="K2837" s="801" t="s">
        <v>1560</v>
      </c>
      <c r="L2837" s="323" t="s">
        <v>7</v>
      </c>
      <c r="M2837" s="652" t="s">
        <v>3531</v>
      </c>
      <c r="N2837" s="660">
        <v>43742</v>
      </c>
      <c r="O2837" s="654">
        <v>43748</v>
      </c>
      <c r="P2837" s="430"/>
      <c r="Q2837" s="2" t="s">
        <v>67</v>
      </c>
      <c r="R2837" s="718">
        <v>2019</v>
      </c>
      <c r="S2837" s="124"/>
      <c r="T2837" s="124"/>
      <c r="U2837" s="124"/>
      <c r="V2837" s="124"/>
      <c r="W2837" s="124"/>
    </row>
    <row r="2838" spans="1:23" ht="23.25" hidden="1" customHeight="1" x14ac:dyDescent="0.25">
      <c r="A2838" s="4" t="s">
        <v>4221</v>
      </c>
      <c r="B2838" s="428" t="s">
        <v>4625</v>
      </c>
      <c r="C2838" s="430" t="s">
        <v>180</v>
      </c>
      <c r="D2838" s="332">
        <v>1523268</v>
      </c>
      <c r="E2838" s="331" t="s">
        <v>4625</v>
      </c>
      <c r="F2838" s="332" t="s">
        <v>50</v>
      </c>
      <c r="G2838" s="332">
        <v>3</v>
      </c>
      <c r="H2838" s="650">
        <v>292.99</v>
      </c>
      <c r="I2838" s="650">
        <v>878.97</v>
      </c>
      <c r="J2838" s="419">
        <v>43731</v>
      </c>
      <c r="K2838" s="598" t="s">
        <v>180</v>
      </c>
      <c r="L2838" s="323" t="s">
        <v>10</v>
      </c>
      <c r="M2838" s="652" t="s">
        <v>60</v>
      </c>
      <c r="N2838" s="660">
        <v>43732</v>
      </c>
      <c r="O2838" s="654">
        <v>43737</v>
      </c>
      <c r="P2838" s="430"/>
      <c r="Q2838" s="2" t="s">
        <v>100</v>
      </c>
      <c r="R2838" s="655">
        <v>2019</v>
      </c>
    </row>
    <row r="2839" spans="1:23" ht="23.25" hidden="1" customHeight="1" x14ac:dyDescent="0.25">
      <c r="A2839" s="4" t="s">
        <v>4221</v>
      </c>
      <c r="B2839" s="428" t="s">
        <v>4625</v>
      </c>
      <c r="C2839" s="430" t="s">
        <v>180</v>
      </c>
      <c r="D2839" s="332">
        <v>1523268</v>
      </c>
      <c r="E2839" s="331" t="s">
        <v>4625</v>
      </c>
      <c r="F2839" s="332" t="s">
        <v>50</v>
      </c>
      <c r="G2839" s="332">
        <v>3</v>
      </c>
      <c r="H2839" s="650">
        <v>292.99</v>
      </c>
      <c r="I2839" s="650">
        <v>878.97</v>
      </c>
      <c r="J2839" s="419">
        <v>43731</v>
      </c>
      <c r="K2839" s="598" t="s">
        <v>180</v>
      </c>
      <c r="L2839" s="323" t="s">
        <v>10</v>
      </c>
      <c r="M2839" s="652" t="s">
        <v>60</v>
      </c>
      <c r="N2839" s="660">
        <v>43732</v>
      </c>
      <c r="O2839" s="654">
        <v>43737</v>
      </c>
      <c r="P2839" s="430"/>
      <c r="Q2839" s="2" t="s">
        <v>100</v>
      </c>
      <c r="R2839" s="655">
        <v>2019</v>
      </c>
      <c r="S2839" s="124"/>
      <c r="T2839" s="124"/>
      <c r="U2839" s="124"/>
      <c r="V2839" s="124"/>
      <c r="W2839" s="124"/>
    </row>
    <row r="2840" spans="1:23" ht="23.25" hidden="1" customHeight="1" x14ac:dyDescent="0.25">
      <c r="A2840" s="4" t="s">
        <v>293</v>
      </c>
      <c r="B2840" s="5" t="s">
        <v>2852</v>
      </c>
      <c r="C2840" s="430"/>
      <c r="D2840" s="332"/>
      <c r="E2840" s="337" t="s">
        <v>4404</v>
      </c>
      <c r="F2840" s="344" t="s">
        <v>32</v>
      </c>
      <c r="G2840" s="332">
        <v>40</v>
      </c>
      <c r="H2840" s="650">
        <v>39.64</v>
      </c>
      <c r="I2840" s="650">
        <v>1585.6</v>
      </c>
      <c r="J2840" s="419">
        <v>43731</v>
      </c>
      <c r="K2840" s="597" t="s">
        <v>784</v>
      </c>
      <c r="L2840" s="323" t="s">
        <v>95</v>
      </c>
      <c r="M2840" s="652" t="s">
        <v>60</v>
      </c>
      <c r="N2840" s="660">
        <v>43731</v>
      </c>
      <c r="O2840" s="654">
        <v>43737</v>
      </c>
      <c r="P2840" s="430"/>
      <c r="Q2840" s="2" t="s">
        <v>67</v>
      </c>
      <c r="R2840" s="655">
        <v>2019</v>
      </c>
    </row>
    <row r="2841" spans="1:23" ht="23.25" hidden="1" customHeight="1" x14ac:dyDescent="0.25">
      <c r="A2841" s="4" t="s">
        <v>293</v>
      </c>
      <c r="B2841" s="5" t="s">
        <v>2852</v>
      </c>
      <c r="C2841" s="430"/>
      <c r="D2841" s="332"/>
      <c r="E2841" s="337" t="s">
        <v>4404</v>
      </c>
      <c r="F2841" s="344" t="s">
        <v>32</v>
      </c>
      <c r="G2841" s="332">
        <v>40</v>
      </c>
      <c r="H2841" s="650">
        <v>39.64</v>
      </c>
      <c r="I2841" s="650">
        <v>1585.6</v>
      </c>
      <c r="J2841" s="419">
        <v>43731</v>
      </c>
      <c r="K2841" s="597" t="s">
        <v>784</v>
      </c>
      <c r="L2841" s="323" t="s">
        <v>95</v>
      </c>
      <c r="M2841" s="652" t="s">
        <v>60</v>
      </c>
      <c r="N2841" s="660">
        <v>43731</v>
      </c>
      <c r="O2841" s="654">
        <v>43737</v>
      </c>
      <c r="P2841" s="430"/>
      <c r="Q2841" s="2" t="s">
        <v>67</v>
      </c>
      <c r="R2841" s="655">
        <v>2019</v>
      </c>
      <c r="S2841" s="553"/>
      <c r="T2841" s="553"/>
      <c r="U2841" s="553"/>
      <c r="V2841" s="553"/>
      <c r="W2841" s="553"/>
    </row>
    <row r="2842" spans="1:23" ht="23.25" hidden="1" customHeight="1" x14ac:dyDescent="0.25">
      <c r="A2842" s="429" t="s">
        <v>113</v>
      </c>
      <c r="B2842" s="396" t="s">
        <v>5110</v>
      </c>
      <c r="C2842" s="720"/>
      <c r="D2842" s="332" t="s">
        <v>3626</v>
      </c>
      <c r="E2842" s="337" t="s">
        <v>3461</v>
      </c>
      <c r="F2842" s="332" t="s">
        <v>50</v>
      </c>
      <c r="G2842" s="332">
        <v>20</v>
      </c>
      <c r="H2842" s="650">
        <v>3.35</v>
      </c>
      <c r="I2842" s="650">
        <v>67</v>
      </c>
      <c r="J2842" s="419">
        <v>43731</v>
      </c>
      <c r="K2842" s="597" t="s">
        <v>214</v>
      </c>
      <c r="L2842" s="571" t="s">
        <v>88</v>
      </c>
      <c r="M2842" s="652" t="s">
        <v>60</v>
      </c>
      <c r="N2842" s="660">
        <v>43732</v>
      </c>
      <c r="O2842" s="654">
        <v>43737</v>
      </c>
      <c r="P2842" s="720"/>
      <c r="Q2842" s="802" t="s">
        <v>100</v>
      </c>
      <c r="R2842" s="718">
        <v>2019</v>
      </c>
    </row>
    <row r="2843" spans="1:23" ht="23.25" hidden="1" customHeight="1" x14ac:dyDescent="0.25">
      <c r="A2843" s="429" t="s">
        <v>113</v>
      </c>
      <c r="B2843" s="396" t="s">
        <v>5110</v>
      </c>
      <c r="C2843" s="720"/>
      <c r="D2843" s="332" t="s">
        <v>3626</v>
      </c>
      <c r="E2843" s="337" t="s">
        <v>3461</v>
      </c>
      <c r="F2843" s="332" t="s">
        <v>50</v>
      </c>
      <c r="G2843" s="332">
        <v>20</v>
      </c>
      <c r="H2843" s="650">
        <v>3.35</v>
      </c>
      <c r="I2843" s="650">
        <v>67</v>
      </c>
      <c r="J2843" s="419">
        <v>43731</v>
      </c>
      <c r="K2843" s="597" t="s">
        <v>214</v>
      </c>
      <c r="L2843" s="571" t="s">
        <v>88</v>
      </c>
      <c r="M2843" s="652" t="s">
        <v>60</v>
      </c>
      <c r="N2843" s="660">
        <v>43732</v>
      </c>
      <c r="O2843" s="654">
        <v>43737</v>
      </c>
      <c r="P2843" s="720"/>
      <c r="Q2843" s="802" t="s">
        <v>100</v>
      </c>
      <c r="R2843" s="718">
        <v>2019</v>
      </c>
    </row>
    <row r="2844" spans="1:23" ht="23.25" hidden="1" customHeight="1" x14ac:dyDescent="0.25">
      <c r="A2844" s="4" t="s">
        <v>7</v>
      </c>
      <c r="B2844" s="4" t="s">
        <v>5111</v>
      </c>
      <c r="C2844" s="430" t="s">
        <v>947</v>
      </c>
      <c r="D2844" s="332" t="s">
        <v>5112</v>
      </c>
      <c r="E2844" s="333" t="s">
        <v>5113</v>
      </c>
      <c r="F2844" s="332" t="s">
        <v>94</v>
      </c>
      <c r="G2844" s="332">
        <v>8</v>
      </c>
      <c r="H2844" s="650">
        <v>32.979999999999997</v>
      </c>
      <c r="I2844" s="650">
        <v>263.83999999999997</v>
      </c>
      <c r="J2844" s="419">
        <v>43731</v>
      </c>
      <c r="K2844" s="597" t="s">
        <v>234</v>
      </c>
      <c r="L2844" s="323" t="s">
        <v>27</v>
      </c>
      <c r="M2844" s="652" t="s">
        <v>60</v>
      </c>
      <c r="N2844" s="660">
        <v>43732</v>
      </c>
      <c r="O2844" s="654">
        <v>43737</v>
      </c>
      <c r="P2844" s="430"/>
      <c r="Q2844" s="2" t="s">
        <v>67</v>
      </c>
      <c r="R2844" s="655">
        <v>2019</v>
      </c>
    </row>
    <row r="2845" spans="1:23" ht="23.25" hidden="1" customHeight="1" x14ac:dyDescent="0.25">
      <c r="A2845" s="4" t="s">
        <v>7</v>
      </c>
      <c r="B2845" s="4" t="s">
        <v>5111</v>
      </c>
      <c r="C2845" s="430" t="s">
        <v>947</v>
      </c>
      <c r="D2845" s="332" t="s">
        <v>5114</v>
      </c>
      <c r="E2845" s="333" t="s">
        <v>5115</v>
      </c>
      <c r="F2845" s="332" t="s">
        <v>94</v>
      </c>
      <c r="G2845" s="332">
        <v>8</v>
      </c>
      <c r="H2845" s="650">
        <v>28.34</v>
      </c>
      <c r="I2845" s="650">
        <v>226.72</v>
      </c>
      <c r="J2845" s="419">
        <v>43731</v>
      </c>
      <c r="K2845" s="597" t="s">
        <v>234</v>
      </c>
      <c r="L2845" s="323" t="s">
        <v>27</v>
      </c>
      <c r="M2845" s="652" t="s">
        <v>60</v>
      </c>
      <c r="N2845" s="660">
        <v>43732</v>
      </c>
      <c r="O2845" s="654">
        <v>43737</v>
      </c>
      <c r="P2845" s="430"/>
      <c r="Q2845" s="2" t="s">
        <v>67</v>
      </c>
      <c r="R2845" s="655">
        <v>2019</v>
      </c>
    </row>
    <row r="2846" spans="1:23" ht="23.25" hidden="1" customHeight="1" x14ac:dyDescent="0.25">
      <c r="A2846" s="4" t="s">
        <v>7</v>
      </c>
      <c r="B2846" s="4" t="s">
        <v>5111</v>
      </c>
      <c r="C2846" s="430" t="s">
        <v>947</v>
      </c>
      <c r="D2846" s="332" t="s">
        <v>5116</v>
      </c>
      <c r="E2846" s="333" t="s">
        <v>5117</v>
      </c>
      <c r="F2846" s="332" t="s">
        <v>94</v>
      </c>
      <c r="G2846" s="332">
        <v>8</v>
      </c>
      <c r="H2846" s="650">
        <v>8.09</v>
      </c>
      <c r="I2846" s="650">
        <v>64.72</v>
      </c>
      <c r="J2846" s="419">
        <v>43731</v>
      </c>
      <c r="K2846" s="597" t="s">
        <v>234</v>
      </c>
      <c r="L2846" s="323" t="s">
        <v>27</v>
      </c>
      <c r="M2846" s="652" t="s">
        <v>60</v>
      </c>
      <c r="N2846" s="660">
        <v>43732</v>
      </c>
      <c r="O2846" s="654">
        <v>43737</v>
      </c>
      <c r="P2846" s="430"/>
      <c r="Q2846" s="2" t="s">
        <v>67</v>
      </c>
      <c r="R2846" s="655">
        <v>2019</v>
      </c>
    </row>
    <row r="2847" spans="1:23" ht="23.25" hidden="1" customHeight="1" x14ac:dyDescent="0.25">
      <c r="A2847" s="4" t="s">
        <v>7</v>
      </c>
      <c r="B2847" s="4" t="s">
        <v>5111</v>
      </c>
      <c r="C2847" s="430" t="s">
        <v>947</v>
      </c>
      <c r="D2847" s="332" t="s">
        <v>5118</v>
      </c>
      <c r="E2847" s="331" t="s">
        <v>5119</v>
      </c>
      <c r="F2847" s="332" t="s">
        <v>94</v>
      </c>
      <c r="G2847" s="332">
        <v>2</v>
      </c>
      <c r="H2847" s="650">
        <v>43.16</v>
      </c>
      <c r="I2847" s="650">
        <v>86.32</v>
      </c>
      <c r="J2847" s="419">
        <v>43731</v>
      </c>
      <c r="K2847" s="597" t="s">
        <v>234</v>
      </c>
      <c r="L2847" s="323" t="s">
        <v>27</v>
      </c>
      <c r="M2847" s="652" t="s">
        <v>60</v>
      </c>
      <c r="N2847" s="660">
        <v>43732</v>
      </c>
      <c r="O2847" s="654">
        <v>43737</v>
      </c>
      <c r="P2847" s="430"/>
      <c r="Q2847" s="2" t="s">
        <v>100</v>
      </c>
      <c r="R2847" s="655">
        <v>2019</v>
      </c>
    </row>
    <row r="2848" spans="1:23" s="124" customFormat="1" ht="23.25" hidden="1" customHeight="1" x14ac:dyDescent="0.25">
      <c r="A2848" s="4" t="s">
        <v>7</v>
      </c>
      <c r="B2848" s="4" t="s">
        <v>5111</v>
      </c>
      <c r="C2848" s="430" t="s">
        <v>947</v>
      </c>
      <c r="D2848" s="332" t="s">
        <v>5112</v>
      </c>
      <c r="E2848" s="333" t="s">
        <v>5113</v>
      </c>
      <c r="F2848" s="332" t="s">
        <v>94</v>
      </c>
      <c r="G2848" s="332">
        <v>8</v>
      </c>
      <c r="H2848" s="650">
        <v>32.979999999999997</v>
      </c>
      <c r="I2848" s="650">
        <v>263.83999999999997</v>
      </c>
      <c r="J2848" s="419">
        <v>43731</v>
      </c>
      <c r="K2848" s="597" t="s">
        <v>234</v>
      </c>
      <c r="L2848" s="323" t="s">
        <v>27</v>
      </c>
      <c r="M2848" s="652" t="s">
        <v>60</v>
      </c>
      <c r="N2848" s="660">
        <v>43732</v>
      </c>
      <c r="O2848" s="654">
        <v>43737</v>
      </c>
      <c r="P2848" s="430"/>
      <c r="Q2848" s="2" t="s">
        <v>67</v>
      </c>
      <c r="R2848" s="655">
        <v>2019</v>
      </c>
      <c r="S2848" s="330"/>
      <c r="T2848" s="330"/>
      <c r="U2848" s="330"/>
      <c r="V2848" s="330"/>
      <c r="W2848" s="330"/>
    </row>
    <row r="2849" spans="1:23" ht="23.25" hidden="1" customHeight="1" x14ac:dyDescent="0.25">
      <c r="A2849" s="4" t="s">
        <v>7</v>
      </c>
      <c r="B2849" s="4" t="s">
        <v>5111</v>
      </c>
      <c r="C2849" s="430" t="s">
        <v>947</v>
      </c>
      <c r="D2849" s="332" t="s">
        <v>5114</v>
      </c>
      <c r="E2849" s="333" t="s">
        <v>5115</v>
      </c>
      <c r="F2849" s="332" t="s">
        <v>94</v>
      </c>
      <c r="G2849" s="332">
        <v>8</v>
      </c>
      <c r="H2849" s="650">
        <v>28.34</v>
      </c>
      <c r="I2849" s="650">
        <v>226.72</v>
      </c>
      <c r="J2849" s="419">
        <v>43731</v>
      </c>
      <c r="K2849" s="597" t="s">
        <v>234</v>
      </c>
      <c r="L2849" s="323" t="s">
        <v>27</v>
      </c>
      <c r="M2849" s="652" t="s">
        <v>60</v>
      </c>
      <c r="N2849" s="660">
        <v>43732</v>
      </c>
      <c r="O2849" s="654">
        <v>43737</v>
      </c>
      <c r="P2849" s="430"/>
      <c r="Q2849" s="2" t="s">
        <v>67</v>
      </c>
      <c r="R2849" s="655">
        <v>2019</v>
      </c>
    </row>
    <row r="2850" spans="1:23" ht="23.25" hidden="1" customHeight="1" x14ac:dyDescent="0.25">
      <c r="A2850" s="4" t="s">
        <v>7</v>
      </c>
      <c r="B2850" s="4" t="s">
        <v>5111</v>
      </c>
      <c r="C2850" s="430" t="s">
        <v>947</v>
      </c>
      <c r="D2850" s="332" t="s">
        <v>5116</v>
      </c>
      <c r="E2850" s="333" t="s">
        <v>5117</v>
      </c>
      <c r="F2850" s="332" t="s">
        <v>94</v>
      </c>
      <c r="G2850" s="332">
        <v>8</v>
      </c>
      <c r="H2850" s="650">
        <v>8.09</v>
      </c>
      <c r="I2850" s="650">
        <v>64.72</v>
      </c>
      <c r="J2850" s="419">
        <v>43731</v>
      </c>
      <c r="K2850" s="597" t="s">
        <v>234</v>
      </c>
      <c r="L2850" s="323" t="s">
        <v>27</v>
      </c>
      <c r="M2850" s="652" t="s">
        <v>60</v>
      </c>
      <c r="N2850" s="660">
        <v>43732</v>
      </c>
      <c r="O2850" s="654">
        <v>43737</v>
      </c>
      <c r="P2850" s="430"/>
      <c r="Q2850" s="2" t="s">
        <v>67</v>
      </c>
      <c r="R2850" s="655">
        <v>2019</v>
      </c>
    </row>
    <row r="2851" spans="1:23" ht="23.25" hidden="1" customHeight="1" x14ac:dyDescent="0.25">
      <c r="A2851" s="4" t="s">
        <v>7</v>
      </c>
      <c r="B2851" s="4" t="s">
        <v>5111</v>
      </c>
      <c r="C2851" s="430" t="s">
        <v>947</v>
      </c>
      <c r="D2851" s="332" t="s">
        <v>5118</v>
      </c>
      <c r="E2851" s="331" t="s">
        <v>5119</v>
      </c>
      <c r="F2851" s="332" t="s">
        <v>94</v>
      </c>
      <c r="G2851" s="332">
        <v>2</v>
      </c>
      <c r="H2851" s="650">
        <v>43.16</v>
      </c>
      <c r="I2851" s="650">
        <v>86.32</v>
      </c>
      <c r="J2851" s="419">
        <v>43731</v>
      </c>
      <c r="K2851" s="597" t="s">
        <v>234</v>
      </c>
      <c r="L2851" s="323" t="s">
        <v>27</v>
      </c>
      <c r="M2851" s="652" t="s">
        <v>60</v>
      </c>
      <c r="N2851" s="660">
        <v>43732</v>
      </c>
      <c r="O2851" s="654">
        <v>43737</v>
      </c>
      <c r="P2851" s="430"/>
      <c r="Q2851" s="2" t="s">
        <v>100</v>
      </c>
      <c r="R2851" s="655">
        <v>2019</v>
      </c>
    </row>
    <row r="2852" spans="1:23" ht="23.25" hidden="1" customHeight="1" x14ac:dyDescent="0.25">
      <c r="A2852" s="5" t="s">
        <v>293</v>
      </c>
      <c r="B2852" s="5" t="s">
        <v>3877</v>
      </c>
      <c r="C2852" s="430"/>
      <c r="D2852" s="332"/>
      <c r="E2852" s="337" t="s">
        <v>3879</v>
      </c>
      <c r="F2852" s="344" t="s">
        <v>32</v>
      </c>
      <c r="G2852" s="332">
        <v>40</v>
      </c>
      <c r="H2852" s="650">
        <v>9.5299999999999994</v>
      </c>
      <c r="I2852" s="650">
        <v>381.2</v>
      </c>
      <c r="J2852" s="419">
        <v>43731</v>
      </c>
      <c r="K2852" s="597" t="s">
        <v>784</v>
      </c>
      <c r="L2852" s="323" t="s">
        <v>95</v>
      </c>
      <c r="M2852" s="652" t="s">
        <v>60</v>
      </c>
      <c r="N2852" s="660">
        <v>43731</v>
      </c>
      <c r="O2852" s="654">
        <v>43737</v>
      </c>
      <c r="P2852" s="430"/>
      <c r="Q2852" s="2" t="s">
        <v>67</v>
      </c>
      <c r="R2852" s="655">
        <v>2019</v>
      </c>
    </row>
    <row r="2853" spans="1:23" ht="23.25" hidden="1" customHeight="1" x14ac:dyDescent="0.25">
      <c r="A2853" s="5" t="s">
        <v>293</v>
      </c>
      <c r="B2853" s="5" t="s">
        <v>3877</v>
      </c>
      <c r="C2853" s="430"/>
      <c r="D2853" s="332"/>
      <c r="E2853" s="337" t="s">
        <v>3879</v>
      </c>
      <c r="F2853" s="344" t="s">
        <v>32</v>
      </c>
      <c r="G2853" s="332">
        <v>40</v>
      </c>
      <c r="H2853" s="650">
        <v>9.5299999999999994</v>
      </c>
      <c r="I2853" s="650">
        <v>381.2</v>
      </c>
      <c r="J2853" s="419">
        <v>43731</v>
      </c>
      <c r="K2853" s="597" t="s">
        <v>784</v>
      </c>
      <c r="L2853" s="323" t="s">
        <v>95</v>
      </c>
      <c r="M2853" s="652" t="s">
        <v>60</v>
      </c>
      <c r="N2853" s="660">
        <v>43731</v>
      </c>
      <c r="O2853" s="654">
        <v>43737</v>
      </c>
      <c r="P2853" s="430"/>
      <c r="Q2853" s="2" t="s">
        <v>67</v>
      </c>
      <c r="R2853" s="655">
        <v>2019</v>
      </c>
    </row>
    <row r="2854" spans="1:23" ht="23.25" hidden="1" customHeight="1" x14ac:dyDescent="0.25">
      <c r="A2854" s="4" t="s">
        <v>293</v>
      </c>
      <c r="B2854" s="5" t="s">
        <v>4143</v>
      </c>
      <c r="C2854" s="430"/>
      <c r="D2854" s="332"/>
      <c r="E2854" s="337" t="s">
        <v>5120</v>
      </c>
      <c r="F2854" s="344" t="s">
        <v>32</v>
      </c>
      <c r="G2854" s="332">
        <v>40</v>
      </c>
      <c r="H2854" s="650">
        <v>13.95</v>
      </c>
      <c r="I2854" s="650">
        <v>558</v>
      </c>
      <c r="J2854" s="419">
        <v>43731</v>
      </c>
      <c r="K2854" s="597" t="s">
        <v>784</v>
      </c>
      <c r="L2854" s="323" t="s">
        <v>95</v>
      </c>
      <c r="M2854" s="652" t="s">
        <v>60</v>
      </c>
      <c r="N2854" s="660">
        <v>43731</v>
      </c>
      <c r="O2854" s="654">
        <v>43737</v>
      </c>
      <c r="P2854" s="430"/>
      <c r="Q2854" s="2" t="s">
        <v>67</v>
      </c>
      <c r="R2854" s="655">
        <v>2019</v>
      </c>
    </row>
    <row r="2855" spans="1:23" ht="23.25" hidden="1" customHeight="1" x14ac:dyDescent="0.25">
      <c r="A2855" s="4" t="s">
        <v>293</v>
      </c>
      <c r="B2855" s="5" t="s">
        <v>4143</v>
      </c>
      <c r="C2855" s="430"/>
      <c r="D2855" s="332"/>
      <c r="E2855" s="337" t="s">
        <v>5120</v>
      </c>
      <c r="F2855" s="344" t="s">
        <v>32</v>
      </c>
      <c r="G2855" s="332">
        <v>40</v>
      </c>
      <c r="H2855" s="650">
        <v>13.95</v>
      </c>
      <c r="I2855" s="650">
        <v>558</v>
      </c>
      <c r="J2855" s="419">
        <v>43731</v>
      </c>
      <c r="K2855" s="597" t="s">
        <v>784</v>
      </c>
      <c r="L2855" s="323" t="s">
        <v>95</v>
      </c>
      <c r="M2855" s="652" t="s">
        <v>60</v>
      </c>
      <c r="N2855" s="660">
        <v>43731</v>
      </c>
      <c r="O2855" s="654">
        <v>43737</v>
      </c>
      <c r="P2855" s="430"/>
      <c r="Q2855" s="2" t="s">
        <v>67</v>
      </c>
      <c r="R2855" s="655">
        <v>2019</v>
      </c>
    </row>
    <row r="2856" spans="1:23" ht="23.25" hidden="1" customHeight="1" x14ac:dyDescent="0.25">
      <c r="A2856" s="4" t="s">
        <v>120</v>
      </c>
      <c r="B2856" s="4" t="s">
        <v>5121</v>
      </c>
      <c r="C2856" s="722" t="s">
        <v>122</v>
      </c>
      <c r="D2856" s="422" t="s">
        <v>5122</v>
      </c>
      <c r="E2856" s="3" t="s">
        <v>5121</v>
      </c>
      <c r="F2856" s="332" t="s">
        <v>2464</v>
      </c>
      <c r="G2856" s="692">
        <v>20</v>
      </c>
      <c r="H2856" s="650"/>
      <c r="I2856" s="650"/>
      <c r="J2856" s="419">
        <v>43861</v>
      </c>
      <c r="K2856" s="598" t="s">
        <v>76</v>
      </c>
      <c r="L2856" s="323" t="s">
        <v>154</v>
      </c>
      <c r="M2856" s="652" t="s">
        <v>1873</v>
      </c>
      <c r="N2856" s="660">
        <v>43878</v>
      </c>
      <c r="O2856" s="654">
        <v>43882</v>
      </c>
      <c r="P2856" s="396"/>
      <c r="Q2856" s="701" t="s">
        <v>67</v>
      </c>
      <c r="R2856" s="655">
        <v>2020</v>
      </c>
    </row>
    <row r="2857" spans="1:23" ht="23.25" hidden="1" customHeight="1" x14ac:dyDescent="0.25">
      <c r="A2857" s="4" t="s">
        <v>120</v>
      </c>
      <c r="B2857" s="4" t="s">
        <v>5121</v>
      </c>
      <c r="C2857" s="722" t="s">
        <v>122</v>
      </c>
      <c r="D2857" s="422" t="s">
        <v>5122</v>
      </c>
      <c r="E2857" s="3" t="s">
        <v>5121</v>
      </c>
      <c r="F2857" s="332" t="s">
        <v>2464</v>
      </c>
      <c r="G2857" s="692">
        <v>20</v>
      </c>
      <c r="H2857" s="650"/>
      <c r="I2857" s="650"/>
      <c r="J2857" s="419">
        <v>43861</v>
      </c>
      <c r="K2857" s="598" t="s">
        <v>76</v>
      </c>
      <c r="L2857" s="323" t="s">
        <v>154</v>
      </c>
      <c r="M2857" s="652" t="s">
        <v>1873</v>
      </c>
      <c r="N2857" s="660">
        <v>43878</v>
      </c>
      <c r="O2857" s="654">
        <v>43882</v>
      </c>
      <c r="P2857" s="396"/>
      <c r="Q2857" s="701" t="s">
        <v>67</v>
      </c>
      <c r="R2857" s="655">
        <v>2020</v>
      </c>
    </row>
    <row r="2858" spans="1:23" ht="23.25" hidden="1" customHeight="1" x14ac:dyDescent="0.25">
      <c r="A2858" s="124" t="s">
        <v>2</v>
      </c>
      <c r="B2858" s="124" t="s">
        <v>5123</v>
      </c>
      <c r="C2858" s="118" t="s">
        <v>532</v>
      </c>
      <c r="D2858" s="118" t="s">
        <v>5124</v>
      </c>
      <c r="E2858" s="124" t="s">
        <v>5123</v>
      </c>
      <c r="F2858" s="118" t="s">
        <v>50</v>
      </c>
      <c r="G2858" s="661">
        <v>20</v>
      </c>
      <c r="H2858" s="778"/>
      <c r="I2858" s="650"/>
      <c r="J2858" s="500">
        <v>45483</v>
      </c>
      <c r="K2858" s="673" t="s">
        <v>76</v>
      </c>
      <c r="L2858" s="276" t="s">
        <v>3507</v>
      </c>
      <c r="M2858" s="652" t="s">
        <v>34</v>
      </c>
      <c r="N2858" s="654">
        <v>45545</v>
      </c>
      <c r="O2858" s="653">
        <v>45552</v>
      </c>
      <c r="P2858" s="276"/>
      <c r="Q2858" s="271" t="s">
        <v>100</v>
      </c>
      <c r="R2858" s="86"/>
    </row>
    <row r="2859" spans="1:23" ht="23.25" hidden="1" customHeight="1" x14ac:dyDescent="0.25">
      <c r="A2859" s="4" t="s">
        <v>120</v>
      </c>
      <c r="B2859" s="4" t="s">
        <v>5125</v>
      </c>
      <c r="C2859" s="722" t="s">
        <v>122</v>
      </c>
      <c r="D2859" s="422" t="s">
        <v>5126</v>
      </c>
      <c r="E2859" s="3" t="s">
        <v>5125</v>
      </c>
      <c r="F2859" s="332" t="s">
        <v>2464</v>
      </c>
      <c r="G2859" s="692">
        <v>20</v>
      </c>
      <c r="H2859" s="650"/>
      <c r="I2859" s="650"/>
      <c r="J2859" s="419">
        <v>43861</v>
      </c>
      <c r="K2859" s="598" t="s">
        <v>76</v>
      </c>
      <c r="L2859" s="323" t="s">
        <v>154</v>
      </c>
      <c r="M2859" s="652" t="s">
        <v>1873</v>
      </c>
      <c r="N2859" s="660">
        <v>43878</v>
      </c>
      <c r="O2859" s="654">
        <v>43882</v>
      </c>
      <c r="P2859" s="396"/>
      <c r="Q2859" s="701" t="s">
        <v>67</v>
      </c>
      <c r="R2859" s="655">
        <v>2020</v>
      </c>
    </row>
    <row r="2860" spans="1:23" ht="23.25" hidden="1" customHeight="1" x14ac:dyDescent="0.25">
      <c r="A2860" s="4" t="s">
        <v>54</v>
      </c>
      <c r="B2860" s="334" t="s">
        <v>5127</v>
      </c>
      <c r="C2860" s="430"/>
      <c r="D2860" s="332"/>
      <c r="E2860" s="337" t="s">
        <v>5127</v>
      </c>
      <c r="F2860" s="332" t="s">
        <v>32</v>
      </c>
      <c r="G2860" s="332">
        <v>1</v>
      </c>
      <c r="H2860" s="650">
        <v>290</v>
      </c>
      <c r="I2860" s="650">
        <v>290</v>
      </c>
      <c r="J2860" s="419">
        <v>43732</v>
      </c>
      <c r="K2860" s="597" t="s">
        <v>5128</v>
      </c>
      <c r="L2860" s="323" t="s">
        <v>54</v>
      </c>
      <c r="M2860" s="652" t="s">
        <v>3531</v>
      </c>
      <c r="N2860" s="660">
        <v>43731</v>
      </c>
      <c r="O2860" s="654">
        <v>43748</v>
      </c>
      <c r="P2860" s="430"/>
      <c r="Q2860" s="2" t="s">
        <v>67</v>
      </c>
      <c r="R2860" s="655">
        <v>2019</v>
      </c>
      <c r="S2860" s="124"/>
      <c r="T2860" s="124"/>
      <c r="U2860" s="124"/>
      <c r="V2860" s="124"/>
      <c r="W2860" s="124"/>
    </row>
    <row r="2861" spans="1:23" ht="23.25" hidden="1" customHeight="1" x14ac:dyDescent="0.25">
      <c r="A2861" s="4" t="s">
        <v>54</v>
      </c>
      <c r="B2861" s="334" t="s">
        <v>5127</v>
      </c>
      <c r="C2861" s="430"/>
      <c r="D2861" s="332"/>
      <c r="E2861" s="337" t="s">
        <v>5127</v>
      </c>
      <c r="F2861" s="332" t="s">
        <v>32</v>
      </c>
      <c r="G2861" s="332">
        <v>1</v>
      </c>
      <c r="H2861" s="650">
        <v>290</v>
      </c>
      <c r="I2861" s="650">
        <v>290</v>
      </c>
      <c r="J2861" s="419">
        <v>43732</v>
      </c>
      <c r="K2861" s="597" t="s">
        <v>5128</v>
      </c>
      <c r="L2861" s="323" t="s">
        <v>54</v>
      </c>
      <c r="M2861" s="652" t="s">
        <v>3531</v>
      </c>
      <c r="N2861" s="660">
        <v>43731</v>
      </c>
      <c r="O2861" s="654">
        <v>43748</v>
      </c>
      <c r="P2861" s="430"/>
      <c r="Q2861" s="2" t="s">
        <v>67</v>
      </c>
      <c r="R2861" s="655">
        <v>2019</v>
      </c>
    </row>
    <row r="2862" spans="1:23" ht="23.25" hidden="1" customHeight="1" x14ac:dyDescent="0.25">
      <c r="A2862" s="4" t="s">
        <v>7</v>
      </c>
      <c r="B2862" s="4" t="s">
        <v>5129</v>
      </c>
      <c r="C2862" s="430"/>
      <c r="D2862" s="332" t="s">
        <v>5130</v>
      </c>
      <c r="E2862" s="337" t="s">
        <v>5129</v>
      </c>
      <c r="F2862" s="332" t="s">
        <v>50</v>
      </c>
      <c r="G2862" s="332">
        <v>1</v>
      </c>
      <c r="H2862" s="650">
        <v>59.46</v>
      </c>
      <c r="I2862" s="650">
        <v>59.46</v>
      </c>
      <c r="J2862" s="419">
        <v>43732</v>
      </c>
      <c r="K2862" s="597" t="s">
        <v>1560</v>
      </c>
      <c r="L2862" s="323" t="s">
        <v>7</v>
      </c>
      <c r="M2862" s="652" t="s">
        <v>3531</v>
      </c>
      <c r="N2862" s="660">
        <v>43742</v>
      </c>
      <c r="O2862" s="654">
        <v>43748</v>
      </c>
      <c r="P2862" s="430"/>
      <c r="Q2862" s="2" t="s">
        <v>100</v>
      </c>
      <c r="R2862" s="718">
        <v>2019</v>
      </c>
    </row>
    <row r="2863" spans="1:23" ht="23.25" hidden="1" customHeight="1" x14ac:dyDescent="0.25">
      <c r="A2863" s="4" t="s">
        <v>7</v>
      </c>
      <c r="B2863" s="4" t="s">
        <v>5129</v>
      </c>
      <c r="C2863" s="430"/>
      <c r="D2863" s="332" t="s">
        <v>5130</v>
      </c>
      <c r="E2863" s="337" t="s">
        <v>5129</v>
      </c>
      <c r="F2863" s="332" t="s">
        <v>50</v>
      </c>
      <c r="G2863" s="332">
        <v>1</v>
      </c>
      <c r="H2863" s="650">
        <v>59.46</v>
      </c>
      <c r="I2863" s="650">
        <v>59.46</v>
      </c>
      <c r="J2863" s="419">
        <v>43732</v>
      </c>
      <c r="K2863" s="597" t="s">
        <v>1560</v>
      </c>
      <c r="L2863" s="323" t="s">
        <v>7</v>
      </c>
      <c r="M2863" s="652" t="s">
        <v>3531</v>
      </c>
      <c r="N2863" s="660">
        <v>43742</v>
      </c>
      <c r="O2863" s="654">
        <v>43748</v>
      </c>
      <c r="P2863" s="430"/>
      <c r="Q2863" s="2" t="s">
        <v>100</v>
      </c>
      <c r="R2863" s="718">
        <v>2019</v>
      </c>
    </row>
    <row r="2864" spans="1:23" ht="23.25" hidden="1" customHeight="1" x14ac:dyDescent="0.25">
      <c r="A2864" s="4" t="s">
        <v>293</v>
      </c>
      <c r="B2864" s="4" t="s">
        <v>5131</v>
      </c>
      <c r="C2864" s="376" t="s">
        <v>646</v>
      </c>
      <c r="D2864" s="332">
        <v>112858</v>
      </c>
      <c r="E2864" s="334" t="s">
        <v>5132</v>
      </c>
      <c r="F2864" s="332" t="s">
        <v>5133</v>
      </c>
      <c r="G2864" s="332">
        <v>4</v>
      </c>
      <c r="H2864" s="650">
        <v>5.3</v>
      </c>
      <c r="I2864" s="650">
        <v>21.2</v>
      </c>
      <c r="J2864" s="419">
        <v>43732</v>
      </c>
      <c r="K2864" s="597" t="s">
        <v>214</v>
      </c>
      <c r="L2864" s="323" t="s">
        <v>293</v>
      </c>
      <c r="M2864" s="652" t="s">
        <v>3531</v>
      </c>
      <c r="N2864" s="660">
        <v>43742</v>
      </c>
      <c r="O2864" s="654">
        <v>43748</v>
      </c>
      <c r="P2864" s="430"/>
      <c r="Q2864" s="2" t="s">
        <v>100</v>
      </c>
      <c r="R2864" s="655">
        <v>2019</v>
      </c>
    </row>
    <row r="2865" spans="1:23" ht="23.25" hidden="1" customHeight="1" x14ac:dyDescent="0.25">
      <c r="A2865" s="4" t="s">
        <v>293</v>
      </c>
      <c r="B2865" s="4" t="s">
        <v>5131</v>
      </c>
      <c r="C2865" s="376" t="s">
        <v>646</v>
      </c>
      <c r="D2865" s="332">
        <v>180596</v>
      </c>
      <c r="E2865" s="334" t="s">
        <v>5134</v>
      </c>
      <c r="F2865" s="332" t="s">
        <v>5133</v>
      </c>
      <c r="G2865" s="332">
        <v>6</v>
      </c>
      <c r="H2865" s="650">
        <v>7.2</v>
      </c>
      <c r="I2865" s="650">
        <v>43.2</v>
      </c>
      <c r="J2865" s="419">
        <v>43732</v>
      </c>
      <c r="K2865" s="597" t="s">
        <v>214</v>
      </c>
      <c r="L2865" s="323" t="s">
        <v>293</v>
      </c>
      <c r="M2865" s="652" t="s">
        <v>3531</v>
      </c>
      <c r="N2865" s="660">
        <v>43742</v>
      </c>
      <c r="O2865" s="654">
        <v>43748</v>
      </c>
      <c r="P2865" s="430"/>
      <c r="Q2865" s="2" t="s">
        <v>100</v>
      </c>
      <c r="R2865" s="655">
        <v>2019</v>
      </c>
    </row>
    <row r="2866" spans="1:23" ht="23.25" hidden="1" customHeight="1" x14ac:dyDescent="0.25">
      <c r="A2866" s="4" t="s">
        <v>293</v>
      </c>
      <c r="B2866" s="4" t="s">
        <v>5131</v>
      </c>
      <c r="C2866" s="376" t="s">
        <v>646</v>
      </c>
      <c r="D2866" s="332">
        <v>218966</v>
      </c>
      <c r="E2866" s="334" t="s">
        <v>5135</v>
      </c>
      <c r="F2866" s="332" t="s">
        <v>5133</v>
      </c>
      <c r="G2866" s="332">
        <v>6</v>
      </c>
      <c r="H2866" s="650">
        <v>62.64</v>
      </c>
      <c r="I2866" s="650">
        <v>375.84000000000003</v>
      </c>
      <c r="J2866" s="419">
        <v>43732</v>
      </c>
      <c r="K2866" s="597" t="s">
        <v>214</v>
      </c>
      <c r="L2866" s="323" t="s">
        <v>293</v>
      </c>
      <c r="M2866" s="652" t="s">
        <v>3531</v>
      </c>
      <c r="N2866" s="660">
        <v>43742</v>
      </c>
      <c r="O2866" s="654">
        <v>43748</v>
      </c>
      <c r="P2866" s="430"/>
      <c r="Q2866" s="2" t="s">
        <v>100</v>
      </c>
      <c r="R2866" s="655">
        <v>2019</v>
      </c>
    </row>
    <row r="2867" spans="1:23" ht="23.25" hidden="1" customHeight="1" x14ac:dyDescent="0.25">
      <c r="A2867" s="4" t="s">
        <v>293</v>
      </c>
      <c r="B2867" s="4" t="s">
        <v>5131</v>
      </c>
      <c r="C2867" s="376" t="s">
        <v>646</v>
      </c>
      <c r="D2867" s="332">
        <v>112858</v>
      </c>
      <c r="E2867" s="334" t="s">
        <v>5132</v>
      </c>
      <c r="F2867" s="332" t="s">
        <v>5133</v>
      </c>
      <c r="G2867" s="332">
        <v>4</v>
      </c>
      <c r="H2867" s="650">
        <v>5.3</v>
      </c>
      <c r="I2867" s="650">
        <v>21.2</v>
      </c>
      <c r="J2867" s="419">
        <v>43732</v>
      </c>
      <c r="K2867" s="597" t="s">
        <v>214</v>
      </c>
      <c r="L2867" s="323" t="s">
        <v>293</v>
      </c>
      <c r="M2867" s="652" t="s">
        <v>3531</v>
      </c>
      <c r="N2867" s="660">
        <v>43742</v>
      </c>
      <c r="O2867" s="654">
        <v>43748</v>
      </c>
      <c r="P2867" s="430"/>
      <c r="Q2867" s="2" t="s">
        <v>100</v>
      </c>
      <c r="R2867" s="655">
        <v>2019</v>
      </c>
    </row>
    <row r="2868" spans="1:23" ht="23.25" hidden="1" customHeight="1" x14ac:dyDescent="0.25">
      <c r="A2868" s="4" t="s">
        <v>293</v>
      </c>
      <c r="B2868" s="4" t="s">
        <v>5131</v>
      </c>
      <c r="C2868" s="376" t="s">
        <v>646</v>
      </c>
      <c r="D2868" s="332">
        <v>180596</v>
      </c>
      <c r="E2868" s="334" t="s">
        <v>5134</v>
      </c>
      <c r="F2868" s="332" t="s">
        <v>5133</v>
      </c>
      <c r="G2868" s="332">
        <v>6</v>
      </c>
      <c r="H2868" s="650">
        <v>7.2</v>
      </c>
      <c r="I2868" s="650">
        <v>43.2</v>
      </c>
      <c r="J2868" s="419">
        <v>43732</v>
      </c>
      <c r="K2868" s="597" t="s">
        <v>214</v>
      </c>
      <c r="L2868" s="323" t="s">
        <v>293</v>
      </c>
      <c r="M2868" s="652" t="s">
        <v>3531</v>
      </c>
      <c r="N2868" s="660">
        <v>43742</v>
      </c>
      <c r="O2868" s="654">
        <v>43748</v>
      </c>
      <c r="P2868" s="430"/>
      <c r="Q2868" s="2" t="s">
        <v>100</v>
      </c>
      <c r="R2868" s="655">
        <v>2019</v>
      </c>
    </row>
    <row r="2869" spans="1:23" ht="23.25" hidden="1" customHeight="1" x14ac:dyDescent="0.25">
      <c r="A2869" s="4" t="s">
        <v>293</v>
      </c>
      <c r="B2869" s="4" t="s">
        <v>5131</v>
      </c>
      <c r="C2869" s="376" t="s">
        <v>646</v>
      </c>
      <c r="D2869" s="332">
        <v>218966</v>
      </c>
      <c r="E2869" s="334" t="s">
        <v>5135</v>
      </c>
      <c r="F2869" s="332" t="s">
        <v>5133</v>
      </c>
      <c r="G2869" s="332">
        <v>6</v>
      </c>
      <c r="H2869" s="650">
        <v>62.64</v>
      </c>
      <c r="I2869" s="650">
        <v>375.84000000000003</v>
      </c>
      <c r="J2869" s="419">
        <v>43732</v>
      </c>
      <c r="K2869" s="597" t="s">
        <v>214</v>
      </c>
      <c r="L2869" s="323" t="s">
        <v>293</v>
      </c>
      <c r="M2869" s="652" t="s">
        <v>3531</v>
      </c>
      <c r="N2869" s="660">
        <v>43742</v>
      </c>
      <c r="O2869" s="654">
        <v>43748</v>
      </c>
      <c r="P2869" s="430"/>
      <c r="Q2869" s="2" t="s">
        <v>100</v>
      </c>
      <c r="R2869" s="655">
        <v>2019</v>
      </c>
    </row>
    <row r="2870" spans="1:23" ht="23.25" hidden="1" customHeight="1" x14ac:dyDescent="0.25">
      <c r="A2870" s="338" t="s">
        <v>54</v>
      </c>
      <c r="B2870" s="5" t="s">
        <v>289</v>
      </c>
      <c r="C2870" s="376" t="s">
        <v>178</v>
      </c>
      <c r="D2870" s="332">
        <v>1105758</v>
      </c>
      <c r="E2870" s="4" t="s">
        <v>743</v>
      </c>
      <c r="F2870" s="344" t="s">
        <v>2464</v>
      </c>
      <c r="G2870" s="344">
        <v>1</v>
      </c>
      <c r="H2870" s="650">
        <v>1874.14</v>
      </c>
      <c r="I2870" s="650">
        <v>1874.14</v>
      </c>
      <c r="J2870" s="366">
        <v>43734</v>
      </c>
      <c r="K2870" s="598" t="s">
        <v>178</v>
      </c>
      <c r="L2870" s="361" t="s">
        <v>54</v>
      </c>
      <c r="M2870" s="652" t="s">
        <v>3531</v>
      </c>
      <c r="N2870" s="660">
        <v>43742</v>
      </c>
      <c r="O2870" s="654">
        <v>43748</v>
      </c>
      <c r="P2870" s="5"/>
      <c r="Q2870" s="7" t="s">
        <v>100</v>
      </c>
      <c r="R2870" s="655">
        <v>2019</v>
      </c>
      <c r="S2870" s="124"/>
      <c r="T2870" s="124"/>
      <c r="U2870" s="124"/>
      <c r="V2870" s="124"/>
      <c r="W2870" s="124"/>
    </row>
    <row r="2871" spans="1:23" ht="23.25" hidden="1" customHeight="1" x14ac:dyDescent="0.25">
      <c r="A2871" s="338" t="s">
        <v>54</v>
      </c>
      <c r="B2871" s="5" t="s">
        <v>289</v>
      </c>
      <c r="C2871" s="376" t="s">
        <v>178</v>
      </c>
      <c r="D2871" s="332">
        <v>1105758</v>
      </c>
      <c r="E2871" s="4" t="s">
        <v>743</v>
      </c>
      <c r="F2871" s="344" t="s">
        <v>2464</v>
      </c>
      <c r="G2871" s="344">
        <v>1</v>
      </c>
      <c r="H2871" s="650">
        <v>1874.14</v>
      </c>
      <c r="I2871" s="650">
        <v>1874.14</v>
      </c>
      <c r="J2871" s="366">
        <v>43734</v>
      </c>
      <c r="K2871" s="598" t="s">
        <v>178</v>
      </c>
      <c r="L2871" s="361" t="s">
        <v>54</v>
      </c>
      <c r="M2871" s="652" t="s">
        <v>3531</v>
      </c>
      <c r="N2871" s="660">
        <v>43742</v>
      </c>
      <c r="O2871" s="654">
        <v>43748</v>
      </c>
      <c r="P2871" s="5"/>
      <c r="Q2871" s="7" t="s">
        <v>100</v>
      </c>
      <c r="R2871" s="655">
        <v>2019</v>
      </c>
      <c r="S2871" s="124"/>
      <c r="T2871" s="124"/>
      <c r="U2871" s="124"/>
      <c r="V2871" s="124"/>
      <c r="W2871" s="124"/>
    </row>
    <row r="2872" spans="1:23" ht="23.25" hidden="1" customHeight="1" x14ac:dyDescent="0.25">
      <c r="A2872" s="4" t="s">
        <v>3047</v>
      </c>
      <c r="B2872" s="4" t="s">
        <v>1379</v>
      </c>
      <c r="C2872" s="430"/>
      <c r="D2872" s="332" t="s">
        <v>5136</v>
      </c>
      <c r="E2872" s="331" t="s">
        <v>1379</v>
      </c>
      <c r="F2872" s="332" t="s">
        <v>2334</v>
      </c>
      <c r="G2872" s="332">
        <v>1</v>
      </c>
      <c r="H2872" s="650">
        <v>14.03</v>
      </c>
      <c r="I2872" s="650">
        <v>14.03</v>
      </c>
      <c r="J2872" s="419">
        <v>43734</v>
      </c>
      <c r="K2872" s="597" t="s">
        <v>139</v>
      </c>
      <c r="L2872" s="323" t="s">
        <v>3047</v>
      </c>
      <c r="M2872" s="652" t="s">
        <v>3531</v>
      </c>
      <c r="N2872" s="660">
        <v>43746</v>
      </c>
      <c r="O2872" s="654">
        <v>43748</v>
      </c>
      <c r="P2872" s="430"/>
      <c r="Q2872" s="803" t="s">
        <v>100</v>
      </c>
      <c r="R2872" s="655">
        <v>2019</v>
      </c>
    </row>
    <row r="2873" spans="1:23" ht="23.25" hidden="1" customHeight="1" x14ac:dyDescent="0.25">
      <c r="A2873" s="4" t="s">
        <v>3047</v>
      </c>
      <c r="B2873" s="4" t="s">
        <v>1379</v>
      </c>
      <c r="C2873" s="430"/>
      <c r="D2873" s="332" t="s">
        <v>5136</v>
      </c>
      <c r="E2873" s="331" t="s">
        <v>1379</v>
      </c>
      <c r="F2873" s="332" t="s">
        <v>2334</v>
      </c>
      <c r="G2873" s="332">
        <v>1</v>
      </c>
      <c r="H2873" s="650">
        <v>14.03</v>
      </c>
      <c r="I2873" s="650">
        <v>14.03</v>
      </c>
      <c r="J2873" s="419">
        <v>43734</v>
      </c>
      <c r="K2873" s="597" t="s">
        <v>139</v>
      </c>
      <c r="L2873" s="323" t="s">
        <v>3047</v>
      </c>
      <c r="M2873" s="652" t="s">
        <v>3531</v>
      </c>
      <c r="N2873" s="660">
        <v>43746</v>
      </c>
      <c r="O2873" s="654">
        <v>43748</v>
      </c>
      <c r="P2873" s="430"/>
      <c r="Q2873" s="803" t="s">
        <v>100</v>
      </c>
      <c r="R2873" s="655">
        <v>2019</v>
      </c>
    </row>
    <row r="2874" spans="1:23" ht="23.25" hidden="1" customHeight="1" x14ac:dyDescent="0.25">
      <c r="A2874" s="4" t="s">
        <v>7</v>
      </c>
      <c r="B2874" s="4" t="s">
        <v>5137</v>
      </c>
      <c r="C2874" s="430"/>
      <c r="D2874" s="332" t="s">
        <v>5138</v>
      </c>
      <c r="E2874" s="337" t="s">
        <v>5137</v>
      </c>
      <c r="F2874" s="332" t="s">
        <v>50</v>
      </c>
      <c r="G2874" s="332">
        <v>1</v>
      </c>
      <c r="H2874" s="650">
        <v>157.30000000000001</v>
      </c>
      <c r="I2874" s="650">
        <v>157.30000000000001</v>
      </c>
      <c r="J2874" s="419">
        <v>43734</v>
      </c>
      <c r="K2874" s="597" t="s">
        <v>1560</v>
      </c>
      <c r="L2874" s="323" t="s">
        <v>88</v>
      </c>
      <c r="M2874" s="652" t="s">
        <v>3531</v>
      </c>
      <c r="N2874" s="660">
        <v>43742</v>
      </c>
      <c r="O2874" s="654">
        <v>43748</v>
      </c>
      <c r="P2874" s="430"/>
      <c r="Q2874" s="2" t="s">
        <v>67</v>
      </c>
      <c r="R2874" s="718">
        <v>2019</v>
      </c>
    </row>
    <row r="2875" spans="1:23" ht="23.25" hidden="1" customHeight="1" x14ac:dyDescent="0.25">
      <c r="A2875" s="4" t="s">
        <v>7</v>
      </c>
      <c r="B2875" s="4" t="s">
        <v>5137</v>
      </c>
      <c r="C2875" s="430"/>
      <c r="D2875" s="332" t="s">
        <v>5138</v>
      </c>
      <c r="E2875" s="337" t="s">
        <v>5137</v>
      </c>
      <c r="F2875" s="332" t="s">
        <v>50</v>
      </c>
      <c r="G2875" s="332">
        <v>1</v>
      </c>
      <c r="H2875" s="650">
        <v>157.30000000000001</v>
      </c>
      <c r="I2875" s="650">
        <v>157.30000000000001</v>
      </c>
      <c r="J2875" s="419">
        <v>43734</v>
      </c>
      <c r="K2875" s="597" t="s">
        <v>1560</v>
      </c>
      <c r="L2875" s="323" t="s">
        <v>88</v>
      </c>
      <c r="M2875" s="652" t="s">
        <v>3531</v>
      </c>
      <c r="N2875" s="660">
        <v>43742</v>
      </c>
      <c r="O2875" s="654">
        <v>43748</v>
      </c>
      <c r="P2875" s="430"/>
      <c r="Q2875" s="2" t="s">
        <v>67</v>
      </c>
      <c r="R2875" s="718">
        <v>2019</v>
      </c>
    </row>
    <row r="2876" spans="1:23" ht="23.25" hidden="1" customHeight="1" x14ac:dyDescent="0.25">
      <c r="A2876" s="4" t="s">
        <v>3047</v>
      </c>
      <c r="B2876" s="4" t="s">
        <v>5139</v>
      </c>
      <c r="C2876" s="430"/>
      <c r="D2876" s="332"/>
      <c r="E2876" s="337" t="s">
        <v>5139</v>
      </c>
      <c r="F2876" s="332" t="s">
        <v>50</v>
      </c>
      <c r="G2876" s="332">
        <v>1</v>
      </c>
      <c r="H2876" s="650">
        <v>6.83</v>
      </c>
      <c r="I2876" s="650">
        <v>6.83</v>
      </c>
      <c r="J2876" s="419">
        <v>43734</v>
      </c>
      <c r="K2876" s="597" t="s">
        <v>1560</v>
      </c>
      <c r="L2876" s="323" t="s">
        <v>3047</v>
      </c>
      <c r="M2876" s="652" t="s">
        <v>4099</v>
      </c>
      <c r="N2876" s="660">
        <v>43760</v>
      </c>
      <c r="O2876" s="654">
        <v>43762</v>
      </c>
      <c r="P2876" s="430"/>
      <c r="Q2876" s="2" t="s">
        <v>100</v>
      </c>
      <c r="R2876" s="655">
        <v>2019</v>
      </c>
    </row>
    <row r="2877" spans="1:23" ht="23.25" hidden="1" customHeight="1" x14ac:dyDescent="0.25">
      <c r="A2877" s="4" t="s">
        <v>3047</v>
      </c>
      <c r="B2877" s="4" t="s">
        <v>5139</v>
      </c>
      <c r="C2877" s="430"/>
      <c r="D2877" s="332"/>
      <c r="E2877" s="337" t="s">
        <v>5139</v>
      </c>
      <c r="F2877" s="332" t="s">
        <v>50</v>
      </c>
      <c r="G2877" s="332">
        <v>1</v>
      </c>
      <c r="H2877" s="650">
        <v>6.83</v>
      </c>
      <c r="I2877" s="650">
        <v>6.83</v>
      </c>
      <c r="J2877" s="419">
        <v>43734</v>
      </c>
      <c r="K2877" s="597" t="s">
        <v>1560</v>
      </c>
      <c r="L2877" s="323" t="s">
        <v>3047</v>
      </c>
      <c r="M2877" s="652" t="s">
        <v>4099</v>
      </c>
      <c r="N2877" s="660">
        <v>43760</v>
      </c>
      <c r="O2877" s="654">
        <v>43762</v>
      </c>
      <c r="P2877" s="430"/>
      <c r="Q2877" s="2" t="s">
        <v>100</v>
      </c>
      <c r="R2877" s="655">
        <v>2019</v>
      </c>
    </row>
    <row r="2878" spans="1:23" ht="23.25" hidden="1" customHeight="1" x14ac:dyDescent="0.25">
      <c r="A2878" s="4" t="s">
        <v>3047</v>
      </c>
      <c r="B2878" s="4" t="s">
        <v>5140</v>
      </c>
      <c r="C2878" s="430"/>
      <c r="D2878" s="332" t="s">
        <v>5141</v>
      </c>
      <c r="E2878" s="337" t="s">
        <v>5140</v>
      </c>
      <c r="F2878" s="332" t="s">
        <v>2334</v>
      </c>
      <c r="G2878" s="332">
        <v>1</v>
      </c>
      <c r="H2878" s="650">
        <v>31.35</v>
      </c>
      <c r="I2878" s="650">
        <v>31.35</v>
      </c>
      <c r="J2878" s="419">
        <v>43734</v>
      </c>
      <c r="K2878" s="597" t="s">
        <v>1560</v>
      </c>
      <c r="L2878" s="323" t="s">
        <v>3047</v>
      </c>
      <c r="M2878" s="652" t="s">
        <v>3531</v>
      </c>
      <c r="N2878" s="660">
        <v>43742</v>
      </c>
      <c r="O2878" s="654">
        <v>43748</v>
      </c>
      <c r="P2878" s="430"/>
      <c r="Q2878" s="2" t="s">
        <v>100</v>
      </c>
      <c r="R2878" s="718">
        <v>2019</v>
      </c>
    </row>
    <row r="2879" spans="1:23" ht="23.25" hidden="1" customHeight="1" x14ac:dyDescent="0.25">
      <c r="A2879" s="4" t="s">
        <v>3047</v>
      </c>
      <c r="B2879" s="4" t="s">
        <v>5140</v>
      </c>
      <c r="C2879" s="430"/>
      <c r="D2879" s="332" t="s">
        <v>5141</v>
      </c>
      <c r="E2879" s="337" t="s">
        <v>5140</v>
      </c>
      <c r="F2879" s="332" t="s">
        <v>2334</v>
      </c>
      <c r="G2879" s="332">
        <v>1</v>
      </c>
      <c r="H2879" s="650">
        <v>31.35</v>
      </c>
      <c r="I2879" s="650">
        <v>31.35</v>
      </c>
      <c r="J2879" s="419">
        <v>43734</v>
      </c>
      <c r="K2879" s="597" t="s">
        <v>1560</v>
      </c>
      <c r="L2879" s="323" t="s">
        <v>3047</v>
      </c>
      <c r="M2879" s="652" t="s">
        <v>3531</v>
      </c>
      <c r="N2879" s="660">
        <v>43742</v>
      </c>
      <c r="O2879" s="654">
        <v>43748</v>
      </c>
      <c r="P2879" s="430"/>
      <c r="Q2879" s="2" t="s">
        <v>100</v>
      </c>
      <c r="R2879" s="718">
        <v>2019</v>
      </c>
    </row>
    <row r="2880" spans="1:23" s="124" customFormat="1" ht="23.25" hidden="1" customHeight="1" x14ac:dyDescent="0.25">
      <c r="A2880" s="5" t="s">
        <v>3424</v>
      </c>
      <c r="B2880" s="5" t="s">
        <v>3425</v>
      </c>
      <c r="C2880" s="376" t="s">
        <v>3426</v>
      </c>
      <c r="D2880" s="332" t="s">
        <v>5142</v>
      </c>
      <c r="E2880" s="3" t="s">
        <v>3425</v>
      </c>
      <c r="F2880" s="344" t="s">
        <v>2334</v>
      </c>
      <c r="G2880" s="344">
        <v>1</v>
      </c>
      <c r="H2880" s="650"/>
      <c r="I2880" s="650">
        <v>0</v>
      </c>
      <c r="J2880" s="366">
        <v>43734</v>
      </c>
      <c r="K2880" s="598" t="s">
        <v>1581</v>
      </c>
      <c r="L2880" s="361" t="s">
        <v>3428</v>
      </c>
      <c r="M2880" s="652" t="s">
        <v>3531</v>
      </c>
      <c r="N2880" s="660">
        <v>43753</v>
      </c>
      <c r="O2880" s="654">
        <v>43762</v>
      </c>
      <c r="P2880" s="6"/>
      <c r="Q2880" s="7" t="s">
        <v>67</v>
      </c>
      <c r="R2880" s="655">
        <v>2019</v>
      </c>
      <c r="S2880" s="330"/>
      <c r="T2880" s="330"/>
      <c r="U2880" s="330"/>
      <c r="V2880" s="330"/>
      <c r="W2880" s="330"/>
    </row>
    <row r="2881" spans="1:23" ht="23.25" hidden="1" customHeight="1" x14ac:dyDescent="0.25">
      <c r="A2881" s="5" t="s">
        <v>3424</v>
      </c>
      <c r="B2881" s="5" t="s">
        <v>3425</v>
      </c>
      <c r="C2881" s="376" t="s">
        <v>3426</v>
      </c>
      <c r="D2881" s="332" t="s">
        <v>5142</v>
      </c>
      <c r="E2881" s="3" t="s">
        <v>3425</v>
      </c>
      <c r="F2881" s="344" t="s">
        <v>2334</v>
      </c>
      <c r="G2881" s="344">
        <v>1</v>
      </c>
      <c r="H2881" s="650"/>
      <c r="I2881" s="650">
        <v>0</v>
      </c>
      <c r="J2881" s="366">
        <v>43734</v>
      </c>
      <c r="K2881" s="598" t="s">
        <v>1581</v>
      </c>
      <c r="L2881" s="361" t="s">
        <v>3428</v>
      </c>
      <c r="M2881" s="652" t="s">
        <v>3531</v>
      </c>
      <c r="N2881" s="660">
        <v>43753</v>
      </c>
      <c r="O2881" s="654">
        <v>43762</v>
      </c>
      <c r="P2881" s="6"/>
      <c r="Q2881" s="7" t="s">
        <v>67</v>
      </c>
      <c r="R2881" s="655">
        <v>2019</v>
      </c>
    </row>
    <row r="2882" spans="1:23" ht="23.25" hidden="1" customHeight="1" x14ac:dyDescent="0.25">
      <c r="A2882" s="4" t="s">
        <v>36</v>
      </c>
      <c r="B2882" s="4" t="s">
        <v>5143</v>
      </c>
      <c r="C2882" s="430" t="s">
        <v>1507</v>
      </c>
      <c r="D2882" s="332" t="s">
        <v>5144</v>
      </c>
      <c r="E2882" s="337" t="s">
        <v>5145</v>
      </c>
      <c r="F2882" s="332" t="s">
        <v>32</v>
      </c>
      <c r="G2882" s="332">
        <v>1</v>
      </c>
      <c r="H2882" s="650">
        <v>1853.69</v>
      </c>
      <c r="I2882" s="650">
        <v>1853.69</v>
      </c>
      <c r="J2882" s="420">
        <v>43734</v>
      </c>
      <c r="K2882" s="597" t="s">
        <v>33</v>
      </c>
      <c r="L2882" s="323" t="s">
        <v>36</v>
      </c>
      <c r="M2882" s="652" t="s">
        <v>3531</v>
      </c>
      <c r="N2882" s="653">
        <v>43746</v>
      </c>
      <c r="O2882" s="654">
        <v>43748</v>
      </c>
      <c r="P2882" s="430"/>
      <c r="Q2882" s="2" t="s">
        <v>100</v>
      </c>
      <c r="R2882" s="718">
        <v>2019</v>
      </c>
    </row>
    <row r="2883" spans="1:23" ht="23.25" hidden="1" customHeight="1" x14ac:dyDescent="0.25">
      <c r="A2883" s="4" t="s">
        <v>36</v>
      </c>
      <c r="B2883" s="4" t="s">
        <v>5143</v>
      </c>
      <c r="C2883" s="430" t="s">
        <v>1507</v>
      </c>
      <c r="D2883" s="332" t="s">
        <v>5144</v>
      </c>
      <c r="E2883" s="337" t="s">
        <v>5145</v>
      </c>
      <c r="F2883" s="332" t="s">
        <v>32</v>
      </c>
      <c r="G2883" s="332">
        <v>1</v>
      </c>
      <c r="H2883" s="650">
        <v>1853.69</v>
      </c>
      <c r="I2883" s="650">
        <v>1853.69</v>
      </c>
      <c r="J2883" s="420">
        <v>43734</v>
      </c>
      <c r="K2883" s="597" t="s">
        <v>33</v>
      </c>
      <c r="L2883" s="323" t="s">
        <v>36</v>
      </c>
      <c r="M2883" s="652" t="s">
        <v>3531</v>
      </c>
      <c r="N2883" s="653">
        <v>43746</v>
      </c>
      <c r="O2883" s="654">
        <v>43748</v>
      </c>
      <c r="P2883" s="430"/>
      <c r="Q2883" s="2" t="s">
        <v>100</v>
      </c>
      <c r="R2883" s="718">
        <v>2019</v>
      </c>
      <c r="S2883" s="124"/>
      <c r="T2883" s="124"/>
      <c r="U2883" s="124"/>
      <c r="V2883" s="124"/>
      <c r="W2883" s="124"/>
    </row>
    <row r="2884" spans="1:23" ht="23.25" hidden="1" customHeight="1" x14ac:dyDescent="0.25">
      <c r="A2884" s="4" t="s">
        <v>54</v>
      </c>
      <c r="B2884" s="4" t="s">
        <v>5146</v>
      </c>
      <c r="C2884" s="430"/>
      <c r="D2884" s="332"/>
      <c r="E2884" s="337" t="s">
        <v>5146</v>
      </c>
      <c r="F2884" s="332" t="s">
        <v>32</v>
      </c>
      <c r="G2884" s="332">
        <v>1</v>
      </c>
      <c r="H2884" s="650">
        <v>603.1</v>
      </c>
      <c r="I2884" s="650">
        <v>603.1</v>
      </c>
      <c r="J2884" s="419">
        <v>43735</v>
      </c>
      <c r="K2884" s="597" t="s">
        <v>149</v>
      </c>
      <c r="L2884" s="323" t="s">
        <v>88</v>
      </c>
      <c r="M2884" s="652" t="s">
        <v>3531</v>
      </c>
      <c r="N2884" s="660">
        <v>43740</v>
      </c>
      <c r="O2884" s="654">
        <v>43748</v>
      </c>
      <c r="P2884" s="430"/>
      <c r="Q2884" s="2" t="s">
        <v>67</v>
      </c>
      <c r="R2884" s="655">
        <v>2019</v>
      </c>
    </row>
    <row r="2885" spans="1:23" ht="23.25" hidden="1" customHeight="1" x14ac:dyDescent="0.25">
      <c r="A2885" s="4" t="s">
        <v>54</v>
      </c>
      <c r="B2885" s="4" t="s">
        <v>5146</v>
      </c>
      <c r="C2885" s="430"/>
      <c r="D2885" s="332"/>
      <c r="E2885" s="337" t="s">
        <v>5146</v>
      </c>
      <c r="F2885" s="332" t="s">
        <v>32</v>
      </c>
      <c r="G2885" s="332">
        <v>1</v>
      </c>
      <c r="H2885" s="650">
        <v>603.1</v>
      </c>
      <c r="I2885" s="650">
        <v>603.1</v>
      </c>
      <c r="J2885" s="419">
        <v>43735</v>
      </c>
      <c r="K2885" s="597" t="s">
        <v>149</v>
      </c>
      <c r="L2885" s="323" t="s">
        <v>88</v>
      </c>
      <c r="M2885" s="652" t="s">
        <v>3531</v>
      </c>
      <c r="N2885" s="660">
        <v>43740</v>
      </c>
      <c r="O2885" s="654">
        <v>43748</v>
      </c>
      <c r="P2885" s="430"/>
      <c r="Q2885" s="2" t="s">
        <v>67</v>
      </c>
      <c r="R2885" s="655">
        <v>2019</v>
      </c>
    </row>
    <row r="2886" spans="1:23" ht="23.25" hidden="1" customHeight="1" x14ac:dyDescent="0.25">
      <c r="A2886" s="4" t="s">
        <v>54</v>
      </c>
      <c r="B2886" s="4" t="s">
        <v>4369</v>
      </c>
      <c r="C2886" s="430"/>
      <c r="D2886" s="332"/>
      <c r="E2886" s="337" t="s">
        <v>4369</v>
      </c>
      <c r="F2886" s="332" t="s">
        <v>32</v>
      </c>
      <c r="G2886" s="332">
        <v>1</v>
      </c>
      <c r="H2886" s="650">
        <v>413.5</v>
      </c>
      <c r="I2886" s="650">
        <v>413.5</v>
      </c>
      <c r="J2886" s="419">
        <v>43735</v>
      </c>
      <c r="K2886" s="597" t="s">
        <v>1091</v>
      </c>
      <c r="L2886" s="323" t="s">
        <v>88</v>
      </c>
      <c r="M2886" s="652" t="s">
        <v>3531</v>
      </c>
      <c r="N2886" s="660">
        <v>43740</v>
      </c>
      <c r="O2886" s="654">
        <v>43748</v>
      </c>
      <c r="P2886" s="430"/>
      <c r="Q2886" s="2" t="s">
        <v>67</v>
      </c>
      <c r="R2886" s="655">
        <v>2019</v>
      </c>
    </row>
    <row r="2887" spans="1:23" ht="23.25" hidden="1" customHeight="1" x14ac:dyDescent="0.25">
      <c r="A2887" s="4" t="s">
        <v>54</v>
      </c>
      <c r="B2887" s="4" t="s">
        <v>4369</v>
      </c>
      <c r="C2887" s="430"/>
      <c r="D2887" s="332"/>
      <c r="E2887" s="337" t="s">
        <v>4369</v>
      </c>
      <c r="F2887" s="332" t="s">
        <v>32</v>
      </c>
      <c r="G2887" s="332">
        <v>1</v>
      </c>
      <c r="H2887" s="650">
        <v>413.5</v>
      </c>
      <c r="I2887" s="650">
        <v>413.5</v>
      </c>
      <c r="J2887" s="419">
        <v>43735</v>
      </c>
      <c r="K2887" s="597" t="s">
        <v>1091</v>
      </c>
      <c r="L2887" s="323" t="s">
        <v>88</v>
      </c>
      <c r="M2887" s="652" t="s">
        <v>3531</v>
      </c>
      <c r="N2887" s="660">
        <v>43740</v>
      </c>
      <c r="O2887" s="654">
        <v>43748</v>
      </c>
      <c r="P2887" s="430"/>
      <c r="Q2887" s="2" t="s">
        <v>67</v>
      </c>
      <c r="R2887" s="655">
        <v>2019</v>
      </c>
    </row>
    <row r="2888" spans="1:23" ht="23.25" hidden="1" customHeight="1" x14ac:dyDescent="0.25">
      <c r="A2888" s="359" t="s">
        <v>293</v>
      </c>
      <c r="B2888" s="5" t="s">
        <v>2746</v>
      </c>
      <c r="C2888" s="376" t="s">
        <v>246</v>
      </c>
      <c r="D2888" s="332" t="s">
        <v>420</v>
      </c>
      <c r="E2888" s="337" t="s">
        <v>421</v>
      </c>
      <c r="F2888" s="344" t="s">
        <v>2464</v>
      </c>
      <c r="G2888" s="344">
        <v>10</v>
      </c>
      <c r="H2888" s="650">
        <v>79.09</v>
      </c>
      <c r="I2888" s="650">
        <v>790.90000000000009</v>
      </c>
      <c r="J2888" s="366">
        <v>43738</v>
      </c>
      <c r="K2888" s="598" t="s">
        <v>234</v>
      </c>
      <c r="L2888" s="361" t="s">
        <v>84</v>
      </c>
      <c r="M2888" s="652" t="s">
        <v>3531</v>
      </c>
      <c r="N2888" s="660">
        <v>43741</v>
      </c>
      <c r="O2888" s="654">
        <v>43748</v>
      </c>
      <c r="P2888" s="5"/>
      <c r="Q2888" s="363" t="s">
        <v>100</v>
      </c>
      <c r="R2888" s="655">
        <v>2019</v>
      </c>
    </row>
    <row r="2889" spans="1:23" ht="23.25" hidden="1" customHeight="1" x14ac:dyDescent="0.25">
      <c r="A2889" s="359" t="s">
        <v>293</v>
      </c>
      <c r="B2889" s="5" t="s">
        <v>2746</v>
      </c>
      <c r="C2889" s="376" t="s">
        <v>246</v>
      </c>
      <c r="D2889" s="332" t="s">
        <v>420</v>
      </c>
      <c r="E2889" s="337" t="s">
        <v>421</v>
      </c>
      <c r="F2889" s="344" t="s">
        <v>2464</v>
      </c>
      <c r="G2889" s="344">
        <v>10</v>
      </c>
      <c r="H2889" s="650">
        <v>79.09</v>
      </c>
      <c r="I2889" s="650">
        <v>790.90000000000009</v>
      </c>
      <c r="J2889" s="366">
        <v>43738</v>
      </c>
      <c r="K2889" s="598" t="s">
        <v>234</v>
      </c>
      <c r="L2889" s="361" t="s">
        <v>84</v>
      </c>
      <c r="M2889" s="652" t="s">
        <v>3531</v>
      </c>
      <c r="N2889" s="660">
        <v>43741</v>
      </c>
      <c r="O2889" s="654">
        <v>43748</v>
      </c>
      <c r="P2889" s="5"/>
      <c r="Q2889" s="363" t="s">
        <v>100</v>
      </c>
      <c r="R2889" s="655">
        <v>2019</v>
      </c>
    </row>
    <row r="2890" spans="1:23" ht="23.25" hidden="1" customHeight="1" x14ac:dyDescent="0.25">
      <c r="A2890" s="4" t="s">
        <v>3489</v>
      </c>
      <c r="B2890" s="4" t="s">
        <v>4863</v>
      </c>
      <c r="C2890" s="430" t="s">
        <v>3522</v>
      </c>
      <c r="D2890" s="332">
        <v>132960</v>
      </c>
      <c r="E2890" s="4" t="s">
        <v>4864</v>
      </c>
      <c r="F2890" s="332" t="s">
        <v>50</v>
      </c>
      <c r="G2890" s="332">
        <v>1</v>
      </c>
      <c r="H2890" s="650">
        <v>153.68</v>
      </c>
      <c r="I2890" s="650">
        <v>153.68</v>
      </c>
      <c r="J2890" s="420">
        <v>43739</v>
      </c>
      <c r="K2890" s="597" t="s">
        <v>33</v>
      </c>
      <c r="L2890" s="323" t="s">
        <v>84</v>
      </c>
      <c r="M2890" s="652" t="s">
        <v>3531</v>
      </c>
      <c r="N2890" s="653">
        <v>43746</v>
      </c>
      <c r="O2890" s="654">
        <v>43748</v>
      </c>
      <c r="P2890" s="430"/>
      <c r="Q2890" s="2" t="s">
        <v>100</v>
      </c>
      <c r="R2890" s="658">
        <f>YEAR(J2890)</f>
        <v>2019</v>
      </c>
    </row>
    <row r="2891" spans="1:23" ht="23.25" hidden="1" customHeight="1" x14ac:dyDescent="0.25">
      <c r="A2891" s="4" t="s">
        <v>3489</v>
      </c>
      <c r="B2891" s="4" t="s">
        <v>4863</v>
      </c>
      <c r="C2891" s="430" t="s">
        <v>3522</v>
      </c>
      <c r="D2891" s="332">
        <v>132960</v>
      </c>
      <c r="E2891" s="4" t="s">
        <v>4864</v>
      </c>
      <c r="F2891" s="332" t="s">
        <v>50</v>
      </c>
      <c r="G2891" s="332">
        <v>1</v>
      </c>
      <c r="H2891" s="650">
        <v>153.68</v>
      </c>
      <c r="I2891" s="650">
        <v>153.68</v>
      </c>
      <c r="J2891" s="420">
        <v>43739</v>
      </c>
      <c r="K2891" s="597" t="s">
        <v>33</v>
      </c>
      <c r="L2891" s="323" t="s">
        <v>84</v>
      </c>
      <c r="M2891" s="652" t="s">
        <v>3531</v>
      </c>
      <c r="N2891" s="653">
        <v>43746</v>
      </c>
      <c r="O2891" s="654">
        <v>43748</v>
      </c>
      <c r="P2891" s="430"/>
      <c r="Q2891" s="2" t="s">
        <v>100</v>
      </c>
      <c r="R2891" s="658">
        <f>YEAR(J2891)</f>
        <v>2019</v>
      </c>
    </row>
    <row r="2892" spans="1:23" ht="23.25" hidden="1" customHeight="1" x14ac:dyDescent="0.25">
      <c r="A2892" s="4"/>
      <c r="B2892" s="4" t="s">
        <v>5147</v>
      </c>
      <c r="C2892" s="430"/>
      <c r="D2892" s="332" t="s">
        <v>5148</v>
      </c>
      <c r="E2892" s="417" t="s">
        <v>5149</v>
      </c>
      <c r="F2892" s="332" t="s">
        <v>144</v>
      </c>
      <c r="G2892" s="332">
        <v>1</v>
      </c>
      <c r="H2892" s="650">
        <v>136.47</v>
      </c>
      <c r="I2892" s="650">
        <v>136.47</v>
      </c>
      <c r="J2892" s="419">
        <v>43739</v>
      </c>
      <c r="K2892" s="597" t="s">
        <v>234</v>
      </c>
      <c r="L2892" s="323" t="s">
        <v>3803</v>
      </c>
      <c r="M2892" s="652" t="s">
        <v>3531</v>
      </c>
      <c r="N2892" s="660">
        <v>43741</v>
      </c>
      <c r="O2892" s="654">
        <v>43748</v>
      </c>
      <c r="P2892" s="430"/>
      <c r="Q2892" s="2" t="s">
        <v>100</v>
      </c>
      <c r="R2892" s="655">
        <v>2019</v>
      </c>
    </row>
    <row r="2893" spans="1:23" ht="23.25" hidden="1" customHeight="1" x14ac:dyDescent="0.25">
      <c r="A2893" s="4"/>
      <c r="B2893" s="4" t="s">
        <v>5147</v>
      </c>
      <c r="C2893" s="430"/>
      <c r="D2893" s="332" t="s">
        <v>5148</v>
      </c>
      <c r="E2893" s="417" t="s">
        <v>5149</v>
      </c>
      <c r="F2893" s="332" t="s">
        <v>144</v>
      </c>
      <c r="G2893" s="332">
        <v>1</v>
      </c>
      <c r="H2893" s="650">
        <v>136.47</v>
      </c>
      <c r="I2893" s="650">
        <v>136.47</v>
      </c>
      <c r="J2893" s="419">
        <v>43739</v>
      </c>
      <c r="K2893" s="597" t="s">
        <v>234</v>
      </c>
      <c r="L2893" s="323" t="s">
        <v>3803</v>
      </c>
      <c r="M2893" s="652" t="s">
        <v>3531</v>
      </c>
      <c r="N2893" s="660">
        <v>43741</v>
      </c>
      <c r="O2893" s="654">
        <v>43748</v>
      </c>
      <c r="P2893" s="430"/>
      <c r="Q2893" s="2" t="s">
        <v>100</v>
      </c>
      <c r="R2893" s="655">
        <v>2019</v>
      </c>
    </row>
    <row r="2894" spans="1:23" ht="23.25" hidden="1" customHeight="1" x14ac:dyDescent="0.25">
      <c r="A2894" s="4" t="s">
        <v>3047</v>
      </c>
      <c r="B2894" s="4" t="s">
        <v>1379</v>
      </c>
      <c r="C2894" s="430"/>
      <c r="D2894" s="332" t="s">
        <v>5150</v>
      </c>
      <c r="E2894" s="417" t="s">
        <v>1379</v>
      </c>
      <c r="F2894" s="332" t="s">
        <v>94</v>
      </c>
      <c r="G2894" s="332">
        <v>1</v>
      </c>
      <c r="H2894" s="650">
        <v>14.03</v>
      </c>
      <c r="I2894" s="650">
        <v>14.03</v>
      </c>
      <c r="J2894" s="419">
        <v>43739</v>
      </c>
      <c r="K2894" s="597" t="s">
        <v>139</v>
      </c>
      <c r="L2894" s="323" t="s">
        <v>3047</v>
      </c>
      <c r="M2894" s="652" t="s">
        <v>3531</v>
      </c>
      <c r="N2894" s="660">
        <v>43746</v>
      </c>
      <c r="O2894" s="654">
        <v>43748</v>
      </c>
      <c r="P2894" s="430"/>
      <c r="Q2894" s="803" t="s">
        <v>100</v>
      </c>
      <c r="R2894" s="655">
        <v>2019</v>
      </c>
    </row>
    <row r="2895" spans="1:23" ht="23.25" hidden="1" customHeight="1" x14ac:dyDescent="0.25">
      <c r="A2895" s="4" t="s">
        <v>3047</v>
      </c>
      <c r="B2895" s="4" t="s">
        <v>1379</v>
      </c>
      <c r="C2895" s="430"/>
      <c r="D2895" s="332" t="s">
        <v>5150</v>
      </c>
      <c r="E2895" s="417" t="s">
        <v>1379</v>
      </c>
      <c r="F2895" s="332" t="s">
        <v>94</v>
      </c>
      <c r="G2895" s="332">
        <v>1</v>
      </c>
      <c r="H2895" s="650">
        <v>14.03</v>
      </c>
      <c r="I2895" s="650">
        <v>14.03</v>
      </c>
      <c r="J2895" s="419">
        <v>43739</v>
      </c>
      <c r="K2895" s="597" t="s">
        <v>139</v>
      </c>
      <c r="L2895" s="323" t="s">
        <v>3047</v>
      </c>
      <c r="M2895" s="652" t="s">
        <v>3531</v>
      </c>
      <c r="N2895" s="660">
        <v>43746</v>
      </c>
      <c r="O2895" s="654">
        <v>43748</v>
      </c>
      <c r="P2895" s="430"/>
      <c r="Q2895" s="803" t="s">
        <v>100</v>
      </c>
      <c r="R2895" s="655">
        <v>2019</v>
      </c>
    </row>
    <row r="2896" spans="1:23" ht="23.25" hidden="1" customHeight="1" x14ac:dyDescent="0.25">
      <c r="A2896" s="4" t="s">
        <v>9</v>
      </c>
      <c r="B2896" s="4" t="s">
        <v>4959</v>
      </c>
      <c r="C2896" s="430" t="s">
        <v>1423</v>
      </c>
      <c r="D2896" s="332" t="s">
        <v>354</v>
      </c>
      <c r="E2896" s="417" t="s">
        <v>1424</v>
      </c>
      <c r="F2896" s="332" t="s">
        <v>2334</v>
      </c>
      <c r="G2896" s="332">
        <v>400</v>
      </c>
      <c r="H2896" s="650">
        <v>0.05</v>
      </c>
      <c r="I2896" s="650">
        <v>20</v>
      </c>
      <c r="J2896" s="419">
        <v>43739</v>
      </c>
      <c r="K2896" s="597" t="s">
        <v>188</v>
      </c>
      <c r="L2896" s="323" t="s">
        <v>1578</v>
      </c>
      <c r="M2896" s="652" t="s">
        <v>114</v>
      </c>
      <c r="N2896" s="660">
        <v>43755</v>
      </c>
      <c r="O2896" s="654">
        <v>43762</v>
      </c>
      <c r="P2896" s="430"/>
      <c r="Q2896" s="2" t="s">
        <v>67</v>
      </c>
      <c r="R2896" s="655">
        <v>2019</v>
      </c>
    </row>
    <row r="2897" spans="1:23" ht="23.25" hidden="1" customHeight="1" x14ac:dyDescent="0.25">
      <c r="A2897" s="4" t="s">
        <v>9</v>
      </c>
      <c r="B2897" s="4" t="s">
        <v>4959</v>
      </c>
      <c r="C2897" s="430" t="s">
        <v>1423</v>
      </c>
      <c r="D2897" s="332" t="s">
        <v>354</v>
      </c>
      <c r="E2897" s="417" t="s">
        <v>1424</v>
      </c>
      <c r="F2897" s="332" t="s">
        <v>2334</v>
      </c>
      <c r="G2897" s="332">
        <v>400</v>
      </c>
      <c r="H2897" s="650">
        <v>0.05</v>
      </c>
      <c r="I2897" s="650">
        <v>20</v>
      </c>
      <c r="J2897" s="419">
        <v>43739</v>
      </c>
      <c r="K2897" s="597" t="s">
        <v>188</v>
      </c>
      <c r="L2897" s="323" t="s">
        <v>1578</v>
      </c>
      <c r="M2897" s="652" t="s">
        <v>114</v>
      </c>
      <c r="N2897" s="660">
        <v>43755</v>
      </c>
      <c r="O2897" s="654">
        <v>43762</v>
      </c>
      <c r="P2897" s="430"/>
      <c r="Q2897" s="2" t="s">
        <v>67</v>
      </c>
      <c r="R2897" s="655">
        <v>2019</v>
      </c>
    </row>
    <row r="2898" spans="1:23" ht="23.25" hidden="1" customHeight="1" x14ac:dyDescent="0.25">
      <c r="A2898" s="4" t="s">
        <v>7</v>
      </c>
      <c r="B2898" s="4" t="s">
        <v>4865</v>
      </c>
      <c r="C2898" s="430" t="s">
        <v>3522</v>
      </c>
      <c r="D2898" s="332">
        <v>106685</v>
      </c>
      <c r="E2898" s="4" t="s">
        <v>4866</v>
      </c>
      <c r="F2898" s="332" t="s">
        <v>50</v>
      </c>
      <c r="G2898" s="332">
        <v>3</v>
      </c>
      <c r="H2898" s="650">
        <v>85.6</v>
      </c>
      <c r="I2898" s="650">
        <v>256.79999999999995</v>
      </c>
      <c r="J2898" s="420">
        <v>43739</v>
      </c>
      <c r="K2898" s="597" t="s">
        <v>33</v>
      </c>
      <c r="L2898" s="323" t="s">
        <v>84</v>
      </c>
      <c r="M2898" s="652" t="s">
        <v>3531</v>
      </c>
      <c r="N2898" s="653">
        <v>43746</v>
      </c>
      <c r="O2898" s="657">
        <v>43748</v>
      </c>
      <c r="P2898" s="430"/>
      <c r="Q2898" s="2" t="s">
        <v>100</v>
      </c>
      <c r="R2898" s="658">
        <f>YEAR(J2898)</f>
        <v>2019</v>
      </c>
      <c r="S2898" s="124"/>
      <c r="T2898" s="124"/>
      <c r="U2898" s="124"/>
      <c r="V2898" s="124"/>
      <c r="W2898" s="124"/>
    </row>
    <row r="2899" spans="1:23" ht="23.25" hidden="1" customHeight="1" x14ac:dyDescent="0.25">
      <c r="A2899" s="4" t="s">
        <v>7</v>
      </c>
      <c r="B2899" s="4" t="s">
        <v>4865</v>
      </c>
      <c r="C2899" s="430" t="s">
        <v>3522</v>
      </c>
      <c r="D2899" s="332">
        <v>106685</v>
      </c>
      <c r="E2899" s="4" t="s">
        <v>4866</v>
      </c>
      <c r="F2899" s="332" t="s">
        <v>50</v>
      </c>
      <c r="G2899" s="332">
        <v>3</v>
      </c>
      <c r="H2899" s="650">
        <v>85.6</v>
      </c>
      <c r="I2899" s="650">
        <v>256.79999999999995</v>
      </c>
      <c r="J2899" s="420">
        <v>43739</v>
      </c>
      <c r="K2899" s="597" t="s">
        <v>33</v>
      </c>
      <c r="L2899" s="323" t="s">
        <v>84</v>
      </c>
      <c r="M2899" s="652" t="s">
        <v>3531</v>
      </c>
      <c r="N2899" s="653">
        <v>43746</v>
      </c>
      <c r="O2899" s="657">
        <v>43748</v>
      </c>
      <c r="P2899" s="430"/>
      <c r="Q2899" s="2" t="s">
        <v>100</v>
      </c>
      <c r="R2899" s="658">
        <f>YEAR(J2899)</f>
        <v>2019</v>
      </c>
      <c r="S2899" s="124"/>
      <c r="T2899" s="124"/>
      <c r="U2899" s="124"/>
      <c r="V2899" s="124"/>
      <c r="W2899" s="124"/>
    </row>
    <row r="2900" spans="1:23" s="124" customFormat="1" ht="23.25" hidden="1" customHeight="1" x14ac:dyDescent="0.25">
      <c r="A2900" s="4" t="s">
        <v>7</v>
      </c>
      <c r="B2900" s="4" t="s">
        <v>4948</v>
      </c>
      <c r="C2900" s="430" t="s">
        <v>4949</v>
      </c>
      <c r="D2900" s="332">
        <v>395064</v>
      </c>
      <c r="E2900" s="4" t="s">
        <v>4950</v>
      </c>
      <c r="F2900" s="332" t="s">
        <v>32</v>
      </c>
      <c r="G2900" s="332">
        <v>2</v>
      </c>
      <c r="H2900" s="650">
        <v>210</v>
      </c>
      <c r="I2900" s="650">
        <v>420</v>
      </c>
      <c r="J2900" s="420">
        <v>43739</v>
      </c>
      <c r="K2900" s="597" t="s">
        <v>212</v>
      </c>
      <c r="L2900" s="323" t="s">
        <v>84</v>
      </c>
      <c r="M2900" s="652" t="s">
        <v>3531</v>
      </c>
      <c r="N2900" s="653">
        <v>43746</v>
      </c>
      <c r="O2900" s="654">
        <v>43748</v>
      </c>
      <c r="P2900" s="430"/>
      <c r="Q2900" s="2" t="s">
        <v>100</v>
      </c>
      <c r="R2900" s="655">
        <v>2019</v>
      </c>
      <c r="S2900" s="330"/>
      <c r="T2900" s="330"/>
      <c r="U2900" s="330"/>
      <c r="V2900" s="330"/>
      <c r="W2900" s="330"/>
    </row>
    <row r="2901" spans="1:23" ht="23.25" hidden="1" customHeight="1" x14ac:dyDescent="0.25">
      <c r="A2901" s="4" t="s">
        <v>7</v>
      </c>
      <c r="B2901" s="4" t="s">
        <v>4948</v>
      </c>
      <c r="C2901" s="430" t="s">
        <v>4949</v>
      </c>
      <c r="D2901" s="332">
        <v>395064</v>
      </c>
      <c r="E2901" s="4" t="s">
        <v>4950</v>
      </c>
      <c r="F2901" s="332" t="s">
        <v>32</v>
      </c>
      <c r="G2901" s="332">
        <v>2</v>
      </c>
      <c r="H2901" s="650">
        <v>210</v>
      </c>
      <c r="I2901" s="650">
        <v>420</v>
      </c>
      <c r="J2901" s="420">
        <v>43739</v>
      </c>
      <c r="K2901" s="597" t="s">
        <v>212</v>
      </c>
      <c r="L2901" s="323" t="s">
        <v>84</v>
      </c>
      <c r="M2901" s="652" t="s">
        <v>3531</v>
      </c>
      <c r="N2901" s="653">
        <v>43746</v>
      </c>
      <c r="O2901" s="654">
        <v>43748</v>
      </c>
      <c r="P2901" s="430"/>
      <c r="Q2901" s="2" t="s">
        <v>100</v>
      </c>
      <c r="R2901" s="655">
        <v>2019</v>
      </c>
    </row>
    <row r="2902" spans="1:23" ht="23.25" hidden="1" customHeight="1" x14ac:dyDescent="0.25">
      <c r="A2902" s="338" t="s">
        <v>54</v>
      </c>
      <c r="B2902" s="5" t="s">
        <v>5151</v>
      </c>
      <c r="C2902" s="376" t="s">
        <v>5152</v>
      </c>
      <c r="D2902" s="332">
        <v>1040874</v>
      </c>
      <c r="E2902" s="4" t="s">
        <v>5153</v>
      </c>
      <c r="F2902" s="344" t="s">
        <v>144</v>
      </c>
      <c r="G2902" s="344">
        <v>4</v>
      </c>
      <c r="H2902" s="650">
        <v>39.74</v>
      </c>
      <c r="I2902" s="650">
        <v>158.96</v>
      </c>
      <c r="J2902" s="651">
        <v>43740</v>
      </c>
      <c r="K2902" s="598" t="s">
        <v>33</v>
      </c>
      <c r="L2902" s="361" t="s">
        <v>0</v>
      </c>
      <c r="M2902" s="652"/>
      <c r="N2902" s="653"/>
      <c r="O2902" s="654"/>
      <c r="P2902" s="5"/>
      <c r="Q2902" s="363" t="s">
        <v>100</v>
      </c>
      <c r="R2902" s="655">
        <v>2019</v>
      </c>
      <c r="S2902" s="124"/>
      <c r="T2902" s="124"/>
      <c r="U2902" s="124"/>
      <c r="V2902" s="124"/>
      <c r="W2902" s="124"/>
    </row>
    <row r="2903" spans="1:23" s="124" customFormat="1" ht="23.25" hidden="1" customHeight="1" x14ac:dyDescent="0.25">
      <c r="A2903" s="338" t="s">
        <v>54</v>
      </c>
      <c r="B2903" s="5" t="s">
        <v>5151</v>
      </c>
      <c r="C2903" s="376" t="s">
        <v>5152</v>
      </c>
      <c r="D2903" s="332">
        <v>1040874</v>
      </c>
      <c r="E2903" s="4" t="s">
        <v>5153</v>
      </c>
      <c r="F2903" s="344" t="s">
        <v>144</v>
      </c>
      <c r="G2903" s="344">
        <v>4</v>
      </c>
      <c r="H2903" s="650">
        <v>39.74</v>
      </c>
      <c r="I2903" s="650">
        <v>158.96</v>
      </c>
      <c r="J2903" s="651">
        <v>43740</v>
      </c>
      <c r="K2903" s="598" t="s">
        <v>33</v>
      </c>
      <c r="L2903" s="361" t="s">
        <v>0</v>
      </c>
      <c r="M2903" s="652"/>
      <c r="N2903" s="653"/>
      <c r="O2903" s="654"/>
      <c r="P2903" s="5"/>
      <c r="Q2903" s="363" t="s">
        <v>100</v>
      </c>
      <c r="R2903" s="655">
        <v>2019</v>
      </c>
      <c r="S2903" s="330"/>
      <c r="T2903" s="330"/>
      <c r="U2903" s="330"/>
      <c r="V2903" s="330"/>
      <c r="W2903" s="330"/>
    </row>
    <row r="2904" spans="1:23" s="124" customFormat="1" ht="23.25" hidden="1" customHeight="1" x14ac:dyDescent="0.25">
      <c r="A2904" s="4" t="s">
        <v>154</v>
      </c>
      <c r="B2904" s="396" t="s">
        <v>5154</v>
      </c>
      <c r="C2904" s="430"/>
      <c r="D2904" s="332"/>
      <c r="E2904" s="337" t="s">
        <v>5154</v>
      </c>
      <c r="F2904" s="332" t="s">
        <v>32</v>
      </c>
      <c r="G2904" s="332">
        <v>1</v>
      </c>
      <c r="H2904" s="650">
        <v>9447.4</v>
      </c>
      <c r="I2904" s="650">
        <v>9447.4</v>
      </c>
      <c r="J2904" s="419">
        <v>43740</v>
      </c>
      <c r="K2904" s="597" t="s">
        <v>154</v>
      </c>
      <c r="L2904" s="576" t="s">
        <v>88</v>
      </c>
      <c r="M2904" s="652" t="s">
        <v>3531</v>
      </c>
      <c r="N2904" s="660">
        <v>43740</v>
      </c>
      <c r="O2904" s="654">
        <v>43748</v>
      </c>
      <c r="P2904" s="430"/>
      <c r="Q2904" s="2" t="s">
        <v>100</v>
      </c>
      <c r="R2904" s="655">
        <v>2019</v>
      </c>
      <c r="S2904" s="330"/>
      <c r="T2904" s="330"/>
      <c r="U2904" s="330"/>
      <c r="V2904" s="330"/>
      <c r="W2904" s="330"/>
    </row>
    <row r="2905" spans="1:23" s="124" customFormat="1" ht="23.25" hidden="1" customHeight="1" x14ac:dyDescent="0.25">
      <c r="A2905" s="4" t="s">
        <v>154</v>
      </c>
      <c r="B2905" s="396" t="s">
        <v>5154</v>
      </c>
      <c r="C2905" s="430"/>
      <c r="D2905" s="332"/>
      <c r="E2905" s="337" t="s">
        <v>5154</v>
      </c>
      <c r="F2905" s="332" t="s">
        <v>32</v>
      </c>
      <c r="G2905" s="332">
        <v>1</v>
      </c>
      <c r="H2905" s="650">
        <v>9447.4</v>
      </c>
      <c r="I2905" s="650">
        <v>9447.4</v>
      </c>
      <c r="J2905" s="419">
        <v>43740</v>
      </c>
      <c r="K2905" s="597" t="s">
        <v>154</v>
      </c>
      <c r="L2905" s="576" t="s">
        <v>88</v>
      </c>
      <c r="M2905" s="652" t="s">
        <v>3531</v>
      </c>
      <c r="N2905" s="660">
        <v>43740</v>
      </c>
      <c r="O2905" s="654">
        <v>43748</v>
      </c>
      <c r="P2905" s="430"/>
      <c r="Q2905" s="2" t="s">
        <v>100</v>
      </c>
      <c r="R2905" s="655">
        <v>2019</v>
      </c>
      <c r="S2905" s="330"/>
      <c r="T2905" s="330"/>
      <c r="U2905" s="330"/>
      <c r="V2905" s="330"/>
      <c r="W2905" s="330"/>
    </row>
    <row r="2906" spans="1:23" s="124" customFormat="1" ht="23.25" hidden="1" customHeight="1" x14ac:dyDescent="0.25">
      <c r="A2906" s="4" t="s">
        <v>5155</v>
      </c>
      <c r="B2906" s="4" t="s">
        <v>5156</v>
      </c>
      <c r="C2906" s="430" t="s">
        <v>5157</v>
      </c>
      <c r="D2906" s="332" t="s">
        <v>5158</v>
      </c>
      <c r="E2906" s="333" t="s">
        <v>5159</v>
      </c>
      <c r="F2906" s="344" t="s">
        <v>44</v>
      </c>
      <c r="G2906" s="332">
        <v>1</v>
      </c>
      <c r="H2906" s="650">
        <v>60.2</v>
      </c>
      <c r="I2906" s="650">
        <v>60.2</v>
      </c>
      <c r="J2906" s="419">
        <v>43740</v>
      </c>
      <c r="K2906" s="597" t="s">
        <v>139</v>
      </c>
      <c r="L2906" s="323" t="s">
        <v>5155</v>
      </c>
      <c r="M2906" s="652" t="s">
        <v>81</v>
      </c>
      <c r="N2906" s="660">
        <v>43753</v>
      </c>
      <c r="O2906" s="654">
        <v>43762</v>
      </c>
      <c r="P2906" s="430"/>
      <c r="Q2906" s="2" t="s">
        <v>100</v>
      </c>
      <c r="R2906" s="655">
        <v>2019</v>
      </c>
      <c r="S2906" s="330"/>
      <c r="T2906" s="330"/>
      <c r="U2906" s="330"/>
      <c r="V2906" s="330"/>
      <c r="W2906" s="330"/>
    </row>
    <row r="2907" spans="1:23" ht="23.25" hidden="1" customHeight="1" x14ac:dyDescent="0.25">
      <c r="A2907" s="4" t="s">
        <v>5155</v>
      </c>
      <c r="B2907" s="4" t="s">
        <v>5156</v>
      </c>
      <c r="C2907" s="430" t="s">
        <v>5157</v>
      </c>
      <c r="D2907" s="332" t="s">
        <v>5158</v>
      </c>
      <c r="E2907" s="333" t="s">
        <v>5159</v>
      </c>
      <c r="F2907" s="344" t="s">
        <v>44</v>
      </c>
      <c r="G2907" s="332">
        <v>1</v>
      </c>
      <c r="H2907" s="650">
        <v>60.2</v>
      </c>
      <c r="I2907" s="650">
        <v>60.2</v>
      </c>
      <c r="J2907" s="419">
        <v>43740</v>
      </c>
      <c r="K2907" s="597" t="s">
        <v>139</v>
      </c>
      <c r="L2907" s="323" t="s">
        <v>5155</v>
      </c>
      <c r="M2907" s="652" t="s">
        <v>81</v>
      </c>
      <c r="N2907" s="660">
        <v>43753</v>
      </c>
      <c r="O2907" s="654">
        <v>43762</v>
      </c>
      <c r="P2907" s="430"/>
      <c r="Q2907" s="2" t="s">
        <v>100</v>
      </c>
      <c r="R2907" s="655">
        <v>2019</v>
      </c>
    </row>
    <row r="2908" spans="1:23" ht="23.25" hidden="1" customHeight="1" x14ac:dyDescent="0.25">
      <c r="A2908" s="4" t="s">
        <v>293</v>
      </c>
      <c r="B2908" s="5" t="s">
        <v>2859</v>
      </c>
      <c r="C2908" s="430" t="s">
        <v>784</v>
      </c>
      <c r="D2908" s="332" t="s">
        <v>5160</v>
      </c>
      <c r="E2908" s="337" t="s">
        <v>5120</v>
      </c>
      <c r="F2908" s="344" t="s">
        <v>32</v>
      </c>
      <c r="G2908" s="332">
        <v>40</v>
      </c>
      <c r="H2908" s="650">
        <v>13.95</v>
      </c>
      <c r="I2908" s="650">
        <v>558</v>
      </c>
      <c r="J2908" s="419">
        <v>43740</v>
      </c>
      <c r="K2908" s="597" t="s">
        <v>784</v>
      </c>
      <c r="L2908" s="576" t="s">
        <v>88</v>
      </c>
      <c r="M2908" s="652" t="s">
        <v>3531</v>
      </c>
      <c r="N2908" s="660">
        <v>43741</v>
      </c>
      <c r="O2908" s="654">
        <v>43748</v>
      </c>
      <c r="P2908" s="430"/>
      <c r="Q2908" s="2" t="s">
        <v>100</v>
      </c>
      <c r="R2908" s="655">
        <v>2019</v>
      </c>
    </row>
    <row r="2909" spans="1:23" ht="23.25" hidden="1" customHeight="1" x14ac:dyDescent="0.25">
      <c r="A2909" s="4" t="s">
        <v>293</v>
      </c>
      <c r="B2909" s="5" t="s">
        <v>2859</v>
      </c>
      <c r="C2909" s="430" t="s">
        <v>784</v>
      </c>
      <c r="D2909" s="332" t="s">
        <v>5160</v>
      </c>
      <c r="E2909" s="337" t="s">
        <v>5120</v>
      </c>
      <c r="F2909" s="344" t="s">
        <v>32</v>
      </c>
      <c r="G2909" s="332">
        <v>40</v>
      </c>
      <c r="H2909" s="650">
        <v>13.95</v>
      </c>
      <c r="I2909" s="650">
        <v>558</v>
      </c>
      <c r="J2909" s="419">
        <v>43740</v>
      </c>
      <c r="K2909" s="597" t="s">
        <v>784</v>
      </c>
      <c r="L2909" s="576" t="s">
        <v>88</v>
      </c>
      <c r="M2909" s="652" t="s">
        <v>3531</v>
      </c>
      <c r="N2909" s="660">
        <v>43741</v>
      </c>
      <c r="O2909" s="654">
        <v>43748</v>
      </c>
      <c r="P2909" s="430"/>
      <c r="Q2909" s="2" t="s">
        <v>100</v>
      </c>
      <c r="R2909" s="655">
        <v>2019</v>
      </c>
    </row>
    <row r="2910" spans="1:23" ht="23.25" hidden="1" customHeight="1" x14ac:dyDescent="0.25">
      <c r="A2910" s="4" t="s">
        <v>120</v>
      </c>
      <c r="B2910" s="4" t="s">
        <v>5125</v>
      </c>
      <c r="C2910" s="722" t="s">
        <v>122</v>
      </c>
      <c r="D2910" s="422" t="s">
        <v>5126</v>
      </c>
      <c r="E2910" s="3" t="s">
        <v>5125</v>
      </c>
      <c r="F2910" s="332" t="s">
        <v>2464</v>
      </c>
      <c r="G2910" s="692">
        <v>20</v>
      </c>
      <c r="H2910" s="650"/>
      <c r="I2910" s="650"/>
      <c r="J2910" s="419">
        <v>43861</v>
      </c>
      <c r="K2910" s="598" t="s">
        <v>76</v>
      </c>
      <c r="L2910" s="323" t="s">
        <v>154</v>
      </c>
      <c r="M2910" s="652" t="s">
        <v>1873</v>
      </c>
      <c r="N2910" s="660">
        <v>43878</v>
      </c>
      <c r="O2910" s="654">
        <v>43882</v>
      </c>
      <c r="P2910" s="396"/>
      <c r="Q2910" s="701" t="s">
        <v>67</v>
      </c>
      <c r="R2910" s="655">
        <v>2020</v>
      </c>
    </row>
    <row r="2911" spans="1:23" ht="23.25" hidden="1" customHeight="1" x14ac:dyDescent="0.25">
      <c r="A2911" s="124" t="s">
        <v>2</v>
      </c>
      <c r="B2911" s="124" t="s">
        <v>5123</v>
      </c>
      <c r="C2911" s="118" t="s">
        <v>532</v>
      </c>
      <c r="D2911" s="118" t="s">
        <v>5161</v>
      </c>
      <c r="E2911" s="124" t="s">
        <v>5123</v>
      </c>
      <c r="F2911" s="118" t="s">
        <v>50</v>
      </c>
      <c r="G2911" s="661">
        <v>20</v>
      </c>
      <c r="H2911" s="778"/>
      <c r="I2911" s="650"/>
      <c r="J2911" s="500">
        <v>45483</v>
      </c>
      <c r="K2911" s="673" t="s">
        <v>76</v>
      </c>
      <c r="L2911" s="276" t="s">
        <v>3507</v>
      </c>
      <c r="M2911" s="652" t="s">
        <v>34</v>
      </c>
      <c r="N2911" s="654">
        <v>45545</v>
      </c>
      <c r="O2911" s="653">
        <v>45552</v>
      </c>
      <c r="P2911" s="276"/>
      <c r="Q2911" s="271" t="s">
        <v>100</v>
      </c>
      <c r="R2911" s="86"/>
    </row>
    <row r="2912" spans="1:23" ht="23.25" hidden="1" customHeight="1" x14ac:dyDescent="0.25">
      <c r="A2912" s="3" t="s">
        <v>0</v>
      </c>
      <c r="B2912" s="5" t="s">
        <v>4252</v>
      </c>
      <c r="C2912" s="376" t="s">
        <v>4253</v>
      </c>
      <c r="D2912" s="332">
        <v>1051207</v>
      </c>
      <c r="E2912" s="3" t="s">
        <v>4254</v>
      </c>
      <c r="F2912" s="344" t="s">
        <v>44</v>
      </c>
      <c r="G2912" s="344">
        <v>5</v>
      </c>
      <c r="H2912" s="650">
        <v>44.83</v>
      </c>
      <c r="I2912" s="650">
        <v>224.14999999999998</v>
      </c>
      <c r="J2912" s="651">
        <v>43741</v>
      </c>
      <c r="K2912" s="598" t="s">
        <v>33</v>
      </c>
      <c r="L2912" s="361" t="s">
        <v>0</v>
      </c>
      <c r="M2912" s="652"/>
      <c r="N2912" s="653"/>
      <c r="O2912" s="654"/>
      <c r="P2912" s="6"/>
      <c r="Q2912" s="363" t="s">
        <v>100</v>
      </c>
      <c r="R2912" s="655">
        <v>2019</v>
      </c>
    </row>
    <row r="2913" spans="1:23" ht="23.25" hidden="1" customHeight="1" x14ac:dyDescent="0.25">
      <c r="A2913" s="3" t="s">
        <v>0</v>
      </c>
      <c r="B2913" s="5" t="s">
        <v>4252</v>
      </c>
      <c r="C2913" s="376" t="s">
        <v>4253</v>
      </c>
      <c r="D2913" s="332">
        <v>1051207</v>
      </c>
      <c r="E2913" s="3" t="s">
        <v>4254</v>
      </c>
      <c r="F2913" s="344" t="s">
        <v>44</v>
      </c>
      <c r="G2913" s="344">
        <v>5</v>
      </c>
      <c r="H2913" s="650">
        <v>44.83</v>
      </c>
      <c r="I2913" s="650">
        <v>224.14999999999998</v>
      </c>
      <c r="J2913" s="651">
        <v>43741</v>
      </c>
      <c r="K2913" s="598" t="s">
        <v>33</v>
      </c>
      <c r="L2913" s="361" t="s">
        <v>0</v>
      </c>
      <c r="M2913" s="652"/>
      <c r="N2913" s="653"/>
      <c r="O2913" s="654"/>
      <c r="P2913" s="6"/>
      <c r="Q2913" s="363" t="s">
        <v>100</v>
      </c>
      <c r="R2913" s="655">
        <v>2019</v>
      </c>
    </row>
    <row r="2914" spans="1:23" ht="23.25" hidden="1" customHeight="1" x14ac:dyDescent="0.25">
      <c r="A2914" s="4" t="s">
        <v>3056</v>
      </c>
      <c r="B2914" s="4" t="s">
        <v>4512</v>
      </c>
      <c r="C2914" s="430" t="s">
        <v>2029</v>
      </c>
      <c r="D2914" s="332" t="s">
        <v>5162</v>
      </c>
      <c r="E2914" s="333" t="s">
        <v>5163</v>
      </c>
      <c r="F2914" s="332" t="s">
        <v>144</v>
      </c>
      <c r="G2914" s="332">
        <v>1</v>
      </c>
      <c r="H2914" s="650">
        <v>29.91</v>
      </c>
      <c r="I2914" s="650">
        <v>29.91</v>
      </c>
      <c r="J2914" s="419">
        <v>43741</v>
      </c>
      <c r="K2914" s="597" t="s">
        <v>139</v>
      </c>
      <c r="L2914" s="323" t="s">
        <v>4</v>
      </c>
      <c r="M2914" s="652" t="s">
        <v>81</v>
      </c>
      <c r="N2914" s="660">
        <v>43753</v>
      </c>
      <c r="O2914" s="654">
        <v>43762</v>
      </c>
      <c r="P2914" s="430"/>
      <c r="Q2914" s="2" t="s">
        <v>100</v>
      </c>
      <c r="R2914" s="655">
        <v>2019</v>
      </c>
      <c r="S2914" s="124"/>
      <c r="T2914" s="124"/>
      <c r="U2914" s="124"/>
      <c r="V2914" s="124"/>
      <c r="W2914" s="124"/>
    </row>
    <row r="2915" spans="1:23" ht="23.25" hidden="1" customHeight="1" x14ac:dyDescent="0.25">
      <c r="A2915" s="4" t="s">
        <v>3056</v>
      </c>
      <c r="B2915" s="4" t="s">
        <v>4512</v>
      </c>
      <c r="C2915" s="430" t="s">
        <v>2029</v>
      </c>
      <c r="D2915" s="332" t="s">
        <v>5162</v>
      </c>
      <c r="E2915" s="333" t="s">
        <v>5163</v>
      </c>
      <c r="F2915" s="332" t="s">
        <v>144</v>
      </c>
      <c r="G2915" s="332">
        <v>1</v>
      </c>
      <c r="H2915" s="650">
        <v>29.91</v>
      </c>
      <c r="I2915" s="650">
        <v>29.91</v>
      </c>
      <c r="J2915" s="419">
        <v>43741</v>
      </c>
      <c r="K2915" s="597" t="s">
        <v>139</v>
      </c>
      <c r="L2915" s="323" t="s">
        <v>4</v>
      </c>
      <c r="M2915" s="652" t="s">
        <v>81</v>
      </c>
      <c r="N2915" s="660">
        <v>43753</v>
      </c>
      <c r="O2915" s="654">
        <v>43762</v>
      </c>
      <c r="P2915" s="430"/>
      <c r="Q2915" s="2" t="s">
        <v>100</v>
      </c>
      <c r="R2915" s="655">
        <v>2019</v>
      </c>
      <c r="S2915" s="124"/>
      <c r="T2915" s="124"/>
      <c r="U2915" s="124"/>
      <c r="V2915" s="124"/>
      <c r="W2915" s="124"/>
    </row>
    <row r="2916" spans="1:23" ht="23.25" hidden="1" customHeight="1" x14ac:dyDescent="0.25">
      <c r="A2916" s="4" t="s">
        <v>10</v>
      </c>
      <c r="B2916" s="5" t="s">
        <v>1975</v>
      </c>
      <c r="C2916" s="376" t="s">
        <v>1972</v>
      </c>
      <c r="D2916" s="332" t="s">
        <v>1976</v>
      </c>
      <c r="E2916" s="337" t="s">
        <v>1977</v>
      </c>
      <c r="F2916" s="344" t="s">
        <v>44</v>
      </c>
      <c r="G2916" s="344">
        <v>2</v>
      </c>
      <c r="H2916" s="650">
        <v>110</v>
      </c>
      <c r="I2916" s="650">
        <v>220</v>
      </c>
      <c r="J2916" s="366">
        <v>43745</v>
      </c>
      <c r="K2916" s="598" t="s">
        <v>1972</v>
      </c>
      <c r="L2916" s="323" t="s">
        <v>113</v>
      </c>
      <c r="M2916" s="652" t="s">
        <v>114</v>
      </c>
      <c r="N2916" s="660">
        <v>43753</v>
      </c>
      <c r="O2916" s="654">
        <v>43762</v>
      </c>
      <c r="P2916" s="430"/>
      <c r="Q2916" s="2" t="s">
        <v>100</v>
      </c>
      <c r="R2916" s="655">
        <v>2019</v>
      </c>
    </row>
    <row r="2917" spans="1:23" ht="23.25" hidden="1" customHeight="1" x14ac:dyDescent="0.25">
      <c r="A2917" s="4" t="s">
        <v>10</v>
      </c>
      <c r="B2917" s="5" t="s">
        <v>1975</v>
      </c>
      <c r="C2917" s="376" t="s">
        <v>1972</v>
      </c>
      <c r="D2917" s="332" t="s">
        <v>1976</v>
      </c>
      <c r="E2917" s="337" t="s">
        <v>1977</v>
      </c>
      <c r="F2917" s="344" t="s">
        <v>44</v>
      </c>
      <c r="G2917" s="344">
        <v>2</v>
      </c>
      <c r="H2917" s="650">
        <v>110</v>
      </c>
      <c r="I2917" s="650">
        <v>220</v>
      </c>
      <c r="J2917" s="366">
        <v>43745</v>
      </c>
      <c r="K2917" s="598" t="s">
        <v>1972</v>
      </c>
      <c r="L2917" s="323" t="s">
        <v>113</v>
      </c>
      <c r="M2917" s="652" t="s">
        <v>114</v>
      </c>
      <c r="N2917" s="660">
        <v>43753</v>
      </c>
      <c r="O2917" s="654">
        <v>43762</v>
      </c>
      <c r="P2917" s="430"/>
      <c r="Q2917" s="2" t="s">
        <v>100</v>
      </c>
      <c r="R2917" s="655">
        <v>2019</v>
      </c>
    </row>
    <row r="2918" spans="1:23" ht="23.25" hidden="1" customHeight="1" x14ac:dyDescent="0.25">
      <c r="A2918" s="5" t="s">
        <v>4221</v>
      </c>
      <c r="B2918" s="5" t="s">
        <v>3688</v>
      </c>
      <c r="C2918" s="376"/>
      <c r="D2918" s="332" t="s">
        <v>3689</v>
      </c>
      <c r="E2918" s="5" t="s">
        <v>3690</v>
      </c>
      <c r="F2918" s="344" t="s">
        <v>44</v>
      </c>
      <c r="G2918" s="344">
        <v>2</v>
      </c>
      <c r="H2918" s="650">
        <v>96.7</v>
      </c>
      <c r="I2918" s="650">
        <v>193.4</v>
      </c>
      <c r="J2918" s="366">
        <v>43745</v>
      </c>
      <c r="K2918" s="598" t="s">
        <v>1177</v>
      </c>
      <c r="L2918" s="361" t="s">
        <v>113</v>
      </c>
      <c r="M2918" s="652" t="s">
        <v>114</v>
      </c>
      <c r="N2918" s="660">
        <v>43755</v>
      </c>
      <c r="O2918" s="654">
        <v>43762</v>
      </c>
      <c r="P2918" s="723"/>
      <c r="Q2918" s="2" t="s">
        <v>100</v>
      </c>
      <c r="R2918" s="655">
        <v>2019</v>
      </c>
    </row>
    <row r="2919" spans="1:23" ht="23.25" hidden="1" customHeight="1" x14ac:dyDescent="0.25">
      <c r="A2919" s="5" t="s">
        <v>4221</v>
      </c>
      <c r="B2919" s="5" t="s">
        <v>3688</v>
      </c>
      <c r="C2919" s="376"/>
      <c r="D2919" s="332" t="s">
        <v>3689</v>
      </c>
      <c r="E2919" s="5" t="s">
        <v>3690</v>
      </c>
      <c r="F2919" s="344" t="s">
        <v>44</v>
      </c>
      <c r="G2919" s="344">
        <v>2</v>
      </c>
      <c r="H2919" s="650">
        <v>96.7</v>
      </c>
      <c r="I2919" s="650">
        <v>193.4</v>
      </c>
      <c r="J2919" s="366">
        <v>43745</v>
      </c>
      <c r="K2919" s="598" t="s">
        <v>1177</v>
      </c>
      <c r="L2919" s="361" t="s">
        <v>113</v>
      </c>
      <c r="M2919" s="652" t="s">
        <v>114</v>
      </c>
      <c r="N2919" s="660">
        <v>43755</v>
      </c>
      <c r="O2919" s="654">
        <v>43762</v>
      </c>
      <c r="P2919" s="723"/>
      <c r="Q2919" s="2" t="s">
        <v>100</v>
      </c>
      <c r="R2919" s="655">
        <v>2019</v>
      </c>
    </row>
    <row r="2920" spans="1:23" ht="23.25" hidden="1" customHeight="1" x14ac:dyDescent="0.25">
      <c r="A2920" s="348" t="s">
        <v>54</v>
      </c>
      <c r="B2920" s="348" t="s">
        <v>5164</v>
      </c>
      <c r="C2920" s="728"/>
      <c r="D2920" s="393" t="s">
        <v>5165</v>
      </c>
      <c r="E2920" s="3" t="s">
        <v>5166</v>
      </c>
      <c r="F2920" s="393" t="s">
        <v>32</v>
      </c>
      <c r="G2920" s="393">
        <v>2</v>
      </c>
      <c r="H2920" s="650">
        <v>5.04</v>
      </c>
      <c r="I2920" s="650">
        <v>10.08</v>
      </c>
      <c r="J2920" s="686">
        <v>43228</v>
      </c>
      <c r="K2920" s="598" t="s">
        <v>76</v>
      </c>
      <c r="L2920" s="569" t="s">
        <v>88</v>
      </c>
      <c r="M2920" s="652" t="s">
        <v>634</v>
      </c>
      <c r="N2920" s="660">
        <v>43228</v>
      </c>
      <c r="O2920" s="654">
        <v>43230</v>
      </c>
      <c r="P2920" s="6"/>
      <c r="Q2920" s="271" t="s">
        <v>77</v>
      </c>
      <c r="R2920" s="5">
        <v>2018</v>
      </c>
    </row>
    <row r="2921" spans="1:23" ht="23.25" hidden="1" customHeight="1" x14ac:dyDescent="0.25">
      <c r="A2921" s="348" t="s">
        <v>54</v>
      </c>
      <c r="B2921" s="348" t="s">
        <v>5164</v>
      </c>
      <c r="C2921" s="728"/>
      <c r="D2921" s="393" t="s">
        <v>5165</v>
      </c>
      <c r="E2921" s="3" t="s">
        <v>5167</v>
      </c>
      <c r="F2921" s="393" t="s">
        <v>32</v>
      </c>
      <c r="G2921" s="393">
        <v>2</v>
      </c>
      <c r="H2921" s="650">
        <v>7.2</v>
      </c>
      <c r="I2921" s="650">
        <v>14.4</v>
      </c>
      <c r="J2921" s="686">
        <v>43228</v>
      </c>
      <c r="K2921" s="598" t="s">
        <v>76</v>
      </c>
      <c r="L2921" s="569" t="s">
        <v>88</v>
      </c>
      <c r="M2921" s="652" t="s">
        <v>634</v>
      </c>
      <c r="N2921" s="660">
        <v>43228</v>
      </c>
      <c r="O2921" s="654">
        <v>43230</v>
      </c>
      <c r="P2921" s="6"/>
      <c r="Q2921" s="271" t="s">
        <v>77</v>
      </c>
      <c r="R2921" s="5">
        <v>2018</v>
      </c>
    </row>
    <row r="2922" spans="1:23" ht="23.25" hidden="1" customHeight="1" x14ac:dyDescent="0.25">
      <c r="A2922" s="338" t="s">
        <v>90</v>
      </c>
      <c r="B2922" s="5" t="s">
        <v>1684</v>
      </c>
      <c r="C2922" s="376"/>
      <c r="D2922" s="332" t="s">
        <v>1691</v>
      </c>
      <c r="E2922" s="4" t="s">
        <v>1692</v>
      </c>
      <c r="F2922" s="344" t="s">
        <v>50</v>
      </c>
      <c r="G2922" s="344">
        <v>2</v>
      </c>
      <c r="H2922" s="650">
        <v>44.25</v>
      </c>
      <c r="I2922" s="650">
        <v>88.5</v>
      </c>
      <c r="J2922" s="366">
        <v>43745</v>
      </c>
      <c r="K2922" s="598" t="s">
        <v>1177</v>
      </c>
      <c r="L2922" s="361" t="s">
        <v>113</v>
      </c>
      <c r="M2922" s="652" t="s">
        <v>114</v>
      </c>
      <c r="N2922" s="660">
        <v>43755</v>
      </c>
      <c r="O2922" s="654">
        <v>43762</v>
      </c>
      <c r="P2922" s="430"/>
      <c r="Q2922" s="2" t="s">
        <v>100</v>
      </c>
      <c r="R2922" s="655">
        <v>2019</v>
      </c>
    </row>
    <row r="2923" spans="1:23" ht="23.25" hidden="1" customHeight="1" x14ac:dyDescent="0.25">
      <c r="A2923" s="338" t="s">
        <v>90</v>
      </c>
      <c r="B2923" s="5" t="s">
        <v>1684</v>
      </c>
      <c r="C2923" s="376"/>
      <c r="D2923" s="332" t="s">
        <v>1691</v>
      </c>
      <c r="E2923" s="4" t="s">
        <v>1692</v>
      </c>
      <c r="F2923" s="344" t="s">
        <v>50</v>
      </c>
      <c r="G2923" s="344">
        <v>2</v>
      </c>
      <c r="H2923" s="650">
        <v>44.25</v>
      </c>
      <c r="I2923" s="650">
        <v>88.5</v>
      </c>
      <c r="J2923" s="366">
        <v>43745</v>
      </c>
      <c r="K2923" s="598" t="s">
        <v>1177</v>
      </c>
      <c r="L2923" s="361" t="s">
        <v>113</v>
      </c>
      <c r="M2923" s="652" t="s">
        <v>114</v>
      </c>
      <c r="N2923" s="660">
        <v>43755</v>
      </c>
      <c r="O2923" s="654">
        <v>43762</v>
      </c>
      <c r="P2923" s="430"/>
      <c r="Q2923" s="2" t="s">
        <v>100</v>
      </c>
      <c r="R2923" s="655">
        <v>2019</v>
      </c>
    </row>
    <row r="2924" spans="1:23" ht="23.25" hidden="1" customHeight="1" x14ac:dyDescent="0.25">
      <c r="A2924" s="4" t="s">
        <v>10</v>
      </c>
      <c r="B2924" s="5" t="s">
        <v>1989</v>
      </c>
      <c r="C2924" s="376" t="s">
        <v>1972</v>
      </c>
      <c r="D2924" s="332" t="s">
        <v>1990</v>
      </c>
      <c r="E2924" s="337" t="s">
        <v>1991</v>
      </c>
      <c r="F2924" s="344" t="s">
        <v>44</v>
      </c>
      <c r="G2924" s="344">
        <v>3</v>
      </c>
      <c r="H2924" s="650">
        <v>118</v>
      </c>
      <c r="I2924" s="650">
        <v>236</v>
      </c>
      <c r="J2924" s="366">
        <v>43745</v>
      </c>
      <c r="K2924" s="598" t="s">
        <v>1972</v>
      </c>
      <c r="L2924" s="323" t="s">
        <v>113</v>
      </c>
      <c r="M2924" s="652" t="s">
        <v>114</v>
      </c>
      <c r="N2924" s="660">
        <v>43753</v>
      </c>
      <c r="O2924" s="654">
        <v>43762</v>
      </c>
      <c r="P2924" s="430"/>
      <c r="Q2924" s="2" t="s">
        <v>100</v>
      </c>
      <c r="R2924" s="655">
        <v>2019</v>
      </c>
    </row>
    <row r="2925" spans="1:23" ht="23.25" hidden="1" customHeight="1" x14ac:dyDescent="0.25">
      <c r="A2925" s="4" t="s">
        <v>10</v>
      </c>
      <c r="B2925" s="5" t="s">
        <v>1989</v>
      </c>
      <c r="C2925" s="376" t="s">
        <v>1972</v>
      </c>
      <c r="D2925" s="332" t="s">
        <v>1990</v>
      </c>
      <c r="E2925" s="337" t="s">
        <v>1991</v>
      </c>
      <c r="F2925" s="344" t="s">
        <v>44</v>
      </c>
      <c r="G2925" s="344">
        <v>3</v>
      </c>
      <c r="H2925" s="650">
        <v>118</v>
      </c>
      <c r="I2925" s="650">
        <v>236</v>
      </c>
      <c r="J2925" s="366">
        <v>43745</v>
      </c>
      <c r="K2925" s="598" t="s">
        <v>1972</v>
      </c>
      <c r="L2925" s="323" t="s">
        <v>113</v>
      </c>
      <c r="M2925" s="652" t="s">
        <v>114</v>
      </c>
      <c r="N2925" s="660">
        <v>43753</v>
      </c>
      <c r="O2925" s="654">
        <v>43762</v>
      </c>
      <c r="P2925" s="430"/>
      <c r="Q2925" s="2" t="s">
        <v>100</v>
      </c>
      <c r="R2925" s="655">
        <v>2019</v>
      </c>
    </row>
    <row r="2926" spans="1:23" ht="23.25" hidden="1" customHeight="1" x14ac:dyDescent="0.25">
      <c r="A2926" s="4" t="s">
        <v>9</v>
      </c>
      <c r="B2926" s="4" t="s">
        <v>4935</v>
      </c>
      <c r="C2926" s="430"/>
      <c r="D2926" s="332"/>
      <c r="E2926" s="337" t="s">
        <v>4935</v>
      </c>
      <c r="F2926" s="332" t="s">
        <v>2334</v>
      </c>
      <c r="G2926" s="332">
        <v>200</v>
      </c>
      <c r="H2926" s="650">
        <v>0.28399999999999997</v>
      </c>
      <c r="I2926" s="650">
        <v>56.8</v>
      </c>
      <c r="J2926" s="419">
        <v>43746</v>
      </c>
      <c r="K2926" s="597" t="s">
        <v>1560</v>
      </c>
      <c r="L2926" s="323" t="s">
        <v>9</v>
      </c>
      <c r="M2926" s="652" t="s">
        <v>81</v>
      </c>
      <c r="N2926" s="660">
        <v>43753</v>
      </c>
      <c r="O2926" s="654">
        <v>43762</v>
      </c>
      <c r="P2926" s="430"/>
      <c r="Q2926" s="2" t="s">
        <v>100</v>
      </c>
      <c r="R2926" s="655">
        <v>2019</v>
      </c>
    </row>
    <row r="2927" spans="1:23" ht="23.25" hidden="1" customHeight="1" x14ac:dyDescent="0.25">
      <c r="A2927" s="4" t="s">
        <v>9</v>
      </c>
      <c r="B2927" s="4" t="s">
        <v>4935</v>
      </c>
      <c r="C2927" s="430"/>
      <c r="D2927" s="332"/>
      <c r="E2927" s="337" t="s">
        <v>4935</v>
      </c>
      <c r="F2927" s="332" t="s">
        <v>2334</v>
      </c>
      <c r="G2927" s="332">
        <v>200</v>
      </c>
      <c r="H2927" s="650">
        <v>0.28399999999999997</v>
      </c>
      <c r="I2927" s="650">
        <v>56.8</v>
      </c>
      <c r="J2927" s="419">
        <v>43746</v>
      </c>
      <c r="K2927" s="597" t="s">
        <v>1560</v>
      </c>
      <c r="L2927" s="323" t="s">
        <v>9</v>
      </c>
      <c r="M2927" s="652" t="s">
        <v>81</v>
      </c>
      <c r="N2927" s="660">
        <v>43753</v>
      </c>
      <c r="O2927" s="654">
        <v>43762</v>
      </c>
      <c r="P2927" s="430"/>
      <c r="Q2927" s="2" t="s">
        <v>100</v>
      </c>
      <c r="R2927" s="655">
        <v>2019</v>
      </c>
    </row>
    <row r="2928" spans="1:23" ht="23.25" hidden="1" customHeight="1" x14ac:dyDescent="0.25">
      <c r="A2928" s="4" t="s">
        <v>9</v>
      </c>
      <c r="B2928" s="4" t="s">
        <v>5066</v>
      </c>
      <c r="C2928" s="430"/>
      <c r="D2928" s="332" t="s">
        <v>4989</v>
      </c>
      <c r="E2928" s="333" t="s">
        <v>5067</v>
      </c>
      <c r="F2928" s="332" t="s">
        <v>2334</v>
      </c>
      <c r="G2928" s="332">
        <v>200</v>
      </c>
      <c r="H2928" s="650">
        <v>0.05</v>
      </c>
      <c r="I2928" s="650">
        <v>10</v>
      </c>
      <c r="J2928" s="419">
        <v>43746</v>
      </c>
      <c r="K2928" s="597" t="s">
        <v>1560</v>
      </c>
      <c r="L2928" s="323" t="s">
        <v>78</v>
      </c>
      <c r="M2928" s="652" t="s">
        <v>81</v>
      </c>
      <c r="N2928" s="660">
        <v>43753</v>
      </c>
      <c r="O2928" s="654">
        <v>43762</v>
      </c>
      <c r="P2928" s="430"/>
      <c r="Q2928" s="2" t="s">
        <v>100</v>
      </c>
      <c r="R2928" s="655">
        <v>2019</v>
      </c>
    </row>
    <row r="2929" spans="1:23" ht="23.25" hidden="1" customHeight="1" x14ac:dyDescent="0.25">
      <c r="A2929" s="4" t="s">
        <v>9</v>
      </c>
      <c r="B2929" s="4" t="s">
        <v>5066</v>
      </c>
      <c r="C2929" s="430"/>
      <c r="D2929" s="332" t="s">
        <v>4989</v>
      </c>
      <c r="E2929" s="333" t="s">
        <v>5067</v>
      </c>
      <c r="F2929" s="332" t="s">
        <v>2334</v>
      </c>
      <c r="G2929" s="332">
        <v>200</v>
      </c>
      <c r="H2929" s="650">
        <v>0.05</v>
      </c>
      <c r="I2929" s="650">
        <v>10</v>
      </c>
      <c r="J2929" s="419">
        <v>43746</v>
      </c>
      <c r="K2929" s="597" t="s">
        <v>1560</v>
      </c>
      <c r="L2929" s="323" t="s">
        <v>78</v>
      </c>
      <c r="M2929" s="652" t="s">
        <v>81</v>
      </c>
      <c r="N2929" s="660">
        <v>43753</v>
      </c>
      <c r="O2929" s="654">
        <v>43762</v>
      </c>
      <c r="P2929" s="430"/>
      <c r="Q2929" s="2" t="s">
        <v>100</v>
      </c>
      <c r="R2929" s="655">
        <v>2019</v>
      </c>
    </row>
    <row r="2930" spans="1:23" ht="23.25" hidden="1" customHeight="1" x14ac:dyDescent="0.25">
      <c r="A2930" s="4" t="s">
        <v>0</v>
      </c>
      <c r="B2930" s="4" t="s">
        <v>5168</v>
      </c>
      <c r="C2930" s="430" t="s">
        <v>5169</v>
      </c>
      <c r="D2930" s="332" t="s">
        <v>5170</v>
      </c>
      <c r="E2930" s="333" t="s">
        <v>5171</v>
      </c>
      <c r="F2930" s="332" t="s">
        <v>683</v>
      </c>
      <c r="G2930" s="332">
        <v>1</v>
      </c>
      <c r="H2930" s="650">
        <v>583</v>
      </c>
      <c r="I2930" s="650">
        <v>583</v>
      </c>
      <c r="J2930" s="419">
        <v>43746</v>
      </c>
      <c r="K2930" s="597" t="s">
        <v>5169</v>
      </c>
      <c r="L2930" s="323" t="s">
        <v>0</v>
      </c>
      <c r="M2930" s="652" t="s">
        <v>85</v>
      </c>
      <c r="N2930" s="660">
        <v>43777</v>
      </c>
      <c r="O2930" s="654">
        <v>43782</v>
      </c>
      <c r="P2930" s="430"/>
      <c r="Q2930" s="2" t="s">
        <v>100</v>
      </c>
      <c r="R2930" s="655">
        <v>2019</v>
      </c>
    </row>
    <row r="2931" spans="1:23" ht="23.25" hidden="1" customHeight="1" x14ac:dyDescent="0.25">
      <c r="A2931" s="4" t="s">
        <v>0</v>
      </c>
      <c r="B2931" s="4" t="s">
        <v>5168</v>
      </c>
      <c r="C2931" s="430" t="s">
        <v>5169</v>
      </c>
      <c r="D2931" s="332" t="s">
        <v>5170</v>
      </c>
      <c r="E2931" s="333" t="s">
        <v>5171</v>
      </c>
      <c r="F2931" s="332" t="s">
        <v>683</v>
      </c>
      <c r="G2931" s="332">
        <v>1</v>
      </c>
      <c r="H2931" s="650">
        <v>583</v>
      </c>
      <c r="I2931" s="650">
        <v>583</v>
      </c>
      <c r="J2931" s="419">
        <v>43746</v>
      </c>
      <c r="K2931" s="597" t="s">
        <v>5169</v>
      </c>
      <c r="L2931" s="323" t="s">
        <v>0</v>
      </c>
      <c r="M2931" s="652" t="s">
        <v>85</v>
      </c>
      <c r="N2931" s="660">
        <v>43777</v>
      </c>
      <c r="O2931" s="654">
        <v>43782</v>
      </c>
      <c r="P2931" s="430"/>
      <c r="Q2931" s="2" t="s">
        <v>100</v>
      </c>
      <c r="R2931" s="655">
        <v>2019</v>
      </c>
    </row>
    <row r="2932" spans="1:23" ht="23.25" hidden="1" customHeight="1" x14ac:dyDescent="0.25">
      <c r="A2932" s="4" t="s">
        <v>1529</v>
      </c>
      <c r="B2932" s="4" t="s">
        <v>4373</v>
      </c>
      <c r="C2932" s="430" t="s">
        <v>4374</v>
      </c>
      <c r="D2932" s="332" t="s">
        <v>2291</v>
      </c>
      <c r="E2932" s="333" t="s">
        <v>4376</v>
      </c>
      <c r="F2932" s="332" t="s">
        <v>94</v>
      </c>
      <c r="G2932" s="332">
        <v>2</v>
      </c>
      <c r="H2932" s="650">
        <v>45.33</v>
      </c>
      <c r="I2932" s="650">
        <v>90.66</v>
      </c>
      <c r="J2932" s="419">
        <v>43746</v>
      </c>
      <c r="K2932" s="597" t="s">
        <v>139</v>
      </c>
      <c r="L2932" s="323" t="s">
        <v>2217</v>
      </c>
      <c r="M2932" s="652" t="s">
        <v>3531</v>
      </c>
      <c r="N2932" s="660">
        <v>43746</v>
      </c>
      <c r="O2932" s="654">
        <v>43748</v>
      </c>
      <c r="P2932" s="4"/>
      <c r="Q2932" s="803" t="s">
        <v>100</v>
      </c>
      <c r="R2932" s="655">
        <v>2019</v>
      </c>
    </row>
    <row r="2933" spans="1:23" ht="23.25" hidden="1" customHeight="1" x14ac:dyDescent="0.25">
      <c r="A2933" s="4" t="s">
        <v>1529</v>
      </c>
      <c r="B2933" s="4" t="s">
        <v>4373</v>
      </c>
      <c r="C2933" s="430" t="s">
        <v>4374</v>
      </c>
      <c r="D2933" s="332" t="s">
        <v>2291</v>
      </c>
      <c r="E2933" s="333" t="s">
        <v>4376</v>
      </c>
      <c r="F2933" s="332" t="s">
        <v>94</v>
      </c>
      <c r="G2933" s="332">
        <v>2</v>
      </c>
      <c r="H2933" s="650">
        <v>45.33</v>
      </c>
      <c r="I2933" s="650">
        <v>90.66</v>
      </c>
      <c r="J2933" s="419">
        <v>43746</v>
      </c>
      <c r="K2933" s="597" t="s">
        <v>139</v>
      </c>
      <c r="L2933" s="323" t="s">
        <v>2217</v>
      </c>
      <c r="M2933" s="652" t="s">
        <v>3531</v>
      </c>
      <c r="N2933" s="660">
        <v>43746</v>
      </c>
      <c r="O2933" s="654">
        <v>43748</v>
      </c>
      <c r="P2933" s="4"/>
      <c r="Q2933" s="803" t="s">
        <v>100</v>
      </c>
      <c r="R2933" s="655">
        <v>2019</v>
      </c>
      <c r="S2933" s="564"/>
      <c r="T2933" s="564"/>
      <c r="U2933" s="564"/>
      <c r="V2933" s="564"/>
      <c r="W2933" s="564"/>
    </row>
    <row r="2934" spans="1:23" ht="23.25" hidden="1" customHeight="1" x14ac:dyDescent="0.25">
      <c r="A2934" s="4" t="s">
        <v>154</v>
      </c>
      <c r="B2934" s="4" t="s">
        <v>5172</v>
      </c>
      <c r="C2934" s="430" t="s">
        <v>5173</v>
      </c>
      <c r="D2934" s="332" t="s">
        <v>5174</v>
      </c>
      <c r="E2934" s="417" t="s">
        <v>5172</v>
      </c>
      <c r="F2934" s="332" t="s">
        <v>2334</v>
      </c>
      <c r="G2934" s="332">
        <v>5</v>
      </c>
      <c r="H2934" s="650">
        <v>10.7</v>
      </c>
      <c r="I2934" s="650">
        <v>53.5</v>
      </c>
      <c r="J2934" s="419">
        <v>43746</v>
      </c>
      <c r="K2934" s="597" t="s">
        <v>139</v>
      </c>
      <c r="L2934" s="323" t="s">
        <v>9</v>
      </c>
      <c r="M2934" s="652" t="s">
        <v>81</v>
      </c>
      <c r="N2934" s="660">
        <v>43753</v>
      </c>
      <c r="O2934" s="654">
        <v>44267</v>
      </c>
      <c r="P2934" s="430"/>
      <c r="Q2934" s="2" t="s">
        <v>100</v>
      </c>
      <c r="R2934" s="655">
        <v>2019</v>
      </c>
      <c r="S2934" s="124"/>
      <c r="T2934" s="124"/>
      <c r="U2934" s="124"/>
      <c r="V2934" s="124"/>
      <c r="W2934" s="124"/>
    </row>
    <row r="2935" spans="1:23" ht="23.25" hidden="1" customHeight="1" x14ac:dyDescent="0.25">
      <c r="A2935" s="4" t="s">
        <v>154</v>
      </c>
      <c r="B2935" s="4" t="s">
        <v>5172</v>
      </c>
      <c r="C2935" s="430" t="s">
        <v>5173</v>
      </c>
      <c r="D2935" s="332" t="s">
        <v>5174</v>
      </c>
      <c r="E2935" s="417" t="s">
        <v>5172</v>
      </c>
      <c r="F2935" s="332" t="s">
        <v>2334</v>
      </c>
      <c r="G2935" s="332">
        <v>5</v>
      </c>
      <c r="H2935" s="650">
        <v>10.7</v>
      </c>
      <c r="I2935" s="650">
        <v>53.5</v>
      </c>
      <c r="J2935" s="419">
        <v>43746</v>
      </c>
      <c r="K2935" s="597" t="s">
        <v>139</v>
      </c>
      <c r="L2935" s="323" t="s">
        <v>9</v>
      </c>
      <c r="M2935" s="652" t="s">
        <v>81</v>
      </c>
      <c r="N2935" s="660">
        <v>43753</v>
      </c>
      <c r="O2935" s="654">
        <v>44267</v>
      </c>
      <c r="P2935" s="430"/>
      <c r="Q2935" s="2" t="s">
        <v>100</v>
      </c>
      <c r="R2935" s="655">
        <v>2019</v>
      </c>
      <c r="S2935" s="124"/>
      <c r="T2935" s="124"/>
      <c r="U2935" s="124"/>
      <c r="V2935" s="124"/>
      <c r="W2935" s="124"/>
    </row>
    <row r="2936" spans="1:23" ht="23.25" hidden="1" customHeight="1" x14ac:dyDescent="0.25">
      <c r="A2936" s="3" t="s">
        <v>36</v>
      </c>
      <c r="B2936" s="5" t="s">
        <v>5175</v>
      </c>
      <c r="C2936" s="376"/>
      <c r="D2936" s="335" t="s">
        <v>5176</v>
      </c>
      <c r="E2936" s="331" t="s">
        <v>5177</v>
      </c>
      <c r="F2936" s="344" t="s">
        <v>50</v>
      </c>
      <c r="G2936" s="344">
        <v>5</v>
      </c>
      <c r="H2936" s="650">
        <v>2.08</v>
      </c>
      <c r="I2936" s="650">
        <v>10.4</v>
      </c>
      <c r="J2936" s="366">
        <v>43116</v>
      </c>
      <c r="K2936" s="598" t="s">
        <v>76</v>
      </c>
      <c r="L2936" s="361" t="s">
        <v>36</v>
      </c>
      <c r="M2936" s="652" t="s">
        <v>66</v>
      </c>
      <c r="N2936" s="660">
        <v>43168</v>
      </c>
      <c r="O2936" s="654">
        <v>43174</v>
      </c>
      <c r="P2936" s="5"/>
      <c r="Q2936" s="271" t="s">
        <v>77</v>
      </c>
      <c r="R2936" s="5">
        <v>2018</v>
      </c>
    </row>
    <row r="2937" spans="1:23" ht="23.25" hidden="1" customHeight="1" x14ac:dyDescent="0.25">
      <c r="A2937" s="3" t="s">
        <v>36</v>
      </c>
      <c r="B2937" s="5" t="s">
        <v>5175</v>
      </c>
      <c r="C2937" s="376"/>
      <c r="D2937" s="335" t="s">
        <v>5178</v>
      </c>
      <c r="E2937" s="331" t="s">
        <v>5179</v>
      </c>
      <c r="F2937" s="344" t="s">
        <v>50</v>
      </c>
      <c r="G2937" s="344">
        <v>5</v>
      </c>
      <c r="H2937" s="650">
        <v>8.64</v>
      </c>
      <c r="I2937" s="650">
        <v>43.2</v>
      </c>
      <c r="J2937" s="366">
        <v>43116</v>
      </c>
      <c r="K2937" s="598" t="s">
        <v>76</v>
      </c>
      <c r="L2937" s="361" t="s">
        <v>36</v>
      </c>
      <c r="M2937" s="652" t="s">
        <v>66</v>
      </c>
      <c r="N2937" s="660">
        <v>43168</v>
      </c>
      <c r="O2937" s="654">
        <v>43174</v>
      </c>
      <c r="P2937" s="5"/>
      <c r="Q2937" s="271" t="s">
        <v>77</v>
      </c>
      <c r="R2937" s="5">
        <v>2018</v>
      </c>
    </row>
    <row r="2938" spans="1:23" ht="23.25" hidden="1" customHeight="1" x14ac:dyDescent="0.25">
      <c r="A2938" s="4" t="s">
        <v>36</v>
      </c>
      <c r="B2938" s="4" t="s">
        <v>5180</v>
      </c>
      <c r="C2938" s="430" t="s">
        <v>1507</v>
      </c>
      <c r="D2938" s="332" t="s">
        <v>5181</v>
      </c>
      <c r="E2938" s="333" t="s">
        <v>5182</v>
      </c>
      <c r="F2938" s="332" t="s">
        <v>32</v>
      </c>
      <c r="G2938" s="332">
        <v>1</v>
      </c>
      <c r="H2938" s="650">
        <v>27.27</v>
      </c>
      <c r="I2938" s="650">
        <v>27.27</v>
      </c>
      <c r="J2938" s="420">
        <v>43747</v>
      </c>
      <c r="K2938" s="597" t="s">
        <v>212</v>
      </c>
      <c r="L2938" s="323" t="s">
        <v>36</v>
      </c>
      <c r="M2938" s="652" t="s">
        <v>114</v>
      </c>
      <c r="N2938" s="653">
        <v>43755</v>
      </c>
      <c r="O2938" s="654">
        <v>43762</v>
      </c>
      <c r="P2938" s="430"/>
      <c r="Q2938" s="2" t="s">
        <v>67</v>
      </c>
      <c r="R2938" s="655">
        <v>2019</v>
      </c>
    </row>
    <row r="2939" spans="1:23" ht="23.25" hidden="1" customHeight="1" x14ac:dyDescent="0.25">
      <c r="A2939" s="4" t="s">
        <v>36</v>
      </c>
      <c r="B2939" s="4" t="s">
        <v>5180</v>
      </c>
      <c r="C2939" s="430" t="s">
        <v>1507</v>
      </c>
      <c r="D2939" s="332" t="s">
        <v>5181</v>
      </c>
      <c r="E2939" s="333" t="s">
        <v>5182</v>
      </c>
      <c r="F2939" s="332" t="s">
        <v>32</v>
      </c>
      <c r="G2939" s="332">
        <v>1</v>
      </c>
      <c r="H2939" s="650">
        <v>27.27</v>
      </c>
      <c r="I2939" s="650">
        <v>27.27</v>
      </c>
      <c r="J2939" s="420">
        <v>43747</v>
      </c>
      <c r="K2939" s="597" t="s">
        <v>212</v>
      </c>
      <c r="L2939" s="323" t="s">
        <v>36</v>
      </c>
      <c r="M2939" s="652" t="s">
        <v>114</v>
      </c>
      <c r="N2939" s="653">
        <v>43755</v>
      </c>
      <c r="O2939" s="654">
        <v>43762</v>
      </c>
      <c r="P2939" s="430"/>
      <c r="Q2939" s="2" t="s">
        <v>67</v>
      </c>
      <c r="R2939" s="655">
        <v>2019</v>
      </c>
    </row>
    <row r="2940" spans="1:23" ht="23.25" hidden="1" customHeight="1" x14ac:dyDescent="0.25">
      <c r="A2940" s="4" t="s">
        <v>4004</v>
      </c>
      <c r="B2940" s="4" t="s">
        <v>5183</v>
      </c>
      <c r="C2940" s="430" t="s">
        <v>3403</v>
      </c>
      <c r="D2940" s="332" t="s">
        <v>5184</v>
      </c>
      <c r="E2940" s="417" t="s">
        <v>5183</v>
      </c>
      <c r="F2940" s="332" t="s">
        <v>50</v>
      </c>
      <c r="G2940" s="332">
        <v>1</v>
      </c>
      <c r="H2940" s="650">
        <v>8.7200000000000006</v>
      </c>
      <c r="I2940" s="650">
        <v>8.7200000000000006</v>
      </c>
      <c r="J2940" s="419">
        <v>43747</v>
      </c>
      <c r="K2940" s="597" t="s">
        <v>139</v>
      </c>
      <c r="L2940" s="323" t="s">
        <v>4004</v>
      </c>
      <c r="M2940" s="652" t="s">
        <v>114</v>
      </c>
      <c r="N2940" s="660">
        <v>43753</v>
      </c>
      <c r="O2940" s="654">
        <v>43762</v>
      </c>
      <c r="P2940" s="430"/>
      <c r="Q2940" s="2" t="s">
        <v>100</v>
      </c>
      <c r="R2940" s="655">
        <v>2019</v>
      </c>
      <c r="S2940" s="124"/>
      <c r="T2940" s="124"/>
      <c r="U2940" s="124"/>
      <c r="V2940" s="124"/>
      <c r="W2940" s="124"/>
    </row>
    <row r="2941" spans="1:23" ht="23.25" hidden="1" customHeight="1" x14ac:dyDescent="0.25">
      <c r="A2941" s="4" t="s">
        <v>4004</v>
      </c>
      <c r="B2941" s="4" t="s">
        <v>5183</v>
      </c>
      <c r="C2941" s="430" t="s">
        <v>3403</v>
      </c>
      <c r="D2941" s="332" t="s">
        <v>5184</v>
      </c>
      <c r="E2941" s="417" t="s">
        <v>5183</v>
      </c>
      <c r="F2941" s="332" t="s">
        <v>50</v>
      </c>
      <c r="G2941" s="332">
        <v>1</v>
      </c>
      <c r="H2941" s="650">
        <v>8.7200000000000006</v>
      </c>
      <c r="I2941" s="650">
        <v>8.7200000000000006</v>
      </c>
      <c r="J2941" s="419">
        <v>43747</v>
      </c>
      <c r="K2941" s="597" t="s">
        <v>139</v>
      </c>
      <c r="L2941" s="323" t="s">
        <v>4004</v>
      </c>
      <c r="M2941" s="652" t="s">
        <v>114</v>
      </c>
      <c r="N2941" s="660">
        <v>43753</v>
      </c>
      <c r="O2941" s="654">
        <v>43762</v>
      </c>
      <c r="P2941" s="430"/>
      <c r="Q2941" s="2" t="s">
        <v>100</v>
      </c>
      <c r="R2941" s="655">
        <v>2019</v>
      </c>
      <c r="S2941" s="124"/>
      <c r="T2941" s="124"/>
      <c r="U2941" s="124"/>
      <c r="V2941" s="124"/>
      <c r="W2941" s="124"/>
    </row>
    <row r="2942" spans="1:23" ht="23.25" hidden="1" customHeight="1" x14ac:dyDescent="0.25">
      <c r="A2942" s="4" t="s">
        <v>2495</v>
      </c>
      <c r="B2942" s="4" t="s">
        <v>1012</v>
      </c>
      <c r="C2942" s="430" t="s">
        <v>932</v>
      </c>
      <c r="D2942" s="332" t="s">
        <v>365</v>
      </c>
      <c r="E2942" s="333" t="s">
        <v>5185</v>
      </c>
      <c r="F2942" s="332" t="s">
        <v>50</v>
      </c>
      <c r="G2942" s="332">
        <v>4</v>
      </c>
      <c r="H2942" s="650">
        <v>64.03</v>
      </c>
      <c r="I2942" s="650">
        <v>256.12</v>
      </c>
      <c r="J2942" s="419">
        <v>43747</v>
      </c>
      <c r="K2942" s="597" t="s">
        <v>214</v>
      </c>
      <c r="L2942" s="323" t="s">
        <v>10</v>
      </c>
      <c r="M2942" s="652" t="s">
        <v>114</v>
      </c>
      <c r="N2942" s="660">
        <v>43753</v>
      </c>
      <c r="O2942" s="654">
        <v>43762</v>
      </c>
      <c r="P2942" s="430"/>
      <c r="Q2942" s="2" t="s">
        <v>67</v>
      </c>
      <c r="R2942" s="655">
        <v>2019</v>
      </c>
      <c r="S2942" s="804"/>
      <c r="T2942" s="804"/>
      <c r="U2942" s="804"/>
      <c r="V2942" s="804"/>
      <c r="W2942" s="804"/>
    </row>
    <row r="2943" spans="1:23" ht="23.25" hidden="1" customHeight="1" x14ac:dyDescent="0.25">
      <c r="A2943" s="4" t="s">
        <v>2495</v>
      </c>
      <c r="B2943" s="4" t="s">
        <v>1012</v>
      </c>
      <c r="C2943" s="430" t="s">
        <v>932</v>
      </c>
      <c r="D2943" s="332" t="s">
        <v>365</v>
      </c>
      <c r="E2943" s="333" t="s">
        <v>5185</v>
      </c>
      <c r="F2943" s="332" t="s">
        <v>50</v>
      </c>
      <c r="G2943" s="332">
        <v>4</v>
      </c>
      <c r="H2943" s="650">
        <v>64.03</v>
      </c>
      <c r="I2943" s="650">
        <v>256.12</v>
      </c>
      <c r="J2943" s="419">
        <v>43747</v>
      </c>
      <c r="K2943" s="597" t="s">
        <v>214</v>
      </c>
      <c r="L2943" s="323" t="s">
        <v>10</v>
      </c>
      <c r="M2943" s="652" t="s">
        <v>114</v>
      </c>
      <c r="N2943" s="660">
        <v>43753</v>
      </c>
      <c r="O2943" s="654">
        <v>43762</v>
      </c>
      <c r="P2943" s="430"/>
      <c r="Q2943" s="2" t="s">
        <v>67</v>
      </c>
      <c r="R2943" s="655">
        <v>2019</v>
      </c>
      <c r="S2943" s="805"/>
      <c r="T2943" s="805"/>
      <c r="U2943" s="805"/>
      <c r="V2943" s="805"/>
      <c r="W2943" s="805"/>
    </row>
    <row r="2944" spans="1:23" ht="23.25" hidden="1" customHeight="1" x14ac:dyDescent="0.25">
      <c r="A2944" s="4" t="s">
        <v>36</v>
      </c>
      <c r="B2944" s="4" t="s">
        <v>5186</v>
      </c>
      <c r="C2944" s="430" t="s">
        <v>1507</v>
      </c>
      <c r="D2944" s="332" t="s">
        <v>5187</v>
      </c>
      <c r="E2944" s="333" t="s">
        <v>5188</v>
      </c>
      <c r="F2944" s="332" t="s">
        <v>32</v>
      </c>
      <c r="G2944" s="332">
        <v>1</v>
      </c>
      <c r="H2944" s="650">
        <v>371.12</v>
      </c>
      <c r="I2944" s="650">
        <v>371.12</v>
      </c>
      <c r="J2944" s="420">
        <v>43747</v>
      </c>
      <c r="K2944" s="597" t="s">
        <v>212</v>
      </c>
      <c r="L2944" s="323" t="s">
        <v>36</v>
      </c>
      <c r="M2944" s="652" t="s">
        <v>114</v>
      </c>
      <c r="N2944" s="653">
        <v>43755</v>
      </c>
      <c r="O2944" s="654">
        <v>43762</v>
      </c>
      <c r="P2944" s="430"/>
      <c r="Q2944" s="2" t="s">
        <v>67</v>
      </c>
      <c r="R2944" s="655">
        <v>2019</v>
      </c>
    </row>
    <row r="2945" spans="1:23" ht="23.25" hidden="1" customHeight="1" x14ac:dyDescent="0.25">
      <c r="A2945" s="4" t="s">
        <v>36</v>
      </c>
      <c r="B2945" s="4" t="s">
        <v>5186</v>
      </c>
      <c r="C2945" s="430" t="s">
        <v>1507</v>
      </c>
      <c r="D2945" s="332" t="s">
        <v>5187</v>
      </c>
      <c r="E2945" s="333" t="s">
        <v>5188</v>
      </c>
      <c r="F2945" s="332" t="s">
        <v>32</v>
      </c>
      <c r="G2945" s="332">
        <v>1</v>
      </c>
      <c r="H2945" s="650">
        <v>371.12</v>
      </c>
      <c r="I2945" s="650">
        <v>371.12</v>
      </c>
      <c r="J2945" s="420">
        <v>43747</v>
      </c>
      <c r="K2945" s="597" t="s">
        <v>212</v>
      </c>
      <c r="L2945" s="323" t="s">
        <v>36</v>
      </c>
      <c r="M2945" s="652" t="s">
        <v>114</v>
      </c>
      <c r="N2945" s="653">
        <v>43755</v>
      </c>
      <c r="O2945" s="654">
        <v>43762</v>
      </c>
      <c r="P2945" s="430"/>
      <c r="Q2945" s="2" t="s">
        <v>67</v>
      </c>
      <c r="R2945" s="655">
        <v>2019</v>
      </c>
    </row>
    <row r="2946" spans="1:23" ht="23.25" hidden="1" customHeight="1" x14ac:dyDescent="0.25">
      <c r="A2946" s="4" t="s">
        <v>9</v>
      </c>
      <c r="B2946" s="4" t="s">
        <v>4939</v>
      </c>
      <c r="C2946" s="430"/>
      <c r="D2946" s="332" t="s">
        <v>5189</v>
      </c>
      <c r="E2946" s="333" t="s">
        <v>4940</v>
      </c>
      <c r="F2946" s="332" t="s">
        <v>2334</v>
      </c>
      <c r="G2946" s="332">
        <v>100</v>
      </c>
      <c r="H2946" s="650">
        <v>0.43</v>
      </c>
      <c r="I2946" s="650">
        <v>43</v>
      </c>
      <c r="J2946" s="419">
        <v>43747</v>
      </c>
      <c r="K2946" s="597" t="s">
        <v>1560</v>
      </c>
      <c r="L2946" s="323" t="s">
        <v>293</v>
      </c>
      <c r="M2946" s="652" t="s">
        <v>4099</v>
      </c>
      <c r="N2946" s="660">
        <v>43760</v>
      </c>
      <c r="O2946" s="654">
        <v>43762</v>
      </c>
      <c r="P2946" s="430"/>
      <c r="Q2946" s="2" t="s">
        <v>1261</v>
      </c>
      <c r="R2946" s="655">
        <v>2019</v>
      </c>
    </row>
    <row r="2947" spans="1:23" ht="23.25" hidden="1" customHeight="1" x14ac:dyDescent="0.25">
      <c r="A2947" s="4" t="s">
        <v>9</v>
      </c>
      <c r="B2947" s="4" t="s">
        <v>4939</v>
      </c>
      <c r="C2947" s="430"/>
      <c r="D2947" s="332" t="s">
        <v>5189</v>
      </c>
      <c r="E2947" s="333" t="s">
        <v>4940</v>
      </c>
      <c r="F2947" s="332" t="s">
        <v>2334</v>
      </c>
      <c r="G2947" s="332">
        <v>100</v>
      </c>
      <c r="H2947" s="650">
        <v>0.43</v>
      </c>
      <c r="I2947" s="650">
        <v>43</v>
      </c>
      <c r="J2947" s="419">
        <v>43747</v>
      </c>
      <c r="K2947" s="597" t="s">
        <v>1560</v>
      </c>
      <c r="L2947" s="323" t="s">
        <v>293</v>
      </c>
      <c r="M2947" s="652" t="s">
        <v>4099</v>
      </c>
      <c r="N2947" s="660">
        <v>43760</v>
      </c>
      <c r="O2947" s="654">
        <v>43762</v>
      </c>
      <c r="P2947" s="430"/>
      <c r="Q2947" s="2" t="s">
        <v>1261</v>
      </c>
      <c r="R2947" s="655">
        <v>2019</v>
      </c>
    </row>
    <row r="2948" spans="1:23" ht="23.25" hidden="1" customHeight="1" x14ac:dyDescent="0.25">
      <c r="A2948" s="4" t="s">
        <v>9</v>
      </c>
      <c r="B2948" s="4" t="s">
        <v>4941</v>
      </c>
      <c r="C2948" s="430"/>
      <c r="D2948" s="332"/>
      <c r="E2948" s="337" t="s">
        <v>4942</v>
      </c>
      <c r="F2948" s="332" t="s">
        <v>2334</v>
      </c>
      <c r="G2948" s="332">
        <v>100</v>
      </c>
      <c r="H2948" s="650">
        <v>0.11</v>
      </c>
      <c r="I2948" s="650">
        <v>11</v>
      </c>
      <c r="J2948" s="419">
        <v>43747</v>
      </c>
      <c r="K2948" s="597" t="s">
        <v>1560</v>
      </c>
      <c r="L2948" s="323" t="s">
        <v>293</v>
      </c>
      <c r="M2948" s="652" t="s">
        <v>4099</v>
      </c>
      <c r="N2948" s="660">
        <v>43760</v>
      </c>
      <c r="O2948" s="654">
        <v>43762</v>
      </c>
      <c r="P2948" s="430"/>
      <c r="Q2948" s="2" t="s">
        <v>100</v>
      </c>
      <c r="R2948" s="655">
        <v>2019</v>
      </c>
    </row>
    <row r="2949" spans="1:23" ht="23.25" hidden="1" customHeight="1" x14ac:dyDescent="0.25">
      <c r="A2949" s="4" t="s">
        <v>9</v>
      </c>
      <c r="B2949" s="4" t="s">
        <v>4941</v>
      </c>
      <c r="C2949" s="430"/>
      <c r="D2949" s="332"/>
      <c r="E2949" s="337" t="s">
        <v>4942</v>
      </c>
      <c r="F2949" s="332" t="s">
        <v>2334</v>
      </c>
      <c r="G2949" s="332">
        <v>100</v>
      </c>
      <c r="H2949" s="650">
        <v>0.11</v>
      </c>
      <c r="I2949" s="650">
        <v>11</v>
      </c>
      <c r="J2949" s="419">
        <v>43747</v>
      </c>
      <c r="K2949" s="597" t="s">
        <v>1560</v>
      </c>
      <c r="L2949" s="323" t="s">
        <v>293</v>
      </c>
      <c r="M2949" s="652" t="s">
        <v>4099</v>
      </c>
      <c r="N2949" s="660">
        <v>43760</v>
      </c>
      <c r="O2949" s="654">
        <v>43762</v>
      </c>
      <c r="P2949" s="430"/>
      <c r="Q2949" s="2" t="s">
        <v>100</v>
      </c>
      <c r="R2949" s="655">
        <v>2019</v>
      </c>
    </row>
    <row r="2950" spans="1:23" ht="23.25" hidden="1" customHeight="1" x14ac:dyDescent="0.25">
      <c r="A2950" s="331" t="s">
        <v>4004</v>
      </c>
      <c r="B2950" s="4" t="s">
        <v>5190</v>
      </c>
      <c r="C2950" s="430"/>
      <c r="D2950" s="332" t="s">
        <v>5191</v>
      </c>
      <c r="E2950" s="333" t="s">
        <v>5190</v>
      </c>
      <c r="F2950" s="332" t="s">
        <v>2334</v>
      </c>
      <c r="G2950" s="332">
        <v>1</v>
      </c>
      <c r="H2950" s="650">
        <v>1.88</v>
      </c>
      <c r="I2950" s="650">
        <v>1.88</v>
      </c>
      <c r="J2950" s="419">
        <v>43747</v>
      </c>
      <c r="K2950" s="597" t="s">
        <v>139</v>
      </c>
      <c r="L2950" s="323" t="s">
        <v>4004</v>
      </c>
      <c r="M2950" s="652" t="s">
        <v>114</v>
      </c>
      <c r="N2950" s="660">
        <v>43753</v>
      </c>
      <c r="O2950" s="654">
        <v>43762</v>
      </c>
      <c r="P2950" s="430"/>
      <c r="Q2950" s="2" t="s">
        <v>100</v>
      </c>
      <c r="R2950" s="655">
        <v>2019</v>
      </c>
      <c r="S2950" s="564"/>
      <c r="T2950" s="564"/>
      <c r="U2950" s="564"/>
      <c r="V2950" s="564"/>
      <c r="W2950" s="564"/>
    </row>
    <row r="2951" spans="1:23" ht="23.25" hidden="1" customHeight="1" x14ac:dyDescent="0.25">
      <c r="A2951" s="331" t="s">
        <v>4004</v>
      </c>
      <c r="B2951" s="4" t="s">
        <v>5190</v>
      </c>
      <c r="C2951" s="430"/>
      <c r="D2951" s="332" t="s">
        <v>5191</v>
      </c>
      <c r="E2951" s="333" t="s">
        <v>5190</v>
      </c>
      <c r="F2951" s="332" t="s">
        <v>2334</v>
      </c>
      <c r="G2951" s="332">
        <v>1</v>
      </c>
      <c r="H2951" s="650">
        <v>1.88</v>
      </c>
      <c r="I2951" s="650">
        <v>1.88</v>
      </c>
      <c r="J2951" s="419">
        <v>43747</v>
      </c>
      <c r="K2951" s="597" t="s">
        <v>139</v>
      </c>
      <c r="L2951" s="323" t="s">
        <v>4004</v>
      </c>
      <c r="M2951" s="652" t="s">
        <v>114</v>
      </c>
      <c r="N2951" s="660">
        <v>43753</v>
      </c>
      <c r="O2951" s="654">
        <v>43762</v>
      </c>
      <c r="P2951" s="430"/>
      <c r="Q2951" s="2" t="s">
        <v>100</v>
      </c>
      <c r="R2951" s="655">
        <v>2019</v>
      </c>
      <c r="S2951" s="124"/>
      <c r="T2951" s="124"/>
      <c r="U2951" s="124"/>
      <c r="V2951" s="124"/>
      <c r="W2951" s="124"/>
    </row>
    <row r="2952" spans="1:23" ht="23.25" hidden="1" customHeight="1" x14ac:dyDescent="0.25">
      <c r="A2952" s="338" t="s">
        <v>113</v>
      </c>
      <c r="B2952" s="5" t="s">
        <v>5192</v>
      </c>
      <c r="C2952" s="376" t="s">
        <v>1300</v>
      </c>
      <c r="D2952" s="332" t="s">
        <v>5193</v>
      </c>
      <c r="E2952" s="337" t="s">
        <v>5194</v>
      </c>
      <c r="F2952" s="344" t="s">
        <v>50</v>
      </c>
      <c r="G2952" s="332">
        <v>7</v>
      </c>
      <c r="H2952" s="650">
        <v>11</v>
      </c>
      <c r="I2952" s="650">
        <v>77</v>
      </c>
      <c r="J2952" s="366">
        <v>43748</v>
      </c>
      <c r="K2952" s="597" t="s">
        <v>1300</v>
      </c>
      <c r="L2952" s="323" t="s">
        <v>54</v>
      </c>
      <c r="M2952" s="652" t="s">
        <v>114</v>
      </c>
      <c r="N2952" s="660">
        <v>43756</v>
      </c>
      <c r="O2952" s="654">
        <v>43762</v>
      </c>
      <c r="P2952" s="659"/>
      <c r="Q2952" s="2" t="s">
        <v>100</v>
      </c>
      <c r="R2952" s="655">
        <v>2019</v>
      </c>
    </row>
    <row r="2953" spans="1:23" ht="23.25" hidden="1" customHeight="1" x14ac:dyDescent="0.25">
      <c r="A2953" s="338" t="s">
        <v>113</v>
      </c>
      <c r="B2953" s="5" t="s">
        <v>5192</v>
      </c>
      <c r="C2953" s="376" t="s">
        <v>1300</v>
      </c>
      <c r="D2953" s="332" t="s">
        <v>5193</v>
      </c>
      <c r="E2953" s="337" t="s">
        <v>5194</v>
      </c>
      <c r="F2953" s="344" t="s">
        <v>50</v>
      </c>
      <c r="G2953" s="332">
        <v>7</v>
      </c>
      <c r="H2953" s="650">
        <v>11</v>
      </c>
      <c r="I2953" s="650">
        <v>77</v>
      </c>
      <c r="J2953" s="366">
        <v>43748</v>
      </c>
      <c r="K2953" s="597" t="s">
        <v>1300</v>
      </c>
      <c r="L2953" s="323" t="s">
        <v>54</v>
      </c>
      <c r="M2953" s="652" t="s">
        <v>114</v>
      </c>
      <c r="N2953" s="660">
        <v>43756</v>
      </c>
      <c r="O2953" s="654">
        <v>43762</v>
      </c>
      <c r="P2953" s="659"/>
      <c r="Q2953" s="2" t="s">
        <v>100</v>
      </c>
      <c r="R2953" s="655">
        <v>2019</v>
      </c>
    </row>
    <row r="2954" spans="1:23" ht="23.25" hidden="1" customHeight="1" x14ac:dyDescent="0.25">
      <c r="A2954" s="338" t="s">
        <v>84</v>
      </c>
      <c r="B2954" s="5" t="s">
        <v>1299</v>
      </c>
      <c r="C2954" s="376" t="s">
        <v>1300</v>
      </c>
      <c r="D2954" s="332" t="s">
        <v>1319</v>
      </c>
      <c r="E2954" s="337" t="s">
        <v>5195</v>
      </c>
      <c r="F2954" s="344" t="s">
        <v>50</v>
      </c>
      <c r="G2954" s="332">
        <v>3</v>
      </c>
      <c r="H2954" s="650">
        <v>46</v>
      </c>
      <c r="I2954" s="650">
        <v>138</v>
      </c>
      <c r="J2954" s="366">
        <v>43748</v>
      </c>
      <c r="K2954" s="597" t="s">
        <v>1300</v>
      </c>
      <c r="L2954" s="323" t="s">
        <v>54</v>
      </c>
      <c r="M2954" s="652" t="s">
        <v>114</v>
      </c>
      <c r="N2954" s="660">
        <v>43756</v>
      </c>
      <c r="O2954" s="654">
        <v>43762</v>
      </c>
      <c r="P2954" s="659"/>
      <c r="Q2954" s="2" t="s">
        <v>67</v>
      </c>
      <c r="R2954" s="655">
        <v>2019</v>
      </c>
    </row>
    <row r="2955" spans="1:23" ht="23.25" hidden="1" customHeight="1" x14ac:dyDescent="0.25">
      <c r="A2955" s="338" t="s">
        <v>84</v>
      </c>
      <c r="B2955" s="5" t="s">
        <v>1299</v>
      </c>
      <c r="C2955" s="376" t="s">
        <v>1300</v>
      </c>
      <c r="D2955" s="332" t="s">
        <v>1319</v>
      </c>
      <c r="E2955" s="337" t="s">
        <v>5195</v>
      </c>
      <c r="F2955" s="344" t="s">
        <v>50</v>
      </c>
      <c r="G2955" s="332">
        <v>3</v>
      </c>
      <c r="H2955" s="650">
        <v>46</v>
      </c>
      <c r="I2955" s="650">
        <v>138</v>
      </c>
      <c r="J2955" s="366">
        <v>43748</v>
      </c>
      <c r="K2955" s="597" t="s">
        <v>1300</v>
      </c>
      <c r="L2955" s="323" t="s">
        <v>54</v>
      </c>
      <c r="M2955" s="652" t="s">
        <v>114</v>
      </c>
      <c r="N2955" s="660">
        <v>43756</v>
      </c>
      <c r="O2955" s="654">
        <v>43762</v>
      </c>
      <c r="P2955" s="659"/>
      <c r="Q2955" s="2" t="s">
        <v>67</v>
      </c>
      <c r="R2955" s="655">
        <v>2019</v>
      </c>
    </row>
    <row r="2956" spans="1:23" ht="23.25" hidden="1" customHeight="1" x14ac:dyDescent="0.25">
      <c r="A2956" s="4" t="s">
        <v>7</v>
      </c>
      <c r="B2956" s="4" t="s">
        <v>5196</v>
      </c>
      <c r="C2956" s="430"/>
      <c r="D2956" s="332"/>
      <c r="E2956" s="337" t="s">
        <v>5196</v>
      </c>
      <c r="F2956" s="332" t="s">
        <v>50</v>
      </c>
      <c r="G2956" s="332">
        <v>1</v>
      </c>
      <c r="H2956" s="650">
        <v>37.229999999999997</v>
      </c>
      <c r="I2956" s="650">
        <v>37.229999999999997</v>
      </c>
      <c r="J2956" s="419">
        <v>43749</v>
      </c>
      <c r="K2956" s="597" t="s">
        <v>1560</v>
      </c>
      <c r="L2956" s="323" t="s">
        <v>7</v>
      </c>
      <c r="M2956" s="652" t="s">
        <v>114</v>
      </c>
      <c r="N2956" s="660">
        <v>43755</v>
      </c>
      <c r="O2956" s="684">
        <v>43762</v>
      </c>
      <c r="P2956" s="781"/>
      <c r="Q2956" s="2" t="s">
        <v>67</v>
      </c>
      <c r="R2956" s="655">
        <v>2019</v>
      </c>
    </row>
    <row r="2957" spans="1:23" ht="23.25" hidden="1" customHeight="1" x14ac:dyDescent="0.25">
      <c r="A2957" s="4" t="s">
        <v>7</v>
      </c>
      <c r="B2957" s="4" t="s">
        <v>5196</v>
      </c>
      <c r="C2957" s="430"/>
      <c r="D2957" s="332"/>
      <c r="E2957" s="337" t="s">
        <v>5196</v>
      </c>
      <c r="F2957" s="332" t="s">
        <v>50</v>
      </c>
      <c r="G2957" s="332">
        <v>1</v>
      </c>
      <c r="H2957" s="650">
        <v>37.229999999999997</v>
      </c>
      <c r="I2957" s="650">
        <v>37.229999999999997</v>
      </c>
      <c r="J2957" s="419">
        <v>43749</v>
      </c>
      <c r="K2957" s="597" t="s">
        <v>1560</v>
      </c>
      <c r="L2957" s="323" t="s">
        <v>7</v>
      </c>
      <c r="M2957" s="652" t="s">
        <v>114</v>
      </c>
      <c r="N2957" s="660">
        <v>43755</v>
      </c>
      <c r="O2957" s="654">
        <v>43762</v>
      </c>
      <c r="P2957" s="430"/>
      <c r="Q2957" s="2" t="s">
        <v>67</v>
      </c>
      <c r="R2957" s="655">
        <v>2019</v>
      </c>
    </row>
    <row r="2958" spans="1:23" ht="23.25" hidden="1" customHeight="1" x14ac:dyDescent="0.25">
      <c r="A2958" s="4" t="s">
        <v>9</v>
      </c>
      <c r="B2958" s="334" t="s">
        <v>5197</v>
      </c>
      <c r="C2958" s="656" t="s">
        <v>5198</v>
      </c>
      <c r="D2958" s="335" t="s">
        <v>5199</v>
      </c>
      <c r="E2958" s="334" t="s">
        <v>5200</v>
      </c>
      <c r="F2958" s="332" t="s">
        <v>683</v>
      </c>
      <c r="G2958" s="332">
        <v>50</v>
      </c>
      <c r="H2958" s="650">
        <v>9.5500000000000007</v>
      </c>
      <c r="I2958" s="650">
        <v>477.50000000000006</v>
      </c>
      <c r="J2958" s="419">
        <v>43697</v>
      </c>
      <c r="K2958" s="597" t="s">
        <v>76</v>
      </c>
      <c r="L2958" s="323" t="s">
        <v>9</v>
      </c>
      <c r="M2958" s="652" t="s">
        <v>1258</v>
      </c>
      <c r="N2958" s="660">
        <v>43710</v>
      </c>
      <c r="O2958" s="654">
        <v>43717</v>
      </c>
      <c r="P2958" s="430"/>
      <c r="Q2958" s="2" t="s">
        <v>67</v>
      </c>
      <c r="R2958" s="655">
        <v>2019</v>
      </c>
    </row>
    <row r="2959" spans="1:23" ht="23.25" hidden="1" customHeight="1" x14ac:dyDescent="0.25">
      <c r="A2959" s="4" t="s">
        <v>9</v>
      </c>
      <c r="B2959" s="334" t="s">
        <v>5197</v>
      </c>
      <c r="C2959" s="656" t="s">
        <v>5198</v>
      </c>
      <c r="D2959" s="335" t="s">
        <v>5199</v>
      </c>
      <c r="E2959" s="334" t="s">
        <v>5200</v>
      </c>
      <c r="F2959" s="332" t="s">
        <v>683</v>
      </c>
      <c r="G2959" s="332">
        <v>50</v>
      </c>
      <c r="H2959" s="650">
        <v>9.5500000000000007</v>
      </c>
      <c r="I2959" s="650">
        <v>477.50000000000006</v>
      </c>
      <c r="J2959" s="419">
        <v>43697</v>
      </c>
      <c r="K2959" s="597" t="s">
        <v>76</v>
      </c>
      <c r="L2959" s="323" t="s">
        <v>9</v>
      </c>
      <c r="M2959" s="652" t="s">
        <v>1258</v>
      </c>
      <c r="N2959" s="660">
        <v>43710</v>
      </c>
      <c r="O2959" s="654">
        <v>43717</v>
      </c>
      <c r="P2959" s="430"/>
      <c r="Q2959" s="2" t="s">
        <v>67</v>
      </c>
      <c r="R2959" s="655">
        <v>2019</v>
      </c>
      <c r="S2959" s="124"/>
      <c r="T2959" s="124"/>
      <c r="U2959" s="124"/>
      <c r="V2959" s="124"/>
      <c r="W2959" s="124"/>
    </row>
    <row r="2960" spans="1:23" s="124" customFormat="1" ht="23.25" hidden="1" customHeight="1" x14ac:dyDescent="0.25">
      <c r="A2960" s="4" t="s">
        <v>1489</v>
      </c>
      <c r="B2960" s="4" t="s">
        <v>5201</v>
      </c>
      <c r="C2960" s="430" t="s">
        <v>198</v>
      </c>
      <c r="D2960" s="332">
        <v>117571</v>
      </c>
      <c r="E2960" s="417" t="s">
        <v>5202</v>
      </c>
      <c r="F2960" s="332" t="s">
        <v>32</v>
      </c>
      <c r="G2960" s="332">
        <v>3</v>
      </c>
      <c r="H2960" s="650">
        <v>86.4</v>
      </c>
      <c r="I2960" s="650">
        <v>259.20000000000005</v>
      </c>
      <c r="J2960" s="419">
        <v>43752</v>
      </c>
      <c r="K2960" s="597" t="s">
        <v>214</v>
      </c>
      <c r="L2960" s="323" t="s">
        <v>84</v>
      </c>
      <c r="M2960" s="652" t="s">
        <v>114</v>
      </c>
      <c r="N2960" s="660">
        <v>43753</v>
      </c>
      <c r="O2960" s="654">
        <v>43762</v>
      </c>
      <c r="P2960" s="430"/>
      <c r="Q2960" s="2" t="s">
        <v>100</v>
      </c>
      <c r="R2960" s="655">
        <v>2019</v>
      </c>
    </row>
    <row r="2961" spans="1:23" s="124" customFormat="1" ht="23.25" hidden="1" customHeight="1" x14ac:dyDescent="0.25">
      <c r="A2961" s="4" t="s">
        <v>1489</v>
      </c>
      <c r="B2961" s="4" t="s">
        <v>5201</v>
      </c>
      <c r="C2961" s="430" t="s">
        <v>198</v>
      </c>
      <c r="D2961" s="332">
        <v>117571</v>
      </c>
      <c r="E2961" s="417" t="s">
        <v>5202</v>
      </c>
      <c r="F2961" s="332" t="s">
        <v>32</v>
      </c>
      <c r="G2961" s="332">
        <v>3</v>
      </c>
      <c r="H2961" s="650">
        <v>86.4</v>
      </c>
      <c r="I2961" s="650">
        <v>259.20000000000005</v>
      </c>
      <c r="J2961" s="419">
        <v>43752</v>
      </c>
      <c r="K2961" s="597" t="s">
        <v>214</v>
      </c>
      <c r="L2961" s="323" t="s">
        <v>84</v>
      </c>
      <c r="M2961" s="652" t="s">
        <v>114</v>
      </c>
      <c r="N2961" s="660">
        <v>43753</v>
      </c>
      <c r="O2961" s="654">
        <v>43762</v>
      </c>
      <c r="P2961" s="430"/>
      <c r="Q2961" s="2" t="s">
        <v>100</v>
      </c>
      <c r="R2961" s="655">
        <v>2019</v>
      </c>
    </row>
    <row r="2962" spans="1:23" s="124" customFormat="1" ht="23.25" hidden="1" customHeight="1" x14ac:dyDescent="0.25">
      <c r="A2962" s="417" t="s">
        <v>915</v>
      </c>
      <c r="B2962" s="4" t="s">
        <v>916</v>
      </c>
      <c r="C2962" s="430" t="s">
        <v>917</v>
      </c>
      <c r="D2962" s="332" t="s">
        <v>918</v>
      </c>
      <c r="E2962" s="333" t="s">
        <v>919</v>
      </c>
      <c r="F2962" s="332" t="s">
        <v>683</v>
      </c>
      <c r="G2962" s="332">
        <v>6</v>
      </c>
      <c r="H2962" s="650">
        <v>101.27</v>
      </c>
      <c r="I2962" s="650">
        <v>607.62</v>
      </c>
      <c r="J2962" s="419">
        <v>43752</v>
      </c>
      <c r="K2962" s="597" t="s">
        <v>139</v>
      </c>
      <c r="L2962" s="323" t="s">
        <v>84</v>
      </c>
      <c r="M2962" s="652" t="s">
        <v>114</v>
      </c>
      <c r="N2962" s="660">
        <v>43753</v>
      </c>
      <c r="O2962" s="654">
        <v>43762</v>
      </c>
      <c r="P2962" s="430"/>
      <c r="Q2962" s="2" t="s">
        <v>100</v>
      </c>
      <c r="R2962" s="655">
        <v>2019</v>
      </c>
    </row>
    <row r="2963" spans="1:23" s="124" customFormat="1" ht="23.25" hidden="1" customHeight="1" x14ac:dyDescent="0.25">
      <c r="A2963" s="417" t="s">
        <v>915</v>
      </c>
      <c r="B2963" s="4" t="s">
        <v>916</v>
      </c>
      <c r="C2963" s="430" t="s">
        <v>917</v>
      </c>
      <c r="D2963" s="332" t="s">
        <v>918</v>
      </c>
      <c r="E2963" s="333" t="s">
        <v>919</v>
      </c>
      <c r="F2963" s="332" t="s">
        <v>683</v>
      </c>
      <c r="G2963" s="332">
        <v>6</v>
      </c>
      <c r="H2963" s="650">
        <v>101.27</v>
      </c>
      <c r="I2963" s="650">
        <v>607.62</v>
      </c>
      <c r="J2963" s="419">
        <v>43752</v>
      </c>
      <c r="K2963" s="597" t="s">
        <v>139</v>
      </c>
      <c r="L2963" s="323" t="s">
        <v>84</v>
      </c>
      <c r="M2963" s="652" t="s">
        <v>114</v>
      </c>
      <c r="N2963" s="660">
        <v>43753</v>
      </c>
      <c r="O2963" s="654">
        <v>43762</v>
      </c>
      <c r="P2963" s="430"/>
      <c r="Q2963" s="2" t="s">
        <v>100</v>
      </c>
      <c r="R2963" s="655">
        <v>2019</v>
      </c>
    </row>
    <row r="2964" spans="1:23" s="124" customFormat="1" ht="23.25" hidden="1" customHeight="1" x14ac:dyDescent="0.25">
      <c r="A2964" s="4" t="s">
        <v>0</v>
      </c>
      <c r="B2964" s="4" t="s">
        <v>5203</v>
      </c>
      <c r="C2964" s="720"/>
      <c r="D2964" s="332"/>
      <c r="E2964" s="337" t="s">
        <v>5204</v>
      </c>
      <c r="F2964" s="332" t="s">
        <v>5133</v>
      </c>
      <c r="G2964" s="332">
        <v>10</v>
      </c>
      <c r="H2964" s="650">
        <v>0.17</v>
      </c>
      <c r="I2964" s="650">
        <v>1.7000000000000002</v>
      </c>
      <c r="J2964" s="419">
        <v>43752</v>
      </c>
      <c r="K2964" s="597" t="s">
        <v>139</v>
      </c>
      <c r="L2964" s="323" t="s">
        <v>0</v>
      </c>
      <c r="M2964" s="652" t="s">
        <v>114</v>
      </c>
      <c r="N2964" s="660">
        <v>43753</v>
      </c>
      <c r="O2964" s="654"/>
      <c r="P2964" s="719"/>
      <c r="Q2964" s="798" t="s">
        <v>100</v>
      </c>
      <c r="R2964" s="655">
        <v>2019</v>
      </c>
    </row>
    <row r="2965" spans="1:23" s="124" customFormat="1" ht="23.25" hidden="1" customHeight="1" x14ac:dyDescent="0.25">
      <c r="A2965" s="4" t="s">
        <v>0</v>
      </c>
      <c r="B2965" s="4" t="s">
        <v>5203</v>
      </c>
      <c r="C2965" s="720"/>
      <c r="D2965" s="332"/>
      <c r="E2965" s="337" t="s">
        <v>5204</v>
      </c>
      <c r="F2965" s="332" t="s">
        <v>5133</v>
      </c>
      <c r="G2965" s="332">
        <v>10</v>
      </c>
      <c r="H2965" s="650">
        <v>0.17</v>
      </c>
      <c r="I2965" s="650">
        <v>1.7000000000000002</v>
      </c>
      <c r="J2965" s="419">
        <v>43752</v>
      </c>
      <c r="K2965" s="597" t="s">
        <v>139</v>
      </c>
      <c r="L2965" s="323" t="s">
        <v>0</v>
      </c>
      <c r="M2965" s="652" t="s">
        <v>114</v>
      </c>
      <c r="N2965" s="660">
        <v>43753</v>
      </c>
      <c r="O2965" s="654"/>
      <c r="P2965" s="719"/>
      <c r="Q2965" s="798" t="s">
        <v>100</v>
      </c>
      <c r="R2965" s="655">
        <v>2019</v>
      </c>
      <c r="S2965" s="330"/>
      <c r="T2965" s="330"/>
      <c r="U2965" s="330"/>
      <c r="V2965" s="330"/>
      <c r="W2965" s="330"/>
    </row>
    <row r="2966" spans="1:23" s="124" customFormat="1" ht="23.25" hidden="1" customHeight="1" x14ac:dyDescent="0.25">
      <c r="A2966" s="382" t="s">
        <v>7</v>
      </c>
      <c r="B2966" s="348" t="s">
        <v>5205</v>
      </c>
      <c r="C2966" s="728"/>
      <c r="D2966" s="349" t="s">
        <v>5206</v>
      </c>
      <c r="E2966" s="383" t="s">
        <v>5207</v>
      </c>
      <c r="F2966" s="393" t="s">
        <v>50</v>
      </c>
      <c r="G2966" s="393">
        <v>1</v>
      </c>
      <c r="H2966" s="650">
        <v>20.98</v>
      </c>
      <c r="I2966" s="650">
        <v>20.98</v>
      </c>
      <c r="J2966" s="686">
        <v>43152</v>
      </c>
      <c r="K2966" s="598" t="s">
        <v>76</v>
      </c>
      <c r="L2966" s="569" t="s">
        <v>7</v>
      </c>
      <c r="M2966" s="652" t="s">
        <v>66</v>
      </c>
      <c r="N2966" s="660">
        <v>43152</v>
      </c>
      <c r="O2966" s="654">
        <v>43158</v>
      </c>
      <c r="P2966" s="5"/>
      <c r="Q2966" s="271" t="s">
        <v>77</v>
      </c>
      <c r="R2966" s="5">
        <v>2018</v>
      </c>
      <c r="S2966" s="330"/>
      <c r="T2966" s="330"/>
      <c r="U2966" s="330"/>
      <c r="V2966" s="330"/>
      <c r="W2966" s="330"/>
    </row>
    <row r="2967" spans="1:23" ht="23.25" hidden="1" customHeight="1" x14ac:dyDescent="0.25">
      <c r="A2967" s="331" t="s">
        <v>7</v>
      </c>
      <c r="B2967" s="4" t="s">
        <v>5208</v>
      </c>
      <c r="C2967" s="430"/>
      <c r="D2967" s="332" t="s">
        <v>5206</v>
      </c>
      <c r="E2967" s="331" t="s">
        <v>5207</v>
      </c>
      <c r="F2967" s="332" t="s">
        <v>50</v>
      </c>
      <c r="G2967" s="332">
        <v>2</v>
      </c>
      <c r="H2967" s="650">
        <v>20.98</v>
      </c>
      <c r="I2967" s="650">
        <v>41.96</v>
      </c>
      <c r="J2967" s="366">
        <v>43549</v>
      </c>
      <c r="K2967" s="598" t="s">
        <v>76</v>
      </c>
      <c r="L2967" s="323" t="s">
        <v>88</v>
      </c>
      <c r="M2967" s="652" t="s">
        <v>129</v>
      </c>
      <c r="N2967" s="653">
        <v>44295</v>
      </c>
      <c r="O2967" s="654">
        <v>43564</v>
      </c>
      <c r="P2967" s="430"/>
      <c r="Q2967" s="2" t="s">
        <v>100</v>
      </c>
      <c r="R2967" s="655">
        <v>2019</v>
      </c>
    </row>
    <row r="2968" spans="1:23" ht="23.25" hidden="1" customHeight="1" x14ac:dyDescent="0.25">
      <c r="A2968" s="4" t="s">
        <v>0</v>
      </c>
      <c r="B2968" s="4" t="s">
        <v>4335</v>
      </c>
      <c r="C2968" s="430" t="s">
        <v>180</v>
      </c>
      <c r="D2968" s="332" t="s">
        <v>700</v>
      </c>
      <c r="E2968" s="417" t="s">
        <v>4350</v>
      </c>
      <c r="F2968" s="344" t="s">
        <v>44</v>
      </c>
      <c r="G2968" s="332">
        <v>10</v>
      </c>
      <c r="H2968" s="650">
        <v>15.35</v>
      </c>
      <c r="I2968" s="650">
        <v>153.5</v>
      </c>
      <c r="J2968" s="419">
        <v>43752</v>
      </c>
      <c r="K2968" s="597" t="s">
        <v>180</v>
      </c>
      <c r="L2968" s="323" t="s">
        <v>54</v>
      </c>
      <c r="M2968" s="652" t="s">
        <v>114</v>
      </c>
      <c r="N2968" s="660">
        <v>43753</v>
      </c>
      <c r="O2968" s="654">
        <v>43762</v>
      </c>
      <c r="P2968" s="430"/>
      <c r="Q2968" s="2" t="s">
        <v>67</v>
      </c>
      <c r="R2968" s="718">
        <v>2019</v>
      </c>
      <c r="S2968" s="124"/>
      <c r="T2968" s="124"/>
      <c r="U2968" s="124"/>
      <c r="V2968" s="124"/>
      <c r="W2968" s="124"/>
    </row>
    <row r="2969" spans="1:23" ht="23.25" hidden="1" customHeight="1" x14ac:dyDescent="0.25">
      <c r="A2969" s="4" t="s">
        <v>0</v>
      </c>
      <c r="B2969" s="4" t="s">
        <v>4335</v>
      </c>
      <c r="C2969" s="430" t="s">
        <v>180</v>
      </c>
      <c r="D2969" s="332" t="s">
        <v>700</v>
      </c>
      <c r="E2969" s="417" t="s">
        <v>4350</v>
      </c>
      <c r="F2969" s="344" t="s">
        <v>44</v>
      </c>
      <c r="G2969" s="332">
        <v>10</v>
      </c>
      <c r="H2969" s="650">
        <v>15.35</v>
      </c>
      <c r="I2969" s="650">
        <v>153.5</v>
      </c>
      <c r="J2969" s="419">
        <v>43752</v>
      </c>
      <c r="K2969" s="597" t="s">
        <v>180</v>
      </c>
      <c r="L2969" s="323" t="s">
        <v>54</v>
      </c>
      <c r="M2969" s="652" t="s">
        <v>114</v>
      </c>
      <c r="N2969" s="660">
        <v>43753</v>
      </c>
      <c r="O2969" s="654">
        <v>43762</v>
      </c>
      <c r="P2969" s="430"/>
      <c r="Q2969" s="2" t="s">
        <v>67</v>
      </c>
      <c r="R2969" s="718">
        <v>2019</v>
      </c>
    </row>
    <row r="2970" spans="1:23" ht="23.25" hidden="1" customHeight="1" x14ac:dyDescent="0.25">
      <c r="A2970" s="4" t="s">
        <v>54</v>
      </c>
      <c r="B2970" s="4" t="s">
        <v>5209</v>
      </c>
      <c r="C2970" s="430" t="s">
        <v>2542</v>
      </c>
      <c r="D2970" s="332" t="s">
        <v>5210</v>
      </c>
      <c r="E2970" s="4" t="s">
        <v>5211</v>
      </c>
      <c r="F2970" s="332" t="s">
        <v>32</v>
      </c>
      <c r="G2970" s="332">
        <v>1</v>
      </c>
      <c r="H2970" s="650">
        <v>1468.14</v>
      </c>
      <c r="I2970" s="650">
        <v>1468.14</v>
      </c>
      <c r="J2970" s="419">
        <v>43754</v>
      </c>
      <c r="K2970" s="597" t="s">
        <v>808</v>
      </c>
      <c r="L2970" s="323" t="s">
        <v>54</v>
      </c>
      <c r="M2970" s="652" t="s">
        <v>114</v>
      </c>
      <c r="N2970" s="660">
        <v>43755</v>
      </c>
      <c r="O2970" s="654">
        <v>43762</v>
      </c>
      <c r="P2970" s="430"/>
      <c r="Q2970" s="2" t="s">
        <v>67</v>
      </c>
      <c r="R2970" s="655">
        <v>2019</v>
      </c>
      <c r="S2970" s="514"/>
      <c r="T2970" s="514"/>
      <c r="U2970" s="514"/>
      <c r="V2970" s="514"/>
      <c r="W2970" s="514"/>
    </row>
    <row r="2971" spans="1:23" ht="23.25" hidden="1" customHeight="1" x14ac:dyDescent="0.25">
      <c r="A2971" s="4" t="s">
        <v>54</v>
      </c>
      <c r="B2971" s="4" t="s">
        <v>5209</v>
      </c>
      <c r="C2971" s="430" t="s">
        <v>2542</v>
      </c>
      <c r="D2971" s="332" t="s">
        <v>5210</v>
      </c>
      <c r="E2971" s="4" t="s">
        <v>5211</v>
      </c>
      <c r="F2971" s="332" t="s">
        <v>32</v>
      </c>
      <c r="G2971" s="332">
        <v>1</v>
      </c>
      <c r="H2971" s="650">
        <v>1468.14</v>
      </c>
      <c r="I2971" s="650">
        <v>1468.14</v>
      </c>
      <c r="J2971" s="419">
        <v>43754</v>
      </c>
      <c r="K2971" s="597" t="s">
        <v>808</v>
      </c>
      <c r="L2971" s="323" t="s">
        <v>54</v>
      </c>
      <c r="M2971" s="652" t="s">
        <v>114</v>
      </c>
      <c r="N2971" s="660">
        <v>43755</v>
      </c>
      <c r="O2971" s="654">
        <v>43762</v>
      </c>
      <c r="P2971" s="430"/>
      <c r="Q2971" s="2" t="s">
        <v>67</v>
      </c>
      <c r="R2971" s="655">
        <v>2019</v>
      </c>
      <c r="S2971" s="124"/>
      <c r="T2971" s="124"/>
      <c r="U2971" s="124"/>
      <c r="V2971" s="124"/>
      <c r="W2971" s="124"/>
    </row>
    <row r="2972" spans="1:23" ht="23.25" hidden="1" customHeight="1" x14ac:dyDescent="0.25">
      <c r="A2972" s="4" t="s">
        <v>3930</v>
      </c>
      <c r="B2972" s="4" t="s">
        <v>5212</v>
      </c>
      <c r="C2972" s="430" t="s">
        <v>2389</v>
      </c>
      <c r="D2972" s="332" t="s">
        <v>5213</v>
      </c>
      <c r="E2972" s="337" t="s">
        <v>5212</v>
      </c>
      <c r="F2972" s="332" t="s">
        <v>50</v>
      </c>
      <c r="G2972" s="332">
        <v>3</v>
      </c>
      <c r="H2972" s="650">
        <v>22.5</v>
      </c>
      <c r="I2972" s="650">
        <v>67.5</v>
      </c>
      <c r="J2972" s="420">
        <v>43754</v>
      </c>
      <c r="K2972" s="597" t="s">
        <v>33</v>
      </c>
      <c r="L2972" s="323" t="s">
        <v>36</v>
      </c>
      <c r="M2972" s="652" t="s">
        <v>4099</v>
      </c>
      <c r="N2972" s="653">
        <v>43760</v>
      </c>
      <c r="O2972" s="654">
        <v>43762</v>
      </c>
      <c r="P2972" s="430"/>
      <c r="Q2972" s="2" t="s">
        <v>67</v>
      </c>
      <c r="R2972" s="658">
        <f>YEAR(J2972)</f>
        <v>2019</v>
      </c>
    </row>
    <row r="2973" spans="1:23" s="124" customFormat="1" ht="23.25" hidden="1" customHeight="1" x14ac:dyDescent="0.25">
      <c r="A2973" s="4" t="s">
        <v>3930</v>
      </c>
      <c r="B2973" s="4" t="s">
        <v>5212</v>
      </c>
      <c r="C2973" s="430" t="s">
        <v>2389</v>
      </c>
      <c r="D2973" s="332" t="s">
        <v>5213</v>
      </c>
      <c r="E2973" s="337" t="s">
        <v>5212</v>
      </c>
      <c r="F2973" s="332" t="s">
        <v>50</v>
      </c>
      <c r="G2973" s="332">
        <v>3</v>
      </c>
      <c r="H2973" s="650">
        <v>22.5</v>
      </c>
      <c r="I2973" s="650">
        <v>67.5</v>
      </c>
      <c r="J2973" s="420">
        <v>43754</v>
      </c>
      <c r="K2973" s="597" t="s">
        <v>33</v>
      </c>
      <c r="L2973" s="323" t="s">
        <v>36</v>
      </c>
      <c r="M2973" s="652" t="s">
        <v>4099</v>
      </c>
      <c r="N2973" s="653">
        <v>43760</v>
      </c>
      <c r="O2973" s="654">
        <v>43762</v>
      </c>
      <c r="P2973" s="430"/>
      <c r="Q2973" s="2" t="s">
        <v>67</v>
      </c>
      <c r="R2973" s="658">
        <f>YEAR(J2973)</f>
        <v>2019</v>
      </c>
    </row>
    <row r="2974" spans="1:23" s="124" customFormat="1" ht="23.25" hidden="1" customHeight="1" x14ac:dyDescent="0.25">
      <c r="A2974" s="4" t="s">
        <v>3047</v>
      </c>
      <c r="B2974" s="4" t="s">
        <v>5214</v>
      </c>
      <c r="C2974" s="430" t="s">
        <v>3228</v>
      </c>
      <c r="D2974" s="332" t="s">
        <v>5215</v>
      </c>
      <c r="E2974" s="333" t="s">
        <v>5214</v>
      </c>
      <c r="F2974" s="332" t="s">
        <v>50</v>
      </c>
      <c r="G2974" s="332">
        <v>1</v>
      </c>
      <c r="H2974" s="650">
        <v>17.52</v>
      </c>
      <c r="I2974" s="650">
        <v>17.52</v>
      </c>
      <c r="J2974" s="419">
        <v>43754</v>
      </c>
      <c r="K2974" s="597" t="s">
        <v>139</v>
      </c>
      <c r="L2974" s="323" t="s">
        <v>3047</v>
      </c>
      <c r="M2974" s="652" t="s">
        <v>4099</v>
      </c>
      <c r="N2974" s="660">
        <v>43760</v>
      </c>
      <c r="O2974" s="654">
        <v>43762</v>
      </c>
      <c r="P2974" s="430"/>
      <c r="Q2974" s="2" t="s">
        <v>67</v>
      </c>
      <c r="R2974" s="655">
        <v>2019</v>
      </c>
      <c r="S2974" s="330"/>
      <c r="T2974" s="330"/>
      <c r="U2974" s="330"/>
      <c r="V2974" s="330"/>
      <c r="W2974" s="330"/>
    </row>
    <row r="2975" spans="1:23" ht="23.25" hidden="1" customHeight="1" x14ac:dyDescent="0.25">
      <c r="A2975" s="4" t="s">
        <v>3047</v>
      </c>
      <c r="B2975" s="4" t="s">
        <v>5214</v>
      </c>
      <c r="C2975" s="430" t="s">
        <v>3228</v>
      </c>
      <c r="D2975" s="332" t="s">
        <v>5215</v>
      </c>
      <c r="E2975" s="333" t="s">
        <v>5214</v>
      </c>
      <c r="F2975" s="332" t="s">
        <v>50</v>
      </c>
      <c r="G2975" s="332">
        <v>1</v>
      </c>
      <c r="H2975" s="650">
        <v>17.52</v>
      </c>
      <c r="I2975" s="650">
        <v>17.52</v>
      </c>
      <c r="J2975" s="419">
        <v>43754</v>
      </c>
      <c r="K2975" s="597" t="s">
        <v>139</v>
      </c>
      <c r="L2975" s="323" t="s">
        <v>3047</v>
      </c>
      <c r="M2975" s="652" t="s">
        <v>4099</v>
      </c>
      <c r="N2975" s="660">
        <v>43760</v>
      </c>
      <c r="O2975" s="654">
        <v>43762</v>
      </c>
      <c r="P2975" s="430"/>
      <c r="Q2975" s="2" t="s">
        <v>67</v>
      </c>
      <c r="R2975" s="655">
        <v>2019</v>
      </c>
    </row>
    <row r="2976" spans="1:23" ht="23.25" hidden="1" customHeight="1" x14ac:dyDescent="0.25">
      <c r="A2976" s="4" t="s">
        <v>84</v>
      </c>
      <c r="B2976" s="4" t="s">
        <v>5216</v>
      </c>
      <c r="C2976" s="430" t="s">
        <v>1134</v>
      </c>
      <c r="D2976" s="332">
        <v>54351</v>
      </c>
      <c r="E2976" s="4" t="s">
        <v>5217</v>
      </c>
      <c r="F2976" s="332" t="s">
        <v>32</v>
      </c>
      <c r="G2976" s="332">
        <v>1</v>
      </c>
      <c r="H2976" s="650">
        <v>235.41</v>
      </c>
      <c r="I2976" s="650">
        <v>235.41</v>
      </c>
      <c r="J2976" s="419">
        <v>43754</v>
      </c>
      <c r="K2976" s="597" t="s">
        <v>808</v>
      </c>
      <c r="L2976" s="323" t="s">
        <v>54</v>
      </c>
      <c r="M2976" s="652" t="s">
        <v>114</v>
      </c>
      <c r="N2976" s="660">
        <v>43755</v>
      </c>
      <c r="O2976" s="657">
        <v>43762</v>
      </c>
      <c r="P2976" s="430"/>
      <c r="Q2976" s="2" t="s">
        <v>100</v>
      </c>
      <c r="R2976" s="655">
        <v>2019</v>
      </c>
      <c r="S2976" s="124"/>
      <c r="T2976" s="124"/>
      <c r="U2976" s="124"/>
      <c r="V2976" s="124"/>
      <c r="W2976" s="124"/>
    </row>
    <row r="2977" spans="1:23" ht="23.25" hidden="1" customHeight="1" x14ac:dyDescent="0.25">
      <c r="A2977" s="4" t="s">
        <v>84</v>
      </c>
      <c r="B2977" s="4" t="s">
        <v>5216</v>
      </c>
      <c r="C2977" s="430" t="s">
        <v>1134</v>
      </c>
      <c r="D2977" s="332">
        <v>54351</v>
      </c>
      <c r="E2977" s="4" t="s">
        <v>5217</v>
      </c>
      <c r="F2977" s="332" t="s">
        <v>32</v>
      </c>
      <c r="G2977" s="332">
        <v>1</v>
      </c>
      <c r="H2977" s="650">
        <v>235.41</v>
      </c>
      <c r="I2977" s="650">
        <v>235.41</v>
      </c>
      <c r="J2977" s="419">
        <v>43754</v>
      </c>
      <c r="K2977" s="597" t="s">
        <v>808</v>
      </c>
      <c r="L2977" s="323" t="s">
        <v>54</v>
      </c>
      <c r="M2977" s="652" t="s">
        <v>114</v>
      </c>
      <c r="N2977" s="660">
        <v>43755</v>
      </c>
      <c r="O2977" s="657">
        <v>43762</v>
      </c>
      <c r="P2977" s="430"/>
      <c r="Q2977" s="2" t="s">
        <v>100</v>
      </c>
      <c r="R2977" s="655">
        <v>2019</v>
      </c>
      <c r="S2977" s="124"/>
      <c r="T2977" s="124"/>
      <c r="U2977" s="124"/>
      <c r="V2977" s="124"/>
      <c r="W2977" s="124"/>
    </row>
    <row r="2978" spans="1:23" ht="23.25" hidden="1" customHeight="1" x14ac:dyDescent="0.25">
      <c r="A2978" s="4" t="s">
        <v>5218</v>
      </c>
      <c r="B2978" s="4" t="s">
        <v>5219</v>
      </c>
      <c r="C2978" s="430" t="s">
        <v>5220</v>
      </c>
      <c r="D2978" s="332" t="s">
        <v>3701</v>
      </c>
      <c r="E2978" s="333" t="s">
        <v>5221</v>
      </c>
      <c r="F2978" s="332" t="s">
        <v>683</v>
      </c>
      <c r="G2978" s="332">
        <v>2</v>
      </c>
      <c r="H2978" s="650">
        <v>13.02</v>
      </c>
      <c r="I2978" s="650">
        <v>26.04</v>
      </c>
      <c r="J2978" s="419">
        <v>43755</v>
      </c>
      <c r="K2978" s="597" t="s">
        <v>139</v>
      </c>
      <c r="L2978" s="323" t="s">
        <v>3047</v>
      </c>
      <c r="M2978" s="652" t="s">
        <v>4099</v>
      </c>
      <c r="N2978" s="660">
        <v>43760</v>
      </c>
      <c r="O2978" s="654">
        <v>44267</v>
      </c>
      <c r="P2978" s="430"/>
      <c r="Q2978" s="2" t="s">
        <v>67</v>
      </c>
      <c r="R2978" s="655">
        <v>2019</v>
      </c>
    </row>
    <row r="2979" spans="1:23" ht="23.25" hidden="1" customHeight="1" x14ac:dyDescent="0.25">
      <c r="A2979" s="4" t="s">
        <v>5218</v>
      </c>
      <c r="B2979" s="4" t="s">
        <v>5219</v>
      </c>
      <c r="C2979" s="430" t="s">
        <v>5220</v>
      </c>
      <c r="D2979" s="332" t="s">
        <v>3701</v>
      </c>
      <c r="E2979" s="333" t="s">
        <v>5221</v>
      </c>
      <c r="F2979" s="332" t="s">
        <v>683</v>
      </c>
      <c r="G2979" s="332">
        <v>2</v>
      </c>
      <c r="H2979" s="650">
        <v>13.02</v>
      </c>
      <c r="I2979" s="650">
        <v>26.04</v>
      </c>
      <c r="J2979" s="419">
        <v>43755</v>
      </c>
      <c r="K2979" s="597" t="s">
        <v>139</v>
      </c>
      <c r="L2979" s="323" t="s">
        <v>3047</v>
      </c>
      <c r="M2979" s="652" t="s">
        <v>4099</v>
      </c>
      <c r="N2979" s="660">
        <v>43760</v>
      </c>
      <c r="O2979" s="654">
        <v>44267</v>
      </c>
      <c r="P2979" s="430"/>
      <c r="Q2979" s="2" t="s">
        <v>67</v>
      </c>
      <c r="R2979" s="655">
        <v>2019</v>
      </c>
      <c r="S2979" s="86"/>
      <c r="T2979" s="86"/>
      <c r="U2979" s="86"/>
      <c r="V2979" s="86"/>
      <c r="W2979" s="86"/>
    </row>
    <row r="2980" spans="1:23" ht="23.25" hidden="1" customHeight="1" x14ac:dyDescent="0.25">
      <c r="A2980" s="4" t="s">
        <v>293</v>
      </c>
      <c r="B2980" s="5" t="s">
        <v>2859</v>
      </c>
      <c r="C2980" s="430" t="s">
        <v>784</v>
      </c>
      <c r="D2980" s="332" t="s">
        <v>5160</v>
      </c>
      <c r="E2980" s="337" t="s">
        <v>5120</v>
      </c>
      <c r="F2980" s="344" t="s">
        <v>32</v>
      </c>
      <c r="G2980" s="332">
        <v>40</v>
      </c>
      <c r="H2980" s="650">
        <v>13.95</v>
      </c>
      <c r="I2980" s="650">
        <v>558</v>
      </c>
      <c r="J2980" s="419">
        <v>43756</v>
      </c>
      <c r="K2980" s="597" t="s">
        <v>784</v>
      </c>
      <c r="L2980" s="323" t="s">
        <v>103</v>
      </c>
      <c r="M2980" s="652" t="s">
        <v>4099</v>
      </c>
      <c r="N2980" s="660">
        <v>43760</v>
      </c>
      <c r="O2980" s="654">
        <v>43762</v>
      </c>
      <c r="P2980" s="430"/>
      <c r="Q2980" s="2" t="s">
        <v>67</v>
      </c>
      <c r="R2980" s="655">
        <v>2019</v>
      </c>
    </row>
    <row r="2981" spans="1:23" ht="23.25" hidden="1" customHeight="1" x14ac:dyDescent="0.25">
      <c r="A2981" s="4" t="s">
        <v>293</v>
      </c>
      <c r="B2981" s="5" t="s">
        <v>2859</v>
      </c>
      <c r="C2981" s="430" t="s">
        <v>784</v>
      </c>
      <c r="D2981" s="332" t="s">
        <v>5160</v>
      </c>
      <c r="E2981" s="337" t="s">
        <v>5120</v>
      </c>
      <c r="F2981" s="344" t="s">
        <v>32</v>
      </c>
      <c r="G2981" s="332">
        <v>40</v>
      </c>
      <c r="H2981" s="650">
        <v>13.95</v>
      </c>
      <c r="I2981" s="650">
        <v>558</v>
      </c>
      <c r="J2981" s="419">
        <v>43756</v>
      </c>
      <c r="K2981" s="597" t="s">
        <v>784</v>
      </c>
      <c r="L2981" s="323" t="s">
        <v>103</v>
      </c>
      <c r="M2981" s="652" t="s">
        <v>4099</v>
      </c>
      <c r="N2981" s="660">
        <v>43760</v>
      </c>
      <c r="O2981" s="654">
        <v>43762</v>
      </c>
      <c r="P2981" s="430"/>
      <c r="Q2981" s="2" t="s">
        <v>67</v>
      </c>
      <c r="R2981" s="655">
        <v>2019</v>
      </c>
    </row>
    <row r="2982" spans="1:23" ht="23.25" hidden="1" customHeight="1" x14ac:dyDescent="0.25">
      <c r="A2982" s="4" t="s">
        <v>36</v>
      </c>
      <c r="B2982" s="4" t="s">
        <v>5222</v>
      </c>
      <c r="C2982" s="430"/>
      <c r="D2982" s="332" t="s">
        <v>5223</v>
      </c>
      <c r="E2982" s="337" t="s">
        <v>5224</v>
      </c>
      <c r="F2982" s="332" t="s">
        <v>32</v>
      </c>
      <c r="G2982" s="332">
        <v>1</v>
      </c>
      <c r="H2982" s="650">
        <v>3781</v>
      </c>
      <c r="I2982" s="650">
        <v>3781</v>
      </c>
      <c r="J2982" s="419">
        <v>43756</v>
      </c>
      <c r="K2982" s="597" t="s">
        <v>1147</v>
      </c>
      <c r="L2982" s="323" t="s">
        <v>36</v>
      </c>
      <c r="M2982" s="652" t="s">
        <v>4099</v>
      </c>
      <c r="N2982" s="660">
        <v>43760</v>
      </c>
      <c r="O2982" s="654">
        <v>43762</v>
      </c>
      <c r="P2982" s="430"/>
      <c r="Q2982" s="2" t="s">
        <v>100</v>
      </c>
      <c r="R2982" s="655">
        <v>2019</v>
      </c>
    </row>
    <row r="2983" spans="1:23" ht="23.25" hidden="1" customHeight="1" x14ac:dyDescent="0.25">
      <c r="A2983" s="4" t="s">
        <v>36</v>
      </c>
      <c r="B2983" s="4" t="s">
        <v>5222</v>
      </c>
      <c r="C2983" s="430"/>
      <c r="D2983" s="332" t="s">
        <v>5223</v>
      </c>
      <c r="E2983" s="337" t="s">
        <v>5224</v>
      </c>
      <c r="F2983" s="332" t="s">
        <v>32</v>
      </c>
      <c r="G2983" s="332">
        <v>1</v>
      </c>
      <c r="H2983" s="650">
        <v>3781</v>
      </c>
      <c r="I2983" s="650">
        <v>3781</v>
      </c>
      <c r="J2983" s="419">
        <v>43756</v>
      </c>
      <c r="K2983" s="597" t="s">
        <v>1147</v>
      </c>
      <c r="L2983" s="323" t="s">
        <v>36</v>
      </c>
      <c r="M2983" s="652" t="s">
        <v>4099</v>
      </c>
      <c r="N2983" s="660">
        <v>43760</v>
      </c>
      <c r="O2983" s="654">
        <v>43762</v>
      </c>
      <c r="P2983" s="430"/>
      <c r="Q2983" s="2" t="s">
        <v>100</v>
      </c>
      <c r="R2983" s="655">
        <v>2019</v>
      </c>
    </row>
    <row r="2984" spans="1:23" ht="23.25" hidden="1" customHeight="1" x14ac:dyDescent="0.25">
      <c r="A2984" s="4" t="s">
        <v>0</v>
      </c>
      <c r="B2984" s="4" t="s">
        <v>5225</v>
      </c>
      <c r="C2984" s="430" t="s">
        <v>246</v>
      </c>
      <c r="D2984" s="332" t="s">
        <v>409</v>
      </c>
      <c r="E2984" s="331" t="s">
        <v>410</v>
      </c>
      <c r="F2984" s="332" t="s">
        <v>683</v>
      </c>
      <c r="G2984" s="332">
        <v>1</v>
      </c>
      <c r="H2984" s="650">
        <v>372.17</v>
      </c>
      <c r="I2984" s="650">
        <v>372.17</v>
      </c>
      <c r="J2984" s="419">
        <v>43756</v>
      </c>
      <c r="K2984" s="597" t="s">
        <v>234</v>
      </c>
      <c r="L2984" s="323" t="s">
        <v>84</v>
      </c>
      <c r="M2984" s="652" t="s">
        <v>4099</v>
      </c>
      <c r="N2984" s="660">
        <v>43760</v>
      </c>
      <c r="O2984" s="654">
        <v>43762</v>
      </c>
      <c r="P2984" s="396"/>
      <c r="Q2984" s="2" t="s">
        <v>100</v>
      </c>
      <c r="R2984" s="718">
        <v>2019</v>
      </c>
    </row>
    <row r="2985" spans="1:23" ht="23.25" hidden="1" customHeight="1" x14ac:dyDescent="0.25">
      <c r="A2985" s="4" t="s">
        <v>0</v>
      </c>
      <c r="B2985" s="4" t="s">
        <v>5225</v>
      </c>
      <c r="C2985" s="430" t="s">
        <v>246</v>
      </c>
      <c r="D2985" s="332" t="s">
        <v>409</v>
      </c>
      <c r="E2985" s="331" t="s">
        <v>410</v>
      </c>
      <c r="F2985" s="332" t="s">
        <v>683</v>
      </c>
      <c r="G2985" s="332">
        <v>1</v>
      </c>
      <c r="H2985" s="650">
        <v>372.17</v>
      </c>
      <c r="I2985" s="650">
        <v>372.17</v>
      </c>
      <c r="J2985" s="419">
        <v>43756</v>
      </c>
      <c r="K2985" s="597" t="s">
        <v>234</v>
      </c>
      <c r="L2985" s="323" t="s">
        <v>84</v>
      </c>
      <c r="M2985" s="652" t="s">
        <v>4099</v>
      </c>
      <c r="N2985" s="660">
        <v>43760</v>
      </c>
      <c r="O2985" s="654">
        <v>43762</v>
      </c>
      <c r="P2985" s="396"/>
      <c r="Q2985" s="2" t="s">
        <v>100</v>
      </c>
      <c r="R2985" s="718">
        <v>2019</v>
      </c>
    </row>
    <row r="2986" spans="1:23" ht="23.25" hidden="1" customHeight="1" x14ac:dyDescent="0.25">
      <c r="A2986" s="4" t="s">
        <v>7</v>
      </c>
      <c r="B2986" s="4" t="s">
        <v>5226</v>
      </c>
      <c r="C2986" s="430"/>
      <c r="D2986" s="332" t="s">
        <v>5227</v>
      </c>
      <c r="E2986" s="337" t="s">
        <v>5226</v>
      </c>
      <c r="F2986" s="332" t="s">
        <v>50</v>
      </c>
      <c r="G2986" s="332">
        <v>1</v>
      </c>
      <c r="H2986" s="650">
        <v>181.38</v>
      </c>
      <c r="I2986" s="650">
        <v>181.38</v>
      </c>
      <c r="J2986" s="420">
        <v>43759</v>
      </c>
      <c r="K2986" s="597" t="s">
        <v>33</v>
      </c>
      <c r="L2986" s="323" t="s">
        <v>7</v>
      </c>
      <c r="M2986" s="652" t="s">
        <v>4099</v>
      </c>
      <c r="N2986" s="653">
        <v>43760</v>
      </c>
      <c r="O2986" s="654">
        <v>43762</v>
      </c>
      <c r="P2986" s="430"/>
      <c r="Q2986" s="2" t="s">
        <v>100</v>
      </c>
      <c r="R2986" s="658">
        <f>YEAR(J2986)</f>
        <v>2019</v>
      </c>
    </row>
    <row r="2987" spans="1:23" ht="23.25" hidden="1" customHeight="1" x14ac:dyDescent="0.25">
      <c r="A2987" s="4" t="s">
        <v>7</v>
      </c>
      <c r="B2987" s="4" t="s">
        <v>5226</v>
      </c>
      <c r="C2987" s="430"/>
      <c r="D2987" s="332" t="s">
        <v>5227</v>
      </c>
      <c r="E2987" s="337" t="s">
        <v>5226</v>
      </c>
      <c r="F2987" s="332" t="s">
        <v>50</v>
      </c>
      <c r="G2987" s="332">
        <v>1</v>
      </c>
      <c r="H2987" s="650">
        <v>181.38</v>
      </c>
      <c r="I2987" s="650">
        <v>181.38</v>
      </c>
      <c r="J2987" s="420">
        <v>43759</v>
      </c>
      <c r="K2987" s="597" t="s">
        <v>33</v>
      </c>
      <c r="L2987" s="323" t="s">
        <v>7</v>
      </c>
      <c r="M2987" s="652" t="s">
        <v>4099</v>
      </c>
      <c r="N2987" s="653">
        <v>43760</v>
      </c>
      <c r="O2987" s="654">
        <v>43762</v>
      </c>
      <c r="P2987" s="430"/>
      <c r="Q2987" s="2" t="s">
        <v>100</v>
      </c>
      <c r="R2987" s="658">
        <f>YEAR(J2987)</f>
        <v>2019</v>
      </c>
    </row>
    <row r="2988" spans="1:23" ht="23.25" hidden="1" customHeight="1" x14ac:dyDescent="0.25">
      <c r="A2988" s="338" t="s">
        <v>132</v>
      </c>
      <c r="B2988" s="5" t="s">
        <v>115</v>
      </c>
      <c r="C2988" s="376" t="s">
        <v>142</v>
      </c>
      <c r="D2988" s="335" t="s">
        <v>5228</v>
      </c>
      <c r="E2988" s="4"/>
      <c r="F2988" s="344" t="s">
        <v>136</v>
      </c>
      <c r="G2988" s="344">
        <v>20</v>
      </c>
      <c r="H2988" s="650"/>
      <c r="I2988" s="650">
        <v>0</v>
      </c>
      <c r="J2988" s="366">
        <v>42370</v>
      </c>
      <c r="K2988" s="598" t="s">
        <v>76</v>
      </c>
      <c r="L2988" s="361"/>
      <c r="M2988" s="652" t="s">
        <v>66</v>
      </c>
      <c r="N2988" s="660"/>
      <c r="O2988" s="654"/>
      <c r="P2988" s="5"/>
      <c r="Q2988" s="7" t="s">
        <v>67</v>
      </c>
      <c r="R2988" s="396">
        <v>2016</v>
      </c>
    </row>
    <row r="2989" spans="1:23" ht="23.25" hidden="1" customHeight="1" x14ac:dyDescent="0.25">
      <c r="A2989" s="338" t="s">
        <v>132</v>
      </c>
      <c r="B2989" s="5" t="s">
        <v>115</v>
      </c>
      <c r="C2989" s="376" t="s">
        <v>142</v>
      </c>
      <c r="D2989" s="335" t="s">
        <v>5229</v>
      </c>
      <c r="E2989" s="4"/>
      <c r="F2989" s="344" t="s">
        <v>136</v>
      </c>
      <c r="G2989" s="344">
        <v>20</v>
      </c>
      <c r="H2989" s="650"/>
      <c r="I2989" s="650">
        <v>0</v>
      </c>
      <c r="J2989" s="366">
        <v>42370</v>
      </c>
      <c r="K2989" s="598" t="s">
        <v>76</v>
      </c>
      <c r="L2989" s="361"/>
      <c r="M2989" s="652" t="s">
        <v>66</v>
      </c>
      <c r="N2989" s="660"/>
      <c r="O2989" s="654"/>
      <c r="P2989" s="5"/>
      <c r="Q2989" s="7" t="s">
        <v>67</v>
      </c>
      <c r="R2989" s="396">
        <v>2016</v>
      </c>
    </row>
    <row r="2990" spans="1:23" s="124" customFormat="1" ht="23.25" hidden="1" customHeight="1" x14ac:dyDescent="0.25">
      <c r="A2990" s="5" t="s">
        <v>118</v>
      </c>
      <c r="B2990" s="5" t="s">
        <v>2063</v>
      </c>
      <c r="C2990" s="376"/>
      <c r="D2990" s="332" t="s">
        <v>2538</v>
      </c>
      <c r="E2990" s="337" t="s">
        <v>5230</v>
      </c>
      <c r="F2990" s="344" t="s">
        <v>32</v>
      </c>
      <c r="G2990" s="344">
        <v>12</v>
      </c>
      <c r="H2990" s="650">
        <v>38</v>
      </c>
      <c r="I2990" s="650">
        <v>456</v>
      </c>
      <c r="J2990" s="419">
        <v>43759</v>
      </c>
      <c r="K2990" s="597" t="s">
        <v>1324</v>
      </c>
      <c r="L2990" s="323" t="s">
        <v>54</v>
      </c>
      <c r="M2990" s="652" t="s">
        <v>4099</v>
      </c>
      <c r="N2990" s="660">
        <v>43760</v>
      </c>
      <c r="O2990" s="654">
        <v>43762</v>
      </c>
      <c r="P2990" s="430"/>
      <c r="Q2990" s="2" t="s">
        <v>67</v>
      </c>
      <c r="R2990" s="655">
        <v>2019</v>
      </c>
      <c r="S2990" s="330"/>
      <c r="T2990" s="330"/>
      <c r="U2990" s="330"/>
      <c r="V2990" s="330"/>
      <c r="W2990" s="330"/>
    </row>
    <row r="2991" spans="1:23" s="124" customFormat="1" ht="23.25" hidden="1" customHeight="1" x14ac:dyDescent="0.25">
      <c r="A2991" s="5" t="s">
        <v>118</v>
      </c>
      <c r="B2991" s="5" t="s">
        <v>2063</v>
      </c>
      <c r="C2991" s="376"/>
      <c r="D2991" s="332" t="s">
        <v>2538</v>
      </c>
      <c r="E2991" s="337" t="s">
        <v>5230</v>
      </c>
      <c r="F2991" s="344" t="s">
        <v>32</v>
      </c>
      <c r="G2991" s="344">
        <v>12</v>
      </c>
      <c r="H2991" s="650">
        <v>38</v>
      </c>
      <c r="I2991" s="650">
        <v>456</v>
      </c>
      <c r="J2991" s="419">
        <v>43759</v>
      </c>
      <c r="K2991" s="597" t="s">
        <v>1324</v>
      </c>
      <c r="L2991" s="323" t="s">
        <v>54</v>
      </c>
      <c r="M2991" s="652" t="s">
        <v>4099</v>
      </c>
      <c r="N2991" s="660">
        <v>43760</v>
      </c>
      <c r="O2991" s="654">
        <v>43762</v>
      </c>
      <c r="P2991" s="430"/>
      <c r="Q2991" s="2" t="s">
        <v>67</v>
      </c>
      <c r="R2991" s="655">
        <v>2019</v>
      </c>
      <c r="S2991" s="330"/>
      <c r="T2991" s="330"/>
      <c r="U2991" s="330"/>
      <c r="V2991" s="330"/>
      <c r="W2991" s="330"/>
    </row>
    <row r="2992" spans="1:23" ht="23.25" hidden="1" customHeight="1" x14ac:dyDescent="0.25">
      <c r="A2992" s="417" t="s">
        <v>4</v>
      </c>
      <c r="B2992" s="336" t="s">
        <v>5231</v>
      </c>
      <c r="C2992" s="659"/>
      <c r="D2992" s="332"/>
      <c r="E2992" s="337" t="s">
        <v>5231</v>
      </c>
      <c r="F2992" s="332" t="s">
        <v>2334</v>
      </c>
      <c r="G2992" s="332">
        <v>2</v>
      </c>
      <c r="H2992" s="650">
        <v>74</v>
      </c>
      <c r="I2992" s="650">
        <v>148</v>
      </c>
      <c r="J2992" s="419">
        <v>43760</v>
      </c>
      <c r="K2992" s="597" t="s">
        <v>1560</v>
      </c>
      <c r="L2992" s="323" t="s">
        <v>4</v>
      </c>
      <c r="M2992" s="652"/>
      <c r="N2992" s="660"/>
      <c r="O2992" s="654"/>
      <c r="P2992" s="430"/>
      <c r="Q2992" s="2" t="s">
        <v>67</v>
      </c>
      <c r="R2992" s="655">
        <v>2019</v>
      </c>
    </row>
    <row r="2993" spans="1:23" ht="23.25" hidden="1" customHeight="1" x14ac:dyDescent="0.25">
      <c r="A2993" s="417" t="s">
        <v>4</v>
      </c>
      <c r="B2993" s="336" t="s">
        <v>5231</v>
      </c>
      <c r="C2993" s="659"/>
      <c r="D2993" s="332"/>
      <c r="E2993" s="337" t="s">
        <v>5231</v>
      </c>
      <c r="F2993" s="332" t="s">
        <v>2334</v>
      </c>
      <c r="G2993" s="332">
        <v>2</v>
      </c>
      <c r="H2993" s="650">
        <v>74</v>
      </c>
      <c r="I2993" s="650">
        <v>148</v>
      </c>
      <c r="J2993" s="419">
        <v>43760</v>
      </c>
      <c r="K2993" s="597" t="s">
        <v>1560</v>
      </c>
      <c r="L2993" s="323" t="s">
        <v>4</v>
      </c>
      <c r="M2993" s="652"/>
      <c r="N2993" s="660"/>
      <c r="O2993" s="654"/>
      <c r="P2993" s="430"/>
      <c r="Q2993" s="2" t="s">
        <v>67</v>
      </c>
      <c r="R2993" s="655">
        <v>2019</v>
      </c>
    </row>
    <row r="2994" spans="1:23" ht="23.25" hidden="1" customHeight="1" x14ac:dyDescent="0.25">
      <c r="A2994" s="4" t="s">
        <v>3056</v>
      </c>
      <c r="B2994" s="4" t="s">
        <v>5232</v>
      </c>
      <c r="C2994" s="430" t="s">
        <v>3403</v>
      </c>
      <c r="D2994" s="332" t="s">
        <v>5233</v>
      </c>
      <c r="E2994" s="336" t="s">
        <v>5232</v>
      </c>
      <c r="F2994" s="332" t="s">
        <v>50</v>
      </c>
      <c r="G2994" s="332">
        <v>1</v>
      </c>
      <c r="H2994" s="650">
        <v>30.01</v>
      </c>
      <c r="I2994" s="650">
        <v>30.01</v>
      </c>
      <c r="J2994" s="419">
        <v>43761</v>
      </c>
      <c r="K2994" s="597" t="s">
        <v>139</v>
      </c>
      <c r="L2994" s="323" t="s">
        <v>4</v>
      </c>
      <c r="M2994" s="652" t="s">
        <v>85</v>
      </c>
      <c r="N2994" s="660">
        <v>43777</v>
      </c>
      <c r="O2994" s="654">
        <v>43782</v>
      </c>
      <c r="P2994" s="430"/>
      <c r="Q2994" s="2" t="s">
        <v>67</v>
      </c>
      <c r="R2994" s="655">
        <v>2019</v>
      </c>
    </row>
    <row r="2995" spans="1:23" ht="23.25" hidden="1" customHeight="1" x14ac:dyDescent="0.25">
      <c r="A2995" s="4" t="s">
        <v>3056</v>
      </c>
      <c r="B2995" s="4" t="s">
        <v>5232</v>
      </c>
      <c r="C2995" s="430" t="s">
        <v>3403</v>
      </c>
      <c r="D2995" s="332" t="s">
        <v>5233</v>
      </c>
      <c r="E2995" s="336" t="s">
        <v>5232</v>
      </c>
      <c r="F2995" s="332" t="s">
        <v>50</v>
      </c>
      <c r="G2995" s="332">
        <v>1</v>
      </c>
      <c r="H2995" s="650">
        <v>30.01</v>
      </c>
      <c r="I2995" s="650">
        <v>30.01</v>
      </c>
      <c r="J2995" s="419">
        <v>43761</v>
      </c>
      <c r="K2995" s="597" t="s">
        <v>139</v>
      </c>
      <c r="L2995" s="323" t="s">
        <v>4</v>
      </c>
      <c r="M2995" s="652" t="s">
        <v>85</v>
      </c>
      <c r="N2995" s="660">
        <v>43777</v>
      </c>
      <c r="O2995" s="654">
        <v>43782</v>
      </c>
      <c r="P2995" s="430"/>
      <c r="Q2995" s="2" t="s">
        <v>67</v>
      </c>
      <c r="R2995" s="655">
        <v>2019</v>
      </c>
      <c r="S2995" s="124"/>
      <c r="T2995" s="124"/>
      <c r="U2995" s="124"/>
      <c r="V2995" s="124"/>
      <c r="W2995" s="124"/>
    </row>
    <row r="2996" spans="1:23" ht="23.25" hidden="1" customHeight="1" x14ac:dyDescent="0.25">
      <c r="A2996" s="4" t="s">
        <v>1926</v>
      </c>
      <c r="B2996" s="4" t="s">
        <v>1947</v>
      </c>
      <c r="C2996" s="430" t="s">
        <v>1948</v>
      </c>
      <c r="D2996" s="332" t="s">
        <v>1951</v>
      </c>
      <c r="E2996" s="336" t="s">
        <v>1952</v>
      </c>
      <c r="F2996" s="332" t="s">
        <v>50</v>
      </c>
      <c r="G2996" s="332">
        <v>5</v>
      </c>
      <c r="H2996" s="650">
        <v>15</v>
      </c>
      <c r="I2996" s="650">
        <v>75</v>
      </c>
      <c r="J2996" s="419">
        <v>43761</v>
      </c>
      <c r="K2996" s="597" t="s">
        <v>188</v>
      </c>
      <c r="L2996" s="323" t="s">
        <v>0</v>
      </c>
      <c r="M2996" s="652" t="s">
        <v>85</v>
      </c>
      <c r="N2996" s="660">
        <v>43782</v>
      </c>
      <c r="O2996" s="654">
        <v>43783</v>
      </c>
      <c r="P2996" s="430"/>
      <c r="Q2996" s="2" t="s">
        <v>100</v>
      </c>
      <c r="R2996" s="655">
        <v>2019</v>
      </c>
    </row>
    <row r="2997" spans="1:23" ht="23.25" hidden="1" customHeight="1" x14ac:dyDescent="0.25">
      <c r="A2997" s="4" t="s">
        <v>1926</v>
      </c>
      <c r="B2997" s="4" t="s">
        <v>1947</v>
      </c>
      <c r="C2997" s="430" t="s">
        <v>1948</v>
      </c>
      <c r="D2997" s="332" t="s">
        <v>1951</v>
      </c>
      <c r="E2997" s="336" t="s">
        <v>1952</v>
      </c>
      <c r="F2997" s="332" t="s">
        <v>50</v>
      </c>
      <c r="G2997" s="332">
        <v>5</v>
      </c>
      <c r="H2997" s="650">
        <v>15</v>
      </c>
      <c r="I2997" s="650">
        <v>75</v>
      </c>
      <c r="J2997" s="419">
        <v>43761</v>
      </c>
      <c r="K2997" s="597" t="s">
        <v>188</v>
      </c>
      <c r="L2997" s="323" t="s">
        <v>0</v>
      </c>
      <c r="M2997" s="652" t="s">
        <v>85</v>
      </c>
      <c r="N2997" s="660">
        <v>43782</v>
      </c>
      <c r="O2997" s="654">
        <v>43783</v>
      </c>
      <c r="P2997" s="430"/>
      <c r="Q2997" s="2" t="s">
        <v>100</v>
      </c>
      <c r="R2997" s="655">
        <v>2019</v>
      </c>
    </row>
    <row r="2998" spans="1:23" ht="23.25" hidden="1" customHeight="1" x14ac:dyDescent="0.25">
      <c r="A2998" s="4" t="s">
        <v>9</v>
      </c>
      <c r="B2998" s="4" t="s">
        <v>4867</v>
      </c>
      <c r="C2998" s="430" t="s">
        <v>1774</v>
      </c>
      <c r="D2998" s="332"/>
      <c r="E2998" s="337" t="s">
        <v>4867</v>
      </c>
      <c r="F2998" s="332" t="s">
        <v>50</v>
      </c>
      <c r="G2998" s="332">
        <v>25</v>
      </c>
      <c r="H2998" s="650"/>
      <c r="I2998" s="650"/>
      <c r="J2998" s="419">
        <v>43761</v>
      </c>
      <c r="K2998" s="597" t="s">
        <v>188</v>
      </c>
      <c r="L2998" s="323" t="s">
        <v>9</v>
      </c>
      <c r="M2998" s="652" t="s">
        <v>85</v>
      </c>
      <c r="N2998" s="660">
        <v>43782</v>
      </c>
      <c r="O2998" s="654"/>
      <c r="P2998" s="430"/>
      <c r="Q2998" s="2" t="s">
        <v>67</v>
      </c>
      <c r="R2998" s="655">
        <v>2019</v>
      </c>
    </row>
    <row r="2999" spans="1:23" ht="23.25" hidden="1" customHeight="1" x14ac:dyDescent="0.25">
      <c r="A2999" s="4" t="s">
        <v>9</v>
      </c>
      <c r="B2999" s="4" t="s">
        <v>4867</v>
      </c>
      <c r="C2999" s="430" t="s">
        <v>1774</v>
      </c>
      <c r="D2999" s="332"/>
      <c r="E2999" s="337" t="s">
        <v>4867</v>
      </c>
      <c r="F2999" s="332" t="s">
        <v>50</v>
      </c>
      <c r="G2999" s="332">
        <v>25</v>
      </c>
      <c r="H2999" s="650"/>
      <c r="I2999" s="650"/>
      <c r="J2999" s="419">
        <v>43761</v>
      </c>
      <c r="K2999" s="597" t="s">
        <v>188</v>
      </c>
      <c r="L2999" s="323" t="s">
        <v>9</v>
      </c>
      <c r="M2999" s="652" t="s">
        <v>85</v>
      </c>
      <c r="N2999" s="660">
        <v>43782</v>
      </c>
      <c r="O2999" s="654"/>
      <c r="P2999" s="430"/>
      <c r="Q2999" s="2" t="s">
        <v>67</v>
      </c>
      <c r="R2999" s="655">
        <v>2019</v>
      </c>
    </row>
    <row r="3000" spans="1:23" ht="23.25" hidden="1" customHeight="1" x14ac:dyDescent="0.25">
      <c r="A3000" s="4" t="s">
        <v>9</v>
      </c>
      <c r="B3000" s="4" t="s">
        <v>5234</v>
      </c>
      <c r="C3000" s="430" t="s">
        <v>3403</v>
      </c>
      <c r="D3000" s="332" t="s">
        <v>5235</v>
      </c>
      <c r="E3000" s="333" t="s">
        <v>5236</v>
      </c>
      <c r="F3000" s="332" t="s">
        <v>50</v>
      </c>
      <c r="G3000" s="332" t="s">
        <v>4048</v>
      </c>
      <c r="H3000" s="650">
        <v>36.5</v>
      </c>
      <c r="I3000" s="650">
        <v>36.5</v>
      </c>
      <c r="J3000" s="419">
        <v>43761</v>
      </c>
      <c r="K3000" s="671" t="s">
        <v>139</v>
      </c>
      <c r="L3000" s="323" t="s">
        <v>9</v>
      </c>
      <c r="M3000" s="652" t="s">
        <v>634</v>
      </c>
      <c r="N3000" s="654">
        <v>44319</v>
      </c>
      <c r="O3000" s="654">
        <v>44334</v>
      </c>
      <c r="P3000" s="430"/>
      <c r="Q3000" s="271" t="s">
        <v>67</v>
      </c>
      <c r="R3000" s="780">
        <f>YEAR(J3000)</f>
        <v>2019</v>
      </c>
      <c r="S3000" s="448"/>
      <c r="T3000" s="448"/>
      <c r="U3000" s="448"/>
      <c r="V3000" s="448"/>
      <c r="W3000" s="448"/>
    </row>
    <row r="3001" spans="1:23" ht="23.25" hidden="1" customHeight="1" x14ac:dyDescent="0.25">
      <c r="A3001" s="4" t="s">
        <v>9</v>
      </c>
      <c r="B3001" s="4" t="s">
        <v>5234</v>
      </c>
      <c r="C3001" s="430" t="s">
        <v>3403</v>
      </c>
      <c r="D3001" s="332" t="s">
        <v>5235</v>
      </c>
      <c r="E3001" s="333" t="s">
        <v>5236</v>
      </c>
      <c r="F3001" s="332" t="s">
        <v>50</v>
      </c>
      <c r="G3001" s="332" t="s">
        <v>4048</v>
      </c>
      <c r="H3001" s="650">
        <v>36.5</v>
      </c>
      <c r="I3001" s="650">
        <v>36.5</v>
      </c>
      <c r="J3001" s="419">
        <v>43761</v>
      </c>
      <c r="K3001" s="671" t="s">
        <v>139</v>
      </c>
      <c r="L3001" s="323" t="s">
        <v>9</v>
      </c>
      <c r="M3001" s="652" t="s">
        <v>634</v>
      </c>
      <c r="N3001" s="654">
        <v>44319</v>
      </c>
      <c r="O3001" s="654">
        <v>44334</v>
      </c>
      <c r="P3001" s="430"/>
      <c r="Q3001" s="271" t="s">
        <v>67</v>
      </c>
      <c r="R3001" s="780">
        <f>YEAR(J3001)</f>
        <v>2019</v>
      </c>
    </row>
    <row r="3002" spans="1:23" ht="23.25" hidden="1" customHeight="1" x14ac:dyDescent="0.25">
      <c r="A3002" s="4" t="s">
        <v>9</v>
      </c>
      <c r="B3002" s="4" t="s">
        <v>5234</v>
      </c>
      <c r="C3002" s="430" t="s">
        <v>3403</v>
      </c>
      <c r="D3002" s="332" t="s">
        <v>5235</v>
      </c>
      <c r="E3002" s="333" t="s">
        <v>5236</v>
      </c>
      <c r="F3002" s="332" t="s">
        <v>50</v>
      </c>
      <c r="G3002" s="332">
        <v>1</v>
      </c>
      <c r="H3002" s="650">
        <v>36.5</v>
      </c>
      <c r="I3002" s="650">
        <v>36.5</v>
      </c>
      <c r="J3002" s="419">
        <v>43761</v>
      </c>
      <c r="K3002" s="597" t="s">
        <v>139</v>
      </c>
      <c r="L3002" s="323" t="s">
        <v>9</v>
      </c>
      <c r="M3002" s="652" t="s">
        <v>85</v>
      </c>
      <c r="N3002" s="660">
        <v>43777</v>
      </c>
      <c r="O3002" s="654">
        <v>43782</v>
      </c>
      <c r="P3002" s="430"/>
      <c r="Q3002" s="2" t="s">
        <v>67</v>
      </c>
      <c r="R3002" s="655">
        <v>2019</v>
      </c>
    </row>
    <row r="3003" spans="1:23" ht="23.25" hidden="1" customHeight="1" x14ac:dyDescent="0.25">
      <c r="A3003" s="4" t="s">
        <v>9</v>
      </c>
      <c r="B3003" s="4" t="s">
        <v>5234</v>
      </c>
      <c r="C3003" s="430" t="s">
        <v>3403</v>
      </c>
      <c r="D3003" s="332" t="s">
        <v>5235</v>
      </c>
      <c r="E3003" s="333" t="s">
        <v>5236</v>
      </c>
      <c r="F3003" s="332" t="s">
        <v>50</v>
      </c>
      <c r="G3003" s="332">
        <v>1</v>
      </c>
      <c r="H3003" s="650">
        <v>36.5</v>
      </c>
      <c r="I3003" s="650">
        <v>36.5</v>
      </c>
      <c r="J3003" s="419">
        <v>43761</v>
      </c>
      <c r="K3003" s="597" t="s">
        <v>139</v>
      </c>
      <c r="L3003" s="323" t="s">
        <v>9</v>
      </c>
      <c r="M3003" s="652" t="s">
        <v>85</v>
      </c>
      <c r="N3003" s="660">
        <v>43777</v>
      </c>
      <c r="O3003" s="654">
        <v>43782</v>
      </c>
      <c r="P3003" s="430"/>
      <c r="Q3003" s="2" t="s">
        <v>67</v>
      </c>
      <c r="R3003" s="655">
        <v>2019</v>
      </c>
      <c r="S3003" s="124"/>
      <c r="T3003" s="124"/>
      <c r="U3003" s="124"/>
      <c r="V3003" s="124"/>
      <c r="W3003" s="124"/>
    </row>
    <row r="3004" spans="1:23" ht="23.25" hidden="1" customHeight="1" x14ac:dyDescent="0.25">
      <c r="A3004" s="4" t="s">
        <v>84</v>
      </c>
      <c r="B3004" s="4" t="s">
        <v>1773</v>
      </c>
      <c r="C3004" s="430" t="s">
        <v>1774</v>
      </c>
      <c r="D3004" s="332"/>
      <c r="E3004" s="337" t="s">
        <v>1775</v>
      </c>
      <c r="F3004" s="332" t="s">
        <v>1725</v>
      </c>
      <c r="G3004" s="332">
        <v>25</v>
      </c>
      <c r="H3004" s="650">
        <v>5.34</v>
      </c>
      <c r="I3004" s="650">
        <v>133.5</v>
      </c>
      <c r="J3004" s="419">
        <v>43761</v>
      </c>
      <c r="K3004" s="597" t="s">
        <v>188</v>
      </c>
      <c r="L3004" s="323" t="s">
        <v>9</v>
      </c>
      <c r="M3004" s="652" t="s">
        <v>85</v>
      </c>
      <c r="N3004" s="660">
        <v>43782</v>
      </c>
      <c r="O3004" s="654">
        <v>43783</v>
      </c>
      <c r="P3004" s="430"/>
      <c r="Q3004" s="2" t="s">
        <v>67</v>
      </c>
      <c r="R3004" s="655">
        <v>2019</v>
      </c>
    </row>
    <row r="3005" spans="1:23" ht="23.25" hidden="1" customHeight="1" x14ac:dyDescent="0.25">
      <c r="A3005" s="4" t="s">
        <v>84</v>
      </c>
      <c r="B3005" s="4" t="s">
        <v>1773</v>
      </c>
      <c r="C3005" s="430" t="s">
        <v>1774</v>
      </c>
      <c r="D3005" s="332"/>
      <c r="E3005" s="337" t="s">
        <v>1775</v>
      </c>
      <c r="F3005" s="332" t="s">
        <v>1725</v>
      </c>
      <c r="G3005" s="332">
        <v>25</v>
      </c>
      <c r="H3005" s="650">
        <v>5.34</v>
      </c>
      <c r="I3005" s="650">
        <v>133.5</v>
      </c>
      <c r="J3005" s="419">
        <v>43761</v>
      </c>
      <c r="K3005" s="597" t="s">
        <v>188</v>
      </c>
      <c r="L3005" s="323" t="s">
        <v>9</v>
      </c>
      <c r="M3005" s="652" t="s">
        <v>85</v>
      </c>
      <c r="N3005" s="660">
        <v>43782</v>
      </c>
      <c r="O3005" s="654">
        <v>43783</v>
      </c>
      <c r="P3005" s="430"/>
      <c r="Q3005" s="2" t="s">
        <v>67</v>
      </c>
      <c r="R3005" s="655">
        <v>2019</v>
      </c>
    </row>
    <row r="3006" spans="1:23" ht="23.25" hidden="1" customHeight="1" x14ac:dyDescent="0.25">
      <c r="A3006" s="4" t="s">
        <v>4</v>
      </c>
      <c r="B3006" s="4" t="s">
        <v>5237</v>
      </c>
      <c r="C3006" s="430"/>
      <c r="D3006" s="332" t="s">
        <v>5238</v>
      </c>
      <c r="E3006" s="333" t="s">
        <v>5237</v>
      </c>
      <c r="F3006" s="332" t="s">
        <v>50</v>
      </c>
      <c r="G3006" s="332">
        <v>1</v>
      </c>
      <c r="H3006" s="650">
        <v>12.59</v>
      </c>
      <c r="I3006" s="650">
        <v>12.59</v>
      </c>
      <c r="J3006" s="419">
        <v>43761</v>
      </c>
      <c r="K3006" s="597" t="s">
        <v>139</v>
      </c>
      <c r="L3006" s="323" t="s">
        <v>4</v>
      </c>
      <c r="M3006" s="652" t="s">
        <v>85</v>
      </c>
      <c r="N3006" s="660">
        <v>43777</v>
      </c>
      <c r="O3006" s="654">
        <v>43782</v>
      </c>
      <c r="P3006" s="430"/>
      <c r="Q3006" s="2" t="s">
        <v>67</v>
      </c>
      <c r="R3006" s="655">
        <v>2019</v>
      </c>
    </row>
    <row r="3007" spans="1:23" ht="23.25" hidden="1" customHeight="1" x14ac:dyDescent="0.25">
      <c r="A3007" s="4" t="s">
        <v>4</v>
      </c>
      <c r="B3007" s="4" t="s">
        <v>5237</v>
      </c>
      <c r="C3007" s="430"/>
      <c r="D3007" s="332" t="s">
        <v>5238</v>
      </c>
      <c r="E3007" s="333" t="s">
        <v>5237</v>
      </c>
      <c r="F3007" s="332" t="s">
        <v>50</v>
      </c>
      <c r="G3007" s="332">
        <v>1</v>
      </c>
      <c r="H3007" s="650">
        <v>12.59</v>
      </c>
      <c r="I3007" s="650">
        <v>12.59</v>
      </c>
      <c r="J3007" s="419">
        <v>43761</v>
      </c>
      <c r="K3007" s="597" t="s">
        <v>139</v>
      </c>
      <c r="L3007" s="323" t="s">
        <v>4</v>
      </c>
      <c r="M3007" s="652" t="s">
        <v>85</v>
      </c>
      <c r="N3007" s="660">
        <v>43777</v>
      </c>
      <c r="O3007" s="654">
        <v>43782</v>
      </c>
      <c r="P3007" s="430"/>
      <c r="Q3007" s="2" t="s">
        <v>67</v>
      </c>
      <c r="R3007" s="655">
        <v>2019</v>
      </c>
      <c r="S3007" s="124"/>
      <c r="T3007" s="124"/>
      <c r="U3007" s="124"/>
      <c r="V3007" s="124"/>
      <c r="W3007" s="124"/>
    </row>
    <row r="3008" spans="1:23" ht="23.25" hidden="1" customHeight="1" x14ac:dyDescent="0.25">
      <c r="A3008" s="4" t="s">
        <v>9</v>
      </c>
      <c r="B3008" s="4" t="s">
        <v>5239</v>
      </c>
      <c r="C3008" s="430"/>
      <c r="D3008" s="332"/>
      <c r="E3008" s="337" t="s">
        <v>5240</v>
      </c>
      <c r="F3008" s="332" t="s">
        <v>50</v>
      </c>
      <c r="G3008" s="332">
        <v>20</v>
      </c>
      <c r="H3008" s="650"/>
      <c r="I3008" s="650">
        <v>12.57</v>
      </c>
      <c r="J3008" s="419">
        <v>43761</v>
      </c>
      <c r="K3008" s="597" t="s">
        <v>188</v>
      </c>
      <c r="L3008" s="323" t="s">
        <v>9</v>
      </c>
      <c r="M3008" s="652" t="s">
        <v>85</v>
      </c>
      <c r="N3008" s="660">
        <v>43782</v>
      </c>
      <c r="O3008" s="654"/>
      <c r="P3008" s="430"/>
      <c r="Q3008" s="2" t="s">
        <v>100</v>
      </c>
      <c r="R3008" s="655">
        <v>2019</v>
      </c>
    </row>
    <row r="3009" spans="1:23" ht="23.25" hidden="1" customHeight="1" x14ac:dyDescent="0.25">
      <c r="A3009" s="4" t="s">
        <v>9</v>
      </c>
      <c r="B3009" s="4" t="s">
        <v>5239</v>
      </c>
      <c r="C3009" s="430"/>
      <c r="D3009" s="332"/>
      <c r="E3009" s="337" t="s">
        <v>5240</v>
      </c>
      <c r="F3009" s="332" t="s">
        <v>50</v>
      </c>
      <c r="G3009" s="332">
        <v>20</v>
      </c>
      <c r="H3009" s="650"/>
      <c r="I3009" s="650">
        <v>12.57</v>
      </c>
      <c r="J3009" s="419">
        <v>43761</v>
      </c>
      <c r="K3009" s="597" t="s">
        <v>188</v>
      </c>
      <c r="L3009" s="323" t="s">
        <v>9</v>
      </c>
      <c r="M3009" s="652" t="s">
        <v>85</v>
      </c>
      <c r="N3009" s="660">
        <v>43782</v>
      </c>
      <c r="O3009" s="654"/>
      <c r="P3009" s="430"/>
      <c r="Q3009" s="2" t="s">
        <v>100</v>
      </c>
      <c r="R3009" s="655">
        <v>2019</v>
      </c>
    </row>
    <row r="3010" spans="1:23" ht="23.25" hidden="1" customHeight="1" x14ac:dyDescent="0.25">
      <c r="A3010" s="4" t="s">
        <v>0</v>
      </c>
      <c r="B3010" s="4" t="s">
        <v>5241</v>
      </c>
      <c r="C3010" s="430"/>
      <c r="D3010" s="332"/>
      <c r="E3010" s="337" t="s">
        <v>5241</v>
      </c>
      <c r="F3010" s="332" t="s">
        <v>50</v>
      </c>
      <c r="G3010" s="332">
        <v>5</v>
      </c>
      <c r="H3010" s="650">
        <v>5.6</v>
      </c>
      <c r="I3010" s="650">
        <v>28</v>
      </c>
      <c r="J3010" s="419">
        <v>43762</v>
      </c>
      <c r="K3010" s="597" t="s">
        <v>1560</v>
      </c>
      <c r="L3010" s="323" t="s">
        <v>0</v>
      </c>
      <c r="M3010" s="652" t="s">
        <v>85</v>
      </c>
      <c r="N3010" s="660">
        <v>43777</v>
      </c>
      <c r="O3010" s="654">
        <v>43782</v>
      </c>
      <c r="P3010" s="430"/>
      <c r="Q3010" s="2" t="s">
        <v>100</v>
      </c>
      <c r="R3010" s="655">
        <v>2019</v>
      </c>
    </row>
    <row r="3011" spans="1:23" ht="23.25" hidden="1" customHeight="1" x14ac:dyDescent="0.25">
      <c r="A3011" s="4" t="s">
        <v>0</v>
      </c>
      <c r="B3011" s="4" t="s">
        <v>5241</v>
      </c>
      <c r="C3011" s="430"/>
      <c r="D3011" s="332"/>
      <c r="E3011" s="337" t="s">
        <v>5241</v>
      </c>
      <c r="F3011" s="332" t="s">
        <v>50</v>
      </c>
      <c r="G3011" s="332">
        <v>5</v>
      </c>
      <c r="H3011" s="650">
        <v>5.6</v>
      </c>
      <c r="I3011" s="650">
        <v>28</v>
      </c>
      <c r="J3011" s="419">
        <v>43762</v>
      </c>
      <c r="K3011" s="597" t="s">
        <v>1560</v>
      </c>
      <c r="L3011" s="323" t="s">
        <v>0</v>
      </c>
      <c r="M3011" s="652" t="s">
        <v>85</v>
      </c>
      <c r="N3011" s="660">
        <v>43777</v>
      </c>
      <c r="O3011" s="654">
        <v>43782</v>
      </c>
      <c r="P3011" s="430"/>
      <c r="Q3011" s="2" t="s">
        <v>100</v>
      </c>
      <c r="R3011" s="655">
        <v>2019</v>
      </c>
    </row>
    <row r="3012" spans="1:23" ht="23.25" hidden="1" customHeight="1" x14ac:dyDescent="0.25">
      <c r="A3012" s="4" t="s">
        <v>36</v>
      </c>
      <c r="B3012" s="4" t="s">
        <v>5242</v>
      </c>
      <c r="C3012" s="430" t="s">
        <v>1999</v>
      </c>
      <c r="D3012" s="332" t="s">
        <v>5243</v>
      </c>
      <c r="E3012" s="333" t="s">
        <v>5244</v>
      </c>
      <c r="F3012" s="332" t="s">
        <v>32</v>
      </c>
      <c r="G3012" s="332">
        <v>1</v>
      </c>
      <c r="H3012" s="650">
        <v>1912.82</v>
      </c>
      <c r="I3012" s="650">
        <v>1912.82</v>
      </c>
      <c r="J3012" s="419">
        <v>43762</v>
      </c>
      <c r="K3012" s="597" t="s">
        <v>694</v>
      </c>
      <c r="L3012" s="323" t="s">
        <v>36</v>
      </c>
      <c r="M3012" s="652" t="s">
        <v>5245</v>
      </c>
      <c r="N3012" s="660"/>
      <c r="O3012" s="654"/>
      <c r="P3012" s="430"/>
      <c r="Q3012" s="2" t="s">
        <v>100</v>
      </c>
      <c r="R3012" s="655">
        <v>2019</v>
      </c>
    </row>
    <row r="3013" spans="1:23" ht="23.25" hidden="1" customHeight="1" x14ac:dyDescent="0.25">
      <c r="A3013" s="4" t="s">
        <v>36</v>
      </c>
      <c r="B3013" s="4" t="s">
        <v>5242</v>
      </c>
      <c r="C3013" s="430" t="s">
        <v>1999</v>
      </c>
      <c r="D3013" s="332" t="s">
        <v>5243</v>
      </c>
      <c r="E3013" s="333" t="s">
        <v>5244</v>
      </c>
      <c r="F3013" s="332" t="s">
        <v>32</v>
      </c>
      <c r="G3013" s="332">
        <v>1</v>
      </c>
      <c r="H3013" s="650">
        <v>1912.82</v>
      </c>
      <c r="I3013" s="650">
        <v>1912.82</v>
      </c>
      <c r="J3013" s="419">
        <v>43762</v>
      </c>
      <c r="K3013" s="597" t="s">
        <v>694</v>
      </c>
      <c r="L3013" s="323" t="s">
        <v>36</v>
      </c>
      <c r="M3013" s="652" t="s">
        <v>5245</v>
      </c>
      <c r="N3013" s="660"/>
      <c r="O3013" s="654"/>
      <c r="P3013" s="430"/>
      <c r="Q3013" s="2" t="s">
        <v>100</v>
      </c>
      <c r="R3013" s="655">
        <v>2019</v>
      </c>
    </row>
    <row r="3014" spans="1:23" ht="23.25" hidden="1" customHeight="1" x14ac:dyDescent="0.25">
      <c r="A3014" s="4" t="s">
        <v>90</v>
      </c>
      <c r="B3014" s="4" t="s">
        <v>5246</v>
      </c>
      <c r="C3014" s="376" t="s">
        <v>2615</v>
      </c>
      <c r="D3014" s="332">
        <v>1662528</v>
      </c>
      <c r="E3014" s="367" t="s">
        <v>2616</v>
      </c>
      <c r="F3014" s="332" t="s">
        <v>5133</v>
      </c>
      <c r="G3014" s="332">
        <v>1</v>
      </c>
      <c r="H3014" s="650">
        <v>343.2</v>
      </c>
      <c r="I3014" s="650">
        <v>343.2</v>
      </c>
      <c r="J3014" s="420">
        <v>43762</v>
      </c>
      <c r="K3014" s="597" t="s">
        <v>33</v>
      </c>
      <c r="L3014" s="323" t="s">
        <v>90</v>
      </c>
      <c r="M3014" s="652" t="s">
        <v>3776</v>
      </c>
      <c r="N3014" s="653">
        <v>43768</v>
      </c>
      <c r="O3014" s="654">
        <v>43769</v>
      </c>
      <c r="P3014" s="430"/>
      <c r="Q3014" s="2" t="s">
        <v>100</v>
      </c>
      <c r="R3014" s="655">
        <v>2019</v>
      </c>
    </row>
    <row r="3015" spans="1:23" s="124" customFormat="1" ht="23.25" hidden="1" customHeight="1" x14ac:dyDescent="0.25">
      <c r="A3015" s="4" t="s">
        <v>90</v>
      </c>
      <c r="B3015" s="4" t="s">
        <v>5246</v>
      </c>
      <c r="C3015" s="376" t="s">
        <v>2615</v>
      </c>
      <c r="D3015" s="332">
        <v>1662528</v>
      </c>
      <c r="E3015" s="367" t="s">
        <v>2616</v>
      </c>
      <c r="F3015" s="332" t="s">
        <v>5133</v>
      </c>
      <c r="G3015" s="332">
        <v>1</v>
      </c>
      <c r="H3015" s="650">
        <v>343.2</v>
      </c>
      <c r="I3015" s="650">
        <v>343.2</v>
      </c>
      <c r="J3015" s="420">
        <v>43762</v>
      </c>
      <c r="K3015" s="597" t="s">
        <v>33</v>
      </c>
      <c r="L3015" s="323" t="s">
        <v>90</v>
      </c>
      <c r="M3015" s="652" t="s">
        <v>3776</v>
      </c>
      <c r="N3015" s="653">
        <v>43768</v>
      </c>
      <c r="O3015" s="654">
        <v>43769</v>
      </c>
      <c r="P3015" s="430"/>
      <c r="Q3015" s="2" t="s">
        <v>100</v>
      </c>
      <c r="R3015" s="655">
        <v>2019</v>
      </c>
      <c r="S3015" s="330"/>
      <c r="T3015" s="330"/>
      <c r="U3015" s="330"/>
      <c r="V3015" s="330"/>
      <c r="W3015" s="330"/>
    </row>
    <row r="3016" spans="1:23" ht="23.25" hidden="1" customHeight="1" x14ac:dyDescent="0.25">
      <c r="A3016" s="4" t="s">
        <v>0</v>
      </c>
      <c r="B3016" s="4" t="s">
        <v>5247</v>
      </c>
      <c r="C3016" s="430" t="s">
        <v>794</v>
      </c>
      <c r="D3016" s="332" t="s">
        <v>5248</v>
      </c>
      <c r="E3016" s="333" t="s">
        <v>5249</v>
      </c>
      <c r="F3016" s="332" t="s">
        <v>94</v>
      </c>
      <c r="G3016" s="332">
        <v>4</v>
      </c>
      <c r="H3016" s="650">
        <v>64.12</v>
      </c>
      <c r="I3016" s="650">
        <v>256.48</v>
      </c>
      <c r="J3016" s="420">
        <v>43762</v>
      </c>
      <c r="K3016" s="597" t="s">
        <v>212</v>
      </c>
      <c r="L3016" s="323" t="s">
        <v>0</v>
      </c>
      <c r="M3016" s="652" t="s">
        <v>3776</v>
      </c>
      <c r="N3016" s="653">
        <v>43768</v>
      </c>
      <c r="O3016" s="654">
        <v>43769</v>
      </c>
      <c r="P3016" s="430"/>
      <c r="Q3016" s="2" t="s">
        <v>100</v>
      </c>
      <c r="R3016" s="655">
        <v>2019</v>
      </c>
    </row>
    <row r="3017" spans="1:23" ht="23.25" hidden="1" customHeight="1" x14ac:dyDescent="0.25">
      <c r="A3017" s="4" t="s">
        <v>0</v>
      </c>
      <c r="B3017" s="4" t="s">
        <v>5247</v>
      </c>
      <c r="C3017" s="430" t="s">
        <v>794</v>
      </c>
      <c r="D3017" s="332" t="s">
        <v>5248</v>
      </c>
      <c r="E3017" s="333" t="s">
        <v>5249</v>
      </c>
      <c r="F3017" s="332" t="s">
        <v>94</v>
      </c>
      <c r="G3017" s="332">
        <v>4</v>
      </c>
      <c r="H3017" s="650">
        <v>64.12</v>
      </c>
      <c r="I3017" s="650">
        <v>256.48</v>
      </c>
      <c r="J3017" s="420">
        <v>43762</v>
      </c>
      <c r="K3017" s="597" t="s">
        <v>212</v>
      </c>
      <c r="L3017" s="323" t="s">
        <v>0</v>
      </c>
      <c r="M3017" s="652" t="s">
        <v>3776</v>
      </c>
      <c r="N3017" s="653">
        <v>43768</v>
      </c>
      <c r="O3017" s="654">
        <v>43769</v>
      </c>
      <c r="P3017" s="430"/>
      <c r="Q3017" s="2" t="s">
        <v>100</v>
      </c>
      <c r="R3017" s="655">
        <v>2019</v>
      </c>
    </row>
    <row r="3018" spans="1:23" s="124" customFormat="1" ht="23.25" hidden="1" customHeight="1" x14ac:dyDescent="0.25">
      <c r="A3018" s="4" t="s">
        <v>2</v>
      </c>
      <c r="B3018" s="4" t="s">
        <v>5250</v>
      </c>
      <c r="C3018" s="430" t="s">
        <v>185</v>
      </c>
      <c r="D3018" s="332">
        <v>81483</v>
      </c>
      <c r="E3018" s="336" t="s">
        <v>5250</v>
      </c>
      <c r="F3018" s="332" t="s">
        <v>50</v>
      </c>
      <c r="G3018" s="332">
        <v>2</v>
      </c>
      <c r="H3018" s="650">
        <v>32.56</v>
      </c>
      <c r="I3018" s="650">
        <v>65.12</v>
      </c>
      <c r="J3018" s="420">
        <v>43763</v>
      </c>
      <c r="K3018" s="597" t="s">
        <v>4922</v>
      </c>
      <c r="L3018" s="323" t="s">
        <v>2</v>
      </c>
      <c r="M3018" s="652" t="s">
        <v>85</v>
      </c>
      <c r="N3018" s="653">
        <v>43777</v>
      </c>
      <c r="O3018" s="657">
        <v>43782</v>
      </c>
      <c r="P3018" s="430"/>
      <c r="Q3018" s="2" t="s">
        <v>100</v>
      </c>
      <c r="R3018" s="655">
        <v>2019</v>
      </c>
      <c r="S3018" s="330"/>
      <c r="T3018" s="330"/>
      <c r="U3018" s="330"/>
      <c r="V3018" s="330"/>
      <c r="W3018" s="330"/>
    </row>
    <row r="3019" spans="1:23" ht="23.25" hidden="1" customHeight="1" x14ac:dyDescent="0.25">
      <c r="A3019" s="4" t="s">
        <v>2</v>
      </c>
      <c r="B3019" s="4" t="s">
        <v>5250</v>
      </c>
      <c r="C3019" s="430" t="s">
        <v>185</v>
      </c>
      <c r="D3019" s="332">
        <v>81483</v>
      </c>
      <c r="E3019" s="336" t="s">
        <v>5250</v>
      </c>
      <c r="F3019" s="332" t="s">
        <v>50</v>
      </c>
      <c r="G3019" s="332">
        <v>2</v>
      </c>
      <c r="H3019" s="650">
        <v>32.56</v>
      </c>
      <c r="I3019" s="650">
        <v>65.12</v>
      </c>
      <c r="J3019" s="420">
        <v>43763</v>
      </c>
      <c r="K3019" s="597" t="s">
        <v>4922</v>
      </c>
      <c r="L3019" s="323" t="s">
        <v>2</v>
      </c>
      <c r="M3019" s="652" t="s">
        <v>85</v>
      </c>
      <c r="N3019" s="653">
        <v>43777</v>
      </c>
      <c r="O3019" s="657">
        <v>43782</v>
      </c>
      <c r="P3019" s="430"/>
      <c r="Q3019" s="2" t="s">
        <v>100</v>
      </c>
      <c r="R3019" s="655">
        <v>2019</v>
      </c>
    </row>
    <row r="3020" spans="1:23" ht="23.25" hidden="1" customHeight="1" x14ac:dyDescent="0.25">
      <c r="A3020" s="4" t="s">
        <v>2</v>
      </c>
      <c r="B3020" s="4" t="s">
        <v>5251</v>
      </c>
      <c r="C3020" s="430"/>
      <c r="D3020" s="332" t="s">
        <v>5252</v>
      </c>
      <c r="E3020" s="337" t="s">
        <v>5251</v>
      </c>
      <c r="F3020" s="332" t="s">
        <v>50</v>
      </c>
      <c r="G3020" s="332" t="s">
        <v>5253</v>
      </c>
      <c r="H3020" s="650"/>
      <c r="I3020" s="650">
        <v>364.85</v>
      </c>
      <c r="J3020" s="419">
        <v>43763</v>
      </c>
      <c r="K3020" s="597" t="s">
        <v>188</v>
      </c>
      <c r="L3020" s="323" t="s">
        <v>2</v>
      </c>
      <c r="M3020" s="652" t="s">
        <v>85</v>
      </c>
      <c r="N3020" s="660">
        <v>43782</v>
      </c>
      <c r="O3020" s="654"/>
      <c r="P3020" s="430"/>
      <c r="Q3020" s="2" t="s">
        <v>100</v>
      </c>
      <c r="R3020" s="718">
        <v>2019</v>
      </c>
    </row>
    <row r="3021" spans="1:23" ht="23.25" hidden="1" customHeight="1" x14ac:dyDescent="0.25">
      <c r="A3021" s="4" t="s">
        <v>2</v>
      </c>
      <c r="B3021" s="4" t="s">
        <v>5251</v>
      </c>
      <c r="C3021" s="430"/>
      <c r="D3021" s="332" t="s">
        <v>5252</v>
      </c>
      <c r="E3021" s="337" t="s">
        <v>5251</v>
      </c>
      <c r="F3021" s="332" t="s">
        <v>50</v>
      </c>
      <c r="G3021" s="332" t="s">
        <v>5253</v>
      </c>
      <c r="H3021" s="650"/>
      <c r="I3021" s="650">
        <v>364.85</v>
      </c>
      <c r="J3021" s="419">
        <v>43763</v>
      </c>
      <c r="K3021" s="597" t="s">
        <v>188</v>
      </c>
      <c r="L3021" s="323" t="s">
        <v>2</v>
      </c>
      <c r="M3021" s="652" t="s">
        <v>85</v>
      </c>
      <c r="N3021" s="660">
        <v>43782</v>
      </c>
      <c r="O3021" s="654"/>
      <c r="P3021" s="430"/>
      <c r="Q3021" s="2" t="s">
        <v>100</v>
      </c>
      <c r="R3021" s="718">
        <v>2019</v>
      </c>
    </row>
    <row r="3022" spans="1:23" ht="23.25" hidden="1" customHeight="1" x14ac:dyDescent="0.25">
      <c r="A3022" s="4" t="s">
        <v>0</v>
      </c>
      <c r="B3022" s="4" t="s">
        <v>5254</v>
      </c>
      <c r="C3022" s="430"/>
      <c r="D3022" s="332" t="s">
        <v>5255</v>
      </c>
      <c r="E3022" s="337" t="s">
        <v>5256</v>
      </c>
      <c r="F3022" s="332" t="s">
        <v>50</v>
      </c>
      <c r="G3022" s="332">
        <v>1</v>
      </c>
      <c r="H3022" s="650">
        <v>380</v>
      </c>
      <c r="I3022" s="650">
        <v>380</v>
      </c>
      <c r="J3022" s="420">
        <v>43763</v>
      </c>
      <c r="K3022" s="597" t="s">
        <v>33</v>
      </c>
      <c r="L3022" s="323" t="s">
        <v>0</v>
      </c>
      <c r="M3022" s="652" t="s">
        <v>85</v>
      </c>
      <c r="N3022" s="653">
        <v>43777</v>
      </c>
      <c r="O3022" s="654">
        <v>43782</v>
      </c>
      <c r="P3022" s="430"/>
      <c r="Q3022" s="2" t="s">
        <v>100</v>
      </c>
      <c r="R3022" s="658">
        <f>YEAR(J3022)</f>
        <v>2019</v>
      </c>
    </row>
    <row r="3023" spans="1:23" ht="23.25" hidden="1" customHeight="1" x14ac:dyDescent="0.25">
      <c r="A3023" s="4" t="s">
        <v>0</v>
      </c>
      <c r="B3023" s="4" t="s">
        <v>5254</v>
      </c>
      <c r="C3023" s="430"/>
      <c r="D3023" s="332" t="s">
        <v>5255</v>
      </c>
      <c r="E3023" s="337" t="s">
        <v>5256</v>
      </c>
      <c r="F3023" s="332" t="s">
        <v>50</v>
      </c>
      <c r="G3023" s="332">
        <v>1</v>
      </c>
      <c r="H3023" s="650">
        <v>380</v>
      </c>
      <c r="I3023" s="650">
        <v>380</v>
      </c>
      <c r="J3023" s="420">
        <v>43763</v>
      </c>
      <c r="K3023" s="597" t="s">
        <v>33</v>
      </c>
      <c r="L3023" s="323" t="s">
        <v>0</v>
      </c>
      <c r="M3023" s="652" t="s">
        <v>85</v>
      </c>
      <c r="N3023" s="653">
        <v>43777</v>
      </c>
      <c r="O3023" s="654">
        <v>43782</v>
      </c>
      <c r="P3023" s="430"/>
      <c r="Q3023" s="2" t="s">
        <v>100</v>
      </c>
      <c r="R3023" s="658">
        <f>YEAR(J3023)</f>
        <v>2019</v>
      </c>
    </row>
    <row r="3024" spans="1:23" ht="23.25" hidden="1" customHeight="1" x14ac:dyDescent="0.25">
      <c r="A3024" s="359" t="s">
        <v>5257</v>
      </c>
      <c r="B3024" s="359" t="s">
        <v>1465</v>
      </c>
      <c r="C3024" s="376" t="s">
        <v>220</v>
      </c>
      <c r="D3024" s="332" t="s">
        <v>1466</v>
      </c>
      <c r="E3024" s="337" t="s">
        <v>5258</v>
      </c>
      <c r="F3024" s="344" t="s">
        <v>44</v>
      </c>
      <c r="G3024" s="344">
        <v>1</v>
      </c>
      <c r="H3024" s="650">
        <v>1256.29</v>
      </c>
      <c r="I3024" s="650">
        <v>1256.29</v>
      </c>
      <c r="J3024" s="366">
        <v>43763</v>
      </c>
      <c r="K3024" s="598" t="s">
        <v>220</v>
      </c>
      <c r="L3024" s="361" t="s">
        <v>5257</v>
      </c>
      <c r="M3024" s="652" t="s">
        <v>3776</v>
      </c>
      <c r="N3024" s="660">
        <v>43769</v>
      </c>
      <c r="O3024" s="654">
        <v>43769</v>
      </c>
      <c r="P3024" s="5"/>
      <c r="Q3024" s="7" t="s">
        <v>67</v>
      </c>
      <c r="R3024" s="655">
        <v>2019</v>
      </c>
    </row>
    <row r="3025" spans="1:18" ht="23.25" hidden="1" customHeight="1" x14ac:dyDescent="0.25">
      <c r="A3025" s="359" t="s">
        <v>5257</v>
      </c>
      <c r="B3025" s="359" t="s">
        <v>1465</v>
      </c>
      <c r="C3025" s="376" t="s">
        <v>220</v>
      </c>
      <c r="D3025" s="332" t="s">
        <v>1466</v>
      </c>
      <c r="E3025" s="337" t="s">
        <v>5258</v>
      </c>
      <c r="F3025" s="344" t="s">
        <v>44</v>
      </c>
      <c r="G3025" s="344">
        <v>1</v>
      </c>
      <c r="H3025" s="650">
        <v>1256.29</v>
      </c>
      <c r="I3025" s="650">
        <v>1256.29</v>
      </c>
      <c r="J3025" s="366">
        <v>43763</v>
      </c>
      <c r="K3025" s="598" t="s">
        <v>220</v>
      </c>
      <c r="L3025" s="361" t="s">
        <v>5257</v>
      </c>
      <c r="M3025" s="652" t="s">
        <v>3776</v>
      </c>
      <c r="N3025" s="660">
        <v>43769</v>
      </c>
      <c r="O3025" s="654">
        <v>43769</v>
      </c>
      <c r="P3025" s="5"/>
      <c r="Q3025" s="7" t="s">
        <v>67</v>
      </c>
      <c r="R3025" s="655">
        <v>2019</v>
      </c>
    </row>
    <row r="3026" spans="1:18" ht="23.25" hidden="1" customHeight="1" x14ac:dyDescent="0.25">
      <c r="A3026" s="4" t="s">
        <v>9</v>
      </c>
      <c r="B3026" s="4" t="s">
        <v>5259</v>
      </c>
      <c r="C3026" s="430"/>
      <c r="D3026" s="332" t="s">
        <v>5260</v>
      </c>
      <c r="E3026" s="337" t="s">
        <v>5261</v>
      </c>
      <c r="F3026" s="332" t="s">
        <v>50</v>
      </c>
      <c r="G3026" s="332">
        <v>1</v>
      </c>
      <c r="H3026" s="650">
        <v>19.5</v>
      </c>
      <c r="I3026" s="650">
        <v>19.5</v>
      </c>
      <c r="J3026" s="419">
        <v>43766</v>
      </c>
      <c r="K3026" s="597" t="s">
        <v>1560</v>
      </c>
      <c r="L3026" s="323" t="s">
        <v>9</v>
      </c>
      <c r="M3026" s="652" t="s">
        <v>85</v>
      </c>
      <c r="N3026" s="660">
        <v>43782</v>
      </c>
      <c r="O3026" s="654">
        <v>43784</v>
      </c>
      <c r="P3026" s="430"/>
      <c r="Q3026" s="2" t="s">
        <v>100</v>
      </c>
      <c r="R3026" s="718">
        <v>2019</v>
      </c>
    </row>
    <row r="3027" spans="1:18" ht="23.25" hidden="1" customHeight="1" x14ac:dyDescent="0.25">
      <c r="A3027" s="4" t="s">
        <v>9</v>
      </c>
      <c r="B3027" s="4" t="s">
        <v>5259</v>
      </c>
      <c r="C3027" s="430"/>
      <c r="D3027" s="332" t="s">
        <v>5260</v>
      </c>
      <c r="E3027" s="337" t="s">
        <v>5261</v>
      </c>
      <c r="F3027" s="332" t="s">
        <v>50</v>
      </c>
      <c r="G3027" s="332">
        <v>1</v>
      </c>
      <c r="H3027" s="650">
        <v>19.5</v>
      </c>
      <c r="I3027" s="650">
        <v>19.5</v>
      </c>
      <c r="J3027" s="419">
        <v>43766</v>
      </c>
      <c r="K3027" s="597" t="s">
        <v>1560</v>
      </c>
      <c r="L3027" s="323" t="s">
        <v>9</v>
      </c>
      <c r="M3027" s="652" t="s">
        <v>85</v>
      </c>
      <c r="N3027" s="660">
        <v>43782</v>
      </c>
      <c r="O3027" s="654">
        <v>43784</v>
      </c>
      <c r="P3027" s="430"/>
      <c r="Q3027" s="2" t="s">
        <v>100</v>
      </c>
      <c r="R3027" s="718">
        <v>2019</v>
      </c>
    </row>
    <row r="3028" spans="1:18" ht="23.25" hidden="1" customHeight="1" x14ac:dyDescent="0.25">
      <c r="A3028" s="4" t="s">
        <v>9</v>
      </c>
      <c r="B3028" s="4" t="s">
        <v>4490</v>
      </c>
      <c r="C3028" s="430"/>
      <c r="D3028" s="332" t="s">
        <v>5262</v>
      </c>
      <c r="E3028" s="337" t="s">
        <v>5263</v>
      </c>
      <c r="F3028" s="332" t="s">
        <v>50</v>
      </c>
      <c r="G3028" s="332" t="s">
        <v>5264</v>
      </c>
      <c r="H3028" s="650">
        <v>2.5</v>
      </c>
      <c r="I3028" s="650">
        <v>250</v>
      </c>
      <c r="J3028" s="419">
        <v>43766</v>
      </c>
      <c r="K3028" s="598" t="s">
        <v>188</v>
      </c>
      <c r="L3028" s="323" t="s">
        <v>9</v>
      </c>
      <c r="M3028" s="652" t="s">
        <v>85</v>
      </c>
      <c r="N3028" s="660">
        <v>43782</v>
      </c>
      <c r="O3028" s="654"/>
      <c r="P3028" s="430"/>
      <c r="Q3028" s="2" t="s">
        <v>100</v>
      </c>
      <c r="R3028" s="655">
        <v>2019</v>
      </c>
    </row>
    <row r="3029" spans="1:18" ht="23.25" hidden="1" customHeight="1" x14ac:dyDescent="0.25">
      <c r="A3029" s="4" t="s">
        <v>9</v>
      </c>
      <c r="B3029" s="4" t="s">
        <v>4490</v>
      </c>
      <c r="C3029" s="430"/>
      <c r="D3029" s="332" t="s">
        <v>5262</v>
      </c>
      <c r="E3029" s="337" t="s">
        <v>5263</v>
      </c>
      <c r="F3029" s="332" t="s">
        <v>50</v>
      </c>
      <c r="G3029" s="332" t="s">
        <v>5264</v>
      </c>
      <c r="H3029" s="650">
        <v>2.5</v>
      </c>
      <c r="I3029" s="650">
        <v>250</v>
      </c>
      <c r="J3029" s="419">
        <v>43766</v>
      </c>
      <c r="K3029" s="598" t="s">
        <v>188</v>
      </c>
      <c r="L3029" s="323" t="s">
        <v>9</v>
      </c>
      <c r="M3029" s="652" t="s">
        <v>85</v>
      </c>
      <c r="N3029" s="660">
        <v>43782</v>
      </c>
      <c r="O3029" s="654"/>
      <c r="P3029" s="430"/>
      <c r="Q3029" s="2" t="s">
        <v>100</v>
      </c>
      <c r="R3029" s="655">
        <v>2019</v>
      </c>
    </row>
    <row r="3030" spans="1:18" ht="23.25" hidden="1" customHeight="1" x14ac:dyDescent="0.25">
      <c r="A3030" s="4" t="s">
        <v>0</v>
      </c>
      <c r="B3030" s="4" t="s">
        <v>5265</v>
      </c>
      <c r="C3030" s="430" t="s">
        <v>5266</v>
      </c>
      <c r="D3030" s="332" t="s">
        <v>5267</v>
      </c>
      <c r="E3030" s="333" t="s">
        <v>5265</v>
      </c>
      <c r="F3030" s="332" t="s">
        <v>50</v>
      </c>
      <c r="G3030" s="332">
        <v>2</v>
      </c>
      <c r="H3030" s="650"/>
      <c r="I3030" s="650"/>
      <c r="J3030" s="419">
        <v>43766</v>
      </c>
      <c r="K3030" s="597" t="s">
        <v>188</v>
      </c>
      <c r="L3030" s="323" t="s">
        <v>0</v>
      </c>
      <c r="M3030" s="652" t="s">
        <v>85</v>
      </c>
      <c r="N3030" s="660">
        <v>43782</v>
      </c>
      <c r="O3030" s="654"/>
      <c r="P3030" s="430"/>
      <c r="Q3030" s="2" t="s">
        <v>100</v>
      </c>
      <c r="R3030" s="655">
        <v>2019</v>
      </c>
    </row>
    <row r="3031" spans="1:18" ht="23.25" hidden="1" customHeight="1" x14ac:dyDescent="0.25">
      <c r="A3031" s="4" t="s">
        <v>0</v>
      </c>
      <c r="B3031" s="4" t="s">
        <v>5265</v>
      </c>
      <c r="C3031" s="430" t="s">
        <v>5266</v>
      </c>
      <c r="D3031" s="332" t="s">
        <v>5267</v>
      </c>
      <c r="E3031" s="333" t="s">
        <v>5265</v>
      </c>
      <c r="F3031" s="332" t="s">
        <v>50</v>
      </c>
      <c r="G3031" s="332">
        <v>2</v>
      </c>
      <c r="H3031" s="650"/>
      <c r="I3031" s="650"/>
      <c r="J3031" s="419">
        <v>43766</v>
      </c>
      <c r="K3031" s="597" t="s">
        <v>188</v>
      </c>
      <c r="L3031" s="323" t="s">
        <v>0</v>
      </c>
      <c r="M3031" s="652" t="s">
        <v>85</v>
      </c>
      <c r="N3031" s="660">
        <v>43782</v>
      </c>
      <c r="O3031" s="654"/>
      <c r="P3031" s="430"/>
      <c r="Q3031" s="2" t="s">
        <v>100</v>
      </c>
      <c r="R3031" s="655">
        <v>2019</v>
      </c>
    </row>
    <row r="3032" spans="1:18" ht="23.25" hidden="1" customHeight="1" x14ac:dyDescent="0.25">
      <c r="A3032" s="4" t="s">
        <v>84</v>
      </c>
      <c r="B3032" s="4" t="s">
        <v>5268</v>
      </c>
      <c r="C3032" s="430"/>
      <c r="D3032" s="332"/>
      <c r="E3032" s="337" t="s">
        <v>5268</v>
      </c>
      <c r="F3032" s="332" t="s">
        <v>32</v>
      </c>
      <c r="G3032" s="332">
        <v>1</v>
      </c>
      <c r="H3032" s="650">
        <v>398.63</v>
      </c>
      <c r="I3032" s="650">
        <v>398.63</v>
      </c>
      <c r="J3032" s="420">
        <v>43767</v>
      </c>
      <c r="K3032" s="597" t="s">
        <v>212</v>
      </c>
      <c r="L3032" s="323" t="s">
        <v>84</v>
      </c>
      <c r="M3032" s="652" t="s">
        <v>89</v>
      </c>
      <c r="N3032" s="653">
        <v>43776</v>
      </c>
      <c r="O3032" s="654">
        <v>43782</v>
      </c>
      <c r="P3032" s="430"/>
      <c r="Q3032" s="2" t="s">
        <v>100</v>
      </c>
      <c r="R3032" s="655">
        <v>2019</v>
      </c>
    </row>
    <row r="3033" spans="1:18" ht="23.25" hidden="1" customHeight="1" x14ac:dyDescent="0.25">
      <c r="A3033" s="4" t="s">
        <v>84</v>
      </c>
      <c r="B3033" s="4" t="s">
        <v>5268</v>
      </c>
      <c r="C3033" s="430"/>
      <c r="D3033" s="332"/>
      <c r="E3033" s="337" t="s">
        <v>5268</v>
      </c>
      <c r="F3033" s="332" t="s">
        <v>32</v>
      </c>
      <c r="G3033" s="332">
        <v>1</v>
      </c>
      <c r="H3033" s="650">
        <v>398.63</v>
      </c>
      <c r="I3033" s="650">
        <v>398.63</v>
      </c>
      <c r="J3033" s="420">
        <v>43767</v>
      </c>
      <c r="K3033" s="597" t="s">
        <v>212</v>
      </c>
      <c r="L3033" s="323" t="s">
        <v>84</v>
      </c>
      <c r="M3033" s="652" t="s">
        <v>89</v>
      </c>
      <c r="N3033" s="653">
        <v>43776</v>
      </c>
      <c r="O3033" s="654">
        <v>43782</v>
      </c>
      <c r="P3033" s="430"/>
      <c r="Q3033" s="2" t="s">
        <v>100</v>
      </c>
      <c r="R3033" s="655">
        <v>2019</v>
      </c>
    </row>
    <row r="3034" spans="1:18" ht="23.25" hidden="1" customHeight="1" x14ac:dyDescent="0.25">
      <c r="A3034" s="4" t="s">
        <v>0</v>
      </c>
      <c r="B3034" s="4" t="s">
        <v>5269</v>
      </c>
      <c r="C3034" s="430" t="s">
        <v>5270</v>
      </c>
      <c r="D3034" s="332" t="s">
        <v>5271</v>
      </c>
      <c r="E3034" s="337" t="s">
        <v>5272</v>
      </c>
      <c r="F3034" s="332" t="s">
        <v>94</v>
      </c>
      <c r="G3034" s="332">
        <v>1</v>
      </c>
      <c r="H3034" s="650">
        <v>11</v>
      </c>
      <c r="I3034" s="650">
        <v>11</v>
      </c>
      <c r="J3034" s="419">
        <v>43768</v>
      </c>
      <c r="K3034" s="597" t="s">
        <v>1842</v>
      </c>
      <c r="L3034" s="323" t="s">
        <v>0</v>
      </c>
      <c r="M3034" s="652" t="s">
        <v>89</v>
      </c>
      <c r="N3034" s="660">
        <v>43776</v>
      </c>
      <c r="O3034" s="654"/>
      <c r="P3034" s="430"/>
      <c r="Q3034" s="2" t="s">
        <v>100</v>
      </c>
      <c r="R3034" s="718">
        <v>2019</v>
      </c>
    </row>
    <row r="3035" spans="1:18" ht="23.25" hidden="1" customHeight="1" x14ac:dyDescent="0.25">
      <c r="A3035" s="4" t="s">
        <v>0</v>
      </c>
      <c r="B3035" s="4" t="s">
        <v>5269</v>
      </c>
      <c r="C3035" s="430" t="s">
        <v>5270</v>
      </c>
      <c r="D3035" s="332" t="s">
        <v>5271</v>
      </c>
      <c r="E3035" s="337" t="s">
        <v>5272</v>
      </c>
      <c r="F3035" s="332" t="s">
        <v>94</v>
      </c>
      <c r="G3035" s="332">
        <v>1</v>
      </c>
      <c r="H3035" s="650">
        <v>11</v>
      </c>
      <c r="I3035" s="650">
        <v>11</v>
      </c>
      <c r="J3035" s="419">
        <v>43768</v>
      </c>
      <c r="K3035" s="597" t="s">
        <v>1842</v>
      </c>
      <c r="L3035" s="323" t="s">
        <v>0</v>
      </c>
      <c r="M3035" s="652" t="s">
        <v>89</v>
      </c>
      <c r="N3035" s="660">
        <v>43776</v>
      </c>
      <c r="O3035" s="654"/>
      <c r="P3035" s="430"/>
      <c r="Q3035" s="2" t="s">
        <v>100</v>
      </c>
      <c r="R3035" s="718">
        <v>2019</v>
      </c>
    </row>
    <row r="3036" spans="1:18" ht="23.25" hidden="1" customHeight="1" x14ac:dyDescent="0.25">
      <c r="A3036" s="4" t="s">
        <v>293</v>
      </c>
      <c r="B3036" s="5" t="s">
        <v>2852</v>
      </c>
      <c r="C3036" s="430" t="s">
        <v>784</v>
      </c>
      <c r="D3036" s="332"/>
      <c r="E3036" s="337" t="s">
        <v>4404</v>
      </c>
      <c r="F3036" s="344" t="s">
        <v>32</v>
      </c>
      <c r="G3036" s="332">
        <v>40</v>
      </c>
      <c r="H3036" s="650">
        <v>39.64</v>
      </c>
      <c r="I3036" s="650">
        <v>1585.6</v>
      </c>
      <c r="J3036" s="419">
        <v>43768</v>
      </c>
      <c r="K3036" s="598" t="s">
        <v>784</v>
      </c>
      <c r="L3036" s="323" t="s">
        <v>132</v>
      </c>
      <c r="M3036" s="652" t="s">
        <v>85</v>
      </c>
      <c r="N3036" s="660">
        <v>43777</v>
      </c>
      <c r="O3036" s="654">
        <v>43782</v>
      </c>
      <c r="P3036" s="430"/>
      <c r="Q3036" s="2" t="s">
        <v>67</v>
      </c>
      <c r="R3036" s="655">
        <v>2019</v>
      </c>
    </row>
    <row r="3037" spans="1:18" ht="23.25" hidden="1" customHeight="1" x14ac:dyDescent="0.25">
      <c r="A3037" s="4" t="s">
        <v>293</v>
      </c>
      <c r="B3037" s="5" t="s">
        <v>2852</v>
      </c>
      <c r="C3037" s="430" t="s">
        <v>784</v>
      </c>
      <c r="D3037" s="332"/>
      <c r="E3037" s="337" t="s">
        <v>4404</v>
      </c>
      <c r="F3037" s="344" t="s">
        <v>32</v>
      </c>
      <c r="G3037" s="332">
        <v>40</v>
      </c>
      <c r="H3037" s="650">
        <v>39.64</v>
      </c>
      <c r="I3037" s="650">
        <v>1585.6</v>
      </c>
      <c r="J3037" s="419">
        <v>43768</v>
      </c>
      <c r="K3037" s="598" t="s">
        <v>784</v>
      </c>
      <c r="L3037" s="323" t="s">
        <v>132</v>
      </c>
      <c r="M3037" s="652" t="s">
        <v>85</v>
      </c>
      <c r="N3037" s="660">
        <v>43777</v>
      </c>
      <c r="O3037" s="654">
        <v>43782</v>
      </c>
      <c r="P3037" s="430"/>
      <c r="Q3037" s="2" t="s">
        <v>67</v>
      </c>
      <c r="R3037" s="655">
        <v>2019</v>
      </c>
    </row>
    <row r="3038" spans="1:18" ht="23.25" hidden="1" customHeight="1" x14ac:dyDescent="0.25">
      <c r="A3038" s="4" t="s">
        <v>293</v>
      </c>
      <c r="B3038" s="5" t="s">
        <v>2859</v>
      </c>
      <c r="C3038" s="430" t="s">
        <v>784</v>
      </c>
      <c r="D3038" s="332" t="s">
        <v>5160</v>
      </c>
      <c r="E3038" s="337" t="s">
        <v>5120</v>
      </c>
      <c r="F3038" s="344" t="s">
        <v>32</v>
      </c>
      <c r="G3038" s="332">
        <v>40</v>
      </c>
      <c r="H3038" s="650">
        <v>13.95</v>
      </c>
      <c r="I3038" s="650">
        <v>558</v>
      </c>
      <c r="J3038" s="419">
        <v>43768</v>
      </c>
      <c r="K3038" s="598" t="s">
        <v>784</v>
      </c>
      <c r="L3038" s="323" t="s">
        <v>132</v>
      </c>
      <c r="M3038" s="652" t="s">
        <v>85</v>
      </c>
      <c r="N3038" s="660">
        <v>43777</v>
      </c>
      <c r="O3038" s="654">
        <v>43782</v>
      </c>
      <c r="P3038" s="430"/>
      <c r="Q3038" s="2" t="s">
        <v>100</v>
      </c>
      <c r="R3038" s="655">
        <v>2019</v>
      </c>
    </row>
    <row r="3039" spans="1:18" ht="23.25" hidden="1" customHeight="1" x14ac:dyDescent="0.25">
      <c r="A3039" s="4" t="s">
        <v>293</v>
      </c>
      <c r="B3039" s="5" t="s">
        <v>2859</v>
      </c>
      <c r="C3039" s="430" t="s">
        <v>784</v>
      </c>
      <c r="D3039" s="332" t="s">
        <v>5160</v>
      </c>
      <c r="E3039" s="337" t="s">
        <v>5120</v>
      </c>
      <c r="F3039" s="344" t="s">
        <v>32</v>
      </c>
      <c r="G3039" s="332">
        <v>40</v>
      </c>
      <c r="H3039" s="650">
        <v>13.95</v>
      </c>
      <c r="I3039" s="650">
        <v>558</v>
      </c>
      <c r="J3039" s="419">
        <v>43768</v>
      </c>
      <c r="K3039" s="598" t="s">
        <v>784</v>
      </c>
      <c r="L3039" s="323" t="s">
        <v>132</v>
      </c>
      <c r="M3039" s="652" t="s">
        <v>85</v>
      </c>
      <c r="N3039" s="660">
        <v>43777</v>
      </c>
      <c r="O3039" s="654">
        <v>43782</v>
      </c>
      <c r="P3039" s="430"/>
      <c r="Q3039" s="2" t="s">
        <v>100</v>
      </c>
      <c r="R3039" s="655">
        <v>2019</v>
      </c>
    </row>
    <row r="3040" spans="1:18" ht="23.25" hidden="1" customHeight="1" x14ac:dyDescent="0.25">
      <c r="A3040" s="4" t="s">
        <v>4</v>
      </c>
      <c r="B3040" s="4" t="s">
        <v>5273</v>
      </c>
      <c r="C3040" s="430" t="s">
        <v>2029</v>
      </c>
      <c r="D3040" s="332" t="s">
        <v>5274</v>
      </c>
      <c r="E3040" s="336" t="s">
        <v>5273</v>
      </c>
      <c r="F3040" s="332" t="s">
        <v>50</v>
      </c>
      <c r="G3040" s="332">
        <v>1</v>
      </c>
      <c r="H3040" s="650">
        <v>12.08</v>
      </c>
      <c r="I3040" s="650">
        <v>12.08</v>
      </c>
      <c r="J3040" s="419">
        <v>43769</v>
      </c>
      <c r="K3040" s="597" t="s">
        <v>139</v>
      </c>
      <c r="L3040" s="323" t="s">
        <v>4</v>
      </c>
      <c r="M3040" s="652" t="s">
        <v>85</v>
      </c>
      <c r="N3040" s="660">
        <v>43777</v>
      </c>
      <c r="O3040" s="654">
        <v>43782</v>
      </c>
      <c r="P3040" s="430"/>
      <c r="Q3040" s="2" t="s">
        <v>67</v>
      </c>
      <c r="R3040" s="655">
        <v>2019</v>
      </c>
    </row>
    <row r="3041" spans="1:23" ht="23.25" hidden="1" customHeight="1" x14ac:dyDescent="0.25">
      <c r="A3041" s="4" t="s">
        <v>4</v>
      </c>
      <c r="B3041" s="4" t="s">
        <v>5273</v>
      </c>
      <c r="C3041" s="430" t="s">
        <v>2029</v>
      </c>
      <c r="D3041" s="332" t="s">
        <v>5274</v>
      </c>
      <c r="E3041" s="336" t="s">
        <v>5273</v>
      </c>
      <c r="F3041" s="332" t="s">
        <v>50</v>
      </c>
      <c r="G3041" s="332">
        <v>1</v>
      </c>
      <c r="H3041" s="650">
        <v>12.08</v>
      </c>
      <c r="I3041" s="650">
        <v>12.08</v>
      </c>
      <c r="J3041" s="419">
        <v>43769</v>
      </c>
      <c r="K3041" s="597" t="s">
        <v>139</v>
      </c>
      <c r="L3041" s="323" t="s">
        <v>4</v>
      </c>
      <c r="M3041" s="652" t="s">
        <v>85</v>
      </c>
      <c r="N3041" s="660">
        <v>43777</v>
      </c>
      <c r="O3041" s="654">
        <v>43782</v>
      </c>
      <c r="P3041" s="430"/>
      <c r="Q3041" s="2" t="s">
        <v>67</v>
      </c>
      <c r="R3041" s="655">
        <v>2019</v>
      </c>
    </row>
    <row r="3042" spans="1:23" ht="23.25" hidden="1" customHeight="1" x14ac:dyDescent="0.25">
      <c r="A3042" s="4" t="s">
        <v>36</v>
      </c>
      <c r="B3042" s="4" t="s">
        <v>5275</v>
      </c>
      <c r="C3042" s="430"/>
      <c r="D3042" s="332" t="s">
        <v>5276</v>
      </c>
      <c r="E3042" s="337" t="s">
        <v>5277</v>
      </c>
      <c r="F3042" s="332" t="s">
        <v>32</v>
      </c>
      <c r="G3042" s="332">
        <v>2</v>
      </c>
      <c r="H3042" s="650">
        <v>19.689999999999998</v>
      </c>
      <c r="I3042" s="650">
        <v>39.379999999999995</v>
      </c>
      <c r="J3042" s="419">
        <v>43769</v>
      </c>
      <c r="K3042" s="597" t="s">
        <v>234</v>
      </c>
      <c r="L3042" s="323" t="s">
        <v>88</v>
      </c>
      <c r="M3042" s="652" t="s">
        <v>85</v>
      </c>
      <c r="N3042" s="660">
        <v>43776</v>
      </c>
      <c r="O3042" s="654"/>
      <c r="P3042" s="430"/>
      <c r="Q3042" s="2" t="s">
        <v>100</v>
      </c>
      <c r="R3042" s="718">
        <v>2019</v>
      </c>
    </row>
    <row r="3043" spans="1:23" ht="23.25" hidden="1" customHeight="1" x14ac:dyDescent="0.25">
      <c r="A3043" s="4" t="s">
        <v>36</v>
      </c>
      <c r="B3043" s="4" t="s">
        <v>5275</v>
      </c>
      <c r="C3043" s="430"/>
      <c r="D3043" s="332" t="s">
        <v>5276</v>
      </c>
      <c r="E3043" s="337" t="s">
        <v>5277</v>
      </c>
      <c r="F3043" s="332" t="s">
        <v>32</v>
      </c>
      <c r="G3043" s="332">
        <v>2</v>
      </c>
      <c r="H3043" s="650">
        <v>19.689999999999998</v>
      </c>
      <c r="I3043" s="650">
        <v>39.379999999999995</v>
      </c>
      <c r="J3043" s="419">
        <v>43769</v>
      </c>
      <c r="K3043" s="597" t="s">
        <v>234</v>
      </c>
      <c r="L3043" s="323" t="s">
        <v>88</v>
      </c>
      <c r="M3043" s="652" t="s">
        <v>85</v>
      </c>
      <c r="N3043" s="660">
        <v>43776</v>
      </c>
      <c r="O3043" s="654"/>
      <c r="P3043" s="430"/>
      <c r="Q3043" s="2" t="s">
        <v>100</v>
      </c>
      <c r="R3043" s="718">
        <v>2019</v>
      </c>
    </row>
    <row r="3044" spans="1:23" ht="23.25" hidden="1" customHeight="1" x14ac:dyDescent="0.25">
      <c r="A3044" s="4" t="s">
        <v>54</v>
      </c>
      <c r="B3044" s="4" t="s">
        <v>5278</v>
      </c>
      <c r="C3044" s="430"/>
      <c r="D3044" s="332" t="s">
        <v>5279</v>
      </c>
      <c r="E3044" s="337" t="s">
        <v>5280</v>
      </c>
      <c r="F3044" s="332" t="s">
        <v>32</v>
      </c>
      <c r="G3044" s="332">
        <v>1</v>
      </c>
      <c r="H3044" s="650">
        <v>1192.1300000000001</v>
      </c>
      <c r="I3044" s="650">
        <v>1192.1300000000001</v>
      </c>
      <c r="J3044" s="419">
        <v>43769</v>
      </c>
      <c r="K3044" s="597" t="s">
        <v>808</v>
      </c>
      <c r="L3044" s="323" t="s">
        <v>54</v>
      </c>
      <c r="M3044" s="652" t="s">
        <v>85</v>
      </c>
      <c r="N3044" s="660">
        <v>43777</v>
      </c>
      <c r="O3044" s="654">
        <v>43782</v>
      </c>
      <c r="P3044" s="430"/>
      <c r="Q3044" s="2" t="s">
        <v>1261</v>
      </c>
      <c r="R3044" s="655">
        <v>2019</v>
      </c>
    </row>
    <row r="3045" spans="1:23" ht="23.25" hidden="1" customHeight="1" x14ac:dyDescent="0.25">
      <c r="A3045" s="4" t="s">
        <v>54</v>
      </c>
      <c r="B3045" s="4" t="s">
        <v>5278</v>
      </c>
      <c r="C3045" s="430"/>
      <c r="D3045" s="332" t="s">
        <v>5279</v>
      </c>
      <c r="E3045" s="337" t="s">
        <v>5280</v>
      </c>
      <c r="F3045" s="332" t="s">
        <v>32</v>
      </c>
      <c r="G3045" s="332">
        <v>1</v>
      </c>
      <c r="H3045" s="650">
        <v>1192.1300000000001</v>
      </c>
      <c r="I3045" s="650">
        <v>1192.1300000000001</v>
      </c>
      <c r="J3045" s="419">
        <v>43769</v>
      </c>
      <c r="K3045" s="597" t="s">
        <v>808</v>
      </c>
      <c r="L3045" s="323" t="s">
        <v>54</v>
      </c>
      <c r="M3045" s="652" t="s">
        <v>85</v>
      </c>
      <c r="N3045" s="660">
        <v>43777</v>
      </c>
      <c r="O3045" s="654">
        <v>43782</v>
      </c>
      <c r="P3045" s="430"/>
      <c r="Q3045" s="2" t="s">
        <v>1261</v>
      </c>
      <c r="R3045" s="655">
        <v>2019</v>
      </c>
      <c r="S3045" s="124"/>
      <c r="T3045" s="124"/>
      <c r="U3045" s="124"/>
      <c r="V3045" s="124"/>
      <c r="W3045" s="124"/>
    </row>
    <row r="3046" spans="1:23" ht="23.25" hidden="1" customHeight="1" x14ac:dyDescent="0.25">
      <c r="A3046" s="4" t="s">
        <v>9</v>
      </c>
      <c r="B3046" s="4" t="s">
        <v>3978</v>
      </c>
      <c r="C3046" s="430" t="s">
        <v>223</v>
      </c>
      <c r="D3046" s="332" t="s">
        <v>5281</v>
      </c>
      <c r="E3046" s="333" t="s">
        <v>5282</v>
      </c>
      <c r="F3046" s="332" t="s">
        <v>144</v>
      </c>
      <c r="G3046" s="332">
        <v>25</v>
      </c>
      <c r="H3046" s="650"/>
      <c r="I3046" s="650"/>
      <c r="J3046" s="419">
        <v>43770</v>
      </c>
      <c r="K3046" s="597" t="s">
        <v>188</v>
      </c>
      <c r="L3046" s="323" t="s">
        <v>9</v>
      </c>
      <c r="M3046" s="652" t="s">
        <v>85</v>
      </c>
      <c r="N3046" s="660">
        <v>43782</v>
      </c>
      <c r="O3046" s="654"/>
      <c r="P3046" s="430"/>
      <c r="Q3046" s="2" t="s">
        <v>100</v>
      </c>
      <c r="R3046" s="655">
        <v>2019</v>
      </c>
    </row>
    <row r="3047" spans="1:23" ht="23.25" hidden="1" customHeight="1" x14ac:dyDescent="0.25">
      <c r="A3047" s="4" t="s">
        <v>9</v>
      </c>
      <c r="B3047" s="4" t="s">
        <v>3978</v>
      </c>
      <c r="C3047" s="430" t="s">
        <v>223</v>
      </c>
      <c r="D3047" s="332" t="s">
        <v>5281</v>
      </c>
      <c r="E3047" s="333" t="s">
        <v>5282</v>
      </c>
      <c r="F3047" s="332" t="s">
        <v>144</v>
      </c>
      <c r="G3047" s="332">
        <v>25</v>
      </c>
      <c r="H3047" s="650"/>
      <c r="I3047" s="650"/>
      <c r="J3047" s="419">
        <v>43770</v>
      </c>
      <c r="K3047" s="597" t="s">
        <v>188</v>
      </c>
      <c r="L3047" s="323" t="s">
        <v>9</v>
      </c>
      <c r="M3047" s="652" t="s">
        <v>85</v>
      </c>
      <c r="N3047" s="660">
        <v>43782</v>
      </c>
      <c r="O3047" s="654"/>
      <c r="P3047" s="430"/>
      <c r="Q3047" s="2" t="s">
        <v>100</v>
      </c>
      <c r="R3047" s="655">
        <v>2019</v>
      </c>
    </row>
    <row r="3048" spans="1:23" ht="23.25" hidden="1" customHeight="1" x14ac:dyDescent="0.25">
      <c r="A3048" s="4" t="s">
        <v>9</v>
      </c>
      <c r="B3048" s="4" t="s">
        <v>5283</v>
      </c>
      <c r="C3048" s="430" t="s">
        <v>223</v>
      </c>
      <c r="D3048" s="332" t="s">
        <v>5284</v>
      </c>
      <c r="E3048" s="337" t="s">
        <v>5285</v>
      </c>
      <c r="F3048" s="332" t="s">
        <v>144</v>
      </c>
      <c r="G3048" s="332">
        <v>25</v>
      </c>
      <c r="H3048" s="650"/>
      <c r="I3048" s="650"/>
      <c r="J3048" s="419">
        <v>43770</v>
      </c>
      <c r="K3048" s="597" t="s">
        <v>188</v>
      </c>
      <c r="L3048" s="323" t="s">
        <v>9</v>
      </c>
      <c r="M3048" s="652" t="s">
        <v>85</v>
      </c>
      <c r="N3048" s="660">
        <v>43782</v>
      </c>
      <c r="O3048" s="654"/>
      <c r="P3048" s="430"/>
      <c r="Q3048" s="2" t="s">
        <v>100</v>
      </c>
      <c r="R3048" s="718">
        <v>2019</v>
      </c>
    </row>
    <row r="3049" spans="1:23" ht="23.25" hidden="1" customHeight="1" x14ac:dyDescent="0.25">
      <c r="A3049" s="4" t="s">
        <v>9</v>
      </c>
      <c r="B3049" s="4" t="s">
        <v>5283</v>
      </c>
      <c r="C3049" s="430" t="s">
        <v>223</v>
      </c>
      <c r="D3049" s="332" t="s">
        <v>5284</v>
      </c>
      <c r="E3049" s="337" t="s">
        <v>5285</v>
      </c>
      <c r="F3049" s="332" t="s">
        <v>144</v>
      </c>
      <c r="G3049" s="332">
        <v>25</v>
      </c>
      <c r="H3049" s="650"/>
      <c r="I3049" s="650"/>
      <c r="J3049" s="419">
        <v>43770</v>
      </c>
      <c r="K3049" s="597" t="s">
        <v>188</v>
      </c>
      <c r="L3049" s="323" t="s">
        <v>9</v>
      </c>
      <c r="M3049" s="652" t="s">
        <v>85</v>
      </c>
      <c r="N3049" s="660">
        <v>43782</v>
      </c>
      <c r="O3049" s="654"/>
      <c r="P3049" s="430"/>
      <c r="Q3049" s="2" t="s">
        <v>100</v>
      </c>
      <c r="R3049" s="718">
        <v>2019</v>
      </c>
    </row>
    <row r="3050" spans="1:23" ht="23.25" hidden="1" customHeight="1" x14ac:dyDescent="0.25">
      <c r="A3050" s="4" t="s">
        <v>9</v>
      </c>
      <c r="B3050" s="4" t="s">
        <v>5286</v>
      </c>
      <c r="C3050" s="430" t="s">
        <v>5287</v>
      </c>
      <c r="D3050" s="332"/>
      <c r="E3050" s="337" t="s">
        <v>5288</v>
      </c>
      <c r="F3050" s="332" t="s">
        <v>50</v>
      </c>
      <c r="G3050" s="332">
        <v>1</v>
      </c>
      <c r="H3050" s="650"/>
      <c r="I3050" s="650"/>
      <c r="J3050" s="419">
        <v>43770</v>
      </c>
      <c r="K3050" s="597" t="s">
        <v>188</v>
      </c>
      <c r="L3050" s="323" t="s">
        <v>9</v>
      </c>
      <c r="M3050" s="652" t="s">
        <v>85</v>
      </c>
      <c r="N3050" s="660">
        <v>43782</v>
      </c>
      <c r="O3050" s="654"/>
      <c r="P3050" s="430"/>
      <c r="Q3050" s="2" t="s">
        <v>100</v>
      </c>
      <c r="R3050" s="655">
        <v>2019</v>
      </c>
    </row>
    <row r="3051" spans="1:23" ht="23.25" hidden="1" customHeight="1" x14ac:dyDescent="0.25">
      <c r="A3051" s="4" t="s">
        <v>9</v>
      </c>
      <c r="B3051" s="4" t="s">
        <v>5286</v>
      </c>
      <c r="C3051" s="430" t="s">
        <v>5287</v>
      </c>
      <c r="D3051" s="332"/>
      <c r="E3051" s="337" t="s">
        <v>5288</v>
      </c>
      <c r="F3051" s="332" t="s">
        <v>50</v>
      </c>
      <c r="G3051" s="332">
        <v>1</v>
      </c>
      <c r="H3051" s="650"/>
      <c r="I3051" s="650"/>
      <c r="J3051" s="419">
        <v>43770</v>
      </c>
      <c r="K3051" s="597" t="s">
        <v>188</v>
      </c>
      <c r="L3051" s="323" t="s">
        <v>9</v>
      </c>
      <c r="M3051" s="652" t="s">
        <v>85</v>
      </c>
      <c r="N3051" s="660">
        <v>43782</v>
      </c>
      <c r="O3051" s="654"/>
      <c r="P3051" s="430"/>
      <c r="Q3051" s="2" t="s">
        <v>100</v>
      </c>
      <c r="R3051" s="655">
        <v>2019</v>
      </c>
    </row>
    <row r="3052" spans="1:23" ht="23.25" hidden="1" customHeight="1" x14ac:dyDescent="0.25">
      <c r="A3052" s="4" t="s">
        <v>154</v>
      </c>
      <c r="B3052" s="5" t="s">
        <v>5289</v>
      </c>
      <c r="C3052" s="430"/>
      <c r="D3052" s="332"/>
      <c r="E3052" s="337" t="s">
        <v>5289</v>
      </c>
      <c r="F3052" s="332" t="s">
        <v>32</v>
      </c>
      <c r="G3052" s="332">
        <v>1</v>
      </c>
      <c r="H3052" s="650">
        <v>14850.31</v>
      </c>
      <c r="I3052" s="650">
        <v>14850.31</v>
      </c>
      <c r="J3052" s="419">
        <v>43771</v>
      </c>
      <c r="K3052" s="597" t="s">
        <v>154</v>
      </c>
      <c r="L3052" s="576" t="s">
        <v>88</v>
      </c>
      <c r="M3052" s="652" t="s">
        <v>89</v>
      </c>
      <c r="N3052" s="660">
        <v>43773</v>
      </c>
      <c r="O3052" s="654">
        <v>43776</v>
      </c>
      <c r="P3052" s="430"/>
      <c r="Q3052" s="2" t="s">
        <v>100</v>
      </c>
      <c r="R3052" s="655">
        <v>2019</v>
      </c>
    </row>
    <row r="3053" spans="1:23" ht="23.25" hidden="1" customHeight="1" x14ac:dyDescent="0.25">
      <c r="A3053" s="4" t="s">
        <v>154</v>
      </c>
      <c r="B3053" s="5" t="s">
        <v>5289</v>
      </c>
      <c r="C3053" s="430"/>
      <c r="D3053" s="332"/>
      <c r="E3053" s="337" t="s">
        <v>5289</v>
      </c>
      <c r="F3053" s="332" t="s">
        <v>32</v>
      </c>
      <c r="G3053" s="332">
        <v>1</v>
      </c>
      <c r="H3053" s="650">
        <v>14850.31</v>
      </c>
      <c r="I3053" s="650">
        <v>14850.31</v>
      </c>
      <c r="J3053" s="419">
        <v>43771</v>
      </c>
      <c r="K3053" s="597" t="s">
        <v>154</v>
      </c>
      <c r="L3053" s="576" t="s">
        <v>88</v>
      </c>
      <c r="M3053" s="652" t="s">
        <v>89</v>
      </c>
      <c r="N3053" s="660">
        <v>43773</v>
      </c>
      <c r="O3053" s="654">
        <v>43776</v>
      </c>
      <c r="P3053" s="430"/>
      <c r="Q3053" s="2" t="s">
        <v>100</v>
      </c>
      <c r="R3053" s="655">
        <v>2019</v>
      </c>
    </row>
    <row r="3054" spans="1:23" ht="23.25" hidden="1" customHeight="1" x14ac:dyDescent="0.25">
      <c r="A3054" s="4" t="s">
        <v>0</v>
      </c>
      <c r="B3054" s="4" t="s">
        <v>5290</v>
      </c>
      <c r="C3054" s="430"/>
      <c r="D3054" s="332"/>
      <c r="E3054" s="337" t="s">
        <v>5290</v>
      </c>
      <c r="F3054" s="332" t="s">
        <v>50</v>
      </c>
      <c r="G3054" s="332" t="s">
        <v>5264</v>
      </c>
      <c r="H3054" s="650"/>
      <c r="I3054" s="650"/>
      <c r="J3054" s="419">
        <v>43773</v>
      </c>
      <c r="K3054" s="597" t="s">
        <v>188</v>
      </c>
      <c r="L3054" s="323" t="s">
        <v>0</v>
      </c>
      <c r="M3054" s="652" t="s">
        <v>85</v>
      </c>
      <c r="N3054" s="660">
        <v>43782</v>
      </c>
      <c r="O3054" s="654"/>
      <c r="P3054" s="430"/>
      <c r="Q3054" s="2" t="s">
        <v>100</v>
      </c>
      <c r="R3054" s="655">
        <v>2019</v>
      </c>
    </row>
    <row r="3055" spans="1:23" ht="23.25" hidden="1" customHeight="1" x14ac:dyDescent="0.25">
      <c r="A3055" s="4" t="s">
        <v>0</v>
      </c>
      <c r="B3055" s="4" t="s">
        <v>5290</v>
      </c>
      <c r="C3055" s="430"/>
      <c r="D3055" s="332"/>
      <c r="E3055" s="337" t="s">
        <v>5290</v>
      </c>
      <c r="F3055" s="332" t="s">
        <v>50</v>
      </c>
      <c r="G3055" s="332" t="s">
        <v>5264</v>
      </c>
      <c r="H3055" s="650"/>
      <c r="I3055" s="650"/>
      <c r="J3055" s="419">
        <v>43773</v>
      </c>
      <c r="K3055" s="597" t="s">
        <v>188</v>
      </c>
      <c r="L3055" s="323" t="s">
        <v>0</v>
      </c>
      <c r="M3055" s="652" t="s">
        <v>85</v>
      </c>
      <c r="N3055" s="660">
        <v>43782</v>
      </c>
      <c r="O3055" s="654"/>
      <c r="P3055" s="430"/>
      <c r="Q3055" s="2" t="s">
        <v>100</v>
      </c>
      <c r="R3055" s="655">
        <v>2019</v>
      </c>
    </row>
    <row r="3056" spans="1:23" ht="23.25" hidden="1" customHeight="1" x14ac:dyDescent="0.25">
      <c r="A3056" s="4" t="s">
        <v>0</v>
      </c>
      <c r="B3056" s="4" t="s">
        <v>5291</v>
      </c>
      <c r="C3056" s="430"/>
      <c r="D3056" s="332"/>
      <c r="E3056" s="337" t="s">
        <v>5291</v>
      </c>
      <c r="F3056" s="332" t="s">
        <v>50</v>
      </c>
      <c r="G3056" s="332">
        <v>100</v>
      </c>
      <c r="H3056" s="650"/>
      <c r="I3056" s="650"/>
      <c r="J3056" s="419">
        <v>43773</v>
      </c>
      <c r="K3056" s="597" t="s">
        <v>188</v>
      </c>
      <c r="L3056" s="323" t="s">
        <v>0</v>
      </c>
      <c r="M3056" s="652" t="s">
        <v>85</v>
      </c>
      <c r="N3056" s="660">
        <v>43782</v>
      </c>
      <c r="O3056" s="654"/>
      <c r="P3056" s="430"/>
      <c r="Q3056" s="2" t="s">
        <v>100</v>
      </c>
      <c r="R3056" s="655">
        <v>2019</v>
      </c>
    </row>
    <row r="3057" spans="1:23" ht="23.25" hidden="1" customHeight="1" x14ac:dyDescent="0.25">
      <c r="A3057" s="4" t="s">
        <v>0</v>
      </c>
      <c r="B3057" s="4" t="s">
        <v>5291</v>
      </c>
      <c r="C3057" s="430"/>
      <c r="D3057" s="332"/>
      <c r="E3057" s="337" t="s">
        <v>5291</v>
      </c>
      <c r="F3057" s="332" t="s">
        <v>50</v>
      </c>
      <c r="G3057" s="332">
        <v>100</v>
      </c>
      <c r="H3057" s="650"/>
      <c r="I3057" s="650"/>
      <c r="J3057" s="419">
        <v>43773</v>
      </c>
      <c r="K3057" s="597" t="s">
        <v>188</v>
      </c>
      <c r="L3057" s="323" t="s">
        <v>0</v>
      </c>
      <c r="M3057" s="652" t="s">
        <v>85</v>
      </c>
      <c r="N3057" s="660">
        <v>43782</v>
      </c>
      <c r="O3057" s="654"/>
      <c r="P3057" s="430"/>
      <c r="Q3057" s="2" t="s">
        <v>100</v>
      </c>
      <c r="R3057" s="655">
        <v>2019</v>
      </c>
    </row>
    <row r="3058" spans="1:23" ht="23.25" hidden="1" customHeight="1" x14ac:dyDescent="0.25">
      <c r="A3058" s="4" t="s">
        <v>0</v>
      </c>
      <c r="B3058" s="4" t="s">
        <v>5292</v>
      </c>
      <c r="C3058" s="430"/>
      <c r="D3058" s="332"/>
      <c r="E3058" s="337" t="s">
        <v>5292</v>
      </c>
      <c r="F3058" s="332" t="s">
        <v>50</v>
      </c>
      <c r="G3058" s="332">
        <v>50</v>
      </c>
      <c r="H3058" s="650"/>
      <c r="I3058" s="650"/>
      <c r="J3058" s="419">
        <v>43773</v>
      </c>
      <c r="K3058" s="597" t="s">
        <v>188</v>
      </c>
      <c r="L3058" s="323" t="s">
        <v>0</v>
      </c>
      <c r="M3058" s="652" t="s">
        <v>85</v>
      </c>
      <c r="N3058" s="660">
        <v>43782</v>
      </c>
      <c r="O3058" s="654"/>
      <c r="P3058" s="430"/>
      <c r="Q3058" s="2" t="s">
        <v>100</v>
      </c>
      <c r="R3058" s="655">
        <v>2019</v>
      </c>
    </row>
    <row r="3059" spans="1:23" ht="23.25" hidden="1" customHeight="1" x14ac:dyDescent="0.25">
      <c r="A3059" s="4" t="s">
        <v>0</v>
      </c>
      <c r="B3059" s="4" t="s">
        <v>5292</v>
      </c>
      <c r="C3059" s="430"/>
      <c r="D3059" s="332"/>
      <c r="E3059" s="337" t="s">
        <v>5292</v>
      </c>
      <c r="F3059" s="332" t="s">
        <v>50</v>
      </c>
      <c r="G3059" s="332">
        <v>50</v>
      </c>
      <c r="H3059" s="650"/>
      <c r="I3059" s="650"/>
      <c r="J3059" s="419">
        <v>43773</v>
      </c>
      <c r="K3059" s="597" t="s">
        <v>188</v>
      </c>
      <c r="L3059" s="323" t="s">
        <v>0</v>
      </c>
      <c r="M3059" s="652" t="s">
        <v>85</v>
      </c>
      <c r="N3059" s="660">
        <v>43782</v>
      </c>
      <c r="O3059" s="654"/>
      <c r="P3059" s="430"/>
      <c r="Q3059" s="2" t="s">
        <v>100</v>
      </c>
      <c r="R3059" s="655">
        <v>2019</v>
      </c>
    </row>
    <row r="3060" spans="1:23" ht="23.25" hidden="1" customHeight="1" x14ac:dyDescent="0.25">
      <c r="A3060" s="5" t="s">
        <v>9</v>
      </c>
      <c r="B3060" s="5" t="s">
        <v>4957</v>
      </c>
      <c r="C3060" s="376" t="s">
        <v>1423</v>
      </c>
      <c r="D3060" s="332" t="s">
        <v>351</v>
      </c>
      <c r="E3060" s="367" t="s">
        <v>1424</v>
      </c>
      <c r="F3060" s="344" t="s">
        <v>94</v>
      </c>
      <c r="G3060" s="344">
        <v>400</v>
      </c>
      <c r="H3060" s="650">
        <v>1.0999999999999999E-2</v>
      </c>
      <c r="I3060" s="650">
        <v>4.3999999999999995</v>
      </c>
      <c r="J3060" s="419">
        <v>43774</v>
      </c>
      <c r="K3060" s="598" t="s">
        <v>188</v>
      </c>
      <c r="L3060" s="361" t="s">
        <v>9</v>
      </c>
      <c r="M3060" s="652" t="s">
        <v>85</v>
      </c>
      <c r="N3060" s="660">
        <v>43777</v>
      </c>
      <c r="O3060" s="654">
        <v>43782</v>
      </c>
      <c r="P3060" s="430"/>
      <c r="Q3060" s="2" t="s">
        <v>67</v>
      </c>
      <c r="R3060" s="655">
        <v>2019</v>
      </c>
    </row>
    <row r="3061" spans="1:23" ht="23.25" hidden="1" customHeight="1" x14ac:dyDescent="0.25">
      <c r="A3061" s="5" t="s">
        <v>9</v>
      </c>
      <c r="B3061" s="5" t="s">
        <v>4957</v>
      </c>
      <c r="C3061" s="376" t="s">
        <v>1423</v>
      </c>
      <c r="D3061" s="332" t="s">
        <v>351</v>
      </c>
      <c r="E3061" s="367" t="s">
        <v>1424</v>
      </c>
      <c r="F3061" s="344" t="s">
        <v>94</v>
      </c>
      <c r="G3061" s="344">
        <v>400</v>
      </c>
      <c r="H3061" s="650">
        <v>1.0999999999999999E-2</v>
      </c>
      <c r="I3061" s="650">
        <v>4.3999999999999995</v>
      </c>
      <c r="J3061" s="419">
        <v>43774</v>
      </c>
      <c r="K3061" s="598" t="s">
        <v>188</v>
      </c>
      <c r="L3061" s="361" t="s">
        <v>9</v>
      </c>
      <c r="M3061" s="652" t="s">
        <v>85</v>
      </c>
      <c r="N3061" s="660">
        <v>43777</v>
      </c>
      <c r="O3061" s="654">
        <v>43782</v>
      </c>
      <c r="P3061" s="430"/>
      <c r="Q3061" s="2" t="s">
        <v>67</v>
      </c>
      <c r="R3061" s="655">
        <v>2019</v>
      </c>
    </row>
    <row r="3062" spans="1:23" ht="23.25" hidden="1" customHeight="1" x14ac:dyDescent="0.25">
      <c r="A3062" s="5" t="s">
        <v>9</v>
      </c>
      <c r="B3062" s="5" t="s">
        <v>4958</v>
      </c>
      <c r="C3062" s="376" t="s">
        <v>1423</v>
      </c>
      <c r="D3062" s="332" t="s">
        <v>353</v>
      </c>
      <c r="E3062" s="367" t="s">
        <v>1424</v>
      </c>
      <c r="F3062" s="344" t="s">
        <v>94</v>
      </c>
      <c r="G3062" s="344">
        <v>400</v>
      </c>
      <c r="H3062" s="650">
        <v>3.1E-2</v>
      </c>
      <c r="I3062" s="650">
        <v>12.4</v>
      </c>
      <c r="J3062" s="419">
        <v>43774</v>
      </c>
      <c r="K3062" s="598" t="s">
        <v>188</v>
      </c>
      <c r="L3062" s="361" t="s">
        <v>9</v>
      </c>
      <c r="M3062" s="652" t="s">
        <v>85</v>
      </c>
      <c r="N3062" s="660">
        <v>43777</v>
      </c>
      <c r="O3062" s="654">
        <v>43782</v>
      </c>
      <c r="P3062" s="430"/>
      <c r="Q3062" s="2" t="s">
        <v>67</v>
      </c>
      <c r="R3062" s="655">
        <v>2019</v>
      </c>
    </row>
    <row r="3063" spans="1:23" ht="23.25" hidden="1" customHeight="1" x14ac:dyDescent="0.25">
      <c r="A3063" s="5" t="s">
        <v>9</v>
      </c>
      <c r="B3063" s="5" t="s">
        <v>4958</v>
      </c>
      <c r="C3063" s="376" t="s">
        <v>1423</v>
      </c>
      <c r="D3063" s="332" t="s">
        <v>353</v>
      </c>
      <c r="E3063" s="367" t="s">
        <v>1424</v>
      </c>
      <c r="F3063" s="344" t="s">
        <v>94</v>
      </c>
      <c r="G3063" s="344">
        <v>400</v>
      </c>
      <c r="H3063" s="650">
        <v>3.1E-2</v>
      </c>
      <c r="I3063" s="650">
        <v>12.4</v>
      </c>
      <c r="J3063" s="419">
        <v>43774</v>
      </c>
      <c r="K3063" s="598" t="s">
        <v>188</v>
      </c>
      <c r="L3063" s="361" t="s">
        <v>9</v>
      </c>
      <c r="M3063" s="652" t="s">
        <v>85</v>
      </c>
      <c r="N3063" s="660">
        <v>43777</v>
      </c>
      <c r="O3063" s="654">
        <v>43782</v>
      </c>
      <c r="P3063" s="430"/>
      <c r="Q3063" s="2" t="s">
        <v>67</v>
      </c>
      <c r="R3063" s="655">
        <v>2019</v>
      </c>
    </row>
    <row r="3064" spans="1:23" ht="23.25" hidden="1" customHeight="1" x14ac:dyDescent="0.25">
      <c r="A3064" s="5" t="s">
        <v>9</v>
      </c>
      <c r="B3064" s="5" t="s">
        <v>4959</v>
      </c>
      <c r="C3064" s="376" t="s">
        <v>1423</v>
      </c>
      <c r="D3064" s="332" t="s">
        <v>354</v>
      </c>
      <c r="E3064" s="367" t="s">
        <v>1424</v>
      </c>
      <c r="F3064" s="344" t="s">
        <v>94</v>
      </c>
      <c r="G3064" s="332">
        <v>400</v>
      </c>
      <c r="H3064" s="650">
        <v>4.4999999999999998E-2</v>
      </c>
      <c r="I3064" s="650">
        <v>18</v>
      </c>
      <c r="J3064" s="419">
        <v>43774</v>
      </c>
      <c r="K3064" s="598" t="s">
        <v>188</v>
      </c>
      <c r="L3064" s="361" t="s">
        <v>9</v>
      </c>
      <c r="M3064" s="652" t="s">
        <v>85</v>
      </c>
      <c r="N3064" s="660">
        <v>43777</v>
      </c>
      <c r="O3064" s="654">
        <v>43782</v>
      </c>
      <c r="P3064" s="430"/>
      <c r="Q3064" s="2" t="s">
        <v>67</v>
      </c>
      <c r="R3064" s="655">
        <v>2019</v>
      </c>
    </row>
    <row r="3065" spans="1:23" ht="23.25" hidden="1" customHeight="1" x14ac:dyDescent="0.25">
      <c r="A3065" s="5" t="s">
        <v>9</v>
      </c>
      <c r="B3065" s="5" t="s">
        <v>4959</v>
      </c>
      <c r="C3065" s="376" t="s">
        <v>1423</v>
      </c>
      <c r="D3065" s="332" t="s">
        <v>354</v>
      </c>
      <c r="E3065" s="367" t="s">
        <v>1424</v>
      </c>
      <c r="F3065" s="344" t="s">
        <v>94</v>
      </c>
      <c r="G3065" s="332">
        <v>400</v>
      </c>
      <c r="H3065" s="650">
        <v>4.4999999999999998E-2</v>
      </c>
      <c r="I3065" s="650">
        <v>18</v>
      </c>
      <c r="J3065" s="419">
        <v>43774</v>
      </c>
      <c r="K3065" s="598" t="s">
        <v>188</v>
      </c>
      <c r="L3065" s="361" t="s">
        <v>9</v>
      </c>
      <c r="M3065" s="652" t="s">
        <v>85</v>
      </c>
      <c r="N3065" s="660">
        <v>43777</v>
      </c>
      <c r="O3065" s="654">
        <v>43782</v>
      </c>
      <c r="P3065" s="430"/>
      <c r="Q3065" s="2" t="s">
        <v>67</v>
      </c>
      <c r="R3065" s="655">
        <v>2019</v>
      </c>
    </row>
    <row r="3066" spans="1:23" ht="23.25" hidden="1" customHeight="1" x14ac:dyDescent="0.25">
      <c r="A3066" s="5" t="s">
        <v>9</v>
      </c>
      <c r="B3066" s="5" t="s">
        <v>4961</v>
      </c>
      <c r="C3066" s="376" t="s">
        <v>1423</v>
      </c>
      <c r="D3066" s="332" t="s">
        <v>3822</v>
      </c>
      <c r="E3066" s="367" t="s">
        <v>1424</v>
      </c>
      <c r="F3066" s="344" t="s">
        <v>94</v>
      </c>
      <c r="G3066" s="344">
        <v>200</v>
      </c>
      <c r="H3066" s="650">
        <v>0.05</v>
      </c>
      <c r="I3066" s="650">
        <v>10</v>
      </c>
      <c r="J3066" s="419">
        <v>43774</v>
      </c>
      <c r="K3066" s="598" t="s">
        <v>188</v>
      </c>
      <c r="L3066" s="361" t="s">
        <v>9</v>
      </c>
      <c r="M3066" s="652" t="s">
        <v>85</v>
      </c>
      <c r="N3066" s="660">
        <v>43777</v>
      </c>
      <c r="O3066" s="654">
        <v>43782</v>
      </c>
      <c r="P3066" s="430"/>
      <c r="Q3066" s="2" t="s">
        <v>67</v>
      </c>
      <c r="R3066" s="655">
        <v>2019</v>
      </c>
    </row>
    <row r="3067" spans="1:23" ht="23.25" hidden="1" customHeight="1" x14ac:dyDescent="0.25">
      <c r="A3067" s="5" t="s">
        <v>9</v>
      </c>
      <c r="B3067" s="5" t="s">
        <v>4961</v>
      </c>
      <c r="C3067" s="376" t="s">
        <v>1423</v>
      </c>
      <c r="D3067" s="332" t="s">
        <v>3822</v>
      </c>
      <c r="E3067" s="367" t="s">
        <v>1424</v>
      </c>
      <c r="F3067" s="344" t="s">
        <v>94</v>
      </c>
      <c r="G3067" s="344">
        <v>200</v>
      </c>
      <c r="H3067" s="650">
        <v>0.05</v>
      </c>
      <c r="I3067" s="650">
        <v>10</v>
      </c>
      <c r="J3067" s="419">
        <v>43774</v>
      </c>
      <c r="K3067" s="598" t="s">
        <v>188</v>
      </c>
      <c r="L3067" s="361" t="s">
        <v>9</v>
      </c>
      <c r="M3067" s="652" t="s">
        <v>85</v>
      </c>
      <c r="N3067" s="660">
        <v>43777</v>
      </c>
      <c r="O3067" s="654">
        <v>43782</v>
      </c>
      <c r="P3067" s="430"/>
      <c r="Q3067" s="2" t="s">
        <v>67</v>
      </c>
      <c r="R3067" s="655">
        <v>2019</v>
      </c>
    </row>
    <row r="3068" spans="1:23" ht="23.25" hidden="1" customHeight="1" x14ac:dyDescent="0.25">
      <c r="A3068" s="5" t="s">
        <v>9</v>
      </c>
      <c r="B3068" s="5" t="s">
        <v>4962</v>
      </c>
      <c r="C3068" s="376" t="s">
        <v>1423</v>
      </c>
      <c r="D3068" s="332" t="s">
        <v>355</v>
      </c>
      <c r="E3068" s="367" t="s">
        <v>1424</v>
      </c>
      <c r="F3068" s="344" t="s">
        <v>94</v>
      </c>
      <c r="G3068" s="344">
        <v>200</v>
      </c>
      <c r="H3068" s="650">
        <v>0.128</v>
      </c>
      <c r="I3068" s="650">
        <v>25.6</v>
      </c>
      <c r="J3068" s="419">
        <v>43774</v>
      </c>
      <c r="K3068" s="598" t="s">
        <v>188</v>
      </c>
      <c r="L3068" s="361" t="s">
        <v>9</v>
      </c>
      <c r="M3068" s="652" t="s">
        <v>85</v>
      </c>
      <c r="N3068" s="660">
        <v>43777</v>
      </c>
      <c r="O3068" s="654">
        <v>43782</v>
      </c>
      <c r="P3068" s="430"/>
      <c r="Q3068" s="2" t="s">
        <v>67</v>
      </c>
      <c r="R3068" s="655">
        <v>2019</v>
      </c>
    </row>
    <row r="3069" spans="1:23" ht="23.25" hidden="1" customHeight="1" x14ac:dyDescent="0.25">
      <c r="A3069" s="5" t="s">
        <v>9</v>
      </c>
      <c r="B3069" s="5" t="s">
        <v>4962</v>
      </c>
      <c r="C3069" s="376" t="s">
        <v>1423</v>
      </c>
      <c r="D3069" s="332" t="s">
        <v>355</v>
      </c>
      <c r="E3069" s="367" t="s">
        <v>1424</v>
      </c>
      <c r="F3069" s="344" t="s">
        <v>94</v>
      </c>
      <c r="G3069" s="344">
        <v>200</v>
      </c>
      <c r="H3069" s="650">
        <v>0.128</v>
      </c>
      <c r="I3069" s="650">
        <v>25.6</v>
      </c>
      <c r="J3069" s="419">
        <v>43774</v>
      </c>
      <c r="K3069" s="598" t="s">
        <v>188</v>
      </c>
      <c r="L3069" s="361" t="s">
        <v>9</v>
      </c>
      <c r="M3069" s="652" t="s">
        <v>85</v>
      </c>
      <c r="N3069" s="660">
        <v>43777</v>
      </c>
      <c r="O3069" s="654">
        <v>43782</v>
      </c>
      <c r="P3069" s="430"/>
      <c r="Q3069" s="2" t="s">
        <v>67</v>
      </c>
      <c r="R3069" s="655">
        <v>2019</v>
      </c>
    </row>
    <row r="3070" spans="1:23" ht="23.25" hidden="1" customHeight="1" x14ac:dyDescent="0.25">
      <c r="A3070" s="4" t="s">
        <v>0</v>
      </c>
      <c r="B3070" s="4" t="s">
        <v>5293</v>
      </c>
      <c r="C3070" s="430"/>
      <c r="D3070" s="332" t="s">
        <v>5294</v>
      </c>
      <c r="E3070" s="337" t="s">
        <v>5293</v>
      </c>
      <c r="F3070" s="332" t="s">
        <v>50</v>
      </c>
      <c r="G3070" s="332">
        <v>1</v>
      </c>
      <c r="H3070" s="650"/>
      <c r="I3070" s="650">
        <v>303.31</v>
      </c>
      <c r="J3070" s="419">
        <v>43774</v>
      </c>
      <c r="K3070" s="597" t="s">
        <v>188</v>
      </c>
      <c r="L3070" s="323" t="s">
        <v>0</v>
      </c>
      <c r="M3070" s="652" t="s">
        <v>85</v>
      </c>
      <c r="N3070" s="660">
        <v>43782</v>
      </c>
      <c r="O3070" s="654">
        <v>43783</v>
      </c>
      <c r="P3070" s="430"/>
      <c r="Q3070" s="2" t="s">
        <v>100</v>
      </c>
      <c r="R3070" s="655">
        <v>2019</v>
      </c>
    </row>
    <row r="3071" spans="1:23" s="124" customFormat="1" ht="23.25" hidden="1" customHeight="1" x14ac:dyDescent="0.25">
      <c r="A3071" s="4" t="s">
        <v>0</v>
      </c>
      <c r="B3071" s="4" t="s">
        <v>5293</v>
      </c>
      <c r="C3071" s="430"/>
      <c r="D3071" s="332" t="s">
        <v>5294</v>
      </c>
      <c r="E3071" s="337" t="s">
        <v>5293</v>
      </c>
      <c r="F3071" s="332" t="s">
        <v>50</v>
      </c>
      <c r="G3071" s="332">
        <v>1</v>
      </c>
      <c r="H3071" s="650"/>
      <c r="I3071" s="650">
        <v>303.31</v>
      </c>
      <c r="J3071" s="419">
        <v>43774</v>
      </c>
      <c r="K3071" s="597" t="s">
        <v>188</v>
      </c>
      <c r="L3071" s="323" t="s">
        <v>0</v>
      </c>
      <c r="M3071" s="652" t="s">
        <v>85</v>
      </c>
      <c r="N3071" s="660">
        <v>43782</v>
      </c>
      <c r="O3071" s="654">
        <v>43783</v>
      </c>
      <c r="P3071" s="430"/>
      <c r="Q3071" s="2" t="s">
        <v>100</v>
      </c>
      <c r="R3071" s="655">
        <v>2019</v>
      </c>
      <c r="S3071" s="330"/>
      <c r="T3071" s="330"/>
      <c r="U3071" s="330"/>
      <c r="V3071" s="330"/>
      <c r="W3071" s="330"/>
    </row>
    <row r="3072" spans="1:23" ht="23.25" hidden="1" customHeight="1" x14ac:dyDescent="0.25">
      <c r="A3072" s="4" t="s">
        <v>3055</v>
      </c>
      <c r="B3072" s="4"/>
      <c r="C3072" s="759"/>
      <c r="D3072" s="332" t="s">
        <v>4763</v>
      </c>
      <c r="E3072" s="336" t="s">
        <v>4764</v>
      </c>
      <c r="F3072" s="332" t="s">
        <v>94</v>
      </c>
      <c r="G3072" s="332">
        <v>1</v>
      </c>
      <c r="H3072" s="650">
        <v>32.75</v>
      </c>
      <c r="I3072" s="650">
        <v>32.75</v>
      </c>
      <c r="J3072" s="419">
        <v>43774</v>
      </c>
      <c r="K3072" s="598" t="s">
        <v>139</v>
      </c>
      <c r="L3072" s="323" t="s">
        <v>3047</v>
      </c>
      <c r="M3072" s="652" t="s">
        <v>85</v>
      </c>
      <c r="N3072" s="660">
        <v>43777</v>
      </c>
      <c r="O3072" s="654">
        <v>43782</v>
      </c>
      <c r="P3072" s="430"/>
      <c r="Q3072" s="2" t="s">
        <v>67</v>
      </c>
      <c r="R3072" s="655">
        <v>2019</v>
      </c>
      <c r="S3072" s="564"/>
      <c r="T3072" s="564"/>
      <c r="U3072" s="564"/>
      <c r="V3072" s="564"/>
      <c r="W3072" s="564"/>
    </row>
    <row r="3073" spans="1:23" ht="23.25" hidden="1" customHeight="1" x14ac:dyDescent="0.25">
      <c r="A3073" s="4" t="s">
        <v>9</v>
      </c>
      <c r="B3073" s="4"/>
      <c r="C3073" s="430" t="s">
        <v>2053</v>
      </c>
      <c r="D3073" s="332" t="s">
        <v>2030</v>
      </c>
      <c r="E3073" s="336" t="s">
        <v>5295</v>
      </c>
      <c r="F3073" s="332" t="s">
        <v>94</v>
      </c>
      <c r="G3073" s="332">
        <v>15</v>
      </c>
      <c r="H3073" s="650">
        <v>3.1</v>
      </c>
      <c r="I3073" s="650">
        <v>46.5</v>
      </c>
      <c r="J3073" s="419">
        <v>43774</v>
      </c>
      <c r="K3073" s="597" t="s">
        <v>139</v>
      </c>
      <c r="L3073" s="361" t="s">
        <v>9</v>
      </c>
      <c r="M3073" s="652" t="s">
        <v>85</v>
      </c>
      <c r="N3073" s="660">
        <v>43777</v>
      </c>
      <c r="O3073" s="654">
        <v>43782</v>
      </c>
      <c r="P3073" s="430"/>
      <c r="Q3073" s="2" t="s">
        <v>67</v>
      </c>
      <c r="R3073" s="655">
        <v>2019</v>
      </c>
      <c r="S3073" s="564"/>
      <c r="T3073" s="564"/>
      <c r="U3073" s="564"/>
      <c r="V3073" s="564"/>
      <c r="W3073" s="564"/>
    </row>
    <row r="3074" spans="1:23" ht="23.25" hidden="1" customHeight="1" x14ac:dyDescent="0.25">
      <c r="A3074" s="4" t="s">
        <v>3055</v>
      </c>
      <c r="B3074" s="4"/>
      <c r="C3074" s="759"/>
      <c r="D3074" s="332" t="s">
        <v>4763</v>
      </c>
      <c r="E3074" s="336" t="s">
        <v>4764</v>
      </c>
      <c r="F3074" s="332" t="s">
        <v>94</v>
      </c>
      <c r="G3074" s="332">
        <v>1</v>
      </c>
      <c r="H3074" s="650">
        <v>32.75</v>
      </c>
      <c r="I3074" s="650">
        <v>32.75</v>
      </c>
      <c r="J3074" s="419">
        <v>43774</v>
      </c>
      <c r="K3074" s="598" t="s">
        <v>139</v>
      </c>
      <c r="L3074" s="323" t="s">
        <v>3047</v>
      </c>
      <c r="M3074" s="652" t="s">
        <v>85</v>
      </c>
      <c r="N3074" s="660">
        <v>43777</v>
      </c>
      <c r="O3074" s="654">
        <v>43782</v>
      </c>
      <c r="P3074" s="430"/>
      <c r="Q3074" s="2" t="s">
        <v>67</v>
      </c>
      <c r="R3074" s="655">
        <v>2019</v>
      </c>
      <c r="S3074" s="564"/>
      <c r="T3074" s="564"/>
      <c r="U3074" s="564"/>
      <c r="V3074" s="564"/>
      <c r="W3074" s="564"/>
    </row>
    <row r="3075" spans="1:23" ht="23.25" hidden="1" customHeight="1" x14ac:dyDescent="0.25">
      <c r="A3075" s="4" t="s">
        <v>9</v>
      </c>
      <c r="B3075" s="4"/>
      <c r="C3075" s="430" t="s">
        <v>2053</v>
      </c>
      <c r="D3075" s="332" t="s">
        <v>2030</v>
      </c>
      <c r="E3075" s="336" t="s">
        <v>5295</v>
      </c>
      <c r="F3075" s="332" t="s">
        <v>94</v>
      </c>
      <c r="G3075" s="332">
        <v>15</v>
      </c>
      <c r="H3075" s="650">
        <v>3.1</v>
      </c>
      <c r="I3075" s="650">
        <v>46.5</v>
      </c>
      <c r="J3075" s="419">
        <v>43774</v>
      </c>
      <c r="K3075" s="597" t="s">
        <v>139</v>
      </c>
      <c r="L3075" s="361" t="s">
        <v>9</v>
      </c>
      <c r="M3075" s="652" t="s">
        <v>85</v>
      </c>
      <c r="N3075" s="660">
        <v>43777</v>
      </c>
      <c r="O3075" s="654">
        <v>43782</v>
      </c>
      <c r="P3075" s="430"/>
      <c r="Q3075" s="2" t="s">
        <v>67</v>
      </c>
      <c r="R3075" s="655">
        <v>2019</v>
      </c>
      <c r="S3075" s="564"/>
      <c r="T3075" s="564"/>
      <c r="U3075" s="564"/>
      <c r="V3075" s="564"/>
      <c r="W3075" s="564"/>
    </row>
    <row r="3076" spans="1:23" ht="23.25" hidden="1" customHeight="1" x14ac:dyDescent="0.25">
      <c r="A3076" s="4" t="s">
        <v>0</v>
      </c>
      <c r="B3076" s="4" t="s">
        <v>5296</v>
      </c>
      <c r="C3076" s="430"/>
      <c r="D3076" s="332" t="s">
        <v>5297</v>
      </c>
      <c r="E3076" s="337" t="s">
        <v>5298</v>
      </c>
      <c r="F3076" s="332" t="s">
        <v>50</v>
      </c>
      <c r="G3076" s="332">
        <v>10</v>
      </c>
      <c r="H3076" s="650">
        <v>3.87</v>
      </c>
      <c r="I3076" s="650">
        <v>38.700000000000003</v>
      </c>
      <c r="J3076" s="419">
        <v>43775</v>
      </c>
      <c r="K3076" s="597" t="s">
        <v>149</v>
      </c>
      <c r="L3076" s="323" t="s">
        <v>0</v>
      </c>
      <c r="M3076" s="652" t="s">
        <v>85</v>
      </c>
      <c r="N3076" s="660">
        <v>43780</v>
      </c>
      <c r="O3076" s="654">
        <v>43782</v>
      </c>
      <c r="P3076" s="430"/>
      <c r="Q3076" s="2" t="s">
        <v>100</v>
      </c>
      <c r="R3076" s="718">
        <v>2019</v>
      </c>
    </row>
    <row r="3077" spans="1:23" ht="23.25" hidden="1" customHeight="1" x14ac:dyDescent="0.25">
      <c r="A3077" s="4" t="s">
        <v>0</v>
      </c>
      <c r="B3077" s="4" t="s">
        <v>5296</v>
      </c>
      <c r="C3077" s="430"/>
      <c r="D3077" s="332" t="s">
        <v>5297</v>
      </c>
      <c r="E3077" s="337" t="s">
        <v>5298</v>
      </c>
      <c r="F3077" s="332" t="s">
        <v>50</v>
      </c>
      <c r="G3077" s="332">
        <v>10</v>
      </c>
      <c r="H3077" s="650">
        <v>3.87</v>
      </c>
      <c r="I3077" s="650">
        <v>38.700000000000003</v>
      </c>
      <c r="J3077" s="419">
        <v>43775</v>
      </c>
      <c r="K3077" s="597" t="s">
        <v>149</v>
      </c>
      <c r="L3077" s="323" t="s">
        <v>0</v>
      </c>
      <c r="M3077" s="652" t="s">
        <v>85</v>
      </c>
      <c r="N3077" s="660">
        <v>43780</v>
      </c>
      <c r="O3077" s="654">
        <v>43782</v>
      </c>
      <c r="P3077" s="430"/>
      <c r="Q3077" s="2" t="s">
        <v>100</v>
      </c>
      <c r="R3077" s="718">
        <v>2019</v>
      </c>
    </row>
    <row r="3078" spans="1:23" ht="23.25" hidden="1" customHeight="1" x14ac:dyDescent="0.25">
      <c r="A3078" s="4" t="s">
        <v>0</v>
      </c>
      <c r="B3078" s="4" t="s">
        <v>4067</v>
      </c>
      <c r="C3078" s="430" t="s">
        <v>198</v>
      </c>
      <c r="D3078" s="332">
        <v>243152</v>
      </c>
      <c r="E3078" s="336" t="s">
        <v>432</v>
      </c>
      <c r="F3078" s="332" t="s">
        <v>94</v>
      </c>
      <c r="G3078" s="332">
        <v>2</v>
      </c>
      <c r="H3078" s="650">
        <v>315.36</v>
      </c>
      <c r="I3078" s="650">
        <v>630.72</v>
      </c>
      <c r="J3078" s="419">
        <v>43775</v>
      </c>
      <c r="K3078" s="597" t="s">
        <v>214</v>
      </c>
      <c r="L3078" s="323" t="s">
        <v>54</v>
      </c>
      <c r="M3078" s="652" t="s">
        <v>85</v>
      </c>
      <c r="N3078" s="660">
        <v>43777</v>
      </c>
      <c r="O3078" s="654">
        <v>43782</v>
      </c>
      <c r="P3078" s="430"/>
      <c r="Q3078" s="2" t="s">
        <v>67</v>
      </c>
      <c r="R3078" s="655">
        <v>2019</v>
      </c>
      <c r="S3078" s="124"/>
      <c r="T3078" s="124"/>
      <c r="U3078" s="124"/>
      <c r="V3078" s="124"/>
      <c r="W3078" s="124"/>
    </row>
    <row r="3079" spans="1:23" ht="23.25" hidden="1" customHeight="1" x14ac:dyDescent="0.25">
      <c r="A3079" s="4" t="s">
        <v>0</v>
      </c>
      <c r="B3079" s="4" t="s">
        <v>4067</v>
      </c>
      <c r="C3079" s="430" t="s">
        <v>198</v>
      </c>
      <c r="D3079" s="332">
        <v>243153</v>
      </c>
      <c r="E3079" s="336" t="s">
        <v>433</v>
      </c>
      <c r="F3079" s="332" t="s">
        <v>94</v>
      </c>
      <c r="G3079" s="332">
        <v>2</v>
      </c>
      <c r="H3079" s="650">
        <v>139.68</v>
      </c>
      <c r="I3079" s="650">
        <v>279.36</v>
      </c>
      <c r="J3079" s="419">
        <v>43775</v>
      </c>
      <c r="K3079" s="597" t="s">
        <v>214</v>
      </c>
      <c r="L3079" s="323" t="s">
        <v>54</v>
      </c>
      <c r="M3079" s="652" t="s">
        <v>85</v>
      </c>
      <c r="N3079" s="660">
        <v>43777</v>
      </c>
      <c r="O3079" s="654">
        <v>43782</v>
      </c>
      <c r="P3079" s="430"/>
      <c r="Q3079" s="2" t="s">
        <v>67</v>
      </c>
      <c r="R3079" s="655">
        <v>2019</v>
      </c>
      <c r="S3079" s="124"/>
      <c r="T3079" s="124"/>
      <c r="U3079" s="124"/>
      <c r="V3079" s="124"/>
      <c r="W3079" s="124"/>
    </row>
    <row r="3080" spans="1:23" ht="23.25" hidden="1" customHeight="1" x14ac:dyDescent="0.25">
      <c r="A3080" s="4" t="s">
        <v>0</v>
      </c>
      <c r="B3080" s="4" t="s">
        <v>4067</v>
      </c>
      <c r="C3080" s="430" t="s">
        <v>198</v>
      </c>
      <c r="D3080" s="332">
        <v>243154</v>
      </c>
      <c r="E3080" s="336" t="s">
        <v>434</v>
      </c>
      <c r="F3080" s="332" t="s">
        <v>94</v>
      </c>
      <c r="G3080" s="332">
        <v>2</v>
      </c>
      <c r="H3080" s="650">
        <v>221.76</v>
      </c>
      <c r="I3080" s="650">
        <v>443.52</v>
      </c>
      <c r="J3080" s="419">
        <v>43775</v>
      </c>
      <c r="K3080" s="597" t="s">
        <v>214</v>
      </c>
      <c r="L3080" s="323" t="s">
        <v>54</v>
      </c>
      <c r="M3080" s="652" t="s">
        <v>85</v>
      </c>
      <c r="N3080" s="660">
        <v>43777</v>
      </c>
      <c r="O3080" s="654">
        <v>43782</v>
      </c>
      <c r="P3080" s="430"/>
      <c r="Q3080" s="2" t="s">
        <v>67</v>
      </c>
      <c r="R3080" s="655">
        <v>2019</v>
      </c>
    </row>
    <row r="3081" spans="1:23" ht="23.25" hidden="1" customHeight="1" x14ac:dyDescent="0.25">
      <c r="A3081" s="4" t="s">
        <v>0</v>
      </c>
      <c r="B3081" s="4" t="s">
        <v>4067</v>
      </c>
      <c r="C3081" s="430" t="s">
        <v>198</v>
      </c>
      <c r="D3081" s="332">
        <v>243155</v>
      </c>
      <c r="E3081" s="336" t="s">
        <v>435</v>
      </c>
      <c r="F3081" s="332" t="s">
        <v>94</v>
      </c>
      <c r="G3081" s="332">
        <v>2</v>
      </c>
      <c r="H3081" s="650">
        <v>24.48</v>
      </c>
      <c r="I3081" s="650">
        <v>48.96</v>
      </c>
      <c r="J3081" s="419">
        <v>43775</v>
      </c>
      <c r="K3081" s="597" t="s">
        <v>214</v>
      </c>
      <c r="L3081" s="323" t="s">
        <v>54</v>
      </c>
      <c r="M3081" s="652" t="s">
        <v>85</v>
      </c>
      <c r="N3081" s="660">
        <v>43777</v>
      </c>
      <c r="O3081" s="654">
        <v>43782</v>
      </c>
      <c r="P3081" s="430"/>
      <c r="Q3081" s="2" t="s">
        <v>67</v>
      </c>
      <c r="R3081" s="655">
        <v>2019</v>
      </c>
    </row>
    <row r="3082" spans="1:23" ht="23.25" hidden="1" customHeight="1" x14ac:dyDescent="0.25">
      <c r="A3082" s="4" t="s">
        <v>0</v>
      </c>
      <c r="B3082" s="4" t="s">
        <v>4067</v>
      </c>
      <c r="C3082" s="430" t="s">
        <v>198</v>
      </c>
      <c r="D3082" s="332" t="s">
        <v>438</v>
      </c>
      <c r="E3082" s="336" t="s">
        <v>3172</v>
      </c>
      <c r="F3082" s="332" t="s">
        <v>94</v>
      </c>
      <c r="G3082" s="332">
        <v>4</v>
      </c>
      <c r="H3082" s="650">
        <v>35.28</v>
      </c>
      <c r="I3082" s="650">
        <v>141.12</v>
      </c>
      <c r="J3082" s="419">
        <v>43775</v>
      </c>
      <c r="K3082" s="597" t="s">
        <v>214</v>
      </c>
      <c r="L3082" s="323" t="s">
        <v>54</v>
      </c>
      <c r="M3082" s="652" t="s">
        <v>85</v>
      </c>
      <c r="N3082" s="660">
        <v>43777</v>
      </c>
      <c r="O3082" s="654">
        <v>43782</v>
      </c>
      <c r="P3082" s="430"/>
      <c r="Q3082" s="2" t="s">
        <v>67</v>
      </c>
      <c r="R3082" s="655">
        <v>2019</v>
      </c>
    </row>
    <row r="3083" spans="1:23" ht="23.25" hidden="1" customHeight="1" x14ac:dyDescent="0.25">
      <c r="A3083" s="4" t="s">
        <v>0</v>
      </c>
      <c r="B3083" s="4" t="s">
        <v>4067</v>
      </c>
      <c r="C3083" s="430" t="s">
        <v>198</v>
      </c>
      <c r="D3083" s="332" t="s">
        <v>2521</v>
      </c>
      <c r="E3083" s="336" t="s">
        <v>5299</v>
      </c>
      <c r="F3083" s="332" t="s">
        <v>94</v>
      </c>
      <c r="G3083" s="332">
        <v>4</v>
      </c>
      <c r="H3083" s="650">
        <v>3.38</v>
      </c>
      <c r="I3083" s="650">
        <v>13.52</v>
      </c>
      <c r="J3083" s="419">
        <v>43775</v>
      </c>
      <c r="K3083" s="597" t="s">
        <v>214</v>
      </c>
      <c r="L3083" s="323" t="s">
        <v>54</v>
      </c>
      <c r="M3083" s="652" t="s">
        <v>85</v>
      </c>
      <c r="N3083" s="660">
        <v>43777</v>
      </c>
      <c r="O3083" s="654">
        <v>43782</v>
      </c>
      <c r="P3083" s="430"/>
      <c r="Q3083" s="2" t="s">
        <v>67</v>
      </c>
      <c r="R3083" s="655">
        <v>2019</v>
      </c>
    </row>
    <row r="3084" spans="1:23" ht="23.25" hidden="1" customHeight="1" x14ac:dyDescent="0.25">
      <c r="A3084" s="4" t="s">
        <v>0</v>
      </c>
      <c r="B3084" s="4" t="s">
        <v>4067</v>
      </c>
      <c r="C3084" s="430" t="s">
        <v>198</v>
      </c>
      <c r="D3084" s="332" t="s">
        <v>1412</v>
      </c>
      <c r="E3084" s="336" t="s">
        <v>4077</v>
      </c>
      <c r="F3084" s="332" t="s">
        <v>94</v>
      </c>
      <c r="G3084" s="332">
        <v>4</v>
      </c>
      <c r="H3084" s="650">
        <v>105.84</v>
      </c>
      <c r="I3084" s="650">
        <v>423.36</v>
      </c>
      <c r="J3084" s="419">
        <v>43775</v>
      </c>
      <c r="K3084" s="597" t="s">
        <v>214</v>
      </c>
      <c r="L3084" s="323" t="s">
        <v>54</v>
      </c>
      <c r="M3084" s="652" t="s">
        <v>85</v>
      </c>
      <c r="N3084" s="660">
        <v>43777</v>
      </c>
      <c r="O3084" s="654">
        <v>43782</v>
      </c>
      <c r="P3084" s="430"/>
      <c r="Q3084" s="2" t="s">
        <v>67</v>
      </c>
      <c r="R3084" s="655">
        <v>2019</v>
      </c>
    </row>
    <row r="3085" spans="1:23" s="124" customFormat="1" ht="23.25" hidden="1" customHeight="1" x14ac:dyDescent="0.25">
      <c r="A3085" s="4" t="s">
        <v>0</v>
      </c>
      <c r="B3085" s="4" t="s">
        <v>4067</v>
      </c>
      <c r="C3085" s="430" t="s">
        <v>198</v>
      </c>
      <c r="D3085" s="332" t="s">
        <v>545</v>
      </c>
      <c r="E3085" s="336" t="s">
        <v>4076</v>
      </c>
      <c r="F3085" s="332" t="s">
        <v>94</v>
      </c>
      <c r="G3085" s="332">
        <v>4</v>
      </c>
      <c r="H3085" s="650">
        <v>59.76</v>
      </c>
      <c r="I3085" s="650">
        <v>239.04</v>
      </c>
      <c r="J3085" s="419">
        <v>43775</v>
      </c>
      <c r="K3085" s="597" t="s">
        <v>214</v>
      </c>
      <c r="L3085" s="323" t="s">
        <v>54</v>
      </c>
      <c r="M3085" s="652" t="s">
        <v>85</v>
      </c>
      <c r="N3085" s="660">
        <v>43777</v>
      </c>
      <c r="O3085" s="654">
        <v>43782</v>
      </c>
      <c r="P3085" s="430"/>
      <c r="Q3085" s="2" t="s">
        <v>67</v>
      </c>
      <c r="R3085" s="655">
        <v>2019</v>
      </c>
      <c r="S3085" s="330"/>
      <c r="T3085" s="330"/>
      <c r="U3085" s="330"/>
      <c r="V3085" s="330"/>
      <c r="W3085" s="330"/>
    </row>
    <row r="3086" spans="1:23" ht="23.25" hidden="1" customHeight="1" x14ac:dyDescent="0.25">
      <c r="A3086" s="4" t="s">
        <v>0</v>
      </c>
      <c r="B3086" s="4" t="s">
        <v>4067</v>
      </c>
      <c r="C3086" s="430" t="s">
        <v>198</v>
      </c>
      <c r="D3086" s="332" t="s">
        <v>1633</v>
      </c>
      <c r="E3086" s="336" t="s">
        <v>5300</v>
      </c>
      <c r="F3086" s="332" t="s">
        <v>94</v>
      </c>
      <c r="G3086" s="332">
        <v>1</v>
      </c>
      <c r="H3086" s="650">
        <v>113.4</v>
      </c>
      <c r="I3086" s="650">
        <v>113.4</v>
      </c>
      <c r="J3086" s="419">
        <v>43775</v>
      </c>
      <c r="K3086" s="597" t="s">
        <v>214</v>
      </c>
      <c r="L3086" s="323" t="s">
        <v>54</v>
      </c>
      <c r="M3086" s="652" t="s">
        <v>85</v>
      </c>
      <c r="N3086" s="660">
        <v>43777</v>
      </c>
      <c r="O3086" s="654">
        <v>43782</v>
      </c>
      <c r="P3086" s="430"/>
      <c r="Q3086" s="2" t="s">
        <v>67</v>
      </c>
      <c r="R3086" s="655">
        <v>2019</v>
      </c>
    </row>
    <row r="3087" spans="1:23" ht="23.25" hidden="1" customHeight="1" x14ac:dyDescent="0.25">
      <c r="A3087" s="4" t="s">
        <v>0</v>
      </c>
      <c r="B3087" s="4" t="s">
        <v>4067</v>
      </c>
      <c r="C3087" s="430" t="s">
        <v>198</v>
      </c>
      <c r="D3087" s="332">
        <v>243152</v>
      </c>
      <c r="E3087" s="336" t="s">
        <v>432</v>
      </c>
      <c r="F3087" s="332" t="s">
        <v>94</v>
      </c>
      <c r="G3087" s="332">
        <v>2</v>
      </c>
      <c r="H3087" s="650">
        <v>315.36</v>
      </c>
      <c r="I3087" s="650">
        <v>630.72</v>
      </c>
      <c r="J3087" s="419">
        <v>43775</v>
      </c>
      <c r="K3087" s="597" t="s">
        <v>214</v>
      </c>
      <c r="L3087" s="323" t="s">
        <v>54</v>
      </c>
      <c r="M3087" s="652" t="s">
        <v>85</v>
      </c>
      <c r="N3087" s="660">
        <v>43777</v>
      </c>
      <c r="O3087" s="654">
        <v>43782</v>
      </c>
      <c r="P3087" s="430"/>
      <c r="Q3087" s="2" t="s">
        <v>67</v>
      </c>
      <c r="R3087" s="655">
        <v>2019</v>
      </c>
    </row>
    <row r="3088" spans="1:23" ht="23.25" hidden="1" customHeight="1" x14ac:dyDescent="0.25">
      <c r="A3088" s="4" t="s">
        <v>0</v>
      </c>
      <c r="B3088" s="4" t="s">
        <v>4067</v>
      </c>
      <c r="C3088" s="430" t="s">
        <v>198</v>
      </c>
      <c r="D3088" s="332">
        <v>243153</v>
      </c>
      <c r="E3088" s="336" t="s">
        <v>433</v>
      </c>
      <c r="F3088" s="332" t="s">
        <v>94</v>
      </c>
      <c r="G3088" s="332">
        <v>2</v>
      </c>
      <c r="H3088" s="650">
        <v>139.68</v>
      </c>
      <c r="I3088" s="650">
        <v>279.36</v>
      </c>
      <c r="J3088" s="419">
        <v>43775</v>
      </c>
      <c r="K3088" s="597" t="s">
        <v>214</v>
      </c>
      <c r="L3088" s="323" t="s">
        <v>54</v>
      </c>
      <c r="M3088" s="652" t="s">
        <v>85</v>
      </c>
      <c r="N3088" s="660">
        <v>43777</v>
      </c>
      <c r="O3088" s="654">
        <v>43782</v>
      </c>
      <c r="P3088" s="430"/>
      <c r="Q3088" s="2" t="s">
        <v>67</v>
      </c>
      <c r="R3088" s="655">
        <v>2019</v>
      </c>
    </row>
    <row r="3089" spans="1:23" s="124" customFormat="1" ht="23.25" hidden="1" customHeight="1" x14ac:dyDescent="0.25">
      <c r="A3089" s="4" t="s">
        <v>0</v>
      </c>
      <c r="B3089" s="4" t="s">
        <v>4067</v>
      </c>
      <c r="C3089" s="430" t="s">
        <v>198</v>
      </c>
      <c r="D3089" s="332">
        <v>243154</v>
      </c>
      <c r="E3089" s="336" t="s">
        <v>434</v>
      </c>
      <c r="F3089" s="332" t="s">
        <v>94</v>
      </c>
      <c r="G3089" s="332">
        <v>2</v>
      </c>
      <c r="H3089" s="650">
        <v>221.76</v>
      </c>
      <c r="I3089" s="650">
        <v>443.52</v>
      </c>
      <c r="J3089" s="419">
        <v>43775</v>
      </c>
      <c r="K3089" s="597" t="s">
        <v>214</v>
      </c>
      <c r="L3089" s="323" t="s">
        <v>54</v>
      </c>
      <c r="M3089" s="652" t="s">
        <v>85</v>
      </c>
      <c r="N3089" s="660">
        <v>43777</v>
      </c>
      <c r="O3089" s="654">
        <v>43782</v>
      </c>
      <c r="P3089" s="430"/>
      <c r="Q3089" s="2" t="s">
        <v>67</v>
      </c>
      <c r="R3089" s="655">
        <v>2019</v>
      </c>
      <c r="S3089" s="330"/>
      <c r="T3089" s="330"/>
      <c r="U3089" s="330"/>
      <c r="V3089" s="330"/>
      <c r="W3089" s="330"/>
    </row>
    <row r="3090" spans="1:23" ht="23.25" hidden="1" customHeight="1" x14ac:dyDescent="0.25">
      <c r="A3090" s="4" t="s">
        <v>0</v>
      </c>
      <c r="B3090" s="4" t="s">
        <v>4067</v>
      </c>
      <c r="C3090" s="430" t="s">
        <v>198</v>
      </c>
      <c r="D3090" s="332">
        <v>243155</v>
      </c>
      <c r="E3090" s="336" t="s">
        <v>435</v>
      </c>
      <c r="F3090" s="332" t="s">
        <v>94</v>
      </c>
      <c r="G3090" s="332">
        <v>2</v>
      </c>
      <c r="H3090" s="650">
        <v>24.48</v>
      </c>
      <c r="I3090" s="650">
        <v>48.96</v>
      </c>
      <c r="J3090" s="419">
        <v>43775</v>
      </c>
      <c r="K3090" s="597" t="s">
        <v>214</v>
      </c>
      <c r="L3090" s="323" t="s">
        <v>54</v>
      </c>
      <c r="M3090" s="652" t="s">
        <v>85</v>
      </c>
      <c r="N3090" s="660">
        <v>43777</v>
      </c>
      <c r="O3090" s="654">
        <v>43782</v>
      </c>
      <c r="P3090" s="430"/>
      <c r="Q3090" s="2" t="s">
        <v>67</v>
      </c>
      <c r="R3090" s="655">
        <v>2019</v>
      </c>
    </row>
    <row r="3091" spans="1:23" ht="23.25" hidden="1" customHeight="1" x14ac:dyDescent="0.25">
      <c r="A3091" s="4" t="s">
        <v>0</v>
      </c>
      <c r="B3091" s="4" t="s">
        <v>4067</v>
      </c>
      <c r="C3091" s="430" t="s">
        <v>198</v>
      </c>
      <c r="D3091" s="332" t="s">
        <v>438</v>
      </c>
      <c r="E3091" s="336" t="s">
        <v>3172</v>
      </c>
      <c r="F3091" s="332" t="s">
        <v>94</v>
      </c>
      <c r="G3091" s="332">
        <v>4</v>
      </c>
      <c r="H3091" s="650">
        <v>35.28</v>
      </c>
      <c r="I3091" s="650">
        <v>141.12</v>
      </c>
      <c r="J3091" s="419">
        <v>43775</v>
      </c>
      <c r="K3091" s="597" t="s">
        <v>214</v>
      </c>
      <c r="L3091" s="323" t="s">
        <v>54</v>
      </c>
      <c r="M3091" s="652" t="s">
        <v>85</v>
      </c>
      <c r="N3091" s="660">
        <v>43777</v>
      </c>
      <c r="O3091" s="654">
        <v>43782</v>
      </c>
      <c r="P3091" s="430"/>
      <c r="Q3091" s="2" t="s">
        <v>67</v>
      </c>
      <c r="R3091" s="655">
        <v>2019</v>
      </c>
    </row>
    <row r="3092" spans="1:23" ht="23.25" hidden="1" customHeight="1" x14ac:dyDescent="0.25">
      <c r="A3092" s="4" t="s">
        <v>0</v>
      </c>
      <c r="B3092" s="4" t="s">
        <v>4067</v>
      </c>
      <c r="C3092" s="430" t="s">
        <v>198</v>
      </c>
      <c r="D3092" s="332" t="s">
        <v>2521</v>
      </c>
      <c r="E3092" s="336" t="s">
        <v>5299</v>
      </c>
      <c r="F3092" s="332" t="s">
        <v>94</v>
      </c>
      <c r="G3092" s="332">
        <v>4</v>
      </c>
      <c r="H3092" s="650">
        <v>3.38</v>
      </c>
      <c r="I3092" s="650">
        <v>13.52</v>
      </c>
      <c r="J3092" s="419">
        <v>43775</v>
      </c>
      <c r="K3092" s="597" t="s">
        <v>214</v>
      </c>
      <c r="L3092" s="323" t="s">
        <v>54</v>
      </c>
      <c r="M3092" s="652" t="s">
        <v>85</v>
      </c>
      <c r="N3092" s="660">
        <v>43777</v>
      </c>
      <c r="O3092" s="654">
        <v>43782</v>
      </c>
      <c r="P3092" s="430"/>
      <c r="Q3092" s="2" t="s">
        <v>67</v>
      </c>
      <c r="R3092" s="655">
        <v>2019</v>
      </c>
    </row>
    <row r="3093" spans="1:23" ht="23.25" hidden="1" customHeight="1" x14ac:dyDescent="0.25">
      <c r="A3093" s="4" t="s">
        <v>0</v>
      </c>
      <c r="B3093" s="4" t="s">
        <v>4067</v>
      </c>
      <c r="C3093" s="430" t="s">
        <v>198</v>
      </c>
      <c r="D3093" s="332" t="s">
        <v>1412</v>
      </c>
      <c r="E3093" s="336" t="s">
        <v>4077</v>
      </c>
      <c r="F3093" s="332" t="s">
        <v>94</v>
      </c>
      <c r="G3093" s="332">
        <v>4</v>
      </c>
      <c r="H3093" s="650">
        <v>105.84</v>
      </c>
      <c r="I3093" s="650">
        <v>423.36</v>
      </c>
      <c r="J3093" s="419">
        <v>43775</v>
      </c>
      <c r="K3093" s="597" t="s">
        <v>214</v>
      </c>
      <c r="L3093" s="323" t="s">
        <v>54</v>
      </c>
      <c r="M3093" s="652" t="s">
        <v>85</v>
      </c>
      <c r="N3093" s="660">
        <v>43777</v>
      </c>
      <c r="O3093" s="654">
        <v>43782</v>
      </c>
      <c r="P3093" s="430"/>
      <c r="Q3093" s="2" t="s">
        <v>67</v>
      </c>
      <c r="R3093" s="655">
        <v>2019</v>
      </c>
    </row>
    <row r="3094" spans="1:23" ht="23.25" hidden="1" customHeight="1" x14ac:dyDescent="0.25">
      <c r="A3094" s="4" t="s">
        <v>0</v>
      </c>
      <c r="B3094" s="4" t="s">
        <v>4067</v>
      </c>
      <c r="C3094" s="430" t="s">
        <v>198</v>
      </c>
      <c r="D3094" s="332" t="s">
        <v>545</v>
      </c>
      <c r="E3094" s="336" t="s">
        <v>4076</v>
      </c>
      <c r="F3094" s="332" t="s">
        <v>94</v>
      </c>
      <c r="G3094" s="332">
        <v>4</v>
      </c>
      <c r="H3094" s="650">
        <v>59.76</v>
      </c>
      <c r="I3094" s="650">
        <v>239.04</v>
      </c>
      <c r="J3094" s="419">
        <v>43775</v>
      </c>
      <c r="K3094" s="597" t="s">
        <v>214</v>
      </c>
      <c r="L3094" s="323" t="s">
        <v>54</v>
      </c>
      <c r="M3094" s="652" t="s">
        <v>85</v>
      </c>
      <c r="N3094" s="660">
        <v>43777</v>
      </c>
      <c r="O3094" s="654">
        <v>43782</v>
      </c>
      <c r="P3094" s="430"/>
      <c r="Q3094" s="2" t="s">
        <v>67</v>
      </c>
      <c r="R3094" s="655">
        <v>2019</v>
      </c>
    </row>
    <row r="3095" spans="1:23" ht="23.25" hidden="1" customHeight="1" x14ac:dyDescent="0.25">
      <c r="A3095" s="4" t="s">
        <v>0</v>
      </c>
      <c r="B3095" s="4" t="s">
        <v>4067</v>
      </c>
      <c r="C3095" s="430" t="s">
        <v>198</v>
      </c>
      <c r="D3095" s="332" t="s">
        <v>1633</v>
      </c>
      <c r="E3095" s="336" t="s">
        <v>5300</v>
      </c>
      <c r="F3095" s="332" t="s">
        <v>94</v>
      </c>
      <c r="G3095" s="332">
        <v>1</v>
      </c>
      <c r="H3095" s="650">
        <v>113.4</v>
      </c>
      <c r="I3095" s="650">
        <v>113.4</v>
      </c>
      <c r="J3095" s="419">
        <v>43775</v>
      </c>
      <c r="K3095" s="597" t="s">
        <v>214</v>
      </c>
      <c r="L3095" s="323" t="s">
        <v>54</v>
      </c>
      <c r="M3095" s="652" t="s">
        <v>85</v>
      </c>
      <c r="N3095" s="660">
        <v>43777</v>
      </c>
      <c r="O3095" s="654">
        <v>43782</v>
      </c>
      <c r="P3095" s="430"/>
      <c r="Q3095" s="2" t="s">
        <v>67</v>
      </c>
      <c r="R3095" s="655">
        <v>2019</v>
      </c>
    </row>
    <row r="3096" spans="1:23" ht="23.25" hidden="1" customHeight="1" x14ac:dyDescent="0.25">
      <c r="A3096" s="4" t="s">
        <v>154</v>
      </c>
      <c r="B3096" s="4" t="s">
        <v>5301</v>
      </c>
      <c r="C3096" s="332" t="s">
        <v>5302</v>
      </c>
      <c r="D3096" s="332" t="s">
        <v>5303</v>
      </c>
      <c r="E3096" s="336" t="s">
        <v>5301</v>
      </c>
      <c r="F3096" s="332" t="s">
        <v>3964</v>
      </c>
      <c r="G3096" s="332">
        <v>25</v>
      </c>
      <c r="H3096" s="650">
        <v>0.63400000000000001</v>
      </c>
      <c r="I3096" s="650">
        <v>15.85</v>
      </c>
      <c r="J3096" s="419">
        <v>43775</v>
      </c>
      <c r="K3096" s="597" t="s">
        <v>139</v>
      </c>
      <c r="L3096" s="323" t="s">
        <v>154</v>
      </c>
      <c r="M3096" s="652" t="s">
        <v>85</v>
      </c>
      <c r="N3096" s="660">
        <v>43777</v>
      </c>
      <c r="O3096" s="654">
        <v>43782</v>
      </c>
      <c r="P3096" s="430"/>
      <c r="Q3096" s="2" t="s">
        <v>67</v>
      </c>
      <c r="R3096" s="655">
        <v>2019</v>
      </c>
      <c r="S3096" s="564"/>
      <c r="T3096" s="564"/>
      <c r="U3096" s="564"/>
      <c r="V3096" s="564"/>
      <c r="W3096" s="564"/>
    </row>
    <row r="3097" spans="1:23" ht="23.25" hidden="1" customHeight="1" x14ac:dyDescent="0.25">
      <c r="A3097" s="4" t="s">
        <v>154</v>
      </c>
      <c r="B3097" s="4" t="s">
        <v>5301</v>
      </c>
      <c r="C3097" s="332" t="s">
        <v>5302</v>
      </c>
      <c r="D3097" s="332" t="s">
        <v>5303</v>
      </c>
      <c r="E3097" s="336" t="s">
        <v>5301</v>
      </c>
      <c r="F3097" s="332" t="s">
        <v>3964</v>
      </c>
      <c r="G3097" s="332">
        <v>25</v>
      </c>
      <c r="H3097" s="650">
        <v>0.63400000000000001</v>
      </c>
      <c r="I3097" s="650">
        <v>15.85</v>
      </c>
      <c r="J3097" s="419">
        <v>43775</v>
      </c>
      <c r="K3097" s="597" t="s">
        <v>139</v>
      </c>
      <c r="L3097" s="323" t="s">
        <v>154</v>
      </c>
      <c r="M3097" s="652" t="s">
        <v>85</v>
      </c>
      <c r="N3097" s="660">
        <v>43777</v>
      </c>
      <c r="O3097" s="654">
        <v>43782</v>
      </c>
      <c r="P3097" s="430"/>
      <c r="Q3097" s="2" t="s">
        <v>67</v>
      </c>
      <c r="R3097" s="655">
        <v>2019</v>
      </c>
    </row>
    <row r="3098" spans="1:23" ht="23.25" hidden="1" customHeight="1" x14ac:dyDescent="0.25">
      <c r="A3098" s="4" t="s">
        <v>3489</v>
      </c>
      <c r="B3098" s="345" t="s">
        <v>4863</v>
      </c>
      <c r="C3098" s="430" t="s">
        <v>3522</v>
      </c>
      <c r="D3098" s="332">
        <v>132960</v>
      </c>
      <c r="E3098" s="336" t="s">
        <v>4864</v>
      </c>
      <c r="F3098" s="332" t="s">
        <v>50</v>
      </c>
      <c r="G3098" s="332">
        <v>1</v>
      </c>
      <c r="H3098" s="650">
        <v>156.08000000000001</v>
      </c>
      <c r="I3098" s="650">
        <v>153.68</v>
      </c>
      <c r="J3098" s="420">
        <v>43776</v>
      </c>
      <c r="K3098" s="597" t="s">
        <v>33</v>
      </c>
      <c r="L3098" s="323" t="s">
        <v>84</v>
      </c>
      <c r="M3098" s="652" t="s">
        <v>85</v>
      </c>
      <c r="N3098" s="653">
        <v>43777</v>
      </c>
      <c r="O3098" s="654">
        <v>43782</v>
      </c>
      <c r="P3098" s="430"/>
      <c r="Q3098" s="2" t="s">
        <v>67</v>
      </c>
      <c r="R3098" s="658">
        <f>YEAR(J3098)</f>
        <v>2019</v>
      </c>
    </row>
    <row r="3099" spans="1:23" ht="23.25" hidden="1" customHeight="1" x14ac:dyDescent="0.25">
      <c r="A3099" s="4" t="s">
        <v>3489</v>
      </c>
      <c r="B3099" s="345" t="s">
        <v>4863</v>
      </c>
      <c r="C3099" s="430" t="s">
        <v>3522</v>
      </c>
      <c r="D3099" s="332">
        <v>132960</v>
      </c>
      <c r="E3099" s="336" t="s">
        <v>4864</v>
      </c>
      <c r="F3099" s="332" t="s">
        <v>50</v>
      </c>
      <c r="G3099" s="332">
        <v>1</v>
      </c>
      <c r="H3099" s="650">
        <v>156.08000000000001</v>
      </c>
      <c r="I3099" s="650">
        <v>153.68</v>
      </c>
      <c r="J3099" s="420">
        <v>43776</v>
      </c>
      <c r="K3099" s="597" t="s">
        <v>33</v>
      </c>
      <c r="L3099" s="323" t="s">
        <v>84</v>
      </c>
      <c r="M3099" s="652" t="s">
        <v>85</v>
      </c>
      <c r="N3099" s="653">
        <v>43777</v>
      </c>
      <c r="O3099" s="654">
        <v>43782</v>
      </c>
      <c r="P3099" s="430"/>
      <c r="Q3099" s="2" t="s">
        <v>67</v>
      </c>
      <c r="R3099" s="658">
        <f>YEAR(J3099)</f>
        <v>2019</v>
      </c>
    </row>
    <row r="3100" spans="1:23" ht="23.25" hidden="1" customHeight="1" x14ac:dyDescent="0.25">
      <c r="A3100" s="4" t="s">
        <v>0</v>
      </c>
      <c r="B3100" s="4" t="s">
        <v>5304</v>
      </c>
      <c r="C3100" s="430"/>
      <c r="D3100" s="332" t="s">
        <v>5305</v>
      </c>
      <c r="E3100" s="337" t="s">
        <v>5304</v>
      </c>
      <c r="F3100" s="332" t="s">
        <v>50</v>
      </c>
      <c r="G3100" s="332">
        <v>1</v>
      </c>
      <c r="H3100" s="650">
        <v>77.98</v>
      </c>
      <c r="I3100" s="650">
        <v>77.98</v>
      </c>
      <c r="J3100" s="419">
        <v>43776</v>
      </c>
      <c r="K3100" s="597" t="s">
        <v>188</v>
      </c>
      <c r="L3100" s="323" t="s">
        <v>0</v>
      </c>
      <c r="M3100" s="652" t="s">
        <v>85</v>
      </c>
      <c r="N3100" s="660">
        <v>43777</v>
      </c>
      <c r="O3100" s="654">
        <v>43782</v>
      </c>
      <c r="P3100" s="430"/>
      <c r="Q3100" s="2" t="s">
        <v>67</v>
      </c>
      <c r="R3100" s="718">
        <v>2019</v>
      </c>
    </row>
    <row r="3101" spans="1:23" ht="23.25" hidden="1" customHeight="1" x14ac:dyDescent="0.25">
      <c r="A3101" s="4" t="s">
        <v>0</v>
      </c>
      <c r="B3101" s="4" t="s">
        <v>5304</v>
      </c>
      <c r="C3101" s="430"/>
      <c r="D3101" s="332" t="s">
        <v>5305</v>
      </c>
      <c r="E3101" s="337" t="s">
        <v>5304</v>
      </c>
      <c r="F3101" s="332" t="s">
        <v>50</v>
      </c>
      <c r="G3101" s="332">
        <v>1</v>
      </c>
      <c r="H3101" s="650">
        <v>77.98</v>
      </c>
      <c r="I3101" s="650">
        <v>77.98</v>
      </c>
      <c r="J3101" s="419">
        <v>43776</v>
      </c>
      <c r="K3101" s="597" t="s">
        <v>188</v>
      </c>
      <c r="L3101" s="323" t="s">
        <v>0</v>
      </c>
      <c r="M3101" s="652" t="s">
        <v>85</v>
      </c>
      <c r="N3101" s="660">
        <v>43777</v>
      </c>
      <c r="O3101" s="654">
        <v>43782</v>
      </c>
      <c r="P3101" s="430"/>
      <c r="Q3101" s="2" t="s">
        <v>67</v>
      </c>
      <c r="R3101" s="718">
        <v>2019</v>
      </c>
    </row>
    <row r="3102" spans="1:23" ht="23.25" hidden="1" customHeight="1" x14ac:dyDescent="0.25">
      <c r="A3102" s="4" t="s">
        <v>5306</v>
      </c>
      <c r="B3102" s="4" t="s">
        <v>5307</v>
      </c>
      <c r="C3102" s="430"/>
      <c r="D3102" s="332" t="s">
        <v>5308</v>
      </c>
      <c r="E3102" s="337" t="s">
        <v>5307</v>
      </c>
      <c r="F3102" s="332" t="s">
        <v>50</v>
      </c>
      <c r="G3102" s="332">
        <v>6</v>
      </c>
      <c r="H3102" s="650"/>
      <c r="I3102" s="650">
        <v>0</v>
      </c>
      <c r="J3102" s="419">
        <v>43776</v>
      </c>
      <c r="K3102" s="597" t="s">
        <v>188</v>
      </c>
      <c r="L3102" s="323" t="s">
        <v>154</v>
      </c>
      <c r="M3102" s="652" t="s">
        <v>85</v>
      </c>
      <c r="N3102" s="660">
        <v>43782</v>
      </c>
      <c r="O3102" s="654">
        <v>43783</v>
      </c>
      <c r="P3102" s="430"/>
      <c r="Q3102" s="2" t="s">
        <v>67</v>
      </c>
      <c r="R3102" s="655">
        <v>2019</v>
      </c>
    </row>
    <row r="3103" spans="1:23" ht="23.25" hidden="1" customHeight="1" x14ac:dyDescent="0.25">
      <c r="A3103" s="4" t="s">
        <v>5306</v>
      </c>
      <c r="B3103" s="4" t="s">
        <v>5307</v>
      </c>
      <c r="C3103" s="430"/>
      <c r="D3103" s="332" t="s">
        <v>5308</v>
      </c>
      <c r="E3103" s="337" t="s">
        <v>5307</v>
      </c>
      <c r="F3103" s="332" t="s">
        <v>50</v>
      </c>
      <c r="G3103" s="332">
        <v>6</v>
      </c>
      <c r="H3103" s="650"/>
      <c r="I3103" s="650">
        <v>0</v>
      </c>
      <c r="J3103" s="419">
        <v>43776</v>
      </c>
      <c r="K3103" s="597" t="s">
        <v>188</v>
      </c>
      <c r="L3103" s="323" t="s">
        <v>154</v>
      </c>
      <c r="M3103" s="652" t="s">
        <v>85</v>
      </c>
      <c r="N3103" s="660">
        <v>43782</v>
      </c>
      <c r="O3103" s="654">
        <v>43783</v>
      </c>
      <c r="P3103" s="430"/>
      <c r="Q3103" s="2" t="s">
        <v>67</v>
      </c>
      <c r="R3103" s="655">
        <v>2019</v>
      </c>
    </row>
    <row r="3104" spans="1:23" ht="23.25" hidden="1" customHeight="1" x14ac:dyDescent="0.25">
      <c r="A3104" s="4" t="s">
        <v>5309</v>
      </c>
      <c r="B3104" s="4" t="s">
        <v>5310</v>
      </c>
      <c r="C3104" s="430" t="s">
        <v>1999</v>
      </c>
      <c r="D3104" s="332" t="s">
        <v>5311</v>
      </c>
      <c r="E3104" s="336" t="s">
        <v>5312</v>
      </c>
      <c r="F3104" s="344" t="s">
        <v>44</v>
      </c>
      <c r="G3104" s="332">
        <v>2</v>
      </c>
      <c r="H3104" s="650">
        <v>74.16</v>
      </c>
      <c r="I3104" s="650">
        <v>148.32</v>
      </c>
      <c r="J3104" s="419">
        <v>43777</v>
      </c>
      <c r="K3104" s="597" t="s">
        <v>694</v>
      </c>
      <c r="L3104" s="323" t="s">
        <v>0</v>
      </c>
      <c r="M3104" s="652" t="s">
        <v>601</v>
      </c>
      <c r="N3104" s="660">
        <v>43803</v>
      </c>
      <c r="O3104" s="654">
        <v>43804</v>
      </c>
      <c r="P3104" s="793"/>
      <c r="Q3104" s="2" t="s">
        <v>67</v>
      </c>
      <c r="R3104" s="655">
        <v>2019</v>
      </c>
    </row>
    <row r="3105" spans="1:23" s="553" customFormat="1" ht="23.25" hidden="1" customHeight="1" x14ac:dyDescent="0.25">
      <c r="A3105" s="4" t="s">
        <v>5309</v>
      </c>
      <c r="B3105" s="4" t="s">
        <v>5310</v>
      </c>
      <c r="C3105" s="430" t="s">
        <v>1999</v>
      </c>
      <c r="D3105" s="332" t="s">
        <v>5311</v>
      </c>
      <c r="E3105" s="336" t="s">
        <v>5312</v>
      </c>
      <c r="F3105" s="344" t="s">
        <v>44</v>
      </c>
      <c r="G3105" s="332">
        <v>2</v>
      </c>
      <c r="H3105" s="650">
        <v>74.16</v>
      </c>
      <c r="I3105" s="650">
        <v>148.32</v>
      </c>
      <c r="J3105" s="419">
        <v>43777</v>
      </c>
      <c r="K3105" s="597" t="s">
        <v>694</v>
      </c>
      <c r="L3105" s="323" t="s">
        <v>0</v>
      </c>
      <c r="M3105" s="652" t="s">
        <v>601</v>
      </c>
      <c r="N3105" s="660">
        <v>43803</v>
      </c>
      <c r="O3105" s="654">
        <v>43804</v>
      </c>
      <c r="P3105" s="793"/>
      <c r="Q3105" s="2" t="s">
        <v>67</v>
      </c>
      <c r="R3105" s="655">
        <v>2019</v>
      </c>
      <c r="S3105" s="330"/>
      <c r="T3105" s="330"/>
      <c r="U3105" s="330"/>
      <c r="V3105" s="330"/>
      <c r="W3105" s="330"/>
    </row>
    <row r="3106" spans="1:23" s="553" customFormat="1" ht="23.25" hidden="1" customHeight="1" x14ac:dyDescent="0.25">
      <c r="A3106" s="4" t="s">
        <v>36</v>
      </c>
      <c r="B3106" s="4" t="s">
        <v>4626</v>
      </c>
      <c r="C3106" s="430"/>
      <c r="D3106" s="332" t="s">
        <v>4627</v>
      </c>
      <c r="E3106" s="336" t="s">
        <v>4628</v>
      </c>
      <c r="F3106" s="332" t="s">
        <v>32</v>
      </c>
      <c r="G3106" s="332">
        <v>1</v>
      </c>
      <c r="H3106" s="650">
        <v>368.75</v>
      </c>
      <c r="I3106" s="650">
        <v>368.75</v>
      </c>
      <c r="J3106" s="419">
        <v>43780</v>
      </c>
      <c r="K3106" s="598" t="s">
        <v>275</v>
      </c>
      <c r="L3106" s="323" t="s">
        <v>36</v>
      </c>
      <c r="M3106" s="652" t="s">
        <v>430</v>
      </c>
      <c r="N3106" s="660">
        <v>43789</v>
      </c>
      <c r="O3106" s="654">
        <v>43791</v>
      </c>
      <c r="P3106" s="430"/>
      <c r="Q3106" s="2" t="s">
        <v>100</v>
      </c>
      <c r="R3106" s="655">
        <v>2019</v>
      </c>
      <c r="S3106" s="330"/>
      <c r="T3106" s="330"/>
      <c r="U3106" s="330"/>
      <c r="V3106" s="330"/>
      <c r="W3106" s="330"/>
    </row>
    <row r="3107" spans="1:23" s="553" customFormat="1" ht="23.25" hidden="1" customHeight="1" x14ac:dyDescent="0.25">
      <c r="A3107" s="4" t="s">
        <v>36</v>
      </c>
      <c r="B3107" s="4" t="s">
        <v>4626</v>
      </c>
      <c r="C3107" s="430"/>
      <c r="D3107" s="332" t="s">
        <v>4627</v>
      </c>
      <c r="E3107" s="336" t="s">
        <v>4628</v>
      </c>
      <c r="F3107" s="332" t="s">
        <v>32</v>
      </c>
      <c r="G3107" s="332">
        <v>1</v>
      </c>
      <c r="H3107" s="650">
        <v>368.75</v>
      </c>
      <c r="I3107" s="650">
        <v>368.75</v>
      </c>
      <c r="J3107" s="419">
        <v>43780</v>
      </c>
      <c r="K3107" s="598" t="s">
        <v>275</v>
      </c>
      <c r="L3107" s="323" t="s">
        <v>36</v>
      </c>
      <c r="M3107" s="652" t="s">
        <v>430</v>
      </c>
      <c r="N3107" s="660">
        <v>43789</v>
      </c>
      <c r="O3107" s="654">
        <v>43791</v>
      </c>
      <c r="P3107" s="430"/>
      <c r="Q3107" s="2" t="s">
        <v>100</v>
      </c>
      <c r="R3107" s="655">
        <v>2019</v>
      </c>
      <c r="S3107" s="330"/>
      <c r="T3107" s="330"/>
      <c r="U3107" s="330"/>
      <c r="V3107" s="330"/>
      <c r="W3107" s="330"/>
    </row>
    <row r="3108" spans="1:23" ht="23.25" hidden="1" customHeight="1" x14ac:dyDescent="0.25">
      <c r="A3108" s="338" t="s">
        <v>132</v>
      </c>
      <c r="B3108" s="5" t="s">
        <v>115</v>
      </c>
      <c r="C3108" s="376" t="s">
        <v>142</v>
      </c>
      <c r="D3108" s="335" t="s">
        <v>5313</v>
      </c>
      <c r="E3108" s="4"/>
      <c r="F3108" s="344" t="s">
        <v>136</v>
      </c>
      <c r="G3108" s="344">
        <v>20</v>
      </c>
      <c r="H3108" s="650"/>
      <c r="I3108" s="650">
        <v>0</v>
      </c>
      <c r="J3108" s="366">
        <v>42370</v>
      </c>
      <c r="K3108" s="598" t="s">
        <v>76</v>
      </c>
      <c r="L3108" s="361"/>
      <c r="M3108" s="652" t="s">
        <v>66</v>
      </c>
      <c r="N3108" s="660"/>
      <c r="O3108" s="654"/>
      <c r="P3108" s="5"/>
      <c r="Q3108" s="7" t="s">
        <v>67</v>
      </c>
      <c r="R3108" s="396">
        <v>2016</v>
      </c>
    </row>
    <row r="3109" spans="1:23" ht="23.25" hidden="1" customHeight="1" x14ac:dyDescent="0.25">
      <c r="A3109" s="4" t="s">
        <v>293</v>
      </c>
      <c r="B3109" s="4" t="s">
        <v>5314</v>
      </c>
      <c r="C3109" s="691" t="s">
        <v>142</v>
      </c>
      <c r="D3109" s="422" t="s">
        <v>5313</v>
      </c>
      <c r="E3109" s="3" t="s">
        <v>5314</v>
      </c>
      <c r="F3109" s="344" t="s">
        <v>44</v>
      </c>
      <c r="G3109" s="692">
        <v>20</v>
      </c>
      <c r="H3109" s="650"/>
      <c r="I3109" s="650"/>
      <c r="J3109" s="419">
        <v>43872</v>
      </c>
      <c r="K3109" s="598" t="s">
        <v>76</v>
      </c>
      <c r="L3109" s="323" t="s">
        <v>154</v>
      </c>
      <c r="M3109" s="652" t="s">
        <v>3014</v>
      </c>
      <c r="N3109" s="660">
        <v>43894</v>
      </c>
      <c r="O3109" s="654">
        <v>43899</v>
      </c>
      <c r="P3109" s="658"/>
      <c r="Q3109" s="746" t="s">
        <v>100</v>
      </c>
      <c r="R3109" s="396">
        <v>2020</v>
      </c>
    </row>
    <row r="3110" spans="1:23" ht="23.25" hidden="1" customHeight="1" x14ac:dyDescent="0.25">
      <c r="A3110" s="4" t="s">
        <v>293</v>
      </c>
      <c r="B3110" s="4" t="s">
        <v>5314</v>
      </c>
      <c r="C3110" s="691" t="s">
        <v>142</v>
      </c>
      <c r="D3110" s="422" t="s">
        <v>5313</v>
      </c>
      <c r="E3110" s="3" t="s">
        <v>5314</v>
      </c>
      <c r="F3110" s="344" t="s">
        <v>44</v>
      </c>
      <c r="G3110" s="692">
        <v>20</v>
      </c>
      <c r="H3110" s="650"/>
      <c r="I3110" s="650"/>
      <c r="J3110" s="419">
        <v>43872</v>
      </c>
      <c r="K3110" s="598" t="s">
        <v>76</v>
      </c>
      <c r="L3110" s="323" t="s">
        <v>154</v>
      </c>
      <c r="M3110" s="652" t="s">
        <v>3014</v>
      </c>
      <c r="N3110" s="660">
        <v>43894</v>
      </c>
      <c r="O3110" s="654">
        <v>43899</v>
      </c>
      <c r="P3110" s="658"/>
      <c r="Q3110" s="746" t="s">
        <v>100</v>
      </c>
      <c r="R3110" s="396">
        <v>2020</v>
      </c>
    </row>
    <row r="3111" spans="1:23" ht="23.25" hidden="1" customHeight="1" x14ac:dyDescent="0.25">
      <c r="A3111" s="338" t="s">
        <v>132</v>
      </c>
      <c r="B3111" s="5" t="s">
        <v>5315</v>
      </c>
      <c r="C3111" s="376" t="s">
        <v>142</v>
      </c>
      <c r="D3111" s="335" t="s">
        <v>5313</v>
      </c>
      <c r="E3111" s="4" t="s">
        <v>5314</v>
      </c>
      <c r="F3111" s="344" t="s">
        <v>144</v>
      </c>
      <c r="G3111" s="344">
        <v>30</v>
      </c>
      <c r="H3111" s="650"/>
      <c r="I3111" s="650">
        <v>0</v>
      </c>
      <c r="J3111" s="366">
        <v>44125</v>
      </c>
      <c r="K3111" s="598" t="s">
        <v>76</v>
      </c>
      <c r="L3111" s="361"/>
      <c r="M3111" s="652" t="s">
        <v>85</v>
      </c>
      <c r="N3111" s="660">
        <v>44144</v>
      </c>
      <c r="O3111" s="654">
        <v>44148</v>
      </c>
      <c r="P3111" s="5"/>
      <c r="Q3111" s="7" t="s">
        <v>67</v>
      </c>
      <c r="R3111" s="780">
        <f>YEAR(J3111)</f>
        <v>2020</v>
      </c>
    </row>
    <row r="3112" spans="1:23" ht="23.25" hidden="1" customHeight="1" x14ac:dyDescent="0.25">
      <c r="A3112" s="338" t="s">
        <v>132</v>
      </c>
      <c r="B3112" s="5" t="s">
        <v>115</v>
      </c>
      <c r="C3112" s="376" t="s">
        <v>142</v>
      </c>
      <c r="D3112" s="335" t="s">
        <v>5316</v>
      </c>
      <c r="E3112" s="4"/>
      <c r="F3112" s="344" t="s">
        <v>136</v>
      </c>
      <c r="G3112" s="344">
        <v>1</v>
      </c>
      <c r="H3112" s="650">
        <v>0</v>
      </c>
      <c r="I3112" s="650">
        <v>0</v>
      </c>
      <c r="J3112" s="366">
        <v>42370</v>
      </c>
      <c r="K3112" s="598" t="s">
        <v>76</v>
      </c>
      <c r="L3112" s="361"/>
      <c r="M3112" s="652" t="s">
        <v>66</v>
      </c>
      <c r="N3112" s="660"/>
      <c r="O3112" s="654"/>
      <c r="P3112" s="5"/>
      <c r="Q3112" s="7" t="s">
        <v>67</v>
      </c>
      <c r="R3112" s="396">
        <v>2016</v>
      </c>
    </row>
    <row r="3113" spans="1:23" ht="23.25" hidden="1" customHeight="1" x14ac:dyDescent="0.25">
      <c r="A3113" s="124" t="s">
        <v>2</v>
      </c>
      <c r="B3113" s="124" t="s">
        <v>5317</v>
      </c>
      <c r="C3113" s="118" t="s">
        <v>532</v>
      </c>
      <c r="D3113" s="118" t="s">
        <v>5318</v>
      </c>
      <c r="E3113" s="124" t="s">
        <v>5317</v>
      </c>
      <c r="F3113" s="118" t="s">
        <v>50</v>
      </c>
      <c r="G3113" s="661">
        <v>20</v>
      </c>
      <c r="H3113" s="778"/>
      <c r="I3113" s="650"/>
      <c r="J3113" s="500">
        <v>45483</v>
      </c>
      <c r="K3113" s="673" t="s">
        <v>76</v>
      </c>
      <c r="L3113" s="276" t="s">
        <v>3507</v>
      </c>
      <c r="M3113" s="652" t="s">
        <v>34</v>
      </c>
      <c r="N3113" s="654">
        <v>45545</v>
      </c>
      <c r="O3113" s="653">
        <v>45552</v>
      </c>
      <c r="P3113" s="276"/>
      <c r="Q3113" s="271" t="s">
        <v>100</v>
      </c>
      <c r="R3113" s="86"/>
    </row>
    <row r="3114" spans="1:23" s="564" customFormat="1" ht="23.25" hidden="1" customHeight="1" x14ac:dyDescent="0.25">
      <c r="A3114" s="3" t="s">
        <v>145</v>
      </c>
      <c r="B3114" s="5" t="s">
        <v>2422</v>
      </c>
      <c r="C3114" s="376" t="s">
        <v>2423</v>
      </c>
      <c r="D3114" s="332" t="s">
        <v>2424</v>
      </c>
      <c r="E3114" s="337" t="s">
        <v>2425</v>
      </c>
      <c r="F3114" s="344" t="s">
        <v>44</v>
      </c>
      <c r="G3114" s="344">
        <v>12</v>
      </c>
      <c r="H3114" s="650">
        <v>16.2</v>
      </c>
      <c r="I3114" s="650">
        <v>194.39999999999998</v>
      </c>
      <c r="J3114" s="366">
        <v>43780</v>
      </c>
      <c r="K3114" s="598" t="s">
        <v>2426</v>
      </c>
      <c r="L3114" s="361" t="s">
        <v>103</v>
      </c>
      <c r="M3114" s="652" t="s">
        <v>85</v>
      </c>
      <c r="N3114" s="660">
        <v>43782</v>
      </c>
      <c r="O3114" s="654"/>
      <c r="P3114" s="5"/>
      <c r="Q3114" s="7" t="s">
        <v>67</v>
      </c>
      <c r="R3114" s="655">
        <v>2019</v>
      </c>
      <c r="S3114" s="124"/>
      <c r="T3114" s="124"/>
      <c r="U3114" s="124"/>
      <c r="V3114" s="124"/>
      <c r="W3114" s="124"/>
    </row>
    <row r="3115" spans="1:23" s="564" customFormat="1" ht="23.25" hidden="1" customHeight="1" x14ac:dyDescent="0.25">
      <c r="A3115" s="3" t="s">
        <v>145</v>
      </c>
      <c r="B3115" s="5" t="s">
        <v>2422</v>
      </c>
      <c r="C3115" s="376" t="s">
        <v>2423</v>
      </c>
      <c r="D3115" s="332" t="s">
        <v>2424</v>
      </c>
      <c r="E3115" s="337" t="s">
        <v>2425</v>
      </c>
      <c r="F3115" s="344" t="s">
        <v>44</v>
      </c>
      <c r="G3115" s="344">
        <v>12</v>
      </c>
      <c r="H3115" s="650">
        <v>16.2</v>
      </c>
      <c r="I3115" s="650">
        <v>194.39999999999998</v>
      </c>
      <c r="J3115" s="366">
        <v>43780</v>
      </c>
      <c r="K3115" s="598" t="s">
        <v>2426</v>
      </c>
      <c r="L3115" s="361" t="s">
        <v>103</v>
      </c>
      <c r="M3115" s="652" t="s">
        <v>85</v>
      </c>
      <c r="N3115" s="660">
        <v>43782</v>
      </c>
      <c r="O3115" s="654"/>
      <c r="P3115" s="5"/>
      <c r="Q3115" s="7" t="s">
        <v>67</v>
      </c>
      <c r="R3115" s="655">
        <v>2019</v>
      </c>
      <c r="S3115" s="124"/>
      <c r="T3115" s="124"/>
      <c r="U3115" s="124"/>
      <c r="V3115" s="124"/>
      <c r="W3115" s="124"/>
    </row>
    <row r="3116" spans="1:23" ht="23.25" hidden="1" customHeight="1" x14ac:dyDescent="0.25">
      <c r="A3116" s="4" t="s">
        <v>36</v>
      </c>
      <c r="B3116" s="4" t="s">
        <v>5319</v>
      </c>
      <c r="C3116" s="430"/>
      <c r="D3116" s="332" t="s">
        <v>5320</v>
      </c>
      <c r="E3116" s="337" t="s">
        <v>5321</v>
      </c>
      <c r="F3116" s="332" t="s">
        <v>32</v>
      </c>
      <c r="G3116" s="332">
        <v>1</v>
      </c>
      <c r="H3116" s="650">
        <v>120</v>
      </c>
      <c r="I3116" s="650">
        <v>120</v>
      </c>
      <c r="J3116" s="419">
        <v>43780</v>
      </c>
      <c r="K3116" s="597" t="s">
        <v>1147</v>
      </c>
      <c r="L3116" s="323" t="s">
        <v>36</v>
      </c>
      <c r="M3116" s="652" t="s">
        <v>85</v>
      </c>
      <c r="N3116" s="660">
        <v>43780</v>
      </c>
      <c r="O3116" s="654">
        <v>43782</v>
      </c>
      <c r="P3116" s="430"/>
      <c r="Q3116" s="2" t="s">
        <v>67</v>
      </c>
      <c r="R3116" s="718">
        <v>2019</v>
      </c>
    </row>
    <row r="3117" spans="1:23" ht="23.25" hidden="1" customHeight="1" x14ac:dyDescent="0.25">
      <c r="A3117" s="4" t="s">
        <v>36</v>
      </c>
      <c r="B3117" s="4" t="s">
        <v>5319</v>
      </c>
      <c r="C3117" s="430"/>
      <c r="D3117" s="332" t="s">
        <v>5320</v>
      </c>
      <c r="E3117" s="337" t="s">
        <v>5321</v>
      </c>
      <c r="F3117" s="332" t="s">
        <v>32</v>
      </c>
      <c r="G3117" s="332">
        <v>1</v>
      </c>
      <c r="H3117" s="650">
        <v>120</v>
      </c>
      <c r="I3117" s="650">
        <v>120</v>
      </c>
      <c r="J3117" s="419">
        <v>43780</v>
      </c>
      <c r="K3117" s="597" t="s">
        <v>1147</v>
      </c>
      <c r="L3117" s="323" t="s">
        <v>36</v>
      </c>
      <c r="M3117" s="652" t="s">
        <v>85</v>
      </c>
      <c r="N3117" s="660">
        <v>43780</v>
      </c>
      <c r="O3117" s="654">
        <v>43782</v>
      </c>
      <c r="P3117" s="430"/>
      <c r="Q3117" s="2" t="s">
        <v>67</v>
      </c>
      <c r="R3117" s="718">
        <v>2019</v>
      </c>
    </row>
    <row r="3118" spans="1:23" ht="23.25" hidden="1" customHeight="1" x14ac:dyDescent="0.25">
      <c r="A3118" s="4" t="s">
        <v>103</v>
      </c>
      <c r="B3118" s="4" t="s">
        <v>5322</v>
      </c>
      <c r="C3118" s="430"/>
      <c r="D3118" s="332" t="s">
        <v>5323</v>
      </c>
      <c r="E3118" s="337" t="s">
        <v>5324</v>
      </c>
      <c r="F3118" s="332" t="s">
        <v>32</v>
      </c>
      <c r="G3118" s="332">
        <v>50</v>
      </c>
      <c r="H3118" s="650">
        <v>3.5</v>
      </c>
      <c r="I3118" s="650">
        <v>175</v>
      </c>
      <c r="J3118" s="419">
        <v>43780</v>
      </c>
      <c r="K3118" s="597" t="s">
        <v>149</v>
      </c>
      <c r="L3118" s="323" t="s">
        <v>103</v>
      </c>
      <c r="M3118" s="652" t="s">
        <v>85</v>
      </c>
      <c r="N3118" s="660">
        <v>43782</v>
      </c>
      <c r="O3118" s="654">
        <v>43791</v>
      </c>
      <c r="P3118" s="430"/>
      <c r="Q3118" s="2" t="s">
        <v>100</v>
      </c>
      <c r="R3118" s="655">
        <v>2019</v>
      </c>
    </row>
    <row r="3119" spans="1:23" ht="23.25" hidden="1" customHeight="1" x14ac:dyDescent="0.25">
      <c r="A3119" s="4" t="s">
        <v>103</v>
      </c>
      <c r="B3119" s="4" t="s">
        <v>5322</v>
      </c>
      <c r="C3119" s="430"/>
      <c r="D3119" s="332" t="s">
        <v>5323</v>
      </c>
      <c r="E3119" s="337" t="s">
        <v>5325</v>
      </c>
      <c r="F3119" s="332" t="s">
        <v>32</v>
      </c>
      <c r="G3119" s="332">
        <v>50</v>
      </c>
      <c r="H3119" s="650">
        <v>0.92</v>
      </c>
      <c r="I3119" s="650">
        <v>46</v>
      </c>
      <c r="J3119" s="419">
        <v>43780</v>
      </c>
      <c r="K3119" s="597" t="s">
        <v>149</v>
      </c>
      <c r="L3119" s="323" t="s">
        <v>103</v>
      </c>
      <c r="M3119" s="652" t="s">
        <v>85</v>
      </c>
      <c r="N3119" s="660">
        <v>43782</v>
      </c>
      <c r="O3119" s="654">
        <v>43791</v>
      </c>
      <c r="P3119" s="430"/>
      <c r="Q3119" s="2" t="s">
        <v>100</v>
      </c>
      <c r="R3119" s="655">
        <v>2019</v>
      </c>
    </row>
    <row r="3120" spans="1:23" ht="23.25" hidden="1" customHeight="1" x14ac:dyDescent="0.25">
      <c r="A3120" s="4" t="s">
        <v>103</v>
      </c>
      <c r="B3120" s="4" t="s">
        <v>5322</v>
      </c>
      <c r="C3120" s="430"/>
      <c r="D3120" s="332" t="s">
        <v>5323</v>
      </c>
      <c r="E3120" s="337" t="s">
        <v>5326</v>
      </c>
      <c r="F3120" s="332" t="s">
        <v>32</v>
      </c>
      <c r="G3120" s="332">
        <v>50</v>
      </c>
      <c r="H3120" s="650">
        <v>1.64</v>
      </c>
      <c r="I3120" s="650">
        <v>82</v>
      </c>
      <c r="J3120" s="419">
        <v>43780</v>
      </c>
      <c r="K3120" s="597" t="s">
        <v>149</v>
      </c>
      <c r="L3120" s="323" t="s">
        <v>103</v>
      </c>
      <c r="M3120" s="652" t="s">
        <v>85</v>
      </c>
      <c r="N3120" s="660">
        <v>43782</v>
      </c>
      <c r="O3120" s="654">
        <v>43791</v>
      </c>
      <c r="P3120" s="430"/>
      <c r="Q3120" s="2" t="s">
        <v>67</v>
      </c>
      <c r="R3120" s="655">
        <v>2019</v>
      </c>
    </row>
    <row r="3121" spans="1:23" ht="23.25" hidden="1" customHeight="1" x14ac:dyDescent="0.25">
      <c r="A3121" s="4" t="s">
        <v>103</v>
      </c>
      <c r="B3121" s="4" t="s">
        <v>5322</v>
      </c>
      <c r="C3121" s="430"/>
      <c r="D3121" s="332" t="s">
        <v>5323</v>
      </c>
      <c r="E3121" s="337" t="s">
        <v>5324</v>
      </c>
      <c r="F3121" s="332" t="s">
        <v>32</v>
      </c>
      <c r="G3121" s="332">
        <v>50</v>
      </c>
      <c r="H3121" s="650">
        <v>3.5</v>
      </c>
      <c r="I3121" s="650">
        <v>175</v>
      </c>
      <c r="J3121" s="419">
        <v>43780</v>
      </c>
      <c r="K3121" s="597" t="s">
        <v>149</v>
      </c>
      <c r="L3121" s="323" t="s">
        <v>103</v>
      </c>
      <c r="M3121" s="652" t="s">
        <v>85</v>
      </c>
      <c r="N3121" s="660">
        <v>43782</v>
      </c>
      <c r="O3121" s="654">
        <v>43791</v>
      </c>
      <c r="P3121" s="430"/>
      <c r="Q3121" s="2" t="s">
        <v>100</v>
      </c>
      <c r="R3121" s="655">
        <v>2019</v>
      </c>
    </row>
    <row r="3122" spans="1:23" ht="23.25" hidden="1" customHeight="1" x14ac:dyDescent="0.25">
      <c r="A3122" s="4" t="s">
        <v>103</v>
      </c>
      <c r="B3122" s="4" t="s">
        <v>5322</v>
      </c>
      <c r="C3122" s="430"/>
      <c r="D3122" s="332" t="s">
        <v>5323</v>
      </c>
      <c r="E3122" s="337" t="s">
        <v>5325</v>
      </c>
      <c r="F3122" s="332" t="s">
        <v>32</v>
      </c>
      <c r="G3122" s="332">
        <v>50</v>
      </c>
      <c r="H3122" s="650">
        <v>0.92</v>
      </c>
      <c r="I3122" s="650">
        <v>46</v>
      </c>
      <c r="J3122" s="419">
        <v>43780</v>
      </c>
      <c r="K3122" s="597" t="s">
        <v>149</v>
      </c>
      <c r="L3122" s="323" t="s">
        <v>103</v>
      </c>
      <c r="M3122" s="652" t="s">
        <v>85</v>
      </c>
      <c r="N3122" s="660">
        <v>43782</v>
      </c>
      <c r="O3122" s="654">
        <v>43791</v>
      </c>
      <c r="P3122" s="430"/>
      <c r="Q3122" s="2" t="s">
        <v>100</v>
      </c>
      <c r="R3122" s="655">
        <v>2019</v>
      </c>
    </row>
    <row r="3123" spans="1:23" ht="23.25" hidden="1" customHeight="1" x14ac:dyDescent="0.25">
      <c r="A3123" s="4" t="s">
        <v>103</v>
      </c>
      <c r="B3123" s="4" t="s">
        <v>5322</v>
      </c>
      <c r="C3123" s="430"/>
      <c r="D3123" s="332" t="s">
        <v>5323</v>
      </c>
      <c r="E3123" s="337" t="s">
        <v>5326</v>
      </c>
      <c r="F3123" s="332" t="s">
        <v>32</v>
      </c>
      <c r="G3123" s="332">
        <v>50</v>
      </c>
      <c r="H3123" s="650">
        <v>1.64</v>
      </c>
      <c r="I3123" s="650">
        <v>82</v>
      </c>
      <c r="J3123" s="419">
        <v>43780</v>
      </c>
      <c r="K3123" s="597" t="s">
        <v>149</v>
      </c>
      <c r="L3123" s="323" t="s">
        <v>103</v>
      </c>
      <c r="M3123" s="652" t="s">
        <v>85</v>
      </c>
      <c r="N3123" s="660">
        <v>43782</v>
      </c>
      <c r="O3123" s="654">
        <v>43791</v>
      </c>
      <c r="P3123" s="430"/>
      <c r="Q3123" s="2" t="s">
        <v>67</v>
      </c>
      <c r="R3123" s="655">
        <v>2019</v>
      </c>
    </row>
    <row r="3124" spans="1:23" ht="23.25" hidden="1" customHeight="1" x14ac:dyDescent="0.25">
      <c r="A3124" s="5" t="s">
        <v>293</v>
      </c>
      <c r="B3124" s="5" t="s">
        <v>3877</v>
      </c>
      <c r="C3124" s="376" t="s">
        <v>784</v>
      </c>
      <c r="D3124" s="332" t="s">
        <v>3878</v>
      </c>
      <c r="E3124" s="337" t="s">
        <v>3879</v>
      </c>
      <c r="F3124" s="344" t="s">
        <v>64</v>
      </c>
      <c r="G3124" s="344">
        <v>40</v>
      </c>
      <c r="H3124" s="650">
        <v>9.5299999999999994</v>
      </c>
      <c r="I3124" s="650">
        <v>381.2</v>
      </c>
      <c r="J3124" s="366">
        <v>43780</v>
      </c>
      <c r="K3124" s="598" t="s">
        <v>784</v>
      </c>
      <c r="L3124" s="361" t="s">
        <v>154</v>
      </c>
      <c r="M3124" s="652" t="s">
        <v>85</v>
      </c>
      <c r="N3124" s="660">
        <v>43782</v>
      </c>
      <c r="O3124" s="654"/>
      <c r="P3124" s="430"/>
      <c r="Q3124" s="2" t="s">
        <v>67</v>
      </c>
      <c r="R3124" s="655">
        <v>2019</v>
      </c>
    </row>
    <row r="3125" spans="1:23" ht="23.25" hidden="1" customHeight="1" x14ac:dyDescent="0.25">
      <c r="A3125" s="5" t="s">
        <v>293</v>
      </c>
      <c r="B3125" s="5" t="s">
        <v>3877</v>
      </c>
      <c r="C3125" s="376" t="s">
        <v>784</v>
      </c>
      <c r="D3125" s="332" t="s">
        <v>3878</v>
      </c>
      <c r="E3125" s="337" t="s">
        <v>3879</v>
      </c>
      <c r="F3125" s="344" t="s">
        <v>64</v>
      </c>
      <c r="G3125" s="344">
        <v>40</v>
      </c>
      <c r="H3125" s="650">
        <v>9.5299999999999994</v>
      </c>
      <c r="I3125" s="650">
        <v>381.2</v>
      </c>
      <c r="J3125" s="366">
        <v>43780</v>
      </c>
      <c r="K3125" s="598" t="s">
        <v>784</v>
      </c>
      <c r="L3125" s="361" t="s">
        <v>154</v>
      </c>
      <c r="M3125" s="652" t="s">
        <v>85</v>
      </c>
      <c r="N3125" s="660">
        <v>43782</v>
      </c>
      <c r="O3125" s="654"/>
      <c r="P3125" s="430"/>
      <c r="Q3125" s="2" t="s">
        <v>67</v>
      </c>
      <c r="R3125" s="655">
        <v>2019</v>
      </c>
    </row>
    <row r="3126" spans="1:23" ht="23.25" hidden="1" customHeight="1" x14ac:dyDescent="0.25">
      <c r="A3126" s="4" t="s">
        <v>5327</v>
      </c>
      <c r="B3126" s="4" t="s">
        <v>5328</v>
      </c>
      <c r="C3126" s="430" t="s">
        <v>1093</v>
      </c>
      <c r="D3126" s="332" t="s">
        <v>5329</v>
      </c>
      <c r="E3126" s="333" t="s">
        <v>5328</v>
      </c>
      <c r="F3126" s="344" t="s">
        <v>44</v>
      </c>
      <c r="G3126" s="332">
        <v>3</v>
      </c>
      <c r="H3126" s="650">
        <v>0</v>
      </c>
      <c r="I3126" s="650"/>
      <c r="J3126" s="419">
        <v>43782</v>
      </c>
      <c r="K3126" s="597" t="s">
        <v>188</v>
      </c>
      <c r="L3126" s="323" t="s">
        <v>5327</v>
      </c>
      <c r="M3126" s="652" t="s">
        <v>601</v>
      </c>
      <c r="N3126" s="660">
        <v>43803</v>
      </c>
      <c r="O3126" s="654">
        <v>43804</v>
      </c>
      <c r="P3126" s="430"/>
      <c r="Q3126" s="2" t="s">
        <v>100</v>
      </c>
      <c r="R3126" s="655">
        <v>2019</v>
      </c>
    </row>
    <row r="3127" spans="1:23" ht="23.25" hidden="1" customHeight="1" x14ac:dyDescent="0.25">
      <c r="A3127" s="4" t="s">
        <v>5327</v>
      </c>
      <c r="B3127" s="4" t="s">
        <v>5328</v>
      </c>
      <c r="C3127" s="430" t="s">
        <v>1093</v>
      </c>
      <c r="D3127" s="332" t="s">
        <v>5329</v>
      </c>
      <c r="E3127" s="333" t="s">
        <v>5328</v>
      </c>
      <c r="F3127" s="344" t="s">
        <v>44</v>
      </c>
      <c r="G3127" s="332">
        <v>3</v>
      </c>
      <c r="H3127" s="650">
        <v>0</v>
      </c>
      <c r="I3127" s="650"/>
      <c r="J3127" s="419">
        <v>43782</v>
      </c>
      <c r="K3127" s="597" t="s">
        <v>188</v>
      </c>
      <c r="L3127" s="323" t="s">
        <v>5327</v>
      </c>
      <c r="M3127" s="652" t="s">
        <v>601</v>
      </c>
      <c r="N3127" s="660">
        <v>43803</v>
      </c>
      <c r="O3127" s="654">
        <v>43804</v>
      </c>
      <c r="P3127" s="430"/>
      <c r="Q3127" s="2" t="s">
        <v>100</v>
      </c>
      <c r="R3127" s="655">
        <v>2019</v>
      </c>
    </row>
    <row r="3128" spans="1:23" ht="23.25" hidden="1" customHeight="1" x14ac:dyDescent="0.25">
      <c r="A3128" s="4" t="s">
        <v>5327</v>
      </c>
      <c r="B3128" s="4" t="s">
        <v>5330</v>
      </c>
      <c r="C3128" s="430" t="s">
        <v>1093</v>
      </c>
      <c r="D3128" s="332" t="s">
        <v>5331</v>
      </c>
      <c r="E3128" s="333" t="s">
        <v>5330</v>
      </c>
      <c r="F3128" s="344" t="s">
        <v>44</v>
      </c>
      <c r="G3128" s="332">
        <v>5</v>
      </c>
      <c r="H3128" s="650">
        <v>0</v>
      </c>
      <c r="I3128" s="650"/>
      <c r="J3128" s="419">
        <v>43782</v>
      </c>
      <c r="K3128" s="597" t="s">
        <v>188</v>
      </c>
      <c r="L3128" s="323" t="s">
        <v>5327</v>
      </c>
      <c r="M3128" s="652" t="s">
        <v>601</v>
      </c>
      <c r="N3128" s="660">
        <v>43803</v>
      </c>
      <c r="O3128" s="654">
        <v>43804</v>
      </c>
      <c r="P3128" s="430"/>
      <c r="Q3128" s="2" t="s">
        <v>100</v>
      </c>
      <c r="R3128" s="655">
        <v>2019</v>
      </c>
    </row>
    <row r="3129" spans="1:23" ht="23.25" hidden="1" customHeight="1" x14ac:dyDescent="0.25">
      <c r="A3129" s="4" t="s">
        <v>5327</v>
      </c>
      <c r="B3129" s="4" t="s">
        <v>5330</v>
      </c>
      <c r="C3129" s="430" t="s">
        <v>1093</v>
      </c>
      <c r="D3129" s="332" t="s">
        <v>5331</v>
      </c>
      <c r="E3129" s="333" t="s">
        <v>5330</v>
      </c>
      <c r="F3129" s="344" t="s">
        <v>44</v>
      </c>
      <c r="G3129" s="332">
        <v>5</v>
      </c>
      <c r="H3129" s="650">
        <v>0</v>
      </c>
      <c r="I3129" s="650"/>
      <c r="J3129" s="419">
        <v>43782</v>
      </c>
      <c r="K3129" s="597" t="s">
        <v>188</v>
      </c>
      <c r="L3129" s="323" t="s">
        <v>5327</v>
      </c>
      <c r="M3129" s="652" t="s">
        <v>601</v>
      </c>
      <c r="N3129" s="660">
        <v>43803</v>
      </c>
      <c r="O3129" s="654">
        <v>43804</v>
      </c>
      <c r="P3129" s="430"/>
      <c r="Q3129" s="2" t="s">
        <v>100</v>
      </c>
      <c r="R3129" s="655">
        <v>2019</v>
      </c>
    </row>
    <row r="3130" spans="1:23" ht="23.25" hidden="1" customHeight="1" x14ac:dyDescent="0.25">
      <c r="A3130" s="4" t="s">
        <v>5327</v>
      </c>
      <c r="B3130" s="336" t="s">
        <v>5332</v>
      </c>
      <c r="C3130" s="430" t="s">
        <v>2079</v>
      </c>
      <c r="D3130" s="332" t="s">
        <v>5333</v>
      </c>
      <c r="E3130" s="333" t="s">
        <v>5334</v>
      </c>
      <c r="F3130" s="344" t="s">
        <v>44</v>
      </c>
      <c r="G3130" s="332">
        <v>2</v>
      </c>
      <c r="H3130" s="650">
        <v>12.33</v>
      </c>
      <c r="I3130" s="650">
        <v>24.66</v>
      </c>
      <c r="J3130" s="419">
        <v>43782</v>
      </c>
      <c r="K3130" s="597" t="s">
        <v>139</v>
      </c>
      <c r="L3130" s="323" t="s">
        <v>5327</v>
      </c>
      <c r="M3130" s="652" t="s">
        <v>430</v>
      </c>
      <c r="N3130" s="660">
        <v>43789</v>
      </c>
      <c r="O3130" s="654">
        <v>43791</v>
      </c>
      <c r="P3130" s="430"/>
      <c r="Q3130" s="2" t="s">
        <v>100</v>
      </c>
      <c r="R3130" s="655">
        <v>2019</v>
      </c>
    </row>
    <row r="3131" spans="1:23" ht="23.25" hidden="1" customHeight="1" x14ac:dyDescent="0.25">
      <c r="A3131" s="4" t="s">
        <v>5327</v>
      </c>
      <c r="B3131" s="336" t="s">
        <v>5332</v>
      </c>
      <c r="C3131" s="430" t="s">
        <v>2079</v>
      </c>
      <c r="D3131" s="332" t="s">
        <v>5333</v>
      </c>
      <c r="E3131" s="333" t="s">
        <v>5334</v>
      </c>
      <c r="F3131" s="344" t="s">
        <v>44</v>
      </c>
      <c r="G3131" s="332">
        <v>2</v>
      </c>
      <c r="H3131" s="650">
        <v>12.33</v>
      </c>
      <c r="I3131" s="650">
        <v>24.66</v>
      </c>
      <c r="J3131" s="419">
        <v>43782</v>
      </c>
      <c r="K3131" s="597" t="s">
        <v>139</v>
      </c>
      <c r="L3131" s="323" t="s">
        <v>5327</v>
      </c>
      <c r="M3131" s="652" t="s">
        <v>430</v>
      </c>
      <c r="N3131" s="660">
        <v>43789</v>
      </c>
      <c r="O3131" s="654">
        <v>43791</v>
      </c>
      <c r="P3131" s="430"/>
      <c r="Q3131" s="2" t="s">
        <v>100</v>
      </c>
      <c r="R3131" s="655">
        <v>2019</v>
      </c>
      <c r="S3131" s="124"/>
      <c r="T3131" s="124"/>
      <c r="U3131" s="124"/>
      <c r="V3131" s="124"/>
      <c r="W3131" s="124"/>
    </row>
    <row r="3132" spans="1:23" ht="23.25" hidden="1" customHeight="1" x14ac:dyDescent="0.25">
      <c r="A3132" s="4" t="s">
        <v>5327</v>
      </c>
      <c r="B3132" s="336" t="s">
        <v>5335</v>
      </c>
      <c r="C3132" s="430" t="s">
        <v>2079</v>
      </c>
      <c r="D3132" s="332" t="s">
        <v>5336</v>
      </c>
      <c r="E3132" s="336" t="s">
        <v>5337</v>
      </c>
      <c r="F3132" s="344" t="s">
        <v>44</v>
      </c>
      <c r="G3132" s="332">
        <v>2</v>
      </c>
      <c r="H3132" s="650">
        <v>17.64</v>
      </c>
      <c r="I3132" s="650">
        <v>35.28</v>
      </c>
      <c r="J3132" s="419">
        <v>43782</v>
      </c>
      <c r="K3132" s="597" t="s">
        <v>139</v>
      </c>
      <c r="L3132" s="323" t="s">
        <v>5327</v>
      </c>
      <c r="M3132" s="652" t="s">
        <v>430</v>
      </c>
      <c r="N3132" s="660">
        <v>43789</v>
      </c>
      <c r="O3132" s="654">
        <v>43791</v>
      </c>
      <c r="P3132" s="430"/>
      <c r="Q3132" s="2" t="s">
        <v>100</v>
      </c>
      <c r="R3132" s="655">
        <v>2019</v>
      </c>
    </row>
    <row r="3133" spans="1:23" s="124" customFormat="1" ht="23.25" hidden="1" customHeight="1" x14ac:dyDescent="0.25">
      <c r="A3133" s="4" t="s">
        <v>5327</v>
      </c>
      <c r="B3133" s="336" t="s">
        <v>5335</v>
      </c>
      <c r="C3133" s="430" t="s">
        <v>2079</v>
      </c>
      <c r="D3133" s="332" t="s">
        <v>5336</v>
      </c>
      <c r="E3133" s="336" t="s">
        <v>5337</v>
      </c>
      <c r="F3133" s="344" t="s">
        <v>44</v>
      </c>
      <c r="G3133" s="332">
        <v>2</v>
      </c>
      <c r="H3133" s="650">
        <v>17.64</v>
      </c>
      <c r="I3133" s="650">
        <v>35.28</v>
      </c>
      <c r="J3133" s="419">
        <v>43782</v>
      </c>
      <c r="K3133" s="597" t="s">
        <v>139</v>
      </c>
      <c r="L3133" s="323" t="s">
        <v>5327</v>
      </c>
      <c r="M3133" s="652" t="s">
        <v>430</v>
      </c>
      <c r="N3133" s="660">
        <v>43789</v>
      </c>
      <c r="O3133" s="654">
        <v>43791</v>
      </c>
      <c r="P3133" s="430"/>
      <c r="Q3133" s="2" t="s">
        <v>100</v>
      </c>
      <c r="R3133" s="655">
        <v>2019</v>
      </c>
    </row>
    <row r="3134" spans="1:23" s="564" customFormat="1" ht="23.25" hidden="1" customHeight="1" x14ac:dyDescent="0.25">
      <c r="A3134" s="4" t="s">
        <v>5327</v>
      </c>
      <c r="B3134" s="4" t="s">
        <v>5338</v>
      </c>
      <c r="C3134" s="430" t="s">
        <v>1093</v>
      </c>
      <c r="D3134" s="332" t="s">
        <v>5339</v>
      </c>
      <c r="E3134" s="333" t="s">
        <v>5338</v>
      </c>
      <c r="F3134" s="344" t="s">
        <v>44</v>
      </c>
      <c r="G3134" s="332">
        <v>5</v>
      </c>
      <c r="H3134" s="650">
        <v>0</v>
      </c>
      <c r="I3134" s="650"/>
      <c r="J3134" s="419">
        <v>43782</v>
      </c>
      <c r="K3134" s="597" t="s">
        <v>188</v>
      </c>
      <c r="L3134" s="323" t="s">
        <v>5327</v>
      </c>
      <c r="M3134" s="652" t="s">
        <v>601</v>
      </c>
      <c r="N3134" s="660">
        <v>43803</v>
      </c>
      <c r="O3134" s="654">
        <v>43804</v>
      </c>
      <c r="P3134" s="430"/>
      <c r="Q3134" s="2" t="s">
        <v>100</v>
      </c>
      <c r="R3134" s="655">
        <v>2019</v>
      </c>
      <c r="S3134" s="330"/>
      <c r="T3134" s="330"/>
      <c r="U3134" s="330"/>
      <c r="V3134" s="330"/>
      <c r="W3134" s="330"/>
    </row>
    <row r="3135" spans="1:23" ht="23.25" hidden="1" customHeight="1" x14ac:dyDescent="0.25">
      <c r="A3135" s="4" t="s">
        <v>5327</v>
      </c>
      <c r="B3135" s="4" t="s">
        <v>5338</v>
      </c>
      <c r="C3135" s="430" t="s">
        <v>1093</v>
      </c>
      <c r="D3135" s="332" t="s">
        <v>5339</v>
      </c>
      <c r="E3135" s="333" t="s">
        <v>5338</v>
      </c>
      <c r="F3135" s="344" t="s">
        <v>44</v>
      </c>
      <c r="G3135" s="332">
        <v>5</v>
      </c>
      <c r="H3135" s="650">
        <v>0</v>
      </c>
      <c r="I3135" s="650"/>
      <c r="J3135" s="419">
        <v>43782</v>
      </c>
      <c r="K3135" s="597" t="s">
        <v>188</v>
      </c>
      <c r="L3135" s="323" t="s">
        <v>5327</v>
      </c>
      <c r="M3135" s="652" t="s">
        <v>601</v>
      </c>
      <c r="N3135" s="660">
        <v>43803</v>
      </c>
      <c r="O3135" s="654">
        <v>43804</v>
      </c>
      <c r="P3135" s="430"/>
      <c r="Q3135" s="2" t="s">
        <v>100</v>
      </c>
      <c r="R3135" s="655">
        <v>2019</v>
      </c>
    </row>
    <row r="3136" spans="1:23" ht="23.25" hidden="1" customHeight="1" x14ac:dyDescent="0.25">
      <c r="A3136" s="4" t="s">
        <v>5327</v>
      </c>
      <c r="B3136" s="4" t="s">
        <v>5340</v>
      </c>
      <c r="C3136" s="430" t="s">
        <v>1093</v>
      </c>
      <c r="D3136" s="332" t="s">
        <v>5341</v>
      </c>
      <c r="E3136" s="333" t="s">
        <v>5340</v>
      </c>
      <c r="F3136" s="344" t="s">
        <v>44</v>
      </c>
      <c r="G3136" s="332">
        <v>5</v>
      </c>
      <c r="H3136" s="650">
        <v>0</v>
      </c>
      <c r="I3136" s="650"/>
      <c r="J3136" s="419">
        <v>43782</v>
      </c>
      <c r="K3136" s="597" t="s">
        <v>188</v>
      </c>
      <c r="L3136" s="323" t="s">
        <v>5327</v>
      </c>
      <c r="M3136" s="652" t="s">
        <v>601</v>
      </c>
      <c r="N3136" s="660">
        <v>43803</v>
      </c>
      <c r="O3136" s="654">
        <v>43804</v>
      </c>
      <c r="P3136" s="430"/>
      <c r="Q3136" s="2" t="s">
        <v>100</v>
      </c>
      <c r="R3136" s="655">
        <v>2019</v>
      </c>
    </row>
    <row r="3137" spans="1:23" s="124" customFormat="1" ht="23.25" hidden="1" customHeight="1" x14ac:dyDescent="0.25">
      <c r="A3137" s="4" t="s">
        <v>5327</v>
      </c>
      <c r="B3137" s="4" t="s">
        <v>5340</v>
      </c>
      <c r="C3137" s="430" t="s">
        <v>1093</v>
      </c>
      <c r="D3137" s="332" t="s">
        <v>5341</v>
      </c>
      <c r="E3137" s="333" t="s">
        <v>5340</v>
      </c>
      <c r="F3137" s="344" t="s">
        <v>44</v>
      </c>
      <c r="G3137" s="332">
        <v>5</v>
      </c>
      <c r="H3137" s="650">
        <v>0</v>
      </c>
      <c r="I3137" s="650"/>
      <c r="J3137" s="419">
        <v>43782</v>
      </c>
      <c r="K3137" s="597" t="s">
        <v>188</v>
      </c>
      <c r="L3137" s="323" t="s">
        <v>5327</v>
      </c>
      <c r="M3137" s="652" t="s">
        <v>601</v>
      </c>
      <c r="N3137" s="660">
        <v>43803</v>
      </c>
      <c r="O3137" s="654">
        <v>43804</v>
      </c>
      <c r="P3137" s="430"/>
      <c r="Q3137" s="2" t="s">
        <v>100</v>
      </c>
      <c r="R3137" s="655">
        <v>2019</v>
      </c>
      <c r="S3137" s="330"/>
      <c r="T3137" s="330"/>
      <c r="U3137" s="330"/>
      <c r="V3137" s="330"/>
      <c r="W3137" s="330"/>
    </row>
    <row r="3138" spans="1:23" s="124" customFormat="1" ht="23.25" hidden="1" customHeight="1" x14ac:dyDescent="0.25">
      <c r="A3138" s="4" t="s">
        <v>5327</v>
      </c>
      <c r="B3138" s="4" t="s">
        <v>5342</v>
      </c>
      <c r="C3138" s="430" t="s">
        <v>1093</v>
      </c>
      <c r="D3138" s="332" t="s">
        <v>5343</v>
      </c>
      <c r="E3138" s="333" t="s">
        <v>5342</v>
      </c>
      <c r="F3138" s="344" t="s">
        <v>44</v>
      </c>
      <c r="G3138" s="332">
        <v>5</v>
      </c>
      <c r="H3138" s="650">
        <v>0</v>
      </c>
      <c r="I3138" s="650"/>
      <c r="J3138" s="419">
        <v>43782</v>
      </c>
      <c r="K3138" s="597" t="s">
        <v>188</v>
      </c>
      <c r="L3138" s="323" t="s">
        <v>5327</v>
      </c>
      <c r="M3138" s="652" t="s">
        <v>601</v>
      </c>
      <c r="N3138" s="660">
        <v>43803</v>
      </c>
      <c r="O3138" s="654">
        <v>43804</v>
      </c>
      <c r="P3138" s="430"/>
      <c r="Q3138" s="2" t="s">
        <v>100</v>
      </c>
      <c r="R3138" s="655">
        <v>2019</v>
      </c>
      <c r="S3138" s="330"/>
      <c r="T3138" s="330"/>
      <c r="U3138" s="330"/>
      <c r="V3138" s="330"/>
      <c r="W3138" s="330"/>
    </row>
    <row r="3139" spans="1:23" ht="23.25" hidden="1" customHeight="1" x14ac:dyDescent="0.25">
      <c r="A3139" s="4" t="s">
        <v>5327</v>
      </c>
      <c r="B3139" s="4" t="s">
        <v>5342</v>
      </c>
      <c r="C3139" s="430" t="s">
        <v>1093</v>
      </c>
      <c r="D3139" s="332" t="s">
        <v>5343</v>
      </c>
      <c r="E3139" s="333" t="s">
        <v>5342</v>
      </c>
      <c r="F3139" s="344" t="s">
        <v>44</v>
      </c>
      <c r="G3139" s="332">
        <v>5</v>
      </c>
      <c r="H3139" s="650">
        <v>0</v>
      </c>
      <c r="I3139" s="650"/>
      <c r="J3139" s="419">
        <v>43782</v>
      </c>
      <c r="K3139" s="597" t="s">
        <v>188</v>
      </c>
      <c r="L3139" s="323" t="s">
        <v>5327</v>
      </c>
      <c r="M3139" s="652" t="s">
        <v>601</v>
      </c>
      <c r="N3139" s="660">
        <v>43803</v>
      </c>
      <c r="O3139" s="654">
        <v>43804</v>
      </c>
      <c r="P3139" s="430"/>
      <c r="Q3139" s="2" t="s">
        <v>100</v>
      </c>
      <c r="R3139" s="655">
        <v>2019</v>
      </c>
    </row>
    <row r="3140" spans="1:23" ht="23.25" hidden="1" customHeight="1" x14ac:dyDescent="0.25">
      <c r="A3140" s="4" t="s">
        <v>54</v>
      </c>
      <c r="B3140" s="4" t="s">
        <v>5344</v>
      </c>
      <c r="C3140" s="430" t="s">
        <v>5345</v>
      </c>
      <c r="D3140" s="332" t="s">
        <v>5346</v>
      </c>
      <c r="E3140" s="337" t="s">
        <v>5347</v>
      </c>
      <c r="F3140" s="332" t="s">
        <v>2464</v>
      </c>
      <c r="G3140" s="332">
        <v>1</v>
      </c>
      <c r="H3140" s="650">
        <v>94.37</v>
      </c>
      <c r="I3140" s="650">
        <v>94.37</v>
      </c>
      <c r="J3140" s="420">
        <v>43782</v>
      </c>
      <c r="K3140" s="598" t="s">
        <v>33</v>
      </c>
      <c r="L3140" s="323" t="s">
        <v>54</v>
      </c>
      <c r="M3140" s="652" t="s">
        <v>430</v>
      </c>
      <c r="N3140" s="653">
        <v>43787</v>
      </c>
      <c r="O3140" s="654">
        <v>43791</v>
      </c>
      <c r="P3140" s="430"/>
      <c r="Q3140" s="2" t="s">
        <v>67</v>
      </c>
      <c r="R3140" s="655">
        <v>2019</v>
      </c>
    </row>
    <row r="3141" spans="1:23" ht="23.25" hidden="1" customHeight="1" x14ac:dyDescent="0.25">
      <c r="A3141" s="4" t="s">
        <v>54</v>
      </c>
      <c r="B3141" s="4" t="s">
        <v>5344</v>
      </c>
      <c r="C3141" s="430" t="s">
        <v>5345</v>
      </c>
      <c r="D3141" s="332" t="s">
        <v>5346</v>
      </c>
      <c r="E3141" s="337" t="s">
        <v>5347</v>
      </c>
      <c r="F3141" s="332" t="s">
        <v>2464</v>
      </c>
      <c r="G3141" s="332">
        <v>1</v>
      </c>
      <c r="H3141" s="650">
        <v>94.37</v>
      </c>
      <c r="I3141" s="650">
        <v>94.37</v>
      </c>
      <c r="J3141" s="420">
        <v>43782</v>
      </c>
      <c r="K3141" s="598" t="s">
        <v>33</v>
      </c>
      <c r="L3141" s="323" t="s">
        <v>54</v>
      </c>
      <c r="M3141" s="652" t="s">
        <v>430</v>
      </c>
      <c r="N3141" s="653">
        <v>43787</v>
      </c>
      <c r="O3141" s="654">
        <v>43791</v>
      </c>
      <c r="P3141" s="430"/>
      <c r="Q3141" s="2" t="s">
        <v>67</v>
      </c>
      <c r="R3141" s="655">
        <v>2019</v>
      </c>
    </row>
    <row r="3142" spans="1:23" ht="23.25" hidden="1" customHeight="1" x14ac:dyDescent="0.25">
      <c r="A3142" s="4" t="s">
        <v>5327</v>
      </c>
      <c r="B3142" s="336" t="s">
        <v>5348</v>
      </c>
      <c r="C3142" s="430" t="s">
        <v>2079</v>
      </c>
      <c r="D3142" s="332" t="s">
        <v>5349</v>
      </c>
      <c r="E3142" s="333" t="s">
        <v>5350</v>
      </c>
      <c r="F3142" s="344" t="s">
        <v>44</v>
      </c>
      <c r="G3142" s="332">
        <v>2</v>
      </c>
      <c r="H3142" s="650">
        <v>24.61</v>
      </c>
      <c r="I3142" s="650">
        <v>49.22</v>
      </c>
      <c r="J3142" s="419">
        <v>43782</v>
      </c>
      <c r="K3142" s="597" t="s">
        <v>139</v>
      </c>
      <c r="L3142" s="323" t="s">
        <v>5327</v>
      </c>
      <c r="M3142" s="652" t="s">
        <v>430</v>
      </c>
      <c r="N3142" s="660">
        <v>43789</v>
      </c>
      <c r="O3142" s="654">
        <v>43791</v>
      </c>
      <c r="P3142" s="430"/>
      <c r="Q3142" s="2" t="s">
        <v>100</v>
      </c>
      <c r="R3142" s="655">
        <v>2019</v>
      </c>
    </row>
    <row r="3143" spans="1:23" ht="23.25" hidden="1" customHeight="1" x14ac:dyDescent="0.25">
      <c r="A3143" s="4" t="s">
        <v>5327</v>
      </c>
      <c r="B3143" s="336" t="s">
        <v>5348</v>
      </c>
      <c r="C3143" s="430" t="s">
        <v>2079</v>
      </c>
      <c r="D3143" s="332" t="s">
        <v>5349</v>
      </c>
      <c r="E3143" s="333" t="s">
        <v>5350</v>
      </c>
      <c r="F3143" s="344" t="s">
        <v>44</v>
      </c>
      <c r="G3143" s="332">
        <v>2</v>
      </c>
      <c r="H3143" s="650">
        <v>24.61</v>
      </c>
      <c r="I3143" s="650">
        <v>49.22</v>
      </c>
      <c r="J3143" s="419">
        <v>43782</v>
      </c>
      <c r="K3143" s="597" t="s">
        <v>139</v>
      </c>
      <c r="L3143" s="323" t="s">
        <v>5327</v>
      </c>
      <c r="M3143" s="652" t="s">
        <v>430</v>
      </c>
      <c r="N3143" s="660">
        <v>43789</v>
      </c>
      <c r="O3143" s="654">
        <v>43791</v>
      </c>
      <c r="P3143" s="430"/>
      <c r="Q3143" s="2" t="s">
        <v>100</v>
      </c>
      <c r="R3143" s="655">
        <v>2019</v>
      </c>
      <c r="S3143" s="564"/>
      <c r="T3143" s="564"/>
      <c r="U3143" s="564"/>
      <c r="V3143" s="564"/>
      <c r="W3143" s="564"/>
    </row>
    <row r="3144" spans="1:23" ht="23.25" hidden="1" customHeight="1" x14ac:dyDescent="0.25">
      <c r="A3144" s="4" t="s">
        <v>5327</v>
      </c>
      <c r="B3144" s="336" t="s">
        <v>5351</v>
      </c>
      <c r="C3144" s="430" t="s">
        <v>2079</v>
      </c>
      <c r="D3144" s="332" t="s">
        <v>5352</v>
      </c>
      <c r="E3144" s="333" t="s">
        <v>5353</v>
      </c>
      <c r="F3144" s="344" t="s">
        <v>44</v>
      </c>
      <c r="G3144" s="332">
        <v>2</v>
      </c>
      <c r="H3144" s="650">
        <v>17.18</v>
      </c>
      <c r="I3144" s="650">
        <v>34.36</v>
      </c>
      <c r="J3144" s="419">
        <v>43782</v>
      </c>
      <c r="K3144" s="597" t="s">
        <v>139</v>
      </c>
      <c r="L3144" s="323" t="s">
        <v>5327</v>
      </c>
      <c r="M3144" s="652" t="s">
        <v>430</v>
      </c>
      <c r="N3144" s="660">
        <v>43789</v>
      </c>
      <c r="O3144" s="654">
        <v>43791</v>
      </c>
      <c r="P3144" s="430"/>
      <c r="Q3144" s="2" t="s">
        <v>100</v>
      </c>
      <c r="R3144" s="655">
        <v>2019</v>
      </c>
      <c r="S3144" s="564"/>
      <c r="T3144" s="564"/>
      <c r="U3144" s="564"/>
      <c r="V3144" s="564"/>
      <c r="W3144" s="564"/>
    </row>
    <row r="3145" spans="1:23" ht="23.25" hidden="1" customHeight="1" x14ac:dyDescent="0.25">
      <c r="A3145" s="4" t="s">
        <v>5327</v>
      </c>
      <c r="B3145" s="336" t="s">
        <v>5351</v>
      </c>
      <c r="C3145" s="430" t="s">
        <v>2079</v>
      </c>
      <c r="D3145" s="332" t="s">
        <v>5352</v>
      </c>
      <c r="E3145" s="333" t="s">
        <v>5353</v>
      </c>
      <c r="F3145" s="344" t="s">
        <v>44</v>
      </c>
      <c r="G3145" s="332">
        <v>2</v>
      </c>
      <c r="H3145" s="650">
        <v>17.18</v>
      </c>
      <c r="I3145" s="650">
        <v>34.36</v>
      </c>
      <c r="J3145" s="419">
        <v>43782</v>
      </c>
      <c r="K3145" s="597" t="s">
        <v>139</v>
      </c>
      <c r="L3145" s="323" t="s">
        <v>5327</v>
      </c>
      <c r="M3145" s="652" t="s">
        <v>430</v>
      </c>
      <c r="N3145" s="660">
        <v>43789</v>
      </c>
      <c r="O3145" s="654">
        <v>43791</v>
      </c>
      <c r="P3145" s="430"/>
      <c r="Q3145" s="2" t="s">
        <v>100</v>
      </c>
      <c r="R3145" s="655">
        <v>2019</v>
      </c>
      <c r="S3145" s="564"/>
      <c r="T3145" s="564"/>
      <c r="U3145" s="564"/>
      <c r="V3145" s="564"/>
      <c r="W3145" s="564"/>
    </row>
    <row r="3146" spans="1:23" ht="23.25" hidden="1" customHeight="1" x14ac:dyDescent="0.25">
      <c r="A3146" s="4" t="s">
        <v>5327</v>
      </c>
      <c r="B3146" s="4" t="s">
        <v>5354</v>
      </c>
      <c r="C3146" s="430" t="s">
        <v>1093</v>
      </c>
      <c r="D3146" s="332" t="s">
        <v>5355</v>
      </c>
      <c r="E3146" s="337" t="s">
        <v>5356</v>
      </c>
      <c r="F3146" s="344" t="s">
        <v>44</v>
      </c>
      <c r="G3146" s="332" t="s">
        <v>5357</v>
      </c>
      <c r="H3146" s="650">
        <v>0</v>
      </c>
      <c r="I3146" s="650"/>
      <c r="J3146" s="419">
        <v>43782</v>
      </c>
      <c r="K3146" s="597" t="s">
        <v>188</v>
      </c>
      <c r="L3146" s="323" t="s">
        <v>5327</v>
      </c>
      <c r="M3146" s="652" t="s">
        <v>601</v>
      </c>
      <c r="N3146" s="660">
        <v>43803</v>
      </c>
      <c r="O3146" s="654">
        <v>43804</v>
      </c>
      <c r="P3146" s="430"/>
      <c r="Q3146" s="2" t="s">
        <v>100</v>
      </c>
      <c r="R3146" s="655">
        <v>2019</v>
      </c>
    </row>
    <row r="3147" spans="1:23" ht="23.25" hidden="1" customHeight="1" x14ac:dyDescent="0.25">
      <c r="A3147" s="4" t="s">
        <v>5327</v>
      </c>
      <c r="B3147" s="4" t="s">
        <v>5354</v>
      </c>
      <c r="C3147" s="430" t="s">
        <v>1093</v>
      </c>
      <c r="D3147" s="332" t="s">
        <v>5355</v>
      </c>
      <c r="E3147" s="337" t="s">
        <v>5356</v>
      </c>
      <c r="F3147" s="344" t="s">
        <v>44</v>
      </c>
      <c r="G3147" s="332" t="s">
        <v>5357</v>
      </c>
      <c r="H3147" s="650">
        <v>0</v>
      </c>
      <c r="I3147" s="650"/>
      <c r="J3147" s="419">
        <v>43782</v>
      </c>
      <c r="K3147" s="597" t="s">
        <v>188</v>
      </c>
      <c r="L3147" s="323" t="s">
        <v>5327</v>
      </c>
      <c r="M3147" s="652" t="s">
        <v>601</v>
      </c>
      <c r="N3147" s="660">
        <v>43803</v>
      </c>
      <c r="O3147" s="654">
        <v>43804</v>
      </c>
      <c r="P3147" s="430"/>
      <c r="Q3147" s="2" t="s">
        <v>100</v>
      </c>
      <c r="R3147" s="655">
        <v>2019</v>
      </c>
    </row>
    <row r="3148" spans="1:23" ht="23.25" hidden="1" customHeight="1" x14ac:dyDescent="0.25">
      <c r="A3148" s="4" t="s">
        <v>5327</v>
      </c>
      <c r="B3148" s="4" t="s">
        <v>5356</v>
      </c>
      <c r="C3148" s="430" t="s">
        <v>1093</v>
      </c>
      <c r="D3148" s="332" t="s">
        <v>5358</v>
      </c>
      <c r="E3148" s="337" t="s">
        <v>5356</v>
      </c>
      <c r="F3148" s="344" t="s">
        <v>44</v>
      </c>
      <c r="G3148" s="332" t="s">
        <v>5357</v>
      </c>
      <c r="H3148" s="650">
        <v>0</v>
      </c>
      <c r="I3148" s="650"/>
      <c r="J3148" s="419">
        <v>43782</v>
      </c>
      <c r="K3148" s="597" t="s">
        <v>188</v>
      </c>
      <c r="L3148" s="323" t="s">
        <v>5327</v>
      </c>
      <c r="M3148" s="652" t="s">
        <v>601</v>
      </c>
      <c r="N3148" s="660">
        <v>43803</v>
      </c>
      <c r="O3148" s="654">
        <v>43804</v>
      </c>
      <c r="P3148" s="430"/>
      <c r="Q3148" s="2" t="s">
        <v>100</v>
      </c>
      <c r="R3148" s="655">
        <v>2019</v>
      </c>
    </row>
    <row r="3149" spans="1:23" ht="23.25" hidden="1" customHeight="1" x14ac:dyDescent="0.25">
      <c r="A3149" s="4" t="s">
        <v>5327</v>
      </c>
      <c r="B3149" s="4" t="s">
        <v>5356</v>
      </c>
      <c r="C3149" s="430" t="s">
        <v>1093</v>
      </c>
      <c r="D3149" s="332" t="s">
        <v>5358</v>
      </c>
      <c r="E3149" s="337" t="s">
        <v>5356</v>
      </c>
      <c r="F3149" s="344" t="s">
        <v>44</v>
      </c>
      <c r="G3149" s="332" t="s">
        <v>5357</v>
      </c>
      <c r="H3149" s="650">
        <v>0</v>
      </c>
      <c r="I3149" s="650"/>
      <c r="J3149" s="419">
        <v>43782</v>
      </c>
      <c r="K3149" s="597" t="s">
        <v>188</v>
      </c>
      <c r="L3149" s="323" t="s">
        <v>5327</v>
      </c>
      <c r="M3149" s="652" t="s">
        <v>601</v>
      </c>
      <c r="N3149" s="660">
        <v>43803</v>
      </c>
      <c r="O3149" s="654">
        <v>43804</v>
      </c>
      <c r="P3149" s="430"/>
      <c r="Q3149" s="2" t="s">
        <v>100</v>
      </c>
      <c r="R3149" s="655">
        <v>2019</v>
      </c>
    </row>
    <row r="3150" spans="1:23" ht="23.25" hidden="1" customHeight="1" x14ac:dyDescent="0.25">
      <c r="A3150" s="4" t="s">
        <v>9</v>
      </c>
      <c r="B3150" s="4" t="s">
        <v>5359</v>
      </c>
      <c r="C3150" s="430" t="s">
        <v>2618</v>
      </c>
      <c r="D3150" s="332" t="s">
        <v>5360</v>
      </c>
      <c r="E3150" s="333" t="s">
        <v>5361</v>
      </c>
      <c r="F3150" s="332" t="s">
        <v>94</v>
      </c>
      <c r="G3150" s="332">
        <v>4</v>
      </c>
      <c r="H3150" s="650">
        <v>4.2699999999999996</v>
      </c>
      <c r="I3150" s="650">
        <v>17.079999999999998</v>
      </c>
      <c r="J3150" s="419">
        <v>43783</v>
      </c>
      <c r="K3150" s="597" t="s">
        <v>139</v>
      </c>
      <c r="L3150" s="323" t="s">
        <v>154</v>
      </c>
      <c r="M3150" s="652" t="s">
        <v>430</v>
      </c>
      <c r="N3150" s="660">
        <v>43787</v>
      </c>
      <c r="O3150" s="654">
        <v>43791</v>
      </c>
      <c r="P3150" s="430"/>
      <c r="Q3150" s="2" t="s">
        <v>100</v>
      </c>
      <c r="R3150" s="655">
        <v>2019</v>
      </c>
    </row>
    <row r="3151" spans="1:23" ht="23.25" hidden="1" customHeight="1" x14ac:dyDescent="0.25">
      <c r="A3151" s="4" t="s">
        <v>9</v>
      </c>
      <c r="B3151" s="4" t="s">
        <v>5359</v>
      </c>
      <c r="C3151" s="430" t="s">
        <v>2618</v>
      </c>
      <c r="D3151" s="332" t="s">
        <v>5360</v>
      </c>
      <c r="E3151" s="333" t="s">
        <v>5361</v>
      </c>
      <c r="F3151" s="332" t="s">
        <v>94</v>
      </c>
      <c r="G3151" s="332">
        <v>4</v>
      </c>
      <c r="H3151" s="650">
        <v>4.2699999999999996</v>
      </c>
      <c r="I3151" s="650">
        <v>17.079999999999998</v>
      </c>
      <c r="J3151" s="419">
        <v>43783</v>
      </c>
      <c r="K3151" s="597" t="s">
        <v>139</v>
      </c>
      <c r="L3151" s="323" t="s">
        <v>154</v>
      </c>
      <c r="M3151" s="652" t="s">
        <v>430</v>
      </c>
      <c r="N3151" s="660">
        <v>43787</v>
      </c>
      <c r="O3151" s="654">
        <v>43791</v>
      </c>
      <c r="P3151" s="430"/>
      <c r="Q3151" s="2" t="s">
        <v>100</v>
      </c>
      <c r="R3151" s="655">
        <v>2019</v>
      </c>
    </row>
    <row r="3152" spans="1:23" ht="23.25" hidden="1" customHeight="1" x14ac:dyDescent="0.25">
      <c r="A3152" s="4" t="s">
        <v>54</v>
      </c>
      <c r="B3152" s="4" t="s">
        <v>5362</v>
      </c>
      <c r="C3152" s="430"/>
      <c r="D3152" s="332" t="s">
        <v>5009</v>
      </c>
      <c r="E3152" s="4" t="s">
        <v>5363</v>
      </c>
      <c r="F3152" s="332" t="s">
        <v>32</v>
      </c>
      <c r="G3152" s="332">
        <v>1</v>
      </c>
      <c r="H3152" s="650">
        <v>647.5</v>
      </c>
      <c r="I3152" s="650">
        <v>647.5</v>
      </c>
      <c r="J3152" s="419">
        <v>43784</v>
      </c>
      <c r="K3152" s="597" t="s">
        <v>192</v>
      </c>
      <c r="L3152" s="323" t="s">
        <v>54</v>
      </c>
      <c r="M3152" s="652" t="s">
        <v>430</v>
      </c>
      <c r="N3152" s="660">
        <v>43787</v>
      </c>
      <c r="O3152" s="654">
        <v>43791</v>
      </c>
      <c r="P3152" s="430"/>
      <c r="Q3152" s="2" t="s">
        <v>100</v>
      </c>
      <c r="R3152" s="655">
        <v>2019</v>
      </c>
    </row>
    <row r="3153" spans="1:23" ht="23.25" hidden="1" customHeight="1" x14ac:dyDescent="0.25">
      <c r="A3153" s="4" t="s">
        <v>54</v>
      </c>
      <c r="B3153" s="4" t="s">
        <v>5362</v>
      </c>
      <c r="C3153" s="430"/>
      <c r="D3153" s="332" t="s">
        <v>5009</v>
      </c>
      <c r="E3153" s="4" t="s">
        <v>5363</v>
      </c>
      <c r="F3153" s="332" t="s">
        <v>32</v>
      </c>
      <c r="G3153" s="332">
        <v>1</v>
      </c>
      <c r="H3153" s="650">
        <v>647.5</v>
      </c>
      <c r="I3153" s="650">
        <v>647.5</v>
      </c>
      <c r="J3153" s="419">
        <v>43784</v>
      </c>
      <c r="K3153" s="597" t="s">
        <v>192</v>
      </c>
      <c r="L3153" s="323" t="s">
        <v>54</v>
      </c>
      <c r="M3153" s="652" t="s">
        <v>430</v>
      </c>
      <c r="N3153" s="660">
        <v>43787</v>
      </c>
      <c r="O3153" s="654">
        <v>43791</v>
      </c>
      <c r="P3153" s="430"/>
      <c r="Q3153" s="2" t="s">
        <v>100</v>
      </c>
      <c r="R3153" s="655">
        <v>2019</v>
      </c>
    </row>
    <row r="3154" spans="1:23" ht="23.25" hidden="1" customHeight="1" x14ac:dyDescent="0.25">
      <c r="A3154" s="4" t="s">
        <v>36</v>
      </c>
      <c r="B3154" s="4" t="s">
        <v>5364</v>
      </c>
      <c r="C3154" s="430"/>
      <c r="D3154" s="332" t="s">
        <v>5365</v>
      </c>
      <c r="E3154" s="337" t="s">
        <v>5366</v>
      </c>
      <c r="F3154" s="332" t="s">
        <v>32</v>
      </c>
      <c r="G3154" s="332">
        <v>1</v>
      </c>
      <c r="H3154" s="650">
        <v>1583.8</v>
      </c>
      <c r="I3154" s="650">
        <v>1583.8</v>
      </c>
      <c r="J3154" s="419">
        <v>43784</v>
      </c>
      <c r="K3154" s="597" t="s">
        <v>756</v>
      </c>
      <c r="L3154" s="323" t="s">
        <v>36</v>
      </c>
      <c r="M3154" s="652" t="s">
        <v>430</v>
      </c>
      <c r="N3154" s="660">
        <v>43787</v>
      </c>
      <c r="O3154" s="654">
        <v>43791</v>
      </c>
      <c r="P3154" s="430"/>
      <c r="Q3154" s="2" t="s">
        <v>100</v>
      </c>
      <c r="R3154" s="655">
        <v>2019</v>
      </c>
    </row>
    <row r="3155" spans="1:23" s="124" customFormat="1" ht="23.25" hidden="1" customHeight="1" x14ac:dyDescent="0.25">
      <c r="A3155" s="4" t="s">
        <v>36</v>
      </c>
      <c r="B3155" s="4" t="s">
        <v>5364</v>
      </c>
      <c r="C3155" s="430"/>
      <c r="D3155" s="332" t="s">
        <v>5365</v>
      </c>
      <c r="E3155" s="337" t="s">
        <v>5366</v>
      </c>
      <c r="F3155" s="332" t="s">
        <v>32</v>
      </c>
      <c r="G3155" s="332">
        <v>1</v>
      </c>
      <c r="H3155" s="650">
        <v>1583.8</v>
      </c>
      <c r="I3155" s="650">
        <v>1583.8</v>
      </c>
      <c r="J3155" s="419">
        <v>43784</v>
      </c>
      <c r="K3155" s="597" t="s">
        <v>756</v>
      </c>
      <c r="L3155" s="323" t="s">
        <v>36</v>
      </c>
      <c r="M3155" s="652" t="s">
        <v>430</v>
      </c>
      <c r="N3155" s="660">
        <v>43787</v>
      </c>
      <c r="O3155" s="654">
        <v>43791</v>
      </c>
      <c r="P3155" s="430"/>
      <c r="Q3155" s="2" t="s">
        <v>100</v>
      </c>
      <c r="R3155" s="655">
        <v>2019</v>
      </c>
      <c r="S3155" s="330"/>
      <c r="T3155" s="330"/>
      <c r="U3155" s="330"/>
      <c r="V3155" s="330"/>
      <c r="W3155" s="330"/>
    </row>
    <row r="3156" spans="1:23" ht="23.25" hidden="1" customHeight="1" x14ac:dyDescent="0.25">
      <c r="A3156" s="4" t="s">
        <v>0</v>
      </c>
      <c r="B3156" s="4" t="s">
        <v>5367</v>
      </c>
      <c r="C3156" s="430" t="s">
        <v>947</v>
      </c>
      <c r="D3156" s="332" t="s">
        <v>5368</v>
      </c>
      <c r="E3156" s="333" t="s">
        <v>5369</v>
      </c>
      <c r="F3156" s="332" t="s">
        <v>94</v>
      </c>
      <c r="G3156" s="332">
        <v>12</v>
      </c>
      <c r="H3156" s="650">
        <v>3.56</v>
      </c>
      <c r="I3156" s="650">
        <v>42.82</v>
      </c>
      <c r="J3156" s="419">
        <v>43784</v>
      </c>
      <c r="K3156" s="597" t="s">
        <v>234</v>
      </c>
      <c r="L3156" s="323" t="s">
        <v>54</v>
      </c>
      <c r="M3156" s="652" t="s">
        <v>430</v>
      </c>
      <c r="N3156" s="660">
        <v>43787</v>
      </c>
      <c r="O3156" s="654">
        <v>43791</v>
      </c>
      <c r="P3156" s="430"/>
      <c r="Q3156" s="2" t="s">
        <v>100</v>
      </c>
      <c r="R3156" s="655">
        <v>2019</v>
      </c>
    </row>
    <row r="3157" spans="1:23" s="542" customFormat="1" ht="23.25" hidden="1" customHeight="1" x14ac:dyDescent="0.25">
      <c r="A3157" s="4" t="s">
        <v>0</v>
      </c>
      <c r="B3157" s="4" t="s">
        <v>5367</v>
      </c>
      <c r="C3157" s="430" t="s">
        <v>947</v>
      </c>
      <c r="D3157" s="332" t="s">
        <v>5368</v>
      </c>
      <c r="E3157" s="333" t="s">
        <v>5369</v>
      </c>
      <c r="F3157" s="332" t="s">
        <v>94</v>
      </c>
      <c r="G3157" s="332">
        <v>12</v>
      </c>
      <c r="H3157" s="650">
        <v>3.56</v>
      </c>
      <c r="I3157" s="650">
        <v>42.82</v>
      </c>
      <c r="J3157" s="419">
        <v>43784</v>
      </c>
      <c r="K3157" s="597" t="s">
        <v>234</v>
      </c>
      <c r="L3157" s="323" t="s">
        <v>54</v>
      </c>
      <c r="M3157" s="652" t="s">
        <v>430</v>
      </c>
      <c r="N3157" s="660">
        <v>43787</v>
      </c>
      <c r="O3157" s="654">
        <v>43791</v>
      </c>
      <c r="P3157" s="430"/>
      <c r="Q3157" s="2" t="s">
        <v>100</v>
      </c>
      <c r="R3157" s="655">
        <v>2019</v>
      </c>
      <c r="S3157" s="330"/>
      <c r="T3157" s="330"/>
      <c r="U3157" s="330"/>
      <c r="V3157" s="330"/>
      <c r="W3157" s="330"/>
    </row>
    <row r="3158" spans="1:23" s="542" customFormat="1" ht="23.25" hidden="1" customHeight="1" x14ac:dyDescent="0.25">
      <c r="A3158" s="4" t="s">
        <v>36</v>
      </c>
      <c r="B3158" s="4" t="s">
        <v>5370</v>
      </c>
      <c r="C3158" s="430" t="s">
        <v>5019</v>
      </c>
      <c r="D3158" s="332">
        <v>1810</v>
      </c>
      <c r="E3158" s="331" t="s">
        <v>5371</v>
      </c>
      <c r="F3158" s="332" t="s">
        <v>94</v>
      </c>
      <c r="G3158" s="332">
        <v>1</v>
      </c>
      <c r="H3158" s="650">
        <v>5.82</v>
      </c>
      <c r="I3158" s="650">
        <v>5.82</v>
      </c>
      <c r="J3158" s="420">
        <v>43787</v>
      </c>
      <c r="K3158" s="598" t="s">
        <v>33</v>
      </c>
      <c r="L3158" s="323" t="s">
        <v>36</v>
      </c>
      <c r="M3158" s="652" t="s">
        <v>430</v>
      </c>
      <c r="N3158" s="653">
        <v>43789</v>
      </c>
      <c r="O3158" s="657">
        <v>43791</v>
      </c>
      <c r="P3158" s="430"/>
      <c r="Q3158" s="2" t="s">
        <v>67</v>
      </c>
      <c r="R3158" s="655">
        <v>2019</v>
      </c>
      <c r="S3158" s="330"/>
      <c r="T3158" s="330"/>
      <c r="U3158" s="330"/>
      <c r="V3158" s="330"/>
      <c r="W3158" s="330"/>
    </row>
    <row r="3159" spans="1:23" s="542" customFormat="1" ht="23.25" hidden="1" customHeight="1" x14ac:dyDescent="0.25">
      <c r="A3159" s="4" t="s">
        <v>36</v>
      </c>
      <c r="B3159" s="4" t="s">
        <v>5370</v>
      </c>
      <c r="C3159" s="430" t="s">
        <v>5372</v>
      </c>
      <c r="D3159" s="332">
        <v>1035500</v>
      </c>
      <c r="E3159" s="331" t="s">
        <v>5373</v>
      </c>
      <c r="F3159" s="332" t="s">
        <v>94</v>
      </c>
      <c r="G3159" s="332">
        <v>1</v>
      </c>
      <c r="H3159" s="650">
        <v>54.08</v>
      </c>
      <c r="I3159" s="650">
        <v>54.08</v>
      </c>
      <c r="J3159" s="420">
        <v>43787</v>
      </c>
      <c r="K3159" s="597" t="s">
        <v>212</v>
      </c>
      <c r="L3159" s="323" t="s">
        <v>36</v>
      </c>
      <c r="M3159" s="652" t="s">
        <v>430</v>
      </c>
      <c r="N3159" s="653">
        <v>43789</v>
      </c>
      <c r="O3159" s="654">
        <v>43791</v>
      </c>
      <c r="P3159" s="430"/>
      <c r="Q3159" s="2" t="s">
        <v>67</v>
      </c>
      <c r="R3159" s="655">
        <v>2019</v>
      </c>
      <c r="S3159" s="330"/>
      <c r="T3159" s="330"/>
      <c r="U3159" s="330"/>
      <c r="V3159" s="330"/>
      <c r="W3159" s="330"/>
    </row>
    <row r="3160" spans="1:23" s="542" customFormat="1" ht="23.25" hidden="1" customHeight="1" x14ac:dyDescent="0.25">
      <c r="A3160" s="4" t="s">
        <v>36</v>
      </c>
      <c r="B3160" s="4" t="s">
        <v>5370</v>
      </c>
      <c r="C3160" s="430" t="s">
        <v>5019</v>
      </c>
      <c r="D3160" s="332" t="s">
        <v>5374</v>
      </c>
      <c r="E3160" s="337" t="s">
        <v>5375</v>
      </c>
      <c r="F3160" s="332" t="s">
        <v>94</v>
      </c>
      <c r="G3160" s="332">
        <v>3</v>
      </c>
      <c r="H3160" s="650">
        <v>18.559999999999999</v>
      </c>
      <c r="I3160" s="650">
        <v>55.679999999999993</v>
      </c>
      <c r="J3160" s="420">
        <v>43787</v>
      </c>
      <c r="K3160" s="598" t="s">
        <v>33</v>
      </c>
      <c r="L3160" s="323" t="s">
        <v>36</v>
      </c>
      <c r="M3160" s="652" t="s">
        <v>430</v>
      </c>
      <c r="N3160" s="653">
        <v>43789</v>
      </c>
      <c r="O3160" s="654">
        <v>43791</v>
      </c>
      <c r="P3160" s="430"/>
      <c r="Q3160" s="2" t="s">
        <v>67</v>
      </c>
      <c r="R3160" s="655">
        <v>2019</v>
      </c>
      <c r="S3160" s="330"/>
      <c r="T3160" s="330"/>
      <c r="U3160" s="330"/>
      <c r="V3160" s="330"/>
      <c r="W3160" s="330"/>
    </row>
    <row r="3161" spans="1:23" s="542" customFormat="1" ht="23.25" hidden="1" customHeight="1" x14ac:dyDescent="0.25">
      <c r="A3161" s="4" t="s">
        <v>36</v>
      </c>
      <c r="B3161" s="4" t="s">
        <v>5370</v>
      </c>
      <c r="C3161" s="430" t="s">
        <v>5019</v>
      </c>
      <c r="D3161" s="332" t="s">
        <v>5022</v>
      </c>
      <c r="E3161" s="337" t="s">
        <v>5376</v>
      </c>
      <c r="F3161" s="332" t="s">
        <v>94</v>
      </c>
      <c r="G3161" s="332">
        <v>1</v>
      </c>
      <c r="H3161" s="650">
        <v>45.66</v>
      </c>
      <c r="I3161" s="650">
        <v>45.66</v>
      </c>
      <c r="J3161" s="420">
        <v>43787</v>
      </c>
      <c r="K3161" s="598" t="s">
        <v>33</v>
      </c>
      <c r="L3161" s="323" t="s">
        <v>36</v>
      </c>
      <c r="M3161" s="652" t="s">
        <v>430</v>
      </c>
      <c r="N3161" s="653">
        <v>43789</v>
      </c>
      <c r="O3161" s="654">
        <v>43791</v>
      </c>
      <c r="P3161" s="430"/>
      <c r="Q3161" s="2" t="s">
        <v>67</v>
      </c>
      <c r="R3161" s="655">
        <v>2019</v>
      </c>
      <c r="S3161" s="330"/>
      <c r="T3161" s="330"/>
      <c r="U3161" s="330"/>
      <c r="V3161" s="330"/>
      <c r="W3161" s="330"/>
    </row>
    <row r="3162" spans="1:23" ht="23.25" hidden="1" customHeight="1" x14ac:dyDescent="0.25">
      <c r="A3162" s="4" t="s">
        <v>36</v>
      </c>
      <c r="B3162" s="4" t="s">
        <v>5370</v>
      </c>
      <c r="C3162" s="430" t="s">
        <v>5019</v>
      </c>
      <c r="D3162" s="332">
        <v>1810</v>
      </c>
      <c r="E3162" s="331" t="s">
        <v>5371</v>
      </c>
      <c r="F3162" s="332" t="s">
        <v>94</v>
      </c>
      <c r="G3162" s="332">
        <v>1</v>
      </c>
      <c r="H3162" s="650">
        <v>5.82</v>
      </c>
      <c r="I3162" s="650">
        <v>5.82</v>
      </c>
      <c r="J3162" s="420">
        <v>43787</v>
      </c>
      <c r="K3162" s="598" t="s">
        <v>33</v>
      </c>
      <c r="L3162" s="323" t="s">
        <v>36</v>
      </c>
      <c r="M3162" s="652" t="s">
        <v>430</v>
      </c>
      <c r="N3162" s="653">
        <v>43789</v>
      </c>
      <c r="O3162" s="657">
        <v>43791</v>
      </c>
      <c r="P3162" s="430"/>
      <c r="Q3162" s="2" t="s">
        <v>67</v>
      </c>
      <c r="R3162" s="655">
        <v>2019</v>
      </c>
    </row>
    <row r="3163" spans="1:23" ht="23.25" hidden="1" customHeight="1" x14ac:dyDescent="0.25">
      <c r="A3163" s="4" t="s">
        <v>36</v>
      </c>
      <c r="B3163" s="4" t="s">
        <v>5370</v>
      </c>
      <c r="C3163" s="430" t="s">
        <v>5372</v>
      </c>
      <c r="D3163" s="332">
        <v>1035500</v>
      </c>
      <c r="E3163" s="331" t="s">
        <v>5373</v>
      </c>
      <c r="F3163" s="332" t="s">
        <v>94</v>
      </c>
      <c r="G3163" s="332">
        <v>1</v>
      </c>
      <c r="H3163" s="650">
        <v>54.08</v>
      </c>
      <c r="I3163" s="650">
        <v>54.08</v>
      </c>
      <c r="J3163" s="420">
        <v>43787</v>
      </c>
      <c r="K3163" s="597" t="s">
        <v>212</v>
      </c>
      <c r="L3163" s="323" t="s">
        <v>36</v>
      </c>
      <c r="M3163" s="652" t="s">
        <v>430</v>
      </c>
      <c r="N3163" s="653">
        <v>43789</v>
      </c>
      <c r="O3163" s="654">
        <v>43791</v>
      </c>
      <c r="P3163" s="430"/>
      <c r="Q3163" s="2" t="s">
        <v>67</v>
      </c>
      <c r="R3163" s="655">
        <v>2019</v>
      </c>
    </row>
    <row r="3164" spans="1:23" ht="23.25" hidden="1" customHeight="1" x14ac:dyDescent="0.25">
      <c r="A3164" s="4" t="s">
        <v>36</v>
      </c>
      <c r="B3164" s="4" t="s">
        <v>5370</v>
      </c>
      <c r="C3164" s="430" t="s">
        <v>5019</v>
      </c>
      <c r="D3164" s="332" t="s">
        <v>5374</v>
      </c>
      <c r="E3164" s="337" t="s">
        <v>5375</v>
      </c>
      <c r="F3164" s="332" t="s">
        <v>94</v>
      </c>
      <c r="G3164" s="332">
        <v>3</v>
      </c>
      <c r="H3164" s="650">
        <v>18.559999999999999</v>
      </c>
      <c r="I3164" s="650">
        <v>55.679999999999993</v>
      </c>
      <c r="J3164" s="420">
        <v>43787</v>
      </c>
      <c r="K3164" s="598" t="s">
        <v>33</v>
      </c>
      <c r="L3164" s="323" t="s">
        <v>36</v>
      </c>
      <c r="M3164" s="652" t="s">
        <v>430</v>
      </c>
      <c r="N3164" s="653">
        <v>43789</v>
      </c>
      <c r="O3164" s="654">
        <v>43791</v>
      </c>
      <c r="P3164" s="430"/>
      <c r="Q3164" s="2" t="s">
        <v>67</v>
      </c>
      <c r="R3164" s="655">
        <v>2019</v>
      </c>
    </row>
    <row r="3165" spans="1:23" ht="23.25" hidden="1" customHeight="1" x14ac:dyDescent="0.25">
      <c r="A3165" s="4" t="s">
        <v>36</v>
      </c>
      <c r="B3165" s="4" t="s">
        <v>5370</v>
      </c>
      <c r="C3165" s="430" t="s">
        <v>5019</v>
      </c>
      <c r="D3165" s="332" t="s">
        <v>5022</v>
      </c>
      <c r="E3165" s="337" t="s">
        <v>5376</v>
      </c>
      <c r="F3165" s="332" t="s">
        <v>94</v>
      </c>
      <c r="G3165" s="332">
        <v>1</v>
      </c>
      <c r="H3165" s="650">
        <v>45.66</v>
      </c>
      <c r="I3165" s="650">
        <v>45.66</v>
      </c>
      <c r="J3165" s="420">
        <v>43787</v>
      </c>
      <c r="K3165" s="598" t="s">
        <v>33</v>
      </c>
      <c r="L3165" s="323" t="s">
        <v>36</v>
      </c>
      <c r="M3165" s="652" t="s">
        <v>430</v>
      </c>
      <c r="N3165" s="653">
        <v>43789</v>
      </c>
      <c r="O3165" s="654">
        <v>43791</v>
      </c>
      <c r="P3165" s="430"/>
      <c r="Q3165" s="2" t="s">
        <v>67</v>
      </c>
      <c r="R3165" s="655">
        <v>2019</v>
      </c>
    </row>
    <row r="3166" spans="1:23" ht="23.25" hidden="1" customHeight="1" x14ac:dyDescent="0.25">
      <c r="A3166" s="4" t="s">
        <v>2495</v>
      </c>
      <c r="B3166" s="4" t="s">
        <v>2657</v>
      </c>
      <c r="C3166" s="430" t="s">
        <v>173</v>
      </c>
      <c r="D3166" s="332" t="s">
        <v>346</v>
      </c>
      <c r="E3166" s="337" t="s">
        <v>1469</v>
      </c>
      <c r="F3166" s="344" t="s">
        <v>44</v>
      </c>
      <c r="G3166" s="332">
        <v>3</v>
      </c>
      <c r="H3166" s="650">
        <v>226.67</v>
      </c>
      <c r="I3166" s="650">
        <v>680.01</v>
      </c>
      <c r="J3166" s="420">
        <v>43787</v>
      </c>
      <c r="K3166" s="598" t="s">
        <v>33</v>
      </c>
      <c r="L3166" s="323" t="s">
        <v>10</v>
      </c>
      <c r="M3166" s="652" t="s">
        <v>430</v>
      </c>
      <c r="N3166" s="653">
        <v>43789</v>
      </c>
      <c r="O3166" s="654">
        <v>43791</v>
      </c>
      <c r="P3166" s="806"/>
      <c r="Q3166" s="2" t="s">
        <v>67</v>
      </c>
      <c r="R3166" s="655">
        <v>2019</v>
      </c>
    </row>
    <row r="3167" spans="1:23" ht="23.25" hidden="1" customHeight="1" x14ac:dyDescent="0.25">
      <c r="A3167" s="4" t="s">
        <v>2495</v>
      </c>
      <c r="B3167" s="4" t="s">
        <v>2657</v>
      </c>
      <c r="C3167" s="430" t="s">
        <v>173</v>
      </c>
      <c r="D3167" s="332" t="s">
        <v>346</v>
      </c>
      <c r="E3167" s="337" t="s">
        <v>1469</v>
      </c>
      <c r="F3167" s="344" t="s">
        <v>44</v>
      </c>
      <c r="G3167" s="332">
        <v>3</v>
      </c>
      <c r="H3167" s="650">
        <v>226.67</v>
      </c>
      <c r="I3167" s="650">
        <v>680.01</v>
      </c>
      <c r="J3167" s="420">
        <v>43787</v>
      </c>
      <c r="K3167" s="598" t="s">
        <v>33</v>
      </c>
      <c r="L3167" s="323" t="s">
        <v>10</v>
      </c>
      <c r="M3167" s="652" t="s">
        <v>430</v>
      </c>
      <c r="N3167" s="653">
        <v>43789</v>
      </c>
      <c r="O3167" s="654">
        <v>43791</v>
      </c>
      <c r="P3167" s="806"/>
      <c r="Q3167" s="2" t="s">
        <v>67</v>
      </c>
      <c r="R3167" s="655">
        <v>2019</v>
      </c>
    </row>
    <row r="3168" spans="1:23" s="542" customFormat="1" ht="23.25" hidden="1" customHeight="1" x14ac:dyDescent="0.25">
      <c r="A3168" s="4" t="s">
        <v>2281</v>
      </c>
      <c r="B3168" s="4" t="s">
        <v>5377</v>
      </c>
      <c r="C3168" s="430" t="s">
        <v>5378</v>
      </c>
      <c r="D3168" s="332">
        <v>2019001142</v>
      </c>
      <c r="E3168" s="331" t="s">
        <v>5379</v>
      </c>
      <c r="F3168" s="344" t="s">
        <v>44</v>
      </c>
      <c r="G3168" s="332">
        <v>1</v>
      </c>
      <c r="H3168" s="650">
        <v>782.66700000000003</v>
      </c>
      <c r="I3168" s="650">
        <v>782.66700000000003</v>
      </c>
      <c r="J3168" s="420">
        <v>43787</v>
      </c>
      <c r="K3168" s="598" t="s">
        <v>33</v>
      </c>
      <c r="L3168" s="323" t="s">
        <v>2281</v>
      </c>
      <c r="M3168" s="652" t="s">
        <v>430</v>
      </c>
      <c r="N3168" s="653">
        <v>43788</v>
      </c>
      <c r="O3168" s="654">
        <v>43791</v>
      </c>
      <c r="P3168" s="806"/>
      <c r="Q3168" s="2" t="s">
        <v>67</v>
      </c>
      <c r="R3168" s="655">
        <v>2019</v>
      </c>
      <c r="S3168" s="330"/>
      <c r="T3168" s="330"/>
      <c r="U3168" s="330"/>
      <c r="V3168" s="330"/>
      <c r="W3168" s="330"/>
    </row>
    <row r="3169" spans="1:23" s="542" customFormat="1" ht="23.25" hidden="1" customHeight="1" x14ac:dyDescent="0.25">
      <c r="A3169" s="4" t="s">
        <v>2281</v>
      </c>
      <c r="B3169" s="4" t="s">
        <v>5377</v>
      </c>
      <c r="C3169" s="430" t="s">
        <v>5378</v>
      </c>
      <c r="D3169" s="332">
        <v>2019001142</v>
      </c>
      <c r="E3169" s="331" t="s">
        <v>5379</v>
      </c>
      <c r="F3169" s="344" t="s">
        <v>44</v>
      </c>
      <c r="G3169" s="332">
        <v>1</v>
      </c>
      <c r="H3169" s="650">
        <v>782.66700000000003</v>
      </c>
      <c r="I3169" s="650">
        <v>782.66700000000003</v>
      </c>
      <c r="J3169" s="420">
        <v>43787</v>
      </c>
      <c r="K3169" s="598" t="s">
        <v>33</v>
      </c>
      <c r="L3169" s="323" t="s">
        <v>2281</v>
      </c>
      <c r="M3169" s="652" t="s">
        <v>430</v>
      </c>
      <c r="N3169" s="653">
        <v>43788</v>
      </c>
      <c r="O3169" s="654">
        <v>43791</v>
      </c>
      <c r="P3169" s="806"/>
      <c r="Q3169" s="2" t="s">
        <v>67</v>
      </c>
      <c r="R3169" s="655">
        <v>2019</v>
      </c>
      <c r="S3169" s="330"/>
      <c r="T3169" s="330"/>
      <c r="U3169" s="330"/>
      <c r="V3169" s="330"/>
      <c r="W3169" s="330"/>
    </row>
    <row r="3170" spans="1:23" s="542" customFormat="1" ht="23.25" hidden="1" customHeight="1" x14ac:dyDescent="0.25">
      <c r="A3170" s="4" t="s">
        <v>36</v>
      </c>
      <c r="B3170" s="4" t="s">
        <v>5380</v>
      </c>
      <c r="C3170" s="430" t="s">
        <v>246</v>
      </c>
      <c r="D3170" s="332" t="s">
        <v>5381</v>
      </c>
      <c r="E3170" s="337" t="s">
        <v>5382</v>
      </c>
      <c r="F3170" s="332" t="s">
        <v>32</v>
      </c>
      <c r="G3170" s="332">
        <v>1</v>
      </c>
      <c r="H3170" s="650">
        <v>167.56</v>
      </c>
      <c r="I3170" s="650">
        <v>167.56</v>
      </c>
      <c r="J3170" s="419">
        <v>43787</v>
      </c>
      <c r="K3170" s="597" t="s">
        <v>234</v>
      </c>
      <c r="L3170" s="323" t="s">
        <v>36</v>
      </c>
      <c r="M3170" s="652" t="s">
        <v>430</v>
      </c>
      <c r="N3170" s="660">
        <v>43787</v>
      </c>
      <c r="O3170" s="654">
        <v>43791</v>
      </c>
      <c r="P3170" s="430"/>
      <c r="Q3170" s="2" t="s">
        <v>67</v>
      </c>
      <c r="R3170" s="655">
        <v>2019</v>
      </c>
      <c r="S3170" s="330"/>
      <c r="T3170" s="330"/>
      <c r="U3170" s="330"/>
      <c r="V3170" s="330"/>
      <c r="W3170" s="330"/>
    </row>
    <row r="3171" spans="1:23" ht="23.25" hidden="1" customHeight="1" x14ac:dyDescent="0.25">
      <c r="A3171" s="4" t="s">
        <v>36</v>
      </c>
      <c r="B3171" s="4" t="s">
        <v>5380</v>
      </c>
      <c r="C3171" s="430" t="s">
        <v>246</v>
      </c>
      <c r="D3171" s="332" t="s">
        <v>5381</v>
      </c>
      <c r="E3171" s="337" t="s">
        <v>5382</v>
      </c>
      <c r="F3171" s="332" t="s">
        <v>32</v>
      </c>
      <c r="G3171" s="332">
        <v>1</v>
      </c>
      <c r="H3171" s="650">
        <v>167.56</v>
      </c>
      <c r="I3171" s="650">
        <v>167.56</v>
      </c>
      <c r="J3171" s="419">
        <v>43787</v>
      </c>
      <c r="K3171" s="597" t="s">
        <v>234</v>
      </c>
      <c r="L3171" s="323" t="s">
        <v>36</v>
      </c>
      <c r="M3171" s="652" t="s">
        <v>430</v>
      </c>
      <c r="N3171" s="660">
        <v>43787</v>
      </c>
      <c r="O3171" s="654">
        <v>43791</v>
      </c>
      <c r="P3171" s="430"/>
      <c r="Q3171" s="2" t="s">
        <v>67</v>
      </c>
      <c r="R3171" s="655">
        <v>2019</v>
      </c>
    </row>
    <row r="3172" spans="1:23" s="542" customFormat="1" ht="23.25" hidden="1" customHeight="1" x14ac:dyDescent="0.25">
      <c r="A3172" s="4" t="s">
        <v>3047</v>
      </c>
      <c r="B3172" s="4" t="s">
        <v>5383</v>
      </c>
      <c r="C3172" s="430"/>
      <c r="D3172" s="332" t="s">
        <v>5384</v>
      </c>
      <c r="E3172" s="337" t="s">
        <v>5383</v>
      </c>
      <c r="F3172" s="332" t="s">
        <v>50</v>
      </c>
      <c r="G3172" s="332">
        <v>1</v>
      </c>
      <c r="H3172" s="650">
        <v>20.399999999999999</v>
      </c>
      <c r="I3172" s="650">
        <v>20.399999999999999</v>
      </c>
      <c r="J3172" s="419">
        <v>43788</v>
      </c>
      <c r="K3172" s="597" t="s">
        <v>1560</v>
      </c>
      <c r="L3172" s="323" t="s">
        <v>3047</v>
      </c>
      <c r="M3172" s="652" t="s">
        <v>601</v>
      </c>
      <c r="N3172" s="660">
        <v>43803</v>
      </c>
      <c r="O3172" s="654">
        <v>43804</v>
      </c>
      <c r="P3172" s="430"/>
      <c r="Q3172" s="2" t="s">
        <v>67</v>
      </c>
      <c r="R3172" s="655">
        <v>2019</v>
      </c>
      <c r="S3172" s="330"/>
      <c r="T3172" s="330"/>
      <c r="U3172" s="330"/>
      <c r="V3172" s="330"/>
      <c r="W3172" s="330"/>
    </row>
    <row r="3173" spans="1:23" s="542" customFormat="1" ht="23.25" hidden="1" customHeight="1" x14ac:dyDescent="0.25">
      <c r="A3173" s="4" t="s">
        <v>3047</v>
      </c>
      <c r="B3173" s="4" t="s">
        <v>5383</v>
      </c>
      <c r="C3173" s="430"/>
      <c r="D3173" s="332" t="s">
        <v>5384</v>
      </c>
      <c r="E3173" s="337" t="s">
        <v>5383</v>
      </c>
      <c r="F3173" s="332" t="s">
        <v>50</v>
      </c>
      <c r="G3173" s="332">
        <v>1</v>
      </c>
      <c r="H3173" s="650">
        <v>20.399999999999999</v>
      </c>
      <c r="I3173" s="650">
        <v>20.399999999999999</v>
      </c>
      <c r="J3173" s="419">
        <v>43788</v>
      </c>
      <c r="K3173" s="597" t="s">
        <v>1560</v>
      </c>
      <c r="L3173" s="323" t="s">
        <v>3047</v>
      </c>
      <c r="M3173" s="652" t="s">
        <v>601</v>
      </c>
      <c r="N3173" s="660">
        <v>43803</v>
      </c>
      <c r="O3173" s="654">
        <v>43804</v>
      </c>
      <c r="P3173" s="430"/>
      <c r="Q3173" s="2" t="s">
        <v>67</v>
      </c>
      <c r="R3173" s="655">
        <v>2019</v>
      </c>
      <c r="S3173" s="330"/>
      <c r="T3173" s="330"/>
      <c r="U3173" s="330"/>
      <c r="V3173" s="330"/>
      <c r="W3173" s="330"/>
    </row>
    <row r="3174" spans="1:23" s="695" customFormat="1" ht="23.25" hidden="1" customHeight="1" x14ac:dyDescent="0.25">
      <c r="A3174" s="4" t="s">
        <v>10</v>
      </c>
      <c r="B3174" s="4" t="s">
        <v>4295</v>
      </c>
      <c r="C3174" s="430" t="s">
        <v>694</v>
      </c>
      <c r="D3174" s="332">
        <v>1056130</v>
      </c>
      <c r="E3174" s="331" t="s">
        <v>4296</v>
      </c>
      <c r="F3174" s="344" t="s">
        <v>44</v>
      </c>
      <c r="G3174" s="332">
        <v>1</v>
      </c>
      <c r="H3174" s="650">
        <v>417.2</v>
      </c>
      <c r="I3174" s="650">
        <v>417.2</v>
      </c>
      <c r="J3174" s="419">
        <v>43788</v>
      </c>
      <c r="K3174" s="597" t="s">
        <v>694</v>
      </c>
      <c r="L3174" s="323" t="s">
        <v>10</v>
      </c>
      <c r="M3174" s="652" t="s">
        <v>601</v>
      </c>
      <c r="N3174" s="660">
        <v>43803</v>
      </c>
      <c r="O3174" s="654">
        <v>43804</v>
      </c>
      <c r="P3174" s="719"/>
      <c r="Q3174" s="2" t="s">
        <v>67</v>
      </c>
      <c r="R3174" s="655">
        <v>2019</v>
      </c>
      <c r="S3174" s="330"/>
      <c r="T3174" s="330"/>
      <c r="U3174" s="330"/>
      <c r="V3174" s="330"/>
      <c r="W3174" s="330"/>
    </row>
    <row r="3175" spans="1:23" ht="23.25" hidden="1" customHeight="1" x14ac:dyDescent="0.25">
      <c r="A3175" s="4" t="s">
        <v>10</v>
      </c>
      <c r="B3175" s="4" t="s">
        <v>4295</v>
      </c>
      <c r="C3175" s="430" t="s">
        <v>694</v>
      </c>
      <c r="D3175" s="332">
        <v>1056130</v>
      </c>
      <c r="E3175" s="331" t="s">
        <v>4296</v>
      </c>
      <c r="F3175" s="344" t="s">
        <v>44</v>
      </c>
      <c r="G3175" s="332">
        <v>1</v>
      </c>
      <c r="H3175" s="650">
        <v>417.2</v>
      </c>
      <c r="I3175" s="650">
        <v>417.2</v>
      </c>
      <c r="J3175" s="419">
        <v>43788</v>
      </c>
      <c r="K3175" s="597" t="s">
        <v>694</v>
      </c>
      <c r="L3175" s="323" t="s">
        <v>10</v>
      </c>
      <c r="M3175" s="652" t="s">
        <v>601</v>
      </c>
      <c r="N3175" s="660">
        <v>43803</v>
      </c>
      <c r="O3175" s="654">
        <v>43804</v>
      </c>
      <c r="P3175" s="719"/>
      <c r="Q3175" s="2" t="s">
        <v>67</v>
      </c>
      <c r="R3175" s="655">
        <v>2019</v>
      </c>
    </row>
    <row r="3176" spans="1:23" ht="23.25" hidden="1" customHeight="1" x14ac:dyDescent="0.25">
      <c r="A3176" s="4" t="s">
        <v>54</v>
      </c>
      <c r="B3176" s="4" t="s">
        <v>5385</v>
      </c>
      <c r="C3176" s="430" t="s">
        <v>5386</v>
      </c>
      <c r="D3176" s="332">
        <v>13432212</v>
      </c>
      <c r="E3176" s="331" t="s">
        <v>5387</v>
      </c>
      <c r="F3176" s="332" t="s">
        <v>32</v>
      </c>
      <c r="G3176" s="332">
        <v>1</v>
      </c>
      <c r="H3176" s="650">
        <v>3246.81</v>
      </c>
      <c r="I3176" s="650">
        <v>3246.81</v>
      </c>
      <c r="J3176" s="420">
        <v>43789</v>
      </c>
      <c r="K3176" s="598" t="s">
        <v>33</v>
      </c>
      <c r="L3176" s="323" t="s">
        <v>54</v>
      </c>
      <c r="M3176" s="652" t="s">
        <v>601</v>
      </c>
      <c r="N3176" s="653">
        <v>43801</v>
      </c>
      <c r="O3176" s="654">
        <v>43804</v>
      </c>
      <c r="P3176" s="430"/>
      <c r="Q3176" s="2" t="s">
        <v>67</v>
      </c>
      <c r="R3176" s="655">
        <v>2019</v>
      </c>
    </row>
    <row r="3177" spans="1:23" ht="23.25" hidden="1" customHeight="1" x14ac:dyDescent="0.25">
      <c r="A3177" s="4" t="s">
        <v>54</v>
      </c>
      <c r="B3177" s="4" t="s">
        <v>5385</v>
      </c>
      <c r="C3177" s="430" t="s">
        <v>5386</v>
      </c>
      <c r="D3177" s="332">
        <v>13432212</v>
      </c>
      <c r="E3177" s="331" t="s">
        <v>5387</v>
      </c>
      <c r="F3177" s="332" t="s">
        <v>32</v>
      </c>
      <c r="G3177" s="332">
        <v>1</v>
      </c>
      <c r="H3177" s="650">
        <v>3246.81</v>
      </c>
      <c r="I3177" s="650">
        <v>3246.81</v>
      </c>
      <c r="J3177" s="420">
        <v>43789</v>
      </c>
      <c r="K3177" s="598" t="s">
        <v>33</v>
      </c>
      <c r="L3177" s="323" t="s">
        <v>54</v>
      </c>
      <c r="M3177" s="652" t="s">
        <v>601</v>
      </c>
      <c r="N3177" s="653">
        <v>43801</v>
      </c>
      <c r="O3177" s="654">
        <v>43804</v>
      </c>
      <c r="P3177" s="430"/>
      <c r="Q3177" s="2" t="s">
        <v>67</v>
      </c>
      <c r="R3177" s="655">
        <v>2019</v>
      </c>
    </row>
    <row r="3178" spans="1:23" ht="23.25" hidden="1" customHeight="1" x14ac:dyDescent="0.25">
      <c r="A3178" s="4" t="s">
        <v>36</v>
      </c>
      <c r="B3178" s="4" t="s">
        <v>5388</v>
      </c>
      <c r="C3178" s="430"/>
      <c r="D3178" s="332" t="s">
        <v>5389</v>
      </c>
      <c r="E3178" s="337" t="s">
        <v>5390</v>
      </c>
      <c r="F3178" s="332" t="s">
        <v>32</v>
      </c>
      <c r="G3178" s="332">
        <v>1</v>
      </c>
      <c r="H3178" s="650">
        <v>1760</v>
      </c>
      <c r="I3178" s="650">
        <v>1760</v>
      </c>
      <c r="J3178" s="419">
        <v>43790</v>
      </c>
      <c r="K3178" s="597" t="s">
        <v>5391</v>
      </c>
      <c r="L3178" s="323" t="s">
        <v>88</v>
      </c>
      <c r="M3178" s="652" t="s">
        <v>104</v>
      </c>
      <c r="N3178" s="660">
        <v>43809</v>
      </c>
      <c r="O3178" s="654">
        <v>43816</v>
      </c>
      <c r="P3178" s="430"/>
      <c r="Q3178" s="2" t="s">
        <v>67</v>
      </c>
      <c r="R3178" s="655">
        <v>2019</v>
      </c>
    </row>
    <row r="3179" spans="1:23" ht="23.25" hidden="1" customHeight="1" x14ac:dyDescent="0.25">
      <c r="A3179" s="4" t="s">
        <v>36</v>
      </c>
      <c r="B3179" s="4" t="s">
        <v>5388</v>
      </c>
      <c r="C3179" s="430"/>
      <c r="D3179" s="332" t="s">
        <v>5389</v>
      </c>
      <c r="E3179" s="337" t="s">
        <v>5390</v>
      </c>
      <c r="F3179" s="332" t="s">
        <v>32</v>
      </c>
      <c r="G3179" s="332">
        <v>1</v>
      </c>
      <c r="H3179" s="650">
        <v>1760</v>
      </c>
      <c r="I3179" s="650">
        <v>1760</v>
      </c>
      <c r="J3179" s="419">
        <v>43790</v>
      </c>
      <c r="K3179" s="597" t="s">
        <v>5391</v>
      </c>
      <c r="L3179" s="323" t="s">
        <v>88</v>
      </c>
      <c r="M3179" s="652" t="s">
        <v>104</v>
      </c>
      <c r="N3179" s="660">
        <v>43809</v>
      </c>
      <c r="O3179" s="654">
        <v>43816</v>
      </c>
      <c r="P3179" s="430"/>
      <c r="Q3179" s="2" t="s">
        <v>67</v>
      </c>
      <c r="R3179" s="655">
        <v>2019</v>
      </c>
    </row>
    <row r="3180" spans="1:23" s="124" customFormat="1" ht="23.25" hidden="1" customHeight="1" x14ac:dyDescent="0.25">
      <c r="A3180" s="4" t="s">
        <v>54</v>
      </c>
      <c r="B3180" s="4" t="s">
        <v>5392</v>
      </c>
      <c r="C3180" s="430"/>
      <c r="D3180" s="332" t="s">
        <v>5393</v>
      </c>
      <c r="E3180" s="337" t="s">
        <v>5394</v>
      </c>
      <c r="F3180" s="332" t="s">
        <v>32</v>
      </c>
      <c r="G3180" s="332">
        <v>1</v>
      </c>
      <c r="H3180" s="650">
        <v>4478.3999999999996</v>
      </c>
      <c r="I3180" s="650">
        <v>4478.3999999999996</v>
      </c>
      <c r="J3180" s="419">
        <v>43790</v>
      </c>
      <c r="K3180" s="597" t="s">
        <v>214</v>
      </c>
      <c r="L3180" s="323" t="s">
        <v>54</v>
      </c>
      <c r="M3180" s="652" t="s">
        <v>3073</v>
      </c>
      <c r="N3180" s="660">
        <v>43991</v>
      </c>
      <c r="O3180" s="654">
        <v>43992</v>
      </c>
      <c r="P3180" s="430"/>
      <c r="Q3180" s="2" t="s">
        <v>67</v>
      </c>
      <c r="R3180" s="655">
        <v>2019</v>
      </c>
      <c r="S3180" s="330"/>
      <c r="T3180" s="330"/>
      <c r="U3180" s="330"/>
      <c r="V3180" s="330"/>
      <c r="W3180" s="330"/>
    </row>
    <row r="3181" spans="1:23" s="124" customFormat="1" ht="23.25" hidden="1" customHeight="1" x14ac:dyDescent="0.25">
      <c r="A3181" s="4" t="s">
        <v>54</v>
      </c>
      <c r="B3181" s="4" t="s">
        <v>5392</v>
      </c>
      <c r="C3181" s="430"/>
      <c r="D3181" s="332" t="s">
        <v>5393</v>
      </c>
      <c r="E3181" s="337" t="s">
        <v>5394</v>
      </c>
      <c r="F3181" s="332" t="s">
        <v>32</v>
      </c>
      <c r="G3181" s="332">
        <v>1</v>
      </c>
      <c r="H3181" s="650">
        <v>4478.3999999999996</v>
      </c>
      <c r="I3181" s="650">
        <v>4478.3999999999996</v>
      </c>
      <c r="J3181" s="419">
        <v>43790</v>
      </c>
      <c r="K3181" s="597" t="s">
        <v>214</v>
      </c>
      <c r="L3181" s="323" t="s">
        <v>54</v>
      </c>
      <c r="M3181" s="652" t="s">
        <v>3073</v>
      </c>
      <c r="N3181" s="660">
        <v>43991</v>
      </c>
      <c r="O3181" s="654">
        <v>43992</v>
      </c>
      <c r="P3181" s="430"/>
      <c r="Q3181" s="2" t="s">
        <v>67</v>
      </c>
      <c r="R3181" s="655">
        <v>2019</v>
      </c>
      <c r="S3181" s="330"/>
      <c r="T3181" s="330"/>
      <c r="U3181" s="330"/>
      <c r="V3181" s="330"/>
      <c r="W3181" s="330"/>
    </row>
    <row r="3182" spans="1:23" s="124" customFormat="1" ht="23.25" hidden="1" customHeight="1" x14ac:dyDescent="0.25">
      <c r="A3182" s="4" t="s">
        <v>902</v>
      </c>
      <c r="B3182" s="4" t="s">
        <v>5395</v>
      </c>
      <c r="C3182" s="430" t="s">
        <v>5396</v>
      </c>
      <c r="D3182" s="332" t="s">
        <v>5397</v>
      </c>
      <c r="E3182" s="4" t="s">
        <v>5398</v>
      </c>
      <c r="F3182" s="332" t="s">
        <v>94</v>
      </c>
      <c r="G3182" s="332">
        <v>2</v>
      </c>
      <c r="H3182" s="650">
        <v>29</v>
      </c>
      <c r="I3182" s="650">
        <v>58</v>
      </c>
      <c r="J3182" s="419">
        <v>43790</v>
      </c>
      <c r="K3182" s="597" t="s">
        <v>139</v>
      </c>
      <c r="L3182" s="323" t="s">
        <v>902</v>
      </c>
      <c r="M3182" s="652" t="s">
        <v>601</v>
      </c>
      <c r="N3182" s="660">
        <v>43803</v>
      </c>
      <c r="O3182" s="654">
        <v>43804</v>
      </c>
      <c r="P3182" s="807"/>
      <c r="Q3182" s="808" t="s">
        <v>67</v>
      </c>
      <c r="R3182" s="655">
        <v>2019</v>
      </c>
    </row>
    <row r="3183" spans="1:23" s="124" customFormat="1" ht="23.25" hidden="1" customHeight="1" x14ac:dyDescent="0.25">
      <c r="A3183" s="4" t="s">
        <v>1053</v>
      </c>
      <c r="B3183" s="4" t="s">
        <v>5395</v>
      </c>
      <c r="C3183" s="759" t="s">
        <v>5396</v>
      </c>
      <c r="D3183" s="332" t="s">
        <v>5399</v>
      </c>
      <c r="E3183" s="331" t="s">
        <v>5400</v>
      </c>
      <c r="F3183" s="344" t="s">
        <v>94</v>
      </c>
      <c r="G3183" s="332">
        <v>2</v>
      </c>
      <c r="H3183" s="650">
        <v>20.5</v>
      </c>
      <c r="I3183" s="650">
        <v>41</v>
      </c>
      <c r="J3183" s="419">
        <v>43790</v>
      </c>
      <c r="K3183" s="597" t="s">
        <v>139</v>
      </c>
      <c r="L3183" s="323" t="s">
        <v>902</v>
      </c>
      <c r="M3183" s="652" t="s">
        <v>601</v>
      </c>
      <c r="N3183" s="660">
        <v>43803</v>
      </c>
      <c r="O3183" s="654">
        <v>43804</v>
      </c>
      <c r="P3183" s="807"/>
      <c r="Q3183" s="808" t="s">
        <v>67</v>
      </c>
      <c r="R3183" s="655">
        <v>2019</v>
      </c>
    </row>
    <row r="3184" spans="1:23" s="124" customFormat="1" ht="23.25" hidden="1" customHeight="1" x14ac:dyDescent="0.25">
      <c r="A3184" s="4" t="s">
        <v>902</v>
      </c>
      <c r="B3184" s="4" t="s">
        <v>5395</v>
      </c>
      <c r="C3184" s="430" t="s">
        <v>5396</v>
      </c>
      <c r="D3184" s="332" t="s">
        <v>5397</v>
      </c>
      <c r="E3184" s="4" t="s">
        <v>5398</v>
      </c>
      <c r="F3184" s="332" t="s">
        <v>94</v>
      </c>
      <c r="G3184" s="332">
        <v>2</v>
      </c>
      <c r="H3184" s="650">
        <v>29</v>
      </c>
      <c r="I3184" s="650">
        <v>58</v>
      </c>
      <c r="J3184" s="419">
        <v>43790</v>
      </c>
      <c r="K3184" s="597" t="s">
        <v>139</v>
      </c>
      <c r="L3184" s="323" t="s">
        <v>902</v>
      </c>
      <c r="M3184" s="652" t="s">
        <v>601</v>
      </c>
      <c r="N3184" s="660">
        <v>43803</v>
      </c>
      <c r="O3184" s="654">
        <v>43804</v>
      </c>
      <c r="P3184" s="807"/>
      <c r="Q3184" s="808" t="s">
        <v>67</v>
      </c>
      <c r="R3184" s="655">
        <v>2019</v>
      </c>
    </row>
    <row r="3185" spans="1:23" ht="23.25" hidden="1" customHeight="1" x14ac:dyDescent="0.25">
      <c r="A3185" s="4" t="s">
        <v>1053</v>
      </c>
      <c r="B3185" s="4" t="s">
        <v>5395</v>
      </c>
      <c r="C3185" s="759" t="s">
        <v>5396</v>
      </c>
      <c r="D3185" s="332" t="s">
        <v>5399</v>
      </c>
      <c r="E3185" s="331" t="s">
        <v>5400</v>
      </c>
      <c r="F3185" s="344" t="s">
        <v>94</v>
      </c>
      <c r="G3185" s="332">
        <v>2</v>
      </c>
      <c r="H3185" s="650">
        <v>20.5</v>
      </c>
      <c r="I3185" s="650">
        <v>41</v>
      </c>
      <c r="J3185" s="419">
        <v>43790</v>
      </c>
      <c r="K3185" s="597" t="s">
        <v>139</v>
      </c>
      <c r="L3185" s="323" t="s">
        <v>902</v>
      </c>
      <c r="M3185" s="652" t="s">
        <v>601</v>
      </c>
      <c r="N3185" s="660">
        <v>43803</v>
      </c>
      <c r="O3185" s="654">
        <v>43804</v>
      </c>
      <c r="P3185" s="807"/>
      <c r="Q3185" s="808" t="s">
        <v>67</v>
      </c>
      <c r="R3185" s="655">
        <v>2019</v>
      </c>
    </row>
    <row r="3186" spans="1:23" ht="23.25" hidden="1" customHeight="1" x14ac:dyDescent="0.25">
      <c r="A3186" s="4" t="s">
        <v>293</v>
      </c>
      <c r="B3186" s="4" t="s">
        <v>2859</v>
      </c>
      <c r="C3186" s="430" t="s">
        <v>784</v>
      </c>
      <c r="D3186" s="332" t="s">
        <v>5160</v>
      </c>
      <c r="E3186" s="337" t="s">
        <v>5120</v>
      </c>
      <c r="F3186" s="344" t="s">
        <v>32</v>
      </c>
      <c r="G3186" s="332">
        <v>40</v>
      </c>
      <c r="H3186" s="650">
        <v>13.95</v>
      </c>
      <c r="I3186" s="650">
        <v>558</v>
      </c>
      <c r="J3186" s="419">
        <v>43790</v>
      </c>
      <c r="K3186" s="597" t="s">
        <v>784</v>
      </c>
      <c r="L3186" s="323" t="s">
        <v>132</v>
      </c>
      <c r="M3186" s="652" t="s">
        <v>5401</v>
      </c>
      <c r="N3186" s="660">
        <v>43795</v>
      </c>
      <c r="O3186" s="654"/>
      <c r="P3186" s="430"/>
      <c r="Q3186" s="2" t="s">
        <v>100</v>
      </c>
      <c r="R3186" s="655">
        <v>2019</v>
      </c>
    </row>
    <row r="3187" spans="1:23" ht="23.25" hidden="1" customHeight="1" x14ac:dyDescent="0.25">
      <c r="A3187" s="4" t="s">
        <v>293</v>
      </c>
      <c r="B3187" s="4" t="s">
        <v>2859</v>
      </c>
      <c r="C3187" s="430" t="s">
        <v>784</v>
      </c>
      <c r="D3187" s="332" t="s">
        <v>5160</v>
      </c>
      <c r="E3187" s="337" t="s">
        <v>5120</v>
      </c>
      <c r="F3187" s="344" t="s">
        <v>32</v>
      </c>
      <c r="G3187" s="332">
        <v>40</v>
      </c>
      <c r="H3187" s="650">
        <v>13.95</v>
      </c>
      <c r="I3187" s="650">
        <v>558</v>
      </c>
      <c r="J3187" s="419">
        <v>43790</v>
      </c>
      <c r="K3187" s="597" t="s">
        <v>784</v>
      </c>
      <c r="L3187" s="323" t="s">
        <v>132</v>
      </c>
      <c r="M3187" s="652" t="s">
        <v>5401</v>
      </c>
      <c r="N3187" s="660">
        <v>43795</v>
      </c>
      <c r="O3187" s="654"/>
      <c r="P3187" s="430"/>
      <c r="Q3187" s="2" t="s">
        <v>100</v>
      </c>
      <c r="R3187" s="655">
        <v>2019</v>
      </c>
    </row>
    <row r="3188" spans="1:23" s="564" customFormat="1" ht="29.25" hidden="1" customHeight="1" x14ac:dyDescent="0.25">
      <c r="A3188" s="4" t="s">
        <v>54</v>
      </c>
      <c r="B3188" s="4" t="s">
        <v>5402</v>
      </c>
      <c r="C3188" s="430"/>
      <c r="D3188" s="332" t="s">
        <v>5403</v>
      </c>
      <c r="E3188" s="331" t="s">
        <v>5404</v>
      </c>
      <c r="F3188" s="332" t="s">
        <v>32</v>
      </c>
      <c r="G3188" s="332">
        <v>1</v>
      </c>
      <c r="H3188" s="650">
        <v>124.47</v>
      </c>
      <c r="I3188" s="650">
        <v>124.47</v>
      </c>
      <c r="J3188" s="419">
        <v>43790</v>
      </c>
      <c r="K3188" s="597" t="s">
        <v>1892</v>
      </c>
      <c r="L3188" s="323" t="s">
        <v>88</v>
      </c>
      <c r="M3188" s="652" t="s">
        <v>601</v>
      </c>
      <c r="N3188" s="660">
        <v>43803</v>
      </c>
      <c r="O3188" s="654">
        <v>43804</v>
      </c>
      <c r="P3188" s="430"/>
      <c r="Q3188" s="2" t="s">
        <v>67</v>
      </c>
      <c r="R3188" s="655">
        <v>2019</v>
      </c>
      <c r="S3188" s="124"/>
      <c r="T3188" s="124"/>
      <c r="U3188" s="124"/>
      <c r="V3188" s="124"/>
      <c r="W3188" s="124"/>
    </row>
    <row r="3189" spans="1:23" s="564" customFormat="1" ht="29.25" hidden="1" customHeight="1" x14ac:dyDescent="0.25">
      <c r="A3189" s="4" t="s">
        <v>54</v>
      </c>
      <c r="B3189" s="4" t="s">
        <v>5402</v>
      </c>
      <c r="C3189" s="430"/>
      <c r="D3189" s="332" t="s">
        <v>5403</v>
      </c>
      <c r="E3189" s="331" t="s">
        <v>5404</v>
      </c>
      <c r="F3189" s="332" t="s">
        <v>32</v>
      </c>
      <c r="G3189" s="332">
        <v>1</v>
      </c>
      <c r="H3189" s="650">
        <v>124.47</v>
      </c>
      <c r="I3189" s="650">
        <v>124.47</v>
      </c>
      <c r="J3189" s="419">
        <v>43790</v>
      </c>
      <c r="K3189" s="597" t="s">
        <v>1892</v>
      </c>
      <c r="L3189" s="323" t="s">
        <v>88</v>
      </c>
      <c r="M3189" s="652" t="s">
        <v>601</v>
      </c>
      <c r="N3189" s="660">
        <v>43803</v>
      </c>
      <c r="O3189" s="654">
        <v>43804</v>
      </c>
      <c r="P3189" s="430"/>
      <c r="Q3189" s="2" t="s">
        <v>67</v>
      </c>
      <c r="R3189" s="655">
        <v>2019</v>
      </c>
      <c r="S3189" s="330"/>
      <c r="T3189" s="330"/>
      <c r="U3189" s="330"/>
      <c r="V3189" s="330"/>
      <c r="W3189" s="330"/>
    </row>
    <row r="3190" spans="1:23" s="564" customFormat="1" ht="23.25" hidden="1" customHeight="1" x14ac:dyDescent="0.25">
      <c r="A3190" s="5" t="s">
        <v>3023</v>
      </c>
      <c r="B3190" s="5" t="s">
        <v>5405</v>
      </c>
      <c r="C3190" s="376" t="s">
        <v>1844</v>
      </c>
      <c r="D3190" s="344" t="s">
        <v>5406</v>
      </c>
      <c r="E3190" s="3" t="s">
        <v>5405</v>
      </c>
      <c r="F3190" s="344" t="s">
        <v>44</v>
      </c>
      <c r="G3190" s="344">
        <v>10</v>
      </c>
      <c r="H3190" s="650"/>
      <c r="I3190" s="650">
        <v>0</v>
      </c>
      <c r="J3190" s="366">
        <v>43217</v>
      </c>
      <c r="K3190" s="598" t="s">
        <v>76</v>
      </c>
      <c r="L3190" s="361" t="s">
        <v>535</v>
      </c>
      <c r="M3190" s="652" t="s">
        <v>634</v>
      </c>
      <c r="N3190" s="660">
        <v>43235</v>
      </c>
      <c r="O3190" s="654">
        <v>43238</v>
      </c>
      <c r="P3190" s="7"/>
      <c r="Q3190" s="271" t="s">
        <v>77</v>
      </c>
      <c r="R3190" s="5">
        <v>2018</v>
      </c>
      <c r="S3190" s="330"/>
      <c r="T3190" s="330"/>
      <c r="U3190" s="330"/>
      <c r="V3190" s="330"/>
      <c r="W3190" s="330"/>
    </row>
    <row r="3191" spans="1:23" s="564" customFormat="1" ht="23.25" hidden="1" customHeight="1" x14ac:dyDescent="0.25">
      <c r="A3191" s="5" t="s">
        <v>3023</v>
      </c>
      <c r="B3191" s="384" t="s">
        <v>5407</v>
      </c>
      <c r="C3191" s="376" t="s">
        <v>1844</v>
      </c>
      <c r="D3191" s="344" t="s">
        <v>5408</v>
      </c>
      <c r="E3191" s="400" t="s">
        <v>5407</v>
      </c>
      <c r="F3191" s="344" t="s">
        <v>44</v>
      </c>
      <c r="G3191" s="344">
        <v>20</v>
      </c>
      <c r="H3191" s="650"/>
      <c r="I3191" s="650">
        <v>0</v>
      </c>
      <c r="J3191" s="366">
        <v>43217</v>
      </c>
      <c r="K3191" s="598" t="s">
        <v>76</v>
      </c>
      <c r="L3191" s="361" t="s">
        <v>535</v>
      </c>
      <c r="M3191" s="652" t="s">
        <v>634</v>
      </c>
      <c r="N3191" s="653">
        <v>43235</v>
      </c>
      <c r="O3191" s="654">
        <v>43238</v>
      </c>
      <c r="P3191" s="7"/>
      <c r="Q3191" s="271" t="s">
        <v>77</v>
      </c>
      <c r="R3191" s="5">
        <v>2018</v>
      </c>
      <c r="S3191" s="330"/>
      <c r="T3191" s="330"/>
      <c r="U3191" s="330"/>
      <c r="V3191" s="330"/>
      <c r="W3191" s="330"/>
    </row>
    <row r="3192" spans="1:23" s="564" customFormat="1" ht="23.25" hidden="1" customHeight="1" x14ac:dyDescent="0.25">
      <c r="A3192" s="4" t="s">
        <v>10</v>
      </c>
      <c r="B3192" s="4" t="s">
        <v>5409</v>
      </c>
      <c r="C3192" s="430" t="s">
        <v>1999</v>
      </c>
      <c r="D3192" s="332">
        <v>107310</v>
      </c>
      <c r="E3192" s="4" t="s">
        <v>5409</v>
      </c>
      <c r="F3192" s="344" t="s">
        <v>44</v>
      </c>
      <c r="G3192" s="332">
        <v>1</v>
      </c>
      <c r="H3192" s="650">
        <v>1172.42</v>
      </c>
      <c r="I3192" s="650">
        <v>1172.42</v>
      </c>
      <c r="J3192" s="419">
        <v>43791</v>
      </c>
      <c r="K3192" s="597" t="s">
        <v>694</v>
      </c>
      <c r="L3192" s="323" t="s">
        <v>10</v>
      </c>
      <c r="M3192" s="652" t="s">
        <v>5401</v>
      </c>
      <c r="N3192" s="660">
        <v>43796</v>
      </c>
      <c r="O3192" s="657">
        <v>43803</v>
      </c>
      <c r="P3192" s="430"/>
      <c r="Q3192" s="2" t="s">
        <v>67</v>
      </c>
      <c r="R3192" s="455">
        <f>YEAR(J3192)</f>
        <v>2019</v>
      </c>
      <c r="S3192" s="330"/>
      <c r="T3192" s="330"/>
      <c r="U3192" s="330"/>
      <c r="V3192" s="330"/>
      <c r="W3192" s="330"/>
    </row>
    <row r="3193" spans="1:23" s="564" customFormat="1" ht="23.25" hidden="1" customHeight="1" x14ac:dyDescent="0.25">
      <c r="A3193" s="4" t="s">
        <v>10</v>
      </c>
      <c r="B3193" s="4" t="s">
        <v>5409</v>
      </c>
      <c r="C3193" s="430" t="s">
        <v>1999</v>
      </c>
      <c r="D3193" s="332">
        <v>107310</v>
      </c>
      <c r="E3193" s="4" t="s">
        <v>5409</v>
      </c>
      <c r="F3193" s="344" t="s">
        <v>44</v>
      </c>
      <c r="G3193" s="332">
        <v>1</v>
      </c>
      <c r="H3193" s="650">
        <v>1172.42</v>
      </c>
      <c r="I3193" s="650">
        <v>1172.42</v>
      </c>
      <c r="J3193" s="419">
        <v>43791</v>
      </c>
      <c r="K3193" s="597" t="s">
        <v>694</v>
      </c>
      <c r="L3193" s="323" t="s">
        <v>10</v>
      </c>
      <c r="M3193" s="652" t="s">
        <v>5401</v>
      </c>
      <c r="N3193" s="660">
        <v>43796</v>
      </c>
      <c r="O3193" s="657">
        <v>43803</v>
      </c>
      <c r="P3193" s="430"/>
      <c r="Q3193" s="2" t="s">
        <v>67</v>
      </c>
      <c r="R3193" s="455">
        <f>YEAR(J3193)</f>
        <v>2019</v>
      </c>
      <c r="S3193" s="330"/>
      <c r="T3193" s="330"/>
      <c r="U3193" s="330"/>
      <c r="V3193" s="330"/>
      <c r="W3193" s="330"/>
    </row>
    <row r="3194" spans="1:23" s="564" customFormat="1" ht="23.25" hidden="1" customHeight="1" x14ac:dyDescent="0.25">
      <c r="A3194" s="4" t="s">
        <v>293</v>
      </c>
      <c r="B3194" s="4" t="s">
        <v>5410</v>
      </c>
      <c r="C3194" s="430" t="s">
        <v>5411</v>
      </c>
      <c r="D3194" s="422" t="s">
        <v>5412</v>
      </c>
      <c r="E3194" s="337" t="s">
        <v>5413</v>
      </c>
      <c r="F3194" s="332" t="s">
        <v>144</v>
      </c>
      <c r="G3194" s="332">
        <v>15</v>
      </c>
      <c r="H3194" s="650">
        <v>1.88</v>
      </c>
      <c r="I3194" s="650">
        <f t="shared" ref="I3194:I3207" si="0">H3194*G3194</f>
        <v>28.2</v>
      </c>
      <c r="J3194" s="419">
        <v>43791</v>
      </c>
      <c r="K3194" s="782" t="s">
        <v>1335</v>
      </c>
      <c r="L3194" s="323" t="s">
        <v>389</v>
      </c>
      <c r="M3194" s="652" t="s">
        <v>81</v>
      </c>
      <c r="N3194" s="660">
        <v>44113</v>
      </c>
      <c r="O3194" s="654">
        <v>44118</v>
      </c>
      <c r="P3194" s="430"/>
      <c r="Q3194" s="2" t="s">
        <v>67</v>
      </c>
      <c r="R3194" s="655">
        <v>2019</v>
      </c>
      <c r="S3194" s="330"/>
      <c r="T3194" s="330"/>
      <c r="U3194" s="330"/>
      <c r="V3194" s="330"/>
      <c r="W3194" s="330"/>
    </row>
    <row r="3195" spans="1:23" s="564" customFormat="1" ht="23.25" hidden="1" customHeight="1" x14ac:dyDescent="0.25">
      <c r="A3195" s="4" t="s">
        <v>293</v>
      </c>
      <c r="B3195" s="4" t="s">
        <v>5410</v>
      </c>
      <c r="C3195" s="430" t="s">
        <v>5411</v>
      </c>
      <c r="D3195" s="422" t="s">
        <v>5414</v>
      </c>
      <c r="E3195" s="337" t="s">
        <v>5415</v>
      </c>
      <c r="F3195" s="332" t="s">
        <v>144</v>
      </c>
      <c r="G3195" s="332">
        <v>6</v>
      </c>
      <c r="H3195" s="650">
        <v>23.92</v>
      </c>
      <c r="I3195" s="650">
        <f t="shared" si="0"/>
        <v>143.52000000000001</v>
      </c>
      <c r="J3195" s="419">
        <v>43791</v>
      </c>
      <c r="K3195" s="782" t="s">
        <v>1335</v>
      </c>
      <c r="L3195" s="323" t="s">
        <v>389</v>
      </c>
      <c r="M3195" s="652" t="s">
        <v>81</v>
      </c>
      <c r="N3195" s="660">
        <v>44113</v>
      </c>
      <c r="O3195" s="654">
        <v>44118</v>
      </c>
      <c r="P3195" s="430"/>
      <c r="Q3195" s="2" t="s">
        <v>67</v>
      </c>
      <c r="R3195" s="655">
        <v>2019</v>
      </c>
      <c r="S3195" s="330"/>
      <c r="T3195" s="330"/>
      <c r="U3195" s="330"/>
      <c r="V3195" s="330"/>
      <c r="W3195" s="330"/>
    </row>
    <row r="3196" spans="1:23" s="564" customFormat="1" ht="23.25" hidden="1" customHeight="1" x14ac:dyDescent="0.25">
      <c r="A3196" s="4" t="s">
        <v>293</v>
      </c>
      <c r="B3196" s="4" t="s">
        <v>5410</v>
      </c>
      <c r="C3196" s="430" t="s">
        <v>5411</v>
      </c>
      <c r="D3196" s="422" t="s">
        <v>5416</v>
      </c>
      <c r="E3196" s="337" t="s">
        <v>5417</v>
      </c>
      <c r="F3196" s="332" t="s">
        <v>144</v>
      </c>
      <c r="G3196" s="332">
        <v>10</v>
      </c>
      <c r="H3196" s="650">
        <v>2.23</v>
      </c>
      <c r="I3196" s="650">
        <f t="shared" si="0"/>
        <v>22.3</v>
      </c>
      <c r="J3196" s="419">
        <v>43791</v>
      </c>
      <c r="K3196" s="782" t="s">
        <v>1335</v>
      </c>
      <c r="L3196" s="323" t="s">
        <v>389</v>
      </c>
      <c r="M3196" s="652" t="s">
        <v>81</v>
      </c>
      <c r="N3196" s="660">
        <v>44113</v>
      </c>
      <c r="O3196" s="654">
        <v>44118</v>
      </c>
      <c r="P3196" s="430"/>
      <c r="Q3196" s="2" t="s">
        <v>67</v>
      </c>
      <c r="R3196" s="655">
        <v>2019</v>
      </c>
      <c r="S3196" s="330"/>
      <c r="T3196" s="330"/>
      <c r="U3196" s="330"/>
      <c r="V3196" s="330"/>
      <c r="W3196" s="330"/>
    </row>
    <row r="3197" spans="1:23" s="564" customFormat="1" ht="23.25" hidden="1" customHeight="1" x14ac:dyDescent="0.25">
      <c r="A3197" s="4" t="s">
        <v>293</v>
      </c>
      <c r="B3197" s="4" t="s">
        <v>5410</v>
      </c>
      <c r="C3197" s="430" t="s">
        <v>5411</v>
      </c>
      <c r="D3197" s="422" t="s">
        <v>5418</v>
      </c>
      <c r="E3197" s="337" t="s">
        <v>5419</v>
      </c>
      <c r="F3197" s="332" t="s">
        <v>144</v>
      </c>
      <c r="G3197" s="332">
        <v>10</v>
      </c>
      <c r="H3197" s="650">
        <v>2.98</v>
      </c>
      <c r="I3197" s="650">
        <f t="shared" si="0"/>
        <v>29.8</v>
      </c>
      <c r="J3197" s="419">
        <v>43791</v>
      </c>
      <c r="K3197" s="782" t="s">
        <v>1335</v>
      </c>
      <c r="L3197" s="323" t="s">
        <v>389</v>
      </c>
      <c r="M3197" s="652" t="s">
        <v>81</v>
      </c>
      <c r="N3197" s="660">
        <v>44113</v>
      </c>
      <c r="O3197" s="654">
        <v>44118</v>
      </c>
      <c r="P3197" s="430"/>
      <c r="Q3197" s="2" t="s">
        <v>67</v>
      </c>
      <c r="R3197" s="655">
        <v>2019</v>
      </c>
      <c r="S3197" s="330"/>
      <c r="T3197" s="330"/>
      <c r="U3197" s="330"/>
      <c r="V3197" s="330"/>
      <c r="W3197" s="330"/>
    </row>
    <row r="3198" spans="1:23" s="564" customFormat="1" ht="23.25" hidden="1" customHeight="1" x14ac:dyDescent="0.25">
      <c r="A3198" s="4" t="s">
        <v>293</v>
      </c>
      <c r="B3198" s="4" t="s">
        <v>5410</v>
      </c>
      <c r="C3198" s="430" t="s">
        <v>5411</v>
      </c>
      <c r="D3198" s="422" t="s">
        <v>5420</v>
      </c>
      <c r="E3198" s="337" t="s">
        <v>5421</v>
      </c>
      <c r="F3198" s="332" t="s">
        <v>144</v>
      </c>
      <c r="G3198" s="332">
        <v>10</v>
      </c>
      <c r="H3198" s="650">
        <v>10.28</v>
      </c>
      <c r="I3198" s="650">
        <f t="shared" si="0"/>
        <v>102.8</v>
      </c>
      <c r="J3198" s="419">
        <v>43791</v>
      </c>
      <c r="K3198" s="782" t="s">
        <v>1335</v>
      </c>
      <c r="L3198" s="323" t="s">
        <v>384</v>
      </c>
      <c r="M3198" s="652" t="s">
        <v>81</v>
      </c>
      <c r="N3198" s="653">
        <v>44113</v>
      </c>
      <c r="O3198" s="654">
        <v>44118</v>
      </c>
      <c r="P3198" s="430" t="s">
        <v>5422</v>
      </c>
      <c r="Q3198" s="2" t="s">
        <v>100</v>
      </c>
      <c r="R3198" s="655">
        <v>2019</v>
      </c>
      <c r="S3198" s="330"/>
      <c r="T3198" s="330"/>
      <c r="U3198" s="330"/>
      <c r="V3198" s="330"/>
      <c r="W3198" s="330"/>
    </row>
    <row r="3199" spans="1:23" s="564" customFormat="1" ht="23.25" hidden="1" customHeight="1" x14ac:dyDescent="0.25">
      <c r="A3199" s="4" t="s">
        <v>293</v>
      </c>
      <c r="B3199" s="4" t="s">
        <v>5410</v>
      </c>
      <c r="C3199" s="430" t="s">
        <v>5411</v>
      </c>
      <c r="D3199" s="422" t="s">
        <v>5423</v>
      </c>
      <c r="E3199" s="337" t="s">
        <v>5424</v>
      </c>
      <c r="F3199" s="332" t="s">
        <v>144</v>
      </c>
      <c r="G3199" s="332">
        <v>4</v>
      </c>
      <c r="H3199" s="650">
        <v>2.98</v>
      </c>
      <c r="I3199" s="650">
        <f t="shared" si="0"/>
        <v>11.92</v>
      </c>
      <c r="J3199" s="419">
        <v>43791</v>
      </c>
      <c r="K3199" s="782" t="s">
        <v>1335</v>
      </c>
      <c r="L3199" s="323" t="s">
        <v>389</v>
      </c>
      <c r="M3199" s="652" t="s">
        <v>81</v>
      </c>
      <c r="N3199" s="660">
        <v>44113</v>
      </c>
      <c r="O3199" s="654">
        <v>44118</v>
      </c>
      <c r="P3199" s="430"/>
      <c r="Q3199" s="2" t="s">
        <v>67</v>
      </c>
      <c r="R3199" s="655">
        <v>2019</v>
      </c>
      <c r="S3199" s="330"/>
      <c r="T3199" s="330"/>
      <c r="U3199" s="330"/>
      <c r="V3199" s="330"/>
      <c r="W3199" s="330"/>
    </row>
    <row r="3200" spans="1:23" s="564" customFormat="1" ht="23.25" hidden="1" customHeight="1" x14ac:dyDescent="0.25">
      <c r="A3200" s="4" t="s">
        <v>293</v>
      </c>
      <c r="B3200" s="4" t="s">
        <v>5410</v>
      </c>
      <c r="C3200" s="430" t="s">
        <v>5411</v>
      </c>
      <c r="D3200" s="422" t="s">
        <v>5425</v>
      </c>
      <c r="E3200" s="337" t="s">
        <v>5426</v>
      </c>
      <c r="F3200" s="332" t="s">
        <v>144</v>
      </c>
      <c r="G3200" s="332">
        <v>4</v>
      </c>
      <c r="H3200" s="650">
        <v>2.98</v>
      </c>
      <c r="I3200" s="650">
        <f t="shared" si="0"/>
        <v>11.92</v>
      </c>
      <c r="J3200" s="419">
        <v>43791</v>
      </c>
      <c r="K3200" s="782" t="s">
        <v>1335</v>
      </c>
      <c r="L3200" s="323" t="s">
        <v>389</v>
      </c>
      <c r="M3200" s="652" t="s">
        <v>81</v>
      </c>
      <c r="N3200" s="660">
        <v>44113</v>
      </c>
      <c r="O3200" s="654">
        <v>44118</v>
      </c>
      <c r="P3200" s="430"/>
      <c r="Q3200" s="2" t="s">
        <v>67</v>
      </c>
      <c r="R3200" s="655">
        <v>2019</v>
      </c>
      <c r="S3200" s="330"/>
      <c r="T3200" s="330"/>
      <c r="U3200" s="330"/>
      <c r="V3200" s="330"/>
      <c r="W3200" s="330"/>
    </row>
    <row r="3201" spans="1:23" s="564" customFormat="1" ht="23.25" hidden="1" customHeight="1" x14ac:dyDescent="0.25">
      <c r="A3201" s="4" t="s">
        <v>293</v>
      </c>
      <c r="B3201" s="4" t="s">
        <v>5410</v>
      </c>
      <c r="C3201" s="430" t="s">
        <v>5411</v>
      </c>
      <c r="D3201" s="422" t="s">
        <v>5412</v>
      </c>
      <c r="E3201" s="337" t="s">
        <v>5413</v>
      </c>
      <c r="F3201" s="332" t="s">
        <v>144</v>
      </c>
      <c r="G3201" s="332">
        <v>15</v>
      </c>
      <c r="H3201" s="650">
        <v>1.88</v>
      </c>
      <c r="I3201" s="650">
        <f t="shared" si="0"/>
        <v>28.2</v>
      </c>
      <c r="J3201" s="419">
        <v>43791</v>
      </c>
      <c r="K3201" s="782" t="s">
        <v>1335</v>
      </c>
      <c r="L3201" s="323" t="s">
        <v>389</v>
      </c>
      <c r="M3201" s="652" t="s">
        <v>81</v>
      </c>
      <c r="N3201" s="660">
        <v>44113</v>
      </c>
      <c r="O3201" s="654">
        <v>44118</v>
      </c>
      <c r="P3201" s="430"/>
      <c r="Q3201" s="2" t="s">
        <v>67</v>
      </c>
      <c r="R3201" s="655">
        <v>2019</v>
      </c>
      <c r="S3201" s="330"/>
      <c r="T3201" s="330"/>
      <c r="U3201" s="330"/>
      <c r="V3201" s="330"/>
      <c r="W3201" s="330"/>
    </row>
    <row r="3202" spans="1:23" ht="23.25" hidden="1" customHeight="1" x14ac:dyDescent="0.25">
      <c r="A3202" s="4" t="s">
        <v>293</v>
      </c>
      <c r="B3202" s="4" t="s">
        <v>5410</v>
      </c>
      <c r="C3202" s="430" t="s">
        <v>5411</v>
      </c>
      <c r="D3202" s="422" t="s">
        <v>5414</v>
      </c>
      <c r="E3202" s="337" t="s">
        <v>5415</v>
      </c>
      <c r="F3202" s="332" t="s">
        <v>144</v>
      </c>
      <c r="G3202" s="332">
        <v>6</v>
      </c>
      <c r="H3202" s="650">
        <v>23.92</v>
      </c>
      <c r="I3202" s="650">
        <f t="shared" si="0"/>
        <v>143.52000000000001</v>
      </c>
      <c r="J3202" s="419">
        <v>43791</v>
      </c>
      <c r="K3202" s="782" t="s">
        <v>1335</v>
      </c>
      <c r="L3202" s="323" t="s">
        <v>389</v>
      </c>
      <c r="M3202" s="652" t="s">
        <v>81</v>
      </c>
      <c r="N3202" s="660">
        <v>44113</v>
      </c>
      <c r="O3202" s="654">
        <v>44118</v>
      </c>
      <c r="P3202" s="430"/>
      <c r="Q3202" s="2" t="s">
        <v>67</v>
      </c>
      <c r="R3202" s="655">
        <v>2019</v>
      </c>
    </row>
    <row r="3203" spans="1:23" ht="23.25" hidden="1" customHeight="1" x14ac:dyDescent="0.25">
      <c r="A3203" s="4" t="s">
        <v>293</v>
      </c>
      <c r="B3203" s="4" t="s">
        <v>5410</v>
      </c>
      <c r="C3203" s="430" t="s">
        <v>5411</v>
      </c>
      <c r="D3203" s="422" t="s">
        <v>5416</v>
      </c>
      <c r="E3203" s="337" t="s">
        <v>5417</v>
      </c>
      <c r="F3203" s="332" t="s">
        <v>144</v>
      </c>
      <c r="G3203" s="332">
        <v>10</v>
      </c>
      <c r="H3203" s="650">
        <v>2.23</v>
      </c>
      <c r="I3203" s="650">
        <f t="shared" si="0"/>
        <v>22.3</v>
      </c>
      <c r="J3203" s="419">
        <v>43791</v>
      </c>
      <c r="K3203" s="782" t="s">
        <v>1335</v>
      </c>
      <c r="L3203" s="323" t="s">
        <v>389</v>
      </c>
      <c r="M3203" s="652" t="s">
        <v>81</v>
      </c>
      <c r="N3203" s="660">
        <v>44113</v>
      </c>
      <c r="O3203" s="654">
        <v>44118</v>
      </c>
      <c r="P3203" s="430"/>
      <c r="Q3203" s="2" t="s">
        <v>67</v>
      </c>
      <c r="R3203" s="655">
        <v>2019</v>
      </c>
    </row>
    <row r="3204" spans="1:23" ht="23.25" hidden="1" customHeight="1" x14ac:dyDescent="0.25">
      <c r="A3204" s="4" t="s">
        <v>293</v>
      </c>
      <c r="B3204" s="4" t="s">
        <v>5410</v>
      </c>
      <c r="C3204" s="430" t="s">
        <v>5411</v>
      </c>
      <c r="D3204" s="422" t="s">
        <v>5418</v>
      </c>
      <c r="E3204" s="337" t="s">
        <v>5419</v>
      </c>
      <c r="F3204" s="332" t="s">
        <v>144</v>
      </c>
      <c r="G3204" s="332">
        <v>10</v>
      </c>
      <c r="H3204" s="650">
        <v>2.98</v>
      </c>
      <c r="I3204" s="650">
        <f t="shared" si="0"/>
        <v>29.8</v>
      </c>
      <c r="J3204" s="419">
        <v>43791</v>
      </c>
      <c r="K3204" s="782" t="s">
        <v>1335</v>
      </c>
      <c r="L3204" s="323" t="s">
        <v>389</v>
      </c>
      <c r="M3204" s="652" t="s">
        <v>81</v>
      </c>
      <c r="N3204" s="660">
        <v>44113</v>
      </c>
      <c r="O3204" s="654">
        <v>44118</v>
      </c>
      <c r="P3204" s="430"/>
      <c r="Q3204" s="2" t="s">
        <v>67</v>
      </c>
      <c r="R3204" s="655">
        <v>2019</v>
      </c>
    </row>
    <row r="3205" spans="1:23" ht="23.25" hidden="1" customHeight="1" x14ac:dyDescent="0.25">
      <c r="A3205" s="4" t="s">
        <v>293</v>
      </c>
      <c r="B3205" s="4" t="s">
        <v>5410</v>
      </c>
      <c r="C3205" s="430" t="s">
        <v>5411</v>
      </c>
      <c r="D3205" s="422" t="s">
        <v>5420</v>
      </c>
      <c r="E3205" s="337" t="s">
        <v>5421</v>
      </c>
      <c r="F3205" s="332" t="s">
        <v>144</v>
      </c>
      <c r="G3205" s="332">
        <v>10</v>
      </c>
      <c r="H3205" s="650">
        <v>10.28</v>
      </c>
      <c r="I3205" s="650">
        <f t="shared" si="0"/>
        <v>102.8</v>
      </c>
      <c r="J3205" s="419">
        <v>43791</v>
      </c>
      <c r="K3205" s="782" t="s">
        <v>1335</v>
      </c>
      <c r="L3205" s="323" t="s">
        <v>384</v>
      </c>
      <c r="M3205" s="652" t="s">
        <v>81</v>
      </c>
      <c r="N3205" s="653">
        <v>44113</v>
      </c>
      <c r="O3205" s="654">
        <v>44118</v>
      </c>
      <c r="P3205" s="430" t="s">
        <v>5422</v>
      </c>
      <c r="Q3205" s="2" t="s">
        <v>100</v>
      </c>
      <c r="R3205" s="655">
        <v>2019</v>
      </c>
      <c r="S3205" s="124"/>
      <c r="T3205" s="124"/>
      <c r="U3205" s="124"/>
      <c r="V3205" s="124"/>
      <c r="W3205" s="124"/>
    </row>
    <row r="3206" spans="1:23" ht="23.25" hidden="1" customHeight="1" x14ac:dyDescent="0.25">
      <c r="A3206" s="4" t="s">
        <v>293</v>
      </c>
      <c r="B3206" s="4" t="s">
        <v>5410</v>
      </c>
      <c r="C3206" s="430" t="s">
        <v>5411</v>
      </c>
      <c r="D3206" s="422" t="s">
        <v>5423</v>
      </c>
      <c r="E3206" s="337" t="s">
        <v>5424</v>
      </c>
      <c r="F3206" s="332" t="s">
        <v>144</v>
      </c>
      <c r="G3206" s="332">
        <v>4</v>
      </c>
      <c r="H3206" s="650">
        <v>2.98</v>
      </c>
      <c r="I3206" s="650">
        <f t="shared" si="0"/>
        <v>11.92</v>
      </c>
      <c r="J3206" s="419">
        <v>43791</v>
      </c>
      <c r="K3206" s="782" t="s">
        <v>1335</v>
      </c>
      <c r="L3206" s="323" t="s">
        <v>389</v>
      </c>
      <c r="M3206" s="652" t="s">
        <v>81</v>
      </c>
      <c r="N3206" s="660">
        <v>44113</v>
      </c>
      <c r="O3206" s="654">
        <v>44118</v>
      </c>
      <c r="P3206" s="430"/>
      <c r="Q3206" s="2" t="s">
        <v>67</v>
      </c>
      <c r="R3206" s="655">
        <v>2019</v>
      </c>
    </row>
    <row r="3207" spans="1:23" ht="23.25" hidden="1" customHeight="1" x14ac:dyDescent="0.25">
      <c r="A3207" s="4" t="s">
        <v>293</v>
      </c>
      <c r="B3207" s="4" t="s">
        <v>5410</v>
      </c>
      <c r="C3207" s="430" t="s">
        <v>5411</v>
      </c>
      <c r="D3207" s="422" t="s">
        <v>5425</v>
      </c>
      <c r="E3207" s="337" t="s">
        <v>5426</v>
      </c>
      <c r="F3207" s="332" t="s">
        <v>144</v>
      </c>
      <c r="G3207" s="332">
        <v>4</v>
      </c>
      <c r="H3207" s="650">
        <v>2.98</v>
      </c>
      <c r="I3207" s="650">
        <f t="shared" si="0"/>
        <v>11.92</v>
      </c>
      <c r="J3207" s="419">
        <v>43791</v>
      </c>
      <c r="K3207" s="782" t="s">
        <v>1335</v>
      </c>
      <c r="L3207" s="323" t="s">
        <v>389</v>
      </c>
      <c r="M3207" s="652" t="s">
        <v>81</v>
      </c>
      <c r="N3207" s="660">
        <v>44113</v>
      </c>
      <c r="O3207" s="654">
        <v>44118</v>
      </c>
      <c r="P3207" s="430"/>
      <c r="Q3207" s="2" t="s">
        <v>67</v>
      </c>
      <c r="R3207" s="655">
        <v>2019</v>
      </c>
    </row>
    <row r="3208" spans="1:23" ht="23.25" hidden="1" customHeight="1" x14ac:dyDescent="0.25">
      <c r="A3208" s="4" t="s">
        <v>293</v>
      </c>
      <c r="B3208" s="4" t="s">
        <v>5410</v>
      </c>
      <c r="C3208" s="430" t="s">
        <v>5411</v>
      </c>
      <c r="D3208" s="332" t="s">
        <v>5427</v>
      </c>
      <c r="E3208" s="333" t="s">
        <v>5428</v>
      </c>
      <c r="F3208" s="332" t="s">
        <v>144</v>
      </c>
      <c r="G3208" s="332">
        <v>2</v>
      </c>
      <c r="H3208" s="650">
        <v>39.89</v>
      </c>
      <c r="I3208" s="650">
        <v>79.78</v>
      </c>
      <c r="J3208" s="419">
        <v>43791</v>
      </c>
      <c r="K3208" s="597" t="s">
        <v>1335</v>
      </c>
      <c r="L3208" s="323" t="s">
        <v>389</v>
      </c>
      <c r="M3208" s="652" t="s">
        <v>601</v>
      </c>
      <c r="N3208" s="660">
        <v>43803</v>
      </c>
      <c r="O3208" s="654">
        <v>43804</v>
      </c>
      <c r="P3208" s="430"/>
      <c r="Q3208" s="2" t="s">
        <v>67</v>
      </c>
      <c r="R3208" s="655">
        <v>2019</v>
      </c>
    </row>
    <row r="3209" spans="1:23" ht="23.25" hidden="1" customHeight="1" x14ac:dyDescent="0.25">
      <c r="A3209" s="4" t="s">
        <v>293</v>
      </c>
      <c r="B3209" s="4" t="s">
        <v>5410</v>
      </c>
      <c r="C3209" s="430" t="s">
        <v>5411</v>
      </c>
      <c r="D3209" s="332" t="s">
        <v>5429</v>
      </c>
      <c r="E3209" s="333" t="s">
        <v>5430</v>
      </c>
      <c r="F3209" s="332" t="s">
        <v>144</v>
      </c>
      <c r="G3209" s="332">
        <v>4</v>
      </c>
      <c r="H3209" s="650">
        <v>1.99</v>
      </c>
      <c r="I3209" s="650">
        <v>7.96</v>
      </c>
      <c r="J3209" s="419">
        <v>43791</v>
      </c>
      <c r="K3209" s="597" t="s">
        <v>1335</v>
      </c>
      <c r="L3209" s="323" t="s">
        <v>389</v>
      </c>
      <c r="M3209" s="652" t="s">
        <v>601</v>
      </c>
      <c r="N3209" s="660">
        <v>43803</v>
      </c>
      <c r="O3209" s="654">
        <v>43804</v>
      </c>
      <c r="P3209" s="430"/>
      <c r="Q3209" s="2" t="s">
        <v>67</v>
      </c>
      <c r="R3209" s="655">
        <v>2019</v>
      </c>
    </row>
    <row r="3210" spans="1:23" ht="23.25" hidden="1" customHeight="1" x14ac:dyDescent="0.25">
      <c r="A3210" s="4" t="s">
        <v>293</v>
      </c>
      <c r="B3210" s="4" t="s">
        <v>5410</v>
      </c>
      <c r="C3210" s="430" t="s">
        <v>5411</v>
      </c>
      <c r="D3210" s="332" t="s">
        <v>5431</v>
      </c>
      <c r="E3210" s="333" t="s">
        <v>5432</v>
      </c>
      <c r="F3210" s="332" t="s">
        <v>144</v>
      </c>
      <c r="G3210" s="332">
        <v>4</v>
      </c>
      <c r="H3210" s="650">
        <v>14.96</v>
      </c>
      <c r="I3210" s="650">
        <v>59.84</v>
      </c>
      <c r="J3210" s="419">
        <v>43791</v>
      </c>
      <c r="K3210" s="597" t="s">
        <v>1335</v>
      </c>
      <c r="L3210" s="323" t="s">
        <v>389</v>
      </c>
      <c r="M3210" s="652" t="s">
        <v>601</v>
      </c>
      <c r="N3210" s="660">
        <v>43803</v>
      </c>
      <c r="O3210" s="654">
        <v>43804</v>
      </c>
      <c r="P3210" s="430"/>
      <c r="Q3210" s="2" t="s">
        <v>67</v>
      </c>
      <c r="R3210" s="655">
        <v>2019</v>
      </c>
    </row>
    <row r="3211" spans="1:23" ht="23.25" hidden="1" customHeight="1" x14ac:dyDescent="0.25">
      <c r="A3211" s="4" t="s">
        <v>293</v>
      </c>
      <c r="B3211" s="4" t="s">
        <v>5410</v>
      </c>
      <c r="C3211" s="430" t="s">
        <v>5411</v>
      </c>
      <c r="D3211" s="332" t="s">
        <v>5433</v>
      </c>
      <c r="E3211" s="333" t="s">
        <v>5434</v>
      </c>
      <c r="F3211" s="332" t="s">
        <v>144</v>
      </c>
      <c r="G3211" s="332">
        <v>4</v>
      </c>
      <c r="H3211" s="650">
        <v>3</v>
      </c>
      <c r="I3211" s="650">
        <v>12</v>
      </c>
      <c r="J3211" s="419">
        <v>43791</v>
      </c>
      <c r="K3211" s="597" t="s">
        <v>1335</v>
      </c>
      <c r="L3211" s="323" t="s">
        <v>389</v>
      </c>
      <c r="M3211" s="652" t="s">
        <v>601</v>
      </c>
      <c r="N3211" s="660">
        <v>43803</v>
      </c>
      <c r="O3211" s="654">
        <v>43804</v>
      </c>
      <c r="P3211" s="430"/>
      <c r="Q3211" s="2" t="s">
        <v>67</v>
      </c>
      <c r="R3211" s="655">
        <v>2019</v>
      </c>
    </row>
    <row r="3212" spans="1:23" ht="23.25" hidden="1" customHeight="1" x14ac:dyDescent="0.25">
      <c r="A3212" s="4" t="s">
        <v>293</v>
      </c>
      <c r="B3212" s="4" t="s">
        <v>5410</v>
      </c>
      <c r="C3212" s="430" t="s">
        <v>5411</v>
      </c>
      <c r="D3212" s="332" t="s">
        <v>5435</v>
      </c>
      <c r="E3212" s="333" t="s">
        <v>5436</v>
      </c>
      <c r="F3212" s="332" t="s">
        <v>144</v>
      </c>
      <c r="G3212" s="332">
        <v>6</v>
      </c>
      <c r="H3212" s="650">
        <v>4.68</v>
      </c>
      <c r="I3212" s="650">
        <v>28.08</v>
      </c>
      <c r="J3212" s="419">
        <v>43791</v>
      </c>
      <c r="K3212" s="597" t="s">
        <v>1335</v>
      </c>
      <c r="L3212" s="323" t="s">
        <v>389</v>
      </c>
      <c r="M3212" s="652" t="s">
        <v>601</v>
      </c>
      <c r="N3212" s="660">
        <v>43803</v>
      </c>
      <c r="O3212" s="654">
        <v>43804</v>
      </c>
      <c r="P3212" s="430"/>
      <c r="Q3212" s="2" t="s">
        <v>67</v>
      </c>
      <c r="R3212" s="655">
        <v>2019</v>
      </c>
    </row>
    <row r="3213" spans="1:23" s="124" customFormat="1" ht="23.25" hidden="1" customHeight="1" x14ac:dyDescent="0.25">
      <c r="A3213" s="4" t="s">
        <v>293</v>
      </c>
      <c r="B3213" s="4" t="s">
        <v>5410</v>
      </c>
      <c r="C3213" s="430" t="s">
        <v>5411</v>
      </c>
      <c r="D3213" s="422" t="s">
        <v>5435</v>
      </c>
      <c r="E3213" s="333" t="s">
        <v>5436</v>
      </c>
      <c r="F3213" s="332" t="s">
        <v>144</v>
      </c>
      <c r="G3213" s="332">
        <v>6</v>
      </c>
      <c r="H3213" s="650">
        <v>4.68</v>
      </c>
      <c r="I3213" s="650">
        <v>28.08</v>
      </c>
      <c r="J3213" s="419">
        <v>43791</v>
      </c>
      <c r="K3213" s="782" t="s">
        <v>1335</v>
      </c>
      <c r="L3213" s="323" t="s">
        <v>389</v>
      </c>
      <c r="M3213" s="652" t="s">
        <v>601</v>
      </c>
      <c r="N3213" s="660">
        <v>43803</v>
      </c>
      <c r="O3213" s="654">
        <v>43804</v>
      </c>
      <c r="P3213" s="430"/>
      <c r="Q3213" s="2" t="s">
        <v>67</v>
      </c>
      <c r="R3213" s="655">
        <v>2019</v>
      </c>
      <c r="S3213" s="330"/>
      <c r="T3213" s="330"/>
      <c r="U3213" s="330"/>
      <c r="V3213" s="330"/>
      <c r="W3213" s="330"/>
    </row>
    <row r="3214" spans="1:23" ht="23.25" hidden="1" customHeight="1" x14ac:dyDescent="0.25">
      <c r="A3214" s="4" t="s">
        <v>293</v>
      </c>
      <c r="B3214" s="4" t="s">
        <v>5410</v>
      </c>
      <c r="C3214" s="430" t="s">
        <v>5411</v>
      </c>
      <c r="D3214" s="332" t="s">
        <v>5427</v>
      </c>
      <c r="E3214" s="333" t="s">
        <v>5428</v>
      </c>
      <c r="F3214" s="332" t="s">
        <v>144</v>
      </c>
      <c r="G3214" s="332">
        <v>2</v>
      </c>
      <c r="H3214" s="650">
        <v>39.89</v>
      </c>
      <c r="I3214" s="650">
        <v>79.78</v>
      </c>
      <c r="J3214" s="419">
        <v>43791</v>
      </c>
      <c r="K3214" s="597" t="s">
        <v>1335</v>
      </c>
      <c r="L3214" s="323" t="s">
        <v>389</v>
      </c>
      <c r="M3214" s="652" t="s">
        <v>601</v>
      </c>
      <c r="N3214" s="660">
        <v>43803</v>
      </c>
      <c r="O3214" s="654">
        <v>43804</v>
      </c>
      <c r="P3214" s="430"/>
      <c r="Q3214" s="2" t="s">
        <v>67</v>
      </c>
      <c r="R3214" s="655">
        <v>2019</v>
      </c>
    </row>
    <row r="3215" spans="1:23" ht="23.25" hidden="1" customHeight="1" x14ac:dyDescent="0.25">
      <c r="A3215" s="4" t="s">
        <v>293</v>
      </c>
      <c r="B3215" s="4" t="s">
        <v>5410</v>
      </c>
      <c r="C3215" s="430" t="s">
        <v>5411</v>
      </c>
      <c r="D3215" s="332" t="s">
        <v>5429</v>
      </c>
      <c r="E3215" s="333" t="s">
        <v>5430</v>
      </c>
      <c r="F3215" s="332" t="s">
        <v>144</v>
      </c>
      <c r="G3215" s="332">
        <v>4</v>
      </c>
      <c r="H3215" s="650">
        <v>1.99</v>
      </c>
      <c r="I3215" s="650">
        <v>7.96</v>
      </c>
      <c r="J3215" s="419">
        <v>43791</v>
      </c>
      <c r="K3215" s="597" t="s">
        <v>1335</v>
      </c>
      <c r="L3215" s="323" t="s">
        <v>389</v>
      </c>
      <c r="M3215" s="652" t="s">
        <v>601</v>
      </c>
      <c r="N3215" s="660">
        <v>43803</v>
      </c>
      <c r="O3215" s="654">
        <v>43804</v>
      </c>
      <c r="P3215" s="430"/>
      <c r="Q3215" s="2" t="s">
        <v>67</v>
      </c>
      <c r="R3215" s="655">
        <v>2019</v>
      </c>
    </row>
    <row r="3216" spans="1:23" ht="23.25" hidden="1" customHeight="1" x14ac:dyDescent="0.25">
      <c r="A3216" s="4" t="s">
        <v>293</v>
      </c>
      <c r="B3216" s="4" t="s">
        <v>5410</v>
      </c>
      <c r="C3216" s="430" t="s">
        <v>5411</v>
      </c>
      <c r="D3216" s="332" t="s">
        <v>5431</v>
      </c>
      <c r="E3216" s="333" t="s">
        <v>5432</v>
      </c>
      <c r="F3216" s="332" t="s">
        <v>144</v>
      </c>
      <c r="G3216" s="332">
        <v>4</v>
      </c>
      <c r="H3216" s="650">
        <v>14.96</v>
      </c>
      <c r="I3216" s="650">
        <v>59.84</v>
      </c>
      <c r="J3216" s="419">
        <v>43791</v>
      </c>
      <c r="K3216" s="597" t="s">
        <v>1335</v>
      </c>
      <c r="L3216" s="323" t="s">
        <v>389</v>
      </c>
      <c r="M3216" s="652" t="s">
        <v>601</v>
      </c>
      <c r="N3216" s="660">
        <v>43803</v>
      </c>
      <c r="O3216" s="654">
        <v>43804</v>
      </c>
      <c r="P3216" s="430"/>
      <c r="Q3216" s="2" t="s">
        <v>67</v>
      </c>
      <c r="R3216" s="655">
        <v>2019</v>
      </c>
    </row>
    <row r="3217" spans="1:23" ht="23.25" hidden="1" customHeight="1" x14ac:dyDescent="0.25">
      <c r="A3217" s="4" t="s">
        <v>293</v>
      </c>
      <c r="B3217" s="4" t="s">
        <v>5410</v>
      </c>
      <c r="C3217" s="430" t="s">
        <v>5411</v>
      </c>
      <c r="D3217" s="332" t="s">
        <v>5433</v>
      </c>
      <c r="E3217" s="333" t="s">
        <v>5434</v>
      </c>
      <c r="F3217" s="332" t="s">
        <v>144</v>
      </c>
      <c r="G3217" s="332">
        <v>4</v>
      </c>
      <c r="H3217" s="650">
        <v>3</v>
      </c>
      <c r="I3217" s="650">
        <v>12</v>
      </c>
      <c r="J3217" s="419">
        <v>43791</v>
      </c>
      <c r="K3217" s="597" t="s">
        <v>1335</v>
      </c>
      <c r="L3217" s="323" t="s">
        <v>389</v>
      </c>
      <c r="M3217" s="652" t="s">
        <v>601</v>
      </c>
      <c r="N3217" s="660">
        <v>43803</v>
      </c>
      <c r="O3217" s="654">
        <v>43804</v>
      </c>
      <c r="P3217" s="430"/>
      <c r="Q3217" s="2" t="s">
        <v>67</v>
      </c>
      <c r="R3217" s="655">
        <v>2019</v>
      </c>
    </row>
    <row r="3218" spans="1:23" s="564" customFormat="1" ht="23.25" hidden="1" customHeight="1" x14ac:dyDescent="0.25">
      <c r="A3218" s="4" t="s">
        <v>293</v>
      </c>
      <c r="B3218" s="4" t="s">
        <v>5410</v>
      </c>
      <c r="C3218" s="430" t="s">
        <v>5411</v>
      </c>
      <c r="D3218" s="332" t="s">
        <v>5435</v>
      </c>
      <c r="E3218" s="333" t="s">
        <v>5436</v>
      </c>
      <c r="F3218" s="332" t="s">
        <v>144</v>
      </c>
      <c r="G3218" s="332">
        <v>6</v>
      </c>
      <c r="H3218" s="650">
        <v>4.68</v>
      </c>
      <c r="I3218" s="650">
        <v>28.08</v>
      </c>
      <c r="J3218" s="419">
        <v>43791</v>
      </c>
      <c r="K3218" s="597" t="s">
        <v>1335</v>
      </c>
      <c r="L3218" s="323" t="s">
        <v>389</v>
      </c>
      <c r="M3218" s="652" t="s">
        <v>601</v>
      </c>
      <c r="N3218" s="660">
        <v>43803</v>
      </c>
      <c r="O3218" s="654">
        <v>43804</v>
      </c>
      <c r="P3218" s="430"/>
      <c r="Q3218" s="2" t="s">
        <v>67</v>
      </c>
      <c r="R3218" s="655">
        <v>2019</v>
      </c>
      <c r="S3218" s="330"/>
      <c r="T3218" s="330"/>
      <c r="U3218" s="330"/>
      <c r="V3218" s="330"/>
      <c r="W3218" s="330"/>
    </row>
    <row r="3219" spans="1:23" ht="23.25" hidden="1" customHeight="1" x14ac:dyDescent="0.25">
      <c r="A3219" s="4" t="s">
        <v>293</v>
      </c>
      <c r="B3219" s="4" t="s">
        <v>5410</v>
      </c>
      <c r="C3219" s="430" t="s">
        <v>5411</v>
      </c>
      <c r="D3219" s="422" t="s">
        <v>5435</v>
      </c>
      <c r="E3219" s="333" t="s">
        <v>5436</v>
      </c>
      <c r="F3219" s="332" t="s">
        <v>144</v>
      </c>
      <c r="G3219" s="332">
        <v>6</v>
      </c>
      <c r="H3219" s="650">
        <v>4.68</v>
      </c>
      <c r="I3219" s="650">
        <v>28.08</v>
      </c>
      <c r="J3219" s="419">
        <v>43791</v>
      </c>
      <c r="K3219" s="782" t="s">
        <v>1335</v>
      </c>
      <c r="L3219" s="323" t="s">
        <v>389</v>
      </c>
      <c r="M3219" s="652" t="s">
        <v>601</v>
      </c>
      <c r="N3219" s="660">
        <v>43803</v>
      </c>
      <c r="O3219" s="654">
        <v>43804</v>
      </c>
      <c r="P3219" s="430"/>
      <c r="Q3219" s="2" t="s">
        <v>67</v>
      </c>
      <c r="R3219" s="655">
        <v>2019</v>
      </c>
    </row>
    <row r="3220" spans="1:23" s="564" customFormat="1" ht="23.25" hidden="1" customHeight="1" x14ac:dyDescent="0.25">
      <c r="A3220" s="4" t="s">
        <v>103</v>
      </c>
      <c r="B3220" s="4" t="s">
        <v>5437</v>
      </c>
      <c r="C3220" s="430" t="s">
        <v>246</v>
      </c>
      <c r="D3220" s="332" t="s">
        <v>5438</v>
      </c>
      <c r="E3220" s="337" t="s">
        <v>5439</v>
      </c>
      <c r="F3220" s="332" t="s">
        <v>32</v>
      </c>
      <c r="G3220" s="332">
        <v>10</v>
      </c>
      <c r="H3220" s="650">
        <v>38.380000000000003</v>
      </c>
      <c r="I3220" s="650">
        <v>383.8</v>
      </c>
      <c r="J3220" s="419">
        <v>43791</v>
      </c>
      <c r="K3220" s="597" t="s">
        <v>243</v>
      </c>
      <c r="L3220" s="323" t="s">
        <v>132</v>
      </c>
      <c r="M3220" s="652" t="s">
        <v>601</v>
      </c>
      <c r="N3220" s="660">
        <v>43803</v>
      </c>
      <c r="O3220" s="654">
        <v>43804</v>
      </c>
      <c r="P3220" s="430"/>
      <c r="Q3220" s="2" t="s">
        <v>67</v>
      </c>
      <c r="R3220" s="455">
        <f t="shared" ref="R3220:R3229" si="1">YEAR(J3220)</f>
        <v>2019</v>
      </c>
      <c r="S3220" s="330"/>
      <c r="T3220" s="330"/>
      <c r="U3220" s="330"/>
      <c r="V3220" s="330"/>
      <c r="W3220" s="330"/>
    </row>
    <row r="3221" spans="1:23" s="124" customFormat="1" ht="23.25" hidden="1" customHeight="1" x14ac:dyDescent="0.25">
      <c r="A3221" s="4" t="s">
        <v>103</v>
      </c>
      <c r="B3221" s="4" t="s">
        <v>5437</v>
      </c>
      <c r="C3221" s="430" t="s">
        <v>246</v>
      </c>
      <c r="D3221" s="332" t="s">
        <v>5440</v>
      </c>
      <c r="E3221" s="337" t="s">
        <v>5441</v>
      </c>
      <c r="F3221" s="332" t="s">
        <v>32</v>
      </c>
      <c r="G3221" s="332">
        <v>2</v>
      </c>
      <c r="H3221" s="650">
        <v>57.98</v>
      </c>
      <c r="I3221" s="650">
        <v>115.96</v>
      </c>
      <c r="J3221" s="419">
        <v>43791</v>
      </c>
      <c r="K3221" s="597" t="s">
        <v>243</v>
      </c>
      <c r="L3221" s="323" t="s">
        <v>132</v>
      </c>
      <c r="M3221" s="652" t="s">
        <v>601</v>
      </c>
      <c r="N3221" s="660">
        <v>43803</v>
      </c>
      <c r="O3221" s="654">
        <v>43804</v>
      </c>
      <c r="P3221" s="430"/>
      <c r="Q3221" s="2" t="s">
        <v>67</v>
      </c>
      <c r="R3221" s="455">
        <f t="shared" si="1"/>
        <v>2019</v>
      </c>
      <c r="S3221" s="330"/>
      <c r="T3221" s="330"/>
      <c r="U3221" s="330"/>
      <c r="V3221" s="330"/>
      <c r="W3221" s="330"/>
    </row>
    <row r="3222" spans="1:23" s="124" customFormat="1" ht="23.25" hidden="1" customHeight="1" x14ac:dyDescent="0.25">
      <c r="A3222" s="4" t="s">
        <v>103</v>
      </c>
      <c r="B3222" s="4" t="s">
        <v>5437</v>
      </c>
      <c r="C3222" s="430" t="s">
        <v>246</v>
      </c>
      <c r="D3222" s="332" t="s">
        <v>5442</v>
      </c>
      <c r="E3222" s="337" t="s">
        <v>5443</v>
      </c>
      <c r="F3222" s="332" t="s">
        <v>32</v>
      </c>
      <c r="G3222" s="332">
        <v>5</v>
      </c>
      <c r="H3222" s="650">
        <v>79.09</v>
      </c>
      <c r="I3222" s="650">
        <v>395.45000000000005</v>
      </c>
      <c r="J3222" s="419">
        <v>43791</v>
      </c>
      <c r="K3222" s="597" t="s">
        <v>243</v>
      </c>
      <c r="L3222" s="323" t="s">
        <v>132</v>
      </c>
      <c r="M3222" s="652" t="s">
        <v>601</v>
      </c>
      <c r="N3222" s="660">
        <v>43803</v>
      </c>
      <c r="O3222" s="654">
        <v>43804</v>
      </c>
      <c r="P3222" s="430"/>
      <c r="Q3222" s="2" t="s">
        <v>67</v>
      </c>
      <c r="R3222" s="455">
        <f t="shared" si="1"/>
        <v>2019</v>
      </c>
      <c r="S3222" s="330"/>
      <c r="T3222" s="330"/>
      <c r="U3222" s="330"/>
      <c r="V3222" s="330"/>
      <c r="W3222" s="330"/>
    </row>
    <row r="3223" spans="1:23" s="124" customFormat="1" ht="23.25" hidden="1" customHeight="1" x14ac:dyDescent="0.25">
      <c r="A3223" s="4" t="s">
        <v>103</v>
      </c>
      <c r="B3223" s="4" t="s">
        <v>5437</v>
      </c>
      <c r="C3223" s="430" t="s">
        <v>246</v>
      </c>
      <c r="D3223" s="332" t="s">
        <v>5438</v>
      </c>
      <c r="E3223" s="337" t="s">
        <v>5439</v>
      </c>
      <c r="F3223" s="332" t="s">
        <v>32</v>
      </c>
      <c r="G3223" s="332">
        <v>10</v>
      </c>
      <c r="H3223" s="650">
        <v>38.380000000000003</v>
      </c>
      <c r="I3223" s="650">
        <v>383.8</v>
      </c>
      <c r="J3223" s="419">
        <v>43791</v>
      </c>
      <c r="K3223" s="597" t="s">
        <v>243</v>
      </c>
      <c r="L3223" s="323" t="s">
        <v>132</v>
      </c>
      <c r="M3223" s="652" t="s">
        <v>601</v>
      </c>
      <c r="N3223" s="660">
        <v>43803</v>
      </c>
      <c r="O3223" s="654">
        <v>43804</v>
      </c>
      <c r="P3223" s="430"/>
      <c r="Q3223" s="2" t="s">
        <v>67</v>
      </c>
      <c r="R3223" s="455">
        <f t="shared" si="1"/>
        <v>2019</v>
      </c>
      <c r="S3223" s="330"/>
      <c r="T3223" s="330"/>
      <c r="U3223" s="330"/>
      <c r="V3223" s="330"/>
      <c r="W3223" s="330"/>
    </row>
    <row r="3224" spans="1:23" s="124" customFormat="1" ht="23.25" hidden="1" customHeight="1" x14ac:dyDescent="0.25">
      <c r="A3224" s="4" t="s">
        <v>103</v>
      </c>
      <c r="B3224" s="4" t="s">
        <v>5437</v>
      </c>
      <c r="C3224" s="430" t="s">
        <v>246</v>
      </c>
      <c r="D3224" s="332" t="s">
        <v>5440</v>
      </c>
      <c r="E3224" s="337" t="s">
        <v>5441</v>
      </c>
      <c r="F3224" s="332" t="s">
        <v>32</v>
      </c>
      <c r="G3224" s="332">
        <v>2</v>
      </c>
      <c r="H3224" s="650">
        <v>57.98</v>
      </c>
      <c r="I3224" s="650">
        <v>115.96</v>
      </c>
      <c r="J3224" s="419">
        <v>43791</v>
      </c>
      <c r="K3224" s="597" t="s">
        <v>243</v>
      </c>
      <c r="L3224" s="323" t="s">
        <v>132</v>
      </c>
      <c r="M3224" s="652" t="s">
        <v>601</v>
      </c>
      <c r="N3224" s="660">
        <v>43803</v>
      </c>
      <c r="O3224" s="654">
        <v>43804</v>
      </c>
      <c r="P3224" s="430"/>
      <c r="Q3224" s="2" t="s">
        <v>67</v>
      </c>
      <c r="R3224" s="455">
        <f t="shared" si="1"/>
        <v>2019</v>
      </c>
      <c r="S3224" s="330"/>
      <c r="T3224" s="330"/>
      <c r="U3224" s="330"/>
      <c r="V3224" s="330"/>
      <c r="W3224" s="330"/>
    </row>
    <row r="3225" spans="1:23" ht="23.25" hidden="1" customHeight="1" x14ac:dyDescent="0.25">
      <c r="A3225" s="4" t="s">
        <v>103</v>
      </c>
      <c r="B3225" s="4" t="s">
        <v>5437</v>
      </c>
      <c r="C3225" s="430" t="s">
        <v>246</v>
      </c>
      <c r="D3225" s="332" t="s">
        <v>5442</v>
      </c>
      <c r="E3225" s="337" t="s">
        <v>5443</v>
      </c>
      <c r="F3225" s="332" t="s">
        <v>32</v>
      </c>
      <c r="G3225" s="332">
        <v>5</v>
      </c>
      <c r="H3225" s="650">
        <v>79.09</v>
      </c>
      <c r="I3225" s="650">
        <v>395.45000000000005</v>
      </c>
      <c r="J3225" s="419">
        <v>43791</v>
      </c>
      <c r="K3225" s="597" t="s">
        <v>243</v>
      </c>
      <c r="L3225" s="323" t="s">
        <v>132</v>
      </c>
      <c r="M3225" s="652" t="s">
        <v>601</v>
      </c>
      <c r="N3225" s="660">
        <v>43803</v>
      </c>
      <c r="O3225" s="654">
        <v>43804</v>
      </c>
      <c r="P3225" s="430"/>
      <c r="Q3225" s="2" t="s">
        <v>67</v>
      </c>
      <c r="R3225" s="455">
        <f t="shared" si="1"/>
        <v>2019</v>
      </c>
    </row>
    <row r="3226" spans="1:23" ht="23.25" hidden="1" customHeight="1" x14ac:dyDescent="0.25">
      <c r="A3226" s="4" t="s">
        <v>2915</v>
      </c>
      <c r="B3226" s="428" t="s">
        <v>2916</v>
      </c>
      <c r="C3226" s="376" t="s">
        <v>2917</v>
      </c>
      <c r="D3226" s="332" t="s">
        <v>2918</v>
      </c>
      <c r="E3226" s="4" t="s">
        <v>2919</v>
      </c>
      <c r="F3226" s="332" t="s">
        <v>32</v>
      </c>
      <c r="G3226" s="344">
        <v>1</v>
      </c>
      <c r="H3226" s="650">
        <v>259.04000000000002</v>
      </c>
      <c r="I3226" s="650">
        <v>259.04000000000002</v>
      </c>
      <c r="J3226" s="651">
        <v>43794</v>
      </c>
      <c r="K3226" s="598" t="s">
        <v>33</v>
      </c>
      <c r="L3226" s="361" t="s">
        <v>54</v>
      </c>
      <c r="M3226" s="652" t="s">
        <v>5401</v>
      </c>
      <c r="N3226" s="653">
        <v>43795</v>
      </c>
      <c r="O3226" s="654">
        <v>43797</v>
      </c>
      <c r="P3226" s="430"/>
      <c r="Q3226" s="2" t="s">
        <v>67</v>
      </c>
      <c r="R3226" s="455">
        <f t="shared" si="1"/>
        <v>2019</v>
      </c>
    </row>
    <row r="3227" spans="1:23" ht="23.25" hidden="1" customHeight="1" x14ac:dyDescent="0.25">
      <c r="A3227" s="4" t="s">
        <v>2915</v>
      </c>
      <c r="B3227" s="428" t="s">
        <v>2916</v>
      </c>
      <c r="C3227" s="376" t="s">
        <v>2917</v>
      </c>
      <c r="D3227" s="332" t="s">
        <v>2918</v>
      </c>
      <c r="E3227" s="4" t="s">
        <v>2919</v>
      </c>
      <c r="F3227" s="332" t="s">
        <v>32</v>
      </c>
      <c r="G3227" s="344">
        <v>1</v>
      </c>
      <c r="H3227" s="650">
        <v>259.04000000000002</v>
      </c>
      <c r="I3227" s="650">
        <v>259.04000000000002</v>
      </c>
      <c r="J3227" s="651">
        <v>43794</v>
      </c>
      <c r="K3227" s="598" t="s">
        <v>33</v>
      </c>
      <c r="L3227" s="361" t="s">
        <v>54</v>
      </c>
      <c r="M3227" s="652" t="s">
        <v>5401</v>
      </c>
      <c r="N3227" s="653">
        <v>43795</v>
      </c>
      <c r="O3227" s="654">
        <v>43797</v>
      </c>
      <c r="P3227" s="430"/>
      <c r="Q3227" s="2" t="s">
        <v>67</v>
      </c>
      <c r="R3227" s="455">
        <f t="shared" si="1"/>
        <v>2019</v>
      </c>
    </row>
    <row r="3228" spans="1:23" ht="23.25" hidden="1" customHeight="1" x14ac:dyDescent="0.25">
      <c r="A3228" s="4" t="s">
        <v>5444</v>
      </c>
      <c r="B3228" s="4" t="s">
        <v>5445</v>
      </c>
      <c r="C3228" s="430" t="s">
        <v>5446</v>
      </c>
      <c r="D3228" s="332" t="s">
        <v>5447</v>
      </c>
      <c r="E3228" s="337" t="s">
        <v>5448</v>
      </c>
      <c r="F3228" s="332" t="s">
        <v>50</v>
      </c>
      <c r="G3228" s="332">
        <v>2</v>
      </c>
      <c r="H3228" s="650">
        <v>54.47</v>
      </c>
      <c r="I3228" s="650">
        <v>108.94</v>
      </c>
      <c r="J3228" s="419">
        <v>43794</v>
      </c>
      <c r="K3228" s="597" t="s">
        <v>481</v>
      </c>
      <c r="L3228" s="323" t="s">
        <v>384</v>
      </c>
      <c r="M3228" s="652" t="s">
        <v>3106</v>
      </c>
      <c r="N3228" s="660">
        <v>43845</v>
      </c>
      <c r="O3228" s="654">
        <v>43852</v>
      </c>
      <c r="P3228" s="430"/>
      <c r="Q3228" s="2" t="s">
        <v>100</v>
      </c>
      <c r="R3228" s="455">
        <f t="shared" si="1"/>
        <v>2019</v>
      </c>
    </row>
    <row r="3229" spans="1:23" ht="23.25" hidden="1" customHeight="1" x14ac:dyDescent="0.25">
      <c r="A3229" s="4" t="s">
        <v>5444</v>
      </c>
      <c r="B3229" s="4" t="s">
        <v>5445</v>
      </c>
      <c r="C3229" s="430" t="s">
        <v>5446</v>
      </c>
      <c r="D3229" s="332" t="s">
        <v>5447</v>
      </c>
      <c r="E3229" s="337" t="s">
        <v>5448</v>
      </c>
      <c r="F3229" s="332" t="s">
        <v>50</v>
      </c>
      <c r="G3229" s="332">
        <v>2</v>
      </c>
      <c r="H3229" s="650">
        <v>54.47</v>
      </c>
      <c r="I3229" s="650">
        <v>108.94</v>
      </c>
      <c r="J3229" s="419">
        <v>43794</v>
      </c>
      <c r="K3229" s="597" t="s">
        <v>481</v>
      </c>
      <c r="L3229" s="323" t="s">
        <v>384</v>
      </c>
      <c r="M3229" s="652" t="s">
        <v>3106</v>
      </c>
      <c r="N3229" s="660">
        <v>43845</v>
      </c>
      <c r="O3229" s="654">
        <v>43852</v>
      </c>
      <c r="P3229" s="430"/>
      <c r="Q3229" s="2" t="s">
        <v>100</v>
      </c>
      <c r="R3229" s="455">
        <f t="shared" si="1"/>
        <v>2019</v>
      </c>
    </row>
    <row r="3230" spans="1:23" s="124" customFormat="1" ht="23.25" hidden="1" customHeight="1" x14ac:dyDescent="0.25">
      <c r="A3230" s="4" t="s">
        <v>9</v>
      </c>
      <c r="B3230" s="4" t="s">
        <v>5066</v>
      </c>
      <c r="C3230" s="430"/>
      <c r="D3230" s="332" t="s">
        <v>4989</v>
      </c>
      <c r="E3230" s="333" t="s">
        <v>5067</v>
      </c>
      <c r="F3230" s="332" t="s">
        <v>144</v>
      </c>
      <c r="G3230" s="332">
        <v>200</v>
      </c>
      <c r="H3230" s="650">
        <v>0.05</v>
      </c>
      <c r="I3230" s="650">
        <v>10</v>
      </c>
      <c r="J3230" s="419">
        <v>43795</v>
      </c>
      <c r="K3230" s="597" t="s">
        <v>1560</v>
      </c>
      <c r="L3230" s="323" t="s">
        <v>78</v>
      </c>
      <c r="M3230" s="652" t="s">
        <v>81</v>
      </c>
      <c r="N3230" s="660">
        <v>43753</v>
      </c>
      <c r="O3230" s="654">
        <v>43762</v>
      </c>
      <c r="P3230" s="430"/>
      <c r="Q3230" s="2" t="s">
        <v>100</v>
      </c>
      <c r="R3230" s="655">
        <v>2019</v>
      </c>
      <c r="S3230" s="330"/>
      <c r="T3230" s="330"/>
      <c r="U3230" s="330"/>
      <c r="V3230" s="330"/>
      <c r="W3230" s="330"/>
    </row>
    <row r="3231" spans="1:23" s="564" customFormat="1" ht="23.25" hidden="1" customHeight="1" x14ac:dyDescent="0.25">
      <c r="A3231" s="4" t="s">
        <v>9</v>
      </c>
      <c r="B3231" s="4" t="s">
        <v>5066</v>
      </c>
      <c r="C3231" s="430"/>
      <c r="D3231" s="332" t="s">
        <v>4989</v>
      </c>
      <c r="E3231" s="333" t="s">
        <v>5067</v>
      </c>
      <c r="F3231" s="332" t="s">
        <v>144</v>
      </c>
      <c r="G3231" s="332">
        <v>200</v>
      </c>
      <c r="H3231" s="650">
        <v>0.05</v>
      </c>
      <c r="I3231" s="650">
        <v>10</v>
      </c>
      <c r="J3231" s="419">
        <v>43795</v>
      </c>
      <c r="K3231" s="597" t="s">
        <v>1560</v>
      </c>
      <c r="L3231" s="323" t="s">
        <v>78</v>
      </c>
      <c r="M3231" s="652" t="s">
        <v>81</v>
      </c>
      <c r="N3231" s="660">
        <v>43753</v>
      </c>
      <c r="O3231" s="654">
        <v>43762</v>
      </c>
      <c r="P3231" s="430"/>
      <c r="Q3231" s="2" t="s">
        <v>100</v>
      </c>
      <c r="R3231" s="655">
        <v>2019</v>
      </c>
      <c r="S3231" s="330"/>
      <c r="T3231" s="330"/>
      <c r="U3231" s="330"/>
      <c r="V3231" s="330"/>
      <c r="W3231" s="330"/>
    </row>
    <row r="3232" spans="1:23" s="564" customFormat="1" ht="23.25" hidden="1" customHeight="1" x14ac:dyDescent="0.25">
      <c r="A3232" s="4" t="s">
        <v>5449</v>
      </c>
      <c r="B3232" s="4" t="s">
        <v>5450</v>
      </c>
      <c r="C3232" s="430"/>
      <c r="D3232" s="332" t="s">
        <v>5451</v>
      </c>
      <c r="E3232" s="4" t="s">
        <v>5452</v>
      </c>
      <c r="F3232" s="332" t="s">
        <v>32</v>
      </c>
      <c r="G3232" s="332">
        <v>1</v>
      </c>
      <c r="H3232" s="650">
        <v>2723.1</v>
      </c>
      <c r="I3232" s="650">
        <v>2723.1</v>
      </c>
      <c r="J3232" s="419">
        <v>43795</v>
      </c>
      <c r="K3232" s="597" t="s">
        <v>192</v>
      </c>
      <c r="L3232" s="323" t="s">
        <v>54</v>
      </c>
      <c r="M3232" s="652" t="s">
        <v>3106</v>
      </c>
      <c r="N3232" s="660">
        <v>43844</v>
      </c>
      <c r="O3232" s="654">
        <v>43851</v>
      </c>
      <c r="P3232" s="430"/>
      <c r="Q3232" s="2" t="s">
        <v>100</v>
      </c>
      <c r="R3232" s="655">
        <v>2020</v>
      </c>
      <c r="S3232" s="330"/>
      <c r="T3232" s="330"/>
      <c r="U3232" s="330"/>
      <c r="V3232" s="330"/>
      <c r="W3232" s="330"/>
    </row>
    <row r="3233" spans="1:23" ht="23.25" hidden="1" customHeight="1" x14ac:dyDescent="0.25">
      <c r="A3233" s="4" t="s">
        <v>5449</v>
      </c>
      <c r="B3233" s="4" t="s">
        <v>5450</v>
      </c>
      <c r="C3233" s="430"/>
      <c r="D3233" s="332" t="s">
        <v>5451</v>
      </c>
      <c r="E3233" s="4" t="s">
        <v>5452</v>
      </c>
      <c r="F3233" s="332" t="s">
        <v>32</v>
      </c>
      <c r="G3233" s="332">
        <v>1</v>
      </c>
      <c r="H3233" s="650">
        <v>2723.1</v>
      </c>
      <c r="I3233" s="650">
        <v>2723.1</v>
      </c>
      <c r="J3233" s="419">
        <v>43795</v>
      </c>
      <c r="K3233" s="597" t="s">
        <v>192</v>
      </c>
      <c r="L3233" s="323" t="s">
        <v>54</v>
      </c>
      <c r="M3233" s="652" t="s">
        <v>3106</v>
      </c>
      <c r="N3233" s="660">
        <v>43844</v>
      </c>
      <c r="O3233" s="654">
        <v>43851</v>
      </c>
      <c r="P3233" s="430"/>
      <c r="Q3233" s="2" t="s">
        <v>100</v>
      </c>
      <c r="R3233" s="655">
        <v>2020</v>
      </c>
    </row>
    <row r="3234" spans="1:23" ht="23.25" hidden="1" customHeight="1" x14ac:dyDescent="0.25">
      <c r="A3234" s="4" t="s">
        <v>3930</v>
      </c>
      <c r="B3234" s="4" t="s">
        <v>5212</v>
      </c>
      <c r="C3234" s="430" t="s">
        <v>2389</v>
      </c>
      <c r="D3234" s="332" t="s">
        <v>5213</v>
      </c>
      <c r="E3234" s="337" t="s">
        <v>5212</v>
      </c>
      <c r="F3234" s="332" t="s">
        <v>50</v>
      </c>
      <c r="G3234" s="332">
        <v>3</v>
      </c>
      <c r="H3234" s="650">
        <v>22.5</v>
      </c>
      <c r="I3234" s="650">
        <v>67.5</v>
      </c>
      <c r="J3234" s="420">
        <v>43795</v>
      </c>
      <c r="K3234" s="598" t="s">
        <v>33</v>
      </c>
      <c r="L3234" s="323" t="s">
        <v>36</v>
      </c>
      <c r="M3234" s="652" t="s">
        <v>601</v>
      </c>
      <c r="N3234" s="653">
        <v>43803</v>
      </c>
      <c r="O3234" s="654">
        <v>43804</v>
      </c>
      <c r="P3234" s="430"/>
      <c r="Q3234" s="2" t="s">
        <v>100</v>
      </c>
      <c r="R3234" s="658">
        <f t="shared" ref="R3234:R3243" si="2">YEAR(J3234)</f>
        <v>2019</v>
      </c>
    </row>
    <row r="3235" spans="1:23" s="564" customFormat="1" ht="23.25" hidden="1" customHeight="1" x14ac:dyDescent="0.25">
      <c r="A3235" s="4" t="s">
        <v>3930</v>
      </c>
      <c r="B3235" s="4" t="s">
        <v>5212</v>
      </c>
      <c r="C3235" s="430" t="s">
        <v>2389</v>
      </c>
      <c r="D3235" s="332" t="s">
        <v>5213</v>
      </c>
      <c r="E3235" s="337" t="s">
        <v>5212</v>
      </c>
      <c r="F3235" s="332" t="s">
        <v>50</v>
      </c>
      <c r="G3235" s="332">
        <v>3</v>
      </c>
      <c r="H3235" s="650">
        <v>22.5</v>
      </c>
      <c r="I3235" s="650">
        <v>67.5</v>
      </c>
      <c r="J3235" s="420">
        <v>43795</v>
      </c>
      <c r="K3235" s="598" t="s">
        <v>33</v>
      </c>
      <c r="L3235" s="323" t="s">
        <v>36</v>
      </c>
      <c r="M3235" s="652" t="s">
        <v>601</v>
      </c>
      <c r="N3235" s="653">
        <v>43803</v>
      </c>
      <c r="O3235" s="654">
        <v>43804</v>
      </c>
      <c r="P3235" s="430"/>
      <c r="Q3235" s="2" t="s">
        <v>100</v>
      </c>
      <c r="R3235" s="658">
        <f t="shared" si="2"/>
        <v>2019</v>
      </c>
      <c r="S3235" s="330"/>
      <c r="T3235" s="330"/>
      <c r="U3235" s="330"/>
      <c r="V3235" s="330"/>
      <c r="W3235" s="330"/>
    </row>
    <row r="3236" spans="1:23" ht="23.25" hidden="1" customHeight="1" x14ac:dyDescent="0.25">
      <c r="A3236" s="4" t="s">
        <v>5453</v>
      </c>
      <c r="B3236" s="4" t="s">
        <v>5454</v>
      </c>
      <c r="C3236" s="430"/>
      <c r="D3236" s="332"/>
      <c r="E3236" s="337" t="s">
        <v>5454</v>
      </c>
      <c r="F3236" s="332" t="s">
        <v>50</v>
      </c>
      <c r="G3236" s="332">
        <v>1</v>
      </c>
      <c r="H3236" s="650"/>
      <c r="I3236" s="650">
        <v>40</v>
      </c>
      <c r="J3236" s="419">
        <v>43795</v>
      </c>
      <c r="K3236" s="597" t="s">
        <v>1560</v>
      </c>
      <c r="L3236" s="323" t="s">
        <v>3047</v>
      </c>
      <c r="M3236" s="652" t="s">
        <v>601</v>
      </c>
      <c r="N3236" s="660">
        <v>43803</v>
      </c>
      <c r="O3236" s="654">
        <v>43804</v>
      </c>
      <c r="P3236" s="430"/>
      <c r="Q3236" s="2" t="s">
        <v>67</v>
      </c>
      <c r="R3236" s="455">
        <f t="shared" si="2"/>
        <v>2019</v>
      </c>
    </row>
    <row r="3237" spans="1:23" ht="23.25" hidden="1" customHeight="1" x14ac:dyDescent="0.25">
      <c r="A3237" s="4" t="s">
        <v>5453</v>
      </c>
      <c r="B3237" s="4" t="s">
        <v>5454</v>
      </c>
      <c r="C3237" s="430"/>
      <c r="D3237" s="332"/>
      <c r="E3237" s="337" t="s">
        <v>5454</v>
      </c>
      <c r="F3237" s="332" t="s">
        <v>50</v>
      </c>
      <c r="G3237" s="332">
        <v>1</v>
      </c>
      <c r="H3237" s="650"/>
      <c r="I3237" s="650">
        <v>40</v>
      </c>
      <c r="J3237" s="419">
        <v>43795</v>
      </c>
      <c r="K3237" s="597" t="s">
        <v>1560</v>
      </c>
      <c r="L3237" s="323" t="s">
        <v>3047</v>
      </c>
      <c r="M3237" s="652" t="s">
        <v>601</v>
      </c>
      <c r="N3237" s="660">
        <v>43803</v>
      </c>
      <c r="O3237" s="654">
        <v>43804</v>
      </c>
      <c r="P3237" s="430"/>
      <c r="Q3237" s="2" t="s">
        <v>67</v>
      </c>
      <c r="R3237" s="455">
        <f t="shared" si="2"/>
        <v>2019</v>
      </c>
    </row>
    <row r="3238" spans="1:23" s="124" customFormat="1" ht="23.25" hidden="1" customHeight="1" x14ac:dyDescent="0.25">
      <c r="A3238" s="4" t="s">
        <v>78</v>
      </c>
      <c r="B3238" s="4" t="s">
        <v>5455</v>
      </c>
      <c r="C3238" s="430" t="s">
        <v>29</v>
      </c>
      <c r="D3238" s="332" t="s">
        <v>5456</v>
      </c>
      <c r="E3238" s="337" t="s">
        <v>5457</v>
      </c>
      <c r="F3238" s="332" t="s">
        <v>32</v>
      </c>
      <c r="G3238" s="332">
        <v>1</v>
      </c>
      <c r="H3238" s="650">
        <v>380.4</v>
      </c>
      <c r="I3238" s="650">
        <v>380.4</v>
      </c>
      <c r="J3238" s="420">
        <v>43795</v>
      </c>
      <c r="K3238" s="598" t="s">
        <v>33</v>
      </c>
      <c r="L3238" s="323" t="s">
        <v>88</v>
      </c>
      <c r="M3238" s="652" t="s">
        <v>601</v>
      </c>
      <c r="N3238" s="653">
        <v>43803</v>
      </c>
      <c r="O3238" s="654">
        <v>43804</v>
      </c>
      <c r="P3238" s="430"/>
      <c r="Q3238" s="2" t="s">
        <v>67</v>
      </c>
      <c r="R3238" s="455">
        <f t="shared" si="2"/>
        <v>2019</v>
      </c>
      <c r="S3238" s="330"/>
      <c r="T3238" s="330"/>
      <c r="U3238" s="330"/>
      <c r="V3238" s="330"/>
      <c r="W3238" s="330"/>
    </row>
    <row r="3239" spans="1:23" s="564" customFormat="1" ht="23.25" hidden="1" customHeight="1" x14ac:dyDescent="0.25">
      <c r="A3239" s="4" t="s">
        <v>78</v>
      </c>
      <c r="B3239" s="4" t="s">
        <v>5455</v>
      </c>
      <c r="C3239" s="430" t="s">
        <v>29</v>
      </c>
      <c r="D3239" s="332" t="s">
        <v>5456</v>
      </c>
      <c r="E3239" s="337" t="s">
        <v>5457</v>
      </c>
      <c r="F3239" s="332" t="s">
        <v>32</v>
      </c>
      <c r="G3239" s="332">
        <v>1</v>
      </c>
      <c r="H3239" s="650">
        <v>380.4</v>
      </c>
      <c r="I3239" s="650">
        <v>380.4</v>
      </c>
      <c r="J3239" s="420">
        <v>43795</v>
      </c>
      <c r="K3239" s="598" t="s">
        <v>33</v>
      </c>
      <c r="L3239" s="323" t="s">
        <v>88</v>
      </c>
      <c r="M3239" s="652" t="s">
        <v>601</v>
      </c>
      <c r="N3239" s="653">
        <v>43803</v>
      </c>
      <c r="O3239" s="654">
        <v>43804</v>
      </c>
      <c r="P3239" s="430"/>
      <c r="Q3239" s="2" t="s">
        <v>67</v>
      </c>
      <c r="R3239" s="455">
        <f t="shared" si="2"/>
        <v>2019</v>
      </c>
      <c r="S3239" s="330"/>
      <c r="T3239" s="330"/>
      <c r="U3239" s="330"/>
      <c r="V3239" s="330"/>
      <c r="W3239" s="330"/>
    </row>
    <row r="3240" spans="1:23" ht="29.25" hidden="1" customHeight="1" x14ac:dyDescent="0.25">
      <c r="A3240" s="4" t="s">
        <v>54</v>
      </c>
      <c r="B3240" s="4" t="s">
        <v>5458</v>
      </c>
      <c r="C3240" s="430"/>
      <c r="D3240" s="332"/>
      <c r="E3240" s="337" t="s">
        <v>5459</v>
      </c>
      <c r="F3240" s="332" t="s">
        <v>32</v>
      </c>
      <c r="G3240" s="332">
        <v>1</v>
      </c>
      <c r="H3240" s="650">
        <v>105.53</v>
      </c>
      <c r="I3240" s="650">
        <v>105.53</v>
      </c>
      <c r="J3240" s="419">
        <v>43795</v>
      </c>
      <c r="K3240" s="597" t="s">
        <v>1892</v>
      </c>
      <c r="L3240" s="323" t="s">
        <v>54</v>
      </c>
      <c r="M3240" s="652" t="s">
        <v>601</v>
      </c>
      <c r="N3240" s="660">
        <v>43803</v>
      </c>
      <c r="O3240" s="654">
        <v>43804</v>
      </c>
      <c r="P3240" s="430"/>
      <c r="Q3240" s="2" t="s">
        <v>100</v>
      </c>
      <c r="R3240" s="455">
        <f t="shared" si="2"/>
        <v>2019</v>
      </c>
    </row>
    <row r="3241" spans="1:23" ht="29.25" hidden="1" customHeight="1" x14ac:dyDescent="0.25">
      <c r="A3241" s="4" t="s">
        <v>54</v>
      </c>
      <c r="B3241" s="4" t="s">
        <v>5458</v>
      </c>
      <c r="C3241" s="430"/>
      <c r="D3241" s="332"/>
      <c r="E3241" s="337" t="s">
        <v>5459</v>
      </c>
      <c r="F3241" s="332" t="s">
        <v>32</v>
      </c>
      <c r="G3241" s="332">
        <v>1</v>
      </c>
      <c r="H3241" s="650">
        <v>105.53</v>
      </c>
      <c r="I3241" s="650">
        <v>105.53</v>
      </c>
      <c r="J3241" s="419">
        <v>43795</v>
      </c>
      <c r="K3241" s="597" t="s">
        <v>1892</v>
      </c>
      <c r="L3241" s="323" t="s">
        <v>54</v>
      </c>
      <c r="M3241" s="652" t="s">
        <v>601</v>
      </c>
      <c r="N3241" s="660">
        <v>43803</v>
      </c>
      <c r="O3241" s="654">
        <v>43804</v>
      </c>
      <c r="P3241" s="430"/>
      <c r="Q3241" s="2" t="s">
        <v>100</v>
      </c>
      <c r="R3241" s="455">
        <f t="shared" si="2"/>
        <v>2019</v>
      </c>
    </row>
    <row r="3242" spans="1:23" s="124" customFormat="1" ht="23.25" hidden="1" customHeight="1" x14ac:dyDescent="0.25">
      <c r="A3242" s="4" t="s">
        <v>7</v>
      </c>
      <c r="B3242" s="4" t="s">
        <v>5460</v>
      </c>
      <c r="C3242" s="430" t="s">
        <v>5461</v>
      </c>
      <c r="D3242" s="332" t="s">
        <v>5462</v>
      </c>
      <c r="E3242" s="4" t="s">
        <v>5460</v>
      </c>
      <c r="F3242" s="332" t="s">
        <v>50</v>
      </c>
      <c r="G3242" s="332">
        <v>2</v>
      </c>
      <c r="H3242" s="650">
        <v>64.8</v>
      </c>
      <c r="I3242" s="650">
        <v>129.6</v>
      </c>
      <c r="J3242" s="419">
        <v>43795</v>
      </c>
      <c r="K3242" s="597" t="s">
        <v>1757</v>
      </c>
      <c r="L3242" s="323" t="s">
        <v>7</v>
      </c>
      <c r="M3242" s="652" t="s">
        <v>601</v>
      </c>
      <c r="N3242" s="660">
        <v>43803</v>
      </c>
      <c r="O3242" s="654">
        <v>43804</v>
      </c>
      <c r="P3242" s="430"/>
      <c r="Q3242" s="2" t="s">
        <v>100</v>
      </c>
      <c r="R3242" s="455">
        <f t="shared" si="2"/>
        <v>2019</v>
      </c>
      <c r="S3242" s="330"/>
      <c r="T3242" s="330"/>
      <c r="U3242" s="330"/>
      <c r="V3242" s="330"/>
      <c r="W3242" s="330"/>
    </row>
    <row r="3243" spans="1:23" s="124" customFormat="1" ht="23.25" hidden="1" customHeight="1" x14ac:dyDescent="0.25">
      <c r="A3243" s="4" t="s">
        <v>7</v>
      </c>
      <c r="B3243" s="4" t="s">
        <v>5460</v>
      </c>
      <c r="C3243" s="430" t="s">
        <v>5461</v>
      </c>
      <c r="D3243" s="332" t="s">
        <v>5462</v>
      </c>
      <c r="E3243" s="4" t="s">
        <v>5460</v>
      </c>
      <c r="F3243" s="332" t="s">
        <v>50</v>
      </c>
      <c r="G3243" s="332">
        <v>2</v>
      </c>
      <c r="H3243" s="650">
        <v>64.8</v>
      </c>
      <c r="I3243" s="650">
        <v>129.6</v>
      </c>
      <c r="J3243" s="419">
        <v>43795</v>
      </c>
      <c r="K3243" s="597" t="s">
        <v>1757</v>
      </c>
      <c r="L3243" s="323" t="s">
        <v>7</v>
      </c>
      <c r="M3243" s="652" t="s">
        <v>601</v>
      </c>
      <c r="N3243" s="660">
        <v>43803</v>
      </c>
      <c r="O3243" s="654">
        <v>43804</v>
      </c>
      <c r="P3243" s="430"/>
      <c r="Q3243" s="2" t="s">
        <v>100</v>
      </c>
      <c r="R3243" s="455">
        <f t="shared" si="2"/>
        <v>2019</v>
      </c>
      <c r="S3243" s="330"/>
      <c r="T3243" s="330"/>
      <c r="U3243" s="330"/>
      <c r="V3243" s="330"/>
      <c r="W3243" s="330"/>
    </row>
    <row r="3244" spans="1:23" s="542" customFormat="1" ht="23.25" hidden="1" customHeight="1" x14ac:dyDescent="0.25">
      <c r="A3244" s="4" t="s">
        <v>9</v>
      </c>
      <c r="B3244" s="4" t="s">
        <v>4935</v>
      </c>
      <c r="C3244" s="430"/>
      <c r="D3244" s="332" t="s">
        <v>5463</v>
      </c>
      <c r="E3244" s="333" t="s">
        <v>4935</v>
      </c>
      <c r="F3244" s="332" t="s">
        <v>2334</v>
      </c>
      <c r="G3244" s="332">
        <v>300</v>
      </c>
      <c r="H3244" s="650">
        <v>0.28399999999999997</v>
      </c>
      <c r="I3244" s="650"/>
      <c r="J3244" s="419">
        <v>43796</v>
      </c>
      <c r="K3244" s="597" t="s">
        <v>1560</v>
      </c>
      <c r="L3244" s="323" t="s">
        <v>88</v>
      </c>
      <c r="M3244" s="652" t="s">
        <v>104</v>
      </c>
      <c r="N3244" s="660"/>
      <c r="O3244" s="654"/>
      <c r="P3244" s="430"/>
      <c r="Q3244" s="2" t="s">
        <v>67</v>
      </c>
      <c r="R3244" s="655">
        <v>2019</v>
      </c>
      <c r="S3244" s="330"/>
      <c r="T3244" s="330"/>
      <c r="U3244" s="330"/>
      <c r="V3244" s="330"/>
      <c r="W3244" s="330"/>
    </row>
    <row r="3245" spans="1:23" s="542" customFormat="1" ht="23.25" hidden="1" customHeight="1" x14ac:dyDescent="0.25">
      <c r="A3245" s="4" t="s">
        <v>9</v>
      </c>
      <c r="B3245" s="4" t="s">
        <v>4935</v>
      </c>
      <c r="C3245" s="430"/>
      <c r="D3245" s="332" t="s">
        <v>5463</v>
      </c>
      <c r="E3245" s="333" t="s">
        <v>4935</v>
      </c>
      <c r="F3245" s="332" t="s">
        <v>2334</v>
      </c>
      <c r="G3245" s="332">
        <v>300</v>
      </c>
      <c r="H3245" s="650">
        <v>0.28399999999999997</v>
      </c>
      <c r="I3245" s="650"/>
      <c r="J3245" s="419">
        <v>43796</v>
      </c>
      <c r="K3245" s="597" t="s">
        <v>1560</v>
      </c>
      <c r="L3245" s="323" t="s">
        <v>88</v>
      </c>
      <c r="M3245" s="652" t="s">
        <v>104</v>
      </c>
      <c r="N3245" s="660"/>
      <c r="O3245" s="654"/>
      <c r="P3245" s="430"/>
      <c r="Q3245" s="2" t="s">
        <v>67</v>
      </c>
      <c r="R3245" s="655">
        <v>2019</v>
      </c>
      <c r="S3245" s="330"/>
      <c r="T3245" s="330"/>
      <c r="U3245" s="330"/>
      <c r="V3245" s="330"/>
      <c r="W3245" s="330"/>
    </row>
    <row r="3246" spans="1:23" s="542" customFormat="1" ht="23.25" hidden="1" customHeight="1" x14ac:dyDescent="0.25">
      <c r="A3246" s="4" t="s">
        <v>9</v>
      </c>
      <c r="B3246" s="4" t="s">
        <v>5066</v>
      </c>
      <c r="C3246" s="430"/>
      <c r="D3246" s="332" t="s">
        <v>4989</v>
      </c>
      <c r="E3246" s="333" t="s">
        <v>5067</v>
      </c>
      <c r="F3246" s="332" t="s">
        <v>2334</v>
      </c>
      <c r="G3246" s="332">
        <v>200</v>
      </c>
      <c r="H3246" s="650">
        <v>0.05</v>
      </c>
      <c r="I3246" s="650">
        <v>10</v>
      </c>
      <c r="J3246" s="419">
        <v>43796</v>
      </c>
      <c r="K3246" s="597" t="s">
        <v>1560</v>
      </c>
      <c r="L3246" s="323" t="s">
        <v>88</v>
      </c>
      <c r="M3246" s="652" t="s">
        <v>104</v>
      </c>
      <c r="N3246" s="660"/>
      <c r="O3246" s="654"/>
      <c r="P3246" s="430"/>
      <c r="Q3246" s="2" t="s">
        <v>67</v>
      </c>
      <c r="R3246" s="655">
        <v>2019</v>
      </c>
      <c r="S3246" s="330"/>
      <c r="T3246" s="330"/>
      <c r="U3246" s="330"/>
      <c r="V3246" s="330"/>
      <c r="W3246" s="330"/>
    </row>
    <row r="3247" spans="1:23" s="542" customFormat="1" ht="23.25" hidden="1" customHeight="1" x14ac:dyDescent="0.25">
      <c r="A3247" s="4" t="s">
        <v>9</v>
      </c>
      <c r="B3247" s="4" t="s">
        <v>5066</v>
      </c>
      <c r="C3247" s="430"/>
      <c r="D3247" s="332" t="s">
        <v>4989</v>
      </c>
      <c r="E3247" s="333" t="s">
        <v>5067</v>
      </c>
      <c r="F3247" s="332" t="s">
        <v>2334</v>
      </c>
      <c r="G3247" s="332">
        <v>200</v>
      </c>
      <c r="H3247" s="650">
        <v>0.05</v>
      </c>
      <c r="I3247" s="650">
        <v>10</v>
      </c>
      <c r="J3247" s="419">
        <v>43796</v>
      </c>
      <c r="K3247" s="597" t="s">
        <v>1560</v>
      </c>
      <c r="L3247" s="323" t="s">
        <v>88</v>
      </c>
      <c r="M3247" s="652" t="s">
        <v>104</v>
      </c>
      <c r="N3247" s="660"/>
      <c r="O3247" s="654"/>
      <c r="P3247" s="430"/>
      <c r="Q3247" s="2" t="s">
        <v>67</v>
      </c>
      <c r="R3247" s="655">
        <v>2019</v>
      </c>
      <c r="S3247" s="330"/>
      <c r="T3247" s="330"/>
      <c r="U3247" s="330"/>
      <c r="V3247" s="330"/>
      <c r="W3247" s="330"/>
    </row>
    <row r="3248" spans="1:23" s="542" customFormat="1" ht="23.25" hidden="1" customHeight="1" x14ac:dyDescent="0.25">
      <c r="A3248" s="4" t="s">
        <v>9</v>
      </c>
      <c r="B3248" s="4" t="s">
        <v>4941</v>
      </c>
      <c r="C3248" s="430"/>
      <c r="D3248" s="332" t="s">
        <v>5464</v>
      </c>
      <c r="E3248" s="333" t="s">
        <v>5465</v>
      </c>
      <c r="F3248" s="332" t="s">
        <v>2334</v>
      </c>
      <c r="G3248" s="332">
        <v>100</v>
      </c>
      <c r="H3248" s="650">
        <v>0.11</v>
      </c>
      <c r="I3248" s="650">
        <v>11</v>
      </c>
      <c r="J3248" s="419">
        <v>43796</v>
      </c>
      <c r="K3248" s="597" t="s">
        <v>1560</v>
      </c>
      <c r="L3248" s="323" t="s">
        <v>88</v>
      </c>
      <c r="M3248" s="652" t="s">
        <v>104</v>
      </c>
      <c r="N3248" s="660"/>
      <c r="O3248" s="654"/>
      <c r="P3248" s="430"/>
      <c r="Q3248" s="2" t="s">
        <v>67</v>
      </c>
      <c r="R3248" s="655">
        <v>2019</v>
      </c>
      <c r="S3248" s="330"/>
      <c r="T3248" s="330"/>
      <c r="U3248" s="330"/>
      <c r="V3248" s="330"/>
      <c r="W3248" s="330"/>
    </row>
    <row r="3249" spans="1:23" s="542" customFormat="1" ht="23.25" hidden="1" customHeight="1" x14ac:dyDescent="0.25">
      <c r="A3249" s="4" t="s">
        <v>9</v>
      </c>
      <c r="B3249" s="4" t="s">
        <v>4941</v>
      </c>
      <c r="C3249" s="430"/>
      <c r="D3249" s="332" t="s">
        <v>5464</v>
      </c>
      <c r="E3249" s="333" t="s">
        <v>5465</v>
      </c>
      <c r="F3249" s="332" t="s">
        <v>2334</v>
      </c>
      <c r="G3249" s="332">
        <v>100</v>
      </c>
      <c r="H3249" s="650">
        <v>0.11</v>
      </c>
      <c r="I3249" s="650">
        <v>11</v>
      </c>
      <c r="J3249" s="419">
        <v>43796</v>
      </c>
      <c r="K3249" s="597" t="s">
        <v>1560</v>
      </c>
      <c r="L3249" s="323" t="s">
        <v>88</v>
      </c>
      <c r="M3249" s="652" t="s">
        <v>104</v>
      </c>
      <c r="N3249" s="660"/>
      <c r="O3249" s="654"/>
      <c r="P3249" s="430"/>
      <c r="Q3249" s="2" t="s">
        <v>67</v>
      </c>
      <c r="R3249" s="655">
        <v>2019</v>
      </c>
      <c r="S3249" s="330"/>
      <c r="T3249" s="330"/>
      <c r="U3249" s="330"/>
      <c r="V3249" s="330"/>
      <c r="W3249" s="330"/>
    </row>
    <row r="3250" spans="1:23" s="542" customFormat="1" ht="23.25" hidden="1" customHeight="1" x14ac:dyDescent="0.25">
      <c r="A3250" s="4" t="s">
        <v>5327</v>
      </c>
      <c r="B3250" s="4" t="s">
        <v>5466</v>
      </c>
      <c r="C3250" s="430" t="s">
        <v>5467</v>
      </c>
      <c r="D3250" s="332">
        <v>28164</v>
      </c>
      <c r="E3250" s="4" t="s">
        <v>5468</v>
      </c>
      <c r="F3250" s="344" t="s">
        <v>44</v>
      </c>
      <c r="G3250" s="332" t="s">
        <v>5469</v>
      </c>
      <c r="H3250" s="650">
        <v>228.2</v>
      </c>
      <c r="I3250" s="650">
        <v>228.2</v>
      </c>
      <c r="J3250" s="419">
        <v>43798</v>
      </c>
      <c r="K3250" s="597" t="s">
        <v>188</v>
      </c>
      <c r="L3250" s="323" t="s">
        <v>5327</v>
      </c>
      <c r="M3250" s="652" t="s">
        <v>601</v>
      </c>
      <c r="N3250" s="660">
        <v>43816</v>
      </c>
      <c r="O3250" s="657"/>
      <c r="P3250" s="430"/>
      <c r="Q3250" s="2" t="s">
        <v>67</v>
      </c>
      <c r="R3250" s="455">
        <f t="shared" ref="R3250:R3259" si="3">YEAR(J3250)</f>
        <v>2019</v>
      </c>
      <c r="S3250" s="330"/>
      <c r="T3250" s="330"/>
      <c r="U3250" s="330"/>
      <c r="V3250" s="330"/>
      <c r="W3250" s="330"/>
    </row>
    <row r="3251" spans="1:23" s="124" customFormat="1" ht="23.25" hidden="1" customHeight="1" x14ac:dyDescent="0.25">
      <c r="A3251" s="4" t="s">
        <v>5327</v>
      </c>
      <c r="B3251" s="4" t="s">
        <v>5466</v>
      </c>
      <c r="C3251" s="430" t="s">
        <v>5467</v>
      </c>
      <c r="D3251" s="332">
        <v>28164</v>
      </c>
      <c r="E3251" s="4" t="s">
        <v>5468</v>
      </c>
      <c r="F3251" s="344" t="s">
        <v>44</v>
      </c>
      <c r="G3251" s="332" t="s">
        <v>5469</v>
      </c>
      <c r="H3251" s="650">
        <v>228.2</v>
      </c>
      <c r="I3251" s="650">
        <v>228.2</v>
      </c>
      <c r="J3251" s="419">
        <v>43798</v>
      </c>
      <c r="K3251" s="597" t="s">
        <v>188</v>
      </c>
      <c r="L3251" s="323" t="s">
        <v>5327</v>
      </c>
      <c r="M3251" s="652" t="s">
        <v>601</v>
      </c>
      <c r="N3251" s="660">
        <v>43816</v>
      </c>
      <c r="O3251" s="657"/>
      <c r="P3251" s="430"/>
      <c r="Q3251" s="2" t="s">
        <v>67</v>
      </c>
      <c r="R3251" s="455">
        <f t="shared" si="3"/>
        <v>2019</v>
      </c>
      <c r="S3251" s="330"/>
      <c r="T3251" s="330"/>
      <c r="U3251" s="330"/>
      <c r="V3251" s="330"/>
      <c r="W3251" s="330"/>
    </row>
    <row r="3252" spans="1:23" s="564" customFormat="1" ht="23.25" hidden="1" customHeight="1" x14ac:dyDescent="0.25">
      <c r="A3252" s="4" t="s">
        <v>389</v>
      </c>
      <c r="B3252" s="4" t="s">
        <v>5470</v>
      </c>
      <c r="C3252" s="430" t="s">
        <v>947</v>
      </c>
      <c r="D3252" s="332"/>
      <c r="E3252" s="337" t="s">
        <v>5471</v>
      </c>
      <c r="F3252" s="332" t="s">
        <v>144</v>
      </c>
      <c r="G3252" s="332">
        <v>20</v>
      </c>
      <c r="H3252" s="650">
        <v>1.95</v>
      </c>
      <c r="I3252" s="650">
        <v>39</v>
      </c>
      <c r="J3252" s="419">
        <v>43798</v>
      </c>
      <c r="K3252" s="597" t="s">
        <v>234</v>
      </c>
      <c r="L3252" s="323" t="s">
        <v>389</v>
      </c>
      <c r="M3252" s="652" t="s">
        <v>3106</v>
      </c>
      <c r="N3252" s="660">
        <v>43845</v>
      </c>
      <c r="O3252" s="654">
        <v>43852</v>
      </c>
      <c r="P3252" s="430"/>
      <c r="Q3252" s="2" t="s">
        <v>100</v>
      </c>
      <c r="R3252" s="455">
        <f t="shared" si="3"/>
        <v>2019</v>
      </c>
      <c r="S3252" s="330"/>
      <c r="T3252" s="330"/>
      <c r="U3252" s="330"/>
      <c r="V3252" s="330"/>
      <c r="W3252" s="330"/>
    </row>
    <row r="3253" spans="1:23" ht="23.25" hidden="1" customHeight="1" x14ac:dyDescent="0.25">
      <c r="A3253" s="4" t="s">
        <v>389</v>
      </c>
      <c r="B3253" s="4" t="s">
        <v>5470</v>
      </c>
      <c r="C3253" s="430" t="s">
        <v>947</v>
      </c>
      <c r="D3253" s="332"/>
      <c r="E3253" s="337" t="s">
        <v>5471</v>
      </c>
      <c r="F3253" s="332" t="s">
        <v>144</v>
      </c>
      <c r="G3253" s="332">
        <v>20</v>
      </c>
      <c r="H3253" s="650">
        <v>1.95</v>
      </c>
      <c r="I3253" s="650">
        <v>39</v>
      </c>
      <c r="J3253" s="419">
        <v>43798</v>
      </c>
      <c r="K3253" s="597" t="s">
        <v>234</v>
      </c>
      <c r="L3253" s="323" t="s">
        <v>389</v>
      </c>
      <c r="M3253" s="652" t="s">
        <v>3106</v>
      </c>
      <c r="N3253" s="660">
        <v>43845</v>
      </c>
      <c r="O3253" s="654">
        <v>43852</v>
      </c>
      <c r="P3253" s="430"/>
      <c r="Q3253" s="2" t="s">
        <v>100</v>
      </c>
      <c r="R3253" s="455">
        <f t="shared" si="3"/>
        <v>2019</v>
      </c>
    </row>
    <row r="3254" spans="1:23" s="124" customFormat="1" ht="23.25" hidden="1" customHeight="1" x14ac:dyDescent="0.25">
      <c r="A3254" s="4" t="s">
        <v>389</v>
      </c>
      <c r="B3254" s="4" t="s">
        <v>5472</v>
      </c>
      <c r="C3254" s="430" t="s">
        <v>947</v>
      </c>
      <c r="D3254" s="332"/>
      <c r="E3254" s="337" t="s">
        <v>5473</v>
      </c>
      <c r="F3254" s="332" t="s">
        <v>144</v>
      </c>
      <c r="G3254" s="332">
        <v>20</v>
      </c>
      <c r="H3254" s="650">
        <v>2.2799999999999998</v>
      </c>
      <c r="I3254" s="650">
        <v>45.599999999999994</v>
      </c>
      <c r="J3254" s="419">
        <v>43798</v>
      </c>
      <c r="K3254" s="597" t="s">
        <v>234</v>
      </c>
      <c r="L3254" s="323" t="s">
        <v>389</v>
      </c>
      <c r="M3254" s="652" t="s">
        <v>3106</v>
      </c>
      <c r="N3254" s="660">
        <v>43845</v>
      </c>
      <c r="O3254" s="654">
        <v>43852</v>
      </c>
      <c r="P3254" s="430"/>
      <c r="Q3254" s="2" t="s">
        <v>100</v>
      </c>
      <c r="R3254" s="455">
        <f t="shared" si="3"/>
        <v>2019</v>
      </c>
      <c r="S3254" s="330"/>
      <c r="T3254" s="330"/>
      <c r="U3254" s="330"/>
      <c r="V3254" s="330"/>
      <c r="W3254" s="330"/>
    </row>
    <row r="3255" spans="1:23" ht="23.25" hidden="1" customHeight="1" x14ac:dyDescent="0.25">
      <c r="A3255" s="4" t="s">
        <v>389</v>
      </c>
      <c r="B3255" s="4" t="s">
        <v>5472</v>
      </c>
      <c r="C3255" s="430" t="s">
        <v>947</v>
      </c>
      <c r="D3255" s="332"/>
      <c r="E3255" s="337" t="s">
        <v>5473</v>
      </c>
      <c r="F3255" s="332" t="s">
        <v>144</v>
      </c>
      <c r="G3255" s="332">
        <v>20</v>
      </c>
      <c r="H3255" s="650">
        <v>2.2799999999999998</v>
      </c>
      <c r="I3255" s="650">
        <v>45.599999999999994</v>
      </c>
      <c r="J3255" s="419">
        <v>43798</v>
      </c>
      <c r="K3255" s="597" t="s">
        <v>234</v>
      </c>
      <c r="L3255" s="323" t="s">
        <v>389</v>
      </c>
      <c r="M3255" s="652" t="s">
        <v>3106</v>
      </c>
      <c r="N3255" s="660">
        <v>43845</v>
      </c>
      <c r="O3255" s="654">
        <v>43852</v>
      </c>
      <c r="P3255" s="430"/>
      <c r="Q3255" s="2" t="s">
        <v>100</v>
      </c>
      <c r="R3255" s="455">
        <f t="shared" si="3"/>
        <v>2019</v>
      </c>
    </row>
    <row r="3256" spans="1:23" ht="23.25" hidden="1" customHeight="1" x14ac:dyDescent="0.25">
      <c r="A3256" s="4" t="s">
        <v>36</v>
      </c>
      <c r="B3256" s="4" t="s">
        <v>5474</v>
      </c>
      <c r="C3256" s="430"/>
      <c r="D3256" s="332" t="s">
        <v>5475</v>
      </c>
      <c r="E3256" s="4" t="s">
        <v>5476</v>
      </c>
      <c r="F3256" s="332" t="s">
        <v>32</v>
      </c>
      <c r="G3256" s="332">
        <v>1</v>
      </c>
      <c r="H3256" s="650">
        <v>647.5</v>
      </c>
      <c r="I3256" s="650">
        <v>647.5</v>
      </c>
      <c r="J3256" s="419">
        <v>43801</v>
      </c>
      <c r="K3256" s="597" t="s">
        <v>192</v>
      </c>
      <c r="L3256" s="323" t="s">
        <v>36</v>
      </c>
      <c r="M3256" s="652"/>
      <c r="N3256" s="660"/>
      <c r="O3256" s="654"/>
      <c r="P3256" s="430"/>
      <c r="Q3256" s="2" t="s">
        <v>67</v>
      </c>
      <c r="R3256" s="455">
        <f t="shared" si="3"/>
        <v>2019</v>
      </c>
    </row>
    <row r="3257" spans="1:23" s="124" customFormat="1" ht="23.25" hidden="1" customHeight="1" x14ac:dyDescent="0.25">
      <c r="A3257" s="4" t="s">
        <v>36</v>
      </c>
      <c r="B3257" s="4" t="s">
        <v>5474</v>
      </c>
      <c r="C3257" s="430"/>
      <c r="D3257" s="332" t="s">
        <v>5475</v>
      </c>
      <c r="E3257" s="4" t="s">
        <v>5476</v>
      </c>
      <c r="F3257" s="332" t="s">
        <v>32</v>
      </c>
      <c r="G3257" s="332">
        <v>1</v>
      </c>
      <c r="H3257" s="650">
        <v>647.5</v>
      </c>
      <c r="I3257" s="650">
        <v>647.5</v>
      </c>
      <c r="J3257" s="419">
        <v>43801</v>
      </c>
      <c r="K3257" s="597" t="s">
        <v>192</v>
      </c>
      <c r="L3257" s="323" t="s">
        <v>36</v>
      </c>
      <c r="M3257" s="652"/>
      <c r="N3257" s="660"/>
      <c r="O3257" s="654"/>
      <c r="P3257" s="430"/>
      <c r="Q3257" s="2" t="s">
        <v>67</v>
      </c>
      <c r="R3257" s="455">
        <f t="shared" si="3"/>
        <v>2019</v>
      </c>
      <c r="S3257" s="330"/>
      <c r="T3257" s="330"/>
      <c r="U3257" s="330"/>
      <c r="V3257" s="330"/>
      <c r="W3257" s="330"/>
    </row>
    <row r="3258" spans="1:23" s="124" customFormat="1" ht="23.25" hidden="1" customHeight="1" x14ac:dyDescent="0.25">
      <c r="A3258" s="4" t="s">
        <v>54</v>
      </c>
      <c r="B3258" s="4" t="s">
        <v>5477</v>
      </c>
      <c r="C3258" s="430" t="s">
        <v>5478</v>
      </c>
      <c r="D3258" s="332" t="s">
        <v>5479</v>
      </c>
      <c r="E3258" s="333" t="s">
        <v>5480</v>
      </c>
      <c r="F3258" s="332" t="s">
        <v>32</v>
      </c>
      <c r="G3258" s="332">
        <v>1</v>
      </c>
      <c r="H3258" s="650">
        <v>935</v>
      </c>
      <c r="I3258" s="650">
        <v>935</v>
      </c>
      <c r="J3258" s="419">
        <v>43801</v>
      </c>
      <c r="K3258" s="597" t="s">
        <v>5481</v>
      </c>
      <c r="L3258" s="323" t="s">
        <v>54</v>
      </c>
      <c r="M3258" s="652" t="s">
        <v>601</v>
      </c>
      <c r="N3258" s="660">
        <v>43801</v>
      </c>
      <c r="O3258" s="654">
        <v>43810</v>
      </c>
      <c r="P3258" s="430"/>
      <c r="Q3258" s="2" t="s">
        <v>100</v>
      </c>
      <c r="R3258" s="455">
        <f t="shared" si="3"/>
        <v>2019</v>
      </c>
      <c r="S3258" s="330"/>
      <c r="T3258" s="330"/>
      <c r="U3258" s="330"/>
      <c r="V3258" s="330"/>
      <c r="W3258" s="330"/>
    </row>
    <row r="3259" spans="1:23" s="124" customFormat="1" ht="23.25" hidden="1" customHeight="1" x14ac:dyDescent="0.25">
      <c r="A3259" s="4" t="s">
        <v>54</v>
      </c>
      <c r="B3259" s="4" t="s">
        <v>5477</v>
      </c>
      <c r="C3259" s="430" t="s">
        <v>5478</v>
      </c>
      <c r="D3259" s="332" t="s">
        <v>5479</v>
      </c>
      <c r="E3259" s="333" t="s">
        <v>5480</v>
      </c>
      <c r="F3259" s="332" t="s">
        <v>32</v>
      </c>
      <c r="G3259" s="332">
        <v>1</v>
      </c>
      <c r="H3259" s="650">
        <v>935</v>
      </c>
      <c r="I3259" s="650">
        <v>935</v>
      </c>
      <c r="J3259" s="419">
        <v>43801</v>
      </c>
      <c r="K3259" s="597" t="s">
        <v>5481</v>
      </c>
      <c r="L3259" s="323" t="s">
        <v>54</v>
      </c>
      <c r="M3259" s="652" t="s">
        <v>601</v>
      </c>
      <c r="N3259" s="660">
        <v>43801</v>
      </c>
      <c r="O3259" s="654">
        <v>43810</v>
      </c>
      <c r="P3259" s="430"/>
      <c r="Q3259" s="2" t="s">
        <v>100</v>
      </c>
      <c r="R3259" s="455">
        <f t="shared" si="3"/>
        <v>2019</v>
      </c>
      <c r="S3259" s="330"/>
      <c r="T3259" s="330"/>
      <c r="U3259" s="330"/>
      <c r="V3259" s="330"/>
      <c r="W3259" s="330"/>
    </row>
    <row r="3260" spans="1:23" s="124" customFormat="1" ht="23.25" hidden="1" customHeight="1" x14ac:dyDescent="0.25">
      <c r="A3260" s="4" t="s">
        <v>154</v>
      </c>
      <c r="B3260" s="5" t="s">
        <v>5482</v>
      </c>
      <c r="C3260" s="430"/>
      <c r="D3260" s="332"/>
      <c r="E3260" s="337" t="s">
        <v>5482</v>
      </c>
      <c r="F3260" s="332" t="s">
        <v>32</v>
      </c>
      <c r="G3260" s="332">
        <v>1</v>
      </c>
      <c r="H3260" s="650">
        <v>7866.12</v>
      </c>
      <c r="I3260" s="650">
        <v>7866.12</v>
      </c>
      <c r="J3260" s="419">
        <v>43801</v>
      </c>
      <c r="K3260" s="597" t="s">
        <v>154</v>
      </c>
      <c r="L3260" s="576" t="s">
        <v>88</v>
      </c>
      <c r="M3260" s="652" t="s">
        <v>601</v>
      </c>
      <c r="N3260" s="660">
        <v>43801</v>
      </c>
      <c r="O3260" s="654">
        <v>43804</v>
      </c>
      <c r="P3260" s="430"/>
      <c r="Q3260" s="2" t="s">
        <v>67</v>
      </c>
      <c r="R3260" s="655">
        <v>2019</v>
      </c>
    </row>
    <row r="3261" spans="1:23" s="124" customFormat="1" ht="23.25" hidden="1" customHeight="1" x14ac:dyDescent="0.25">
      <c r="A3261" s="4" t="s">
        <v>154</v>
      </c>
      <c r="B3261" s="5" t="s">
        <v>5482</v>
      </c>
      <c r="C3261" s="430"/>
      <c r="D3261" s="332"/>
      <c r="E3261" s="337" t="s">
        <v>5482</v>
      </c>
      <c r="F3261" s="332" t="s">
        <v>32</v>
      </c>
      <c r="G3261" s="332">
        <v>1</v>
      </c>
      <c r="H3261" s="650">
        <v>7866.12</v>
      </c>
      <c r="I3261" s="650">
        <v>7866.12</v>
      </c>
      <c r="J3261" s="419">
        <v>43801</v>
      </c>
      <c r="K3261" s="597" t="s">
        <v>154</v>
      </c>
      <c r="L3261" s="576" t="s">
        <v>88</v>
      </c>
      <c r="M3261" s="652" t="s">
        <v>601</v>
      </c>
      <c r="N3261" s="660">
        <v>43801</v>
      </c>
      <c r="O3261" s="654">
        <v>43804</v>
      </c>
      <c r="P3261" s="430"/>
      <c r="Q3261" s="2" t="s">
        <v>67</v>
      </c>
      <c r="R3261" s="655">
        <v>2019</v>
      </c>
      <c r="S3261" s="330"/>
      <c r="T3261" s="330"/>
      <c r="U3261" s="330"/>
      <c r="V3261" s="330"/>
      <c r="W3261" s="330"/>
    </row>
    <row r="3262" spans="1:23" ht="23.25" hidden="1" customHeight="1" x14ac:dyDescent="0.25">
      <c r="A3262" s="4" t="s">
        <v>293</v>
      </c>
      <c r="B3262" s="5" t="s">
        <v>2859</v>
      </c>
      <c r="C3262" s="430" t="s">
        <v>784</v>
      </c>
      <c r="D3262" s="332" t="s">
        <v>5160</v>
      </c>
      <c r="E3262" s="337" t="s">
        <v>5120</v>
      </c>
      <c r="F3262" s="344" t="s">
        <v>32</v>
      </c>
      <c r="G3262" s="332">
        <v>40</v>
      </c>
      <c r="H3262" s="650">
        <v>13.95</v>
      </c>
      <c r="I3262" s="650">
        <v>558</v>
      </c>
      <c r="J3262" s="419">
        <v>43801</v>
      </c>
      <c r="K3262" s="597" t="s">
        <v>784</v>
      </c>
      <c r="L3262" s="323" t="s">
        <v>88</v>
      </c>
      <c r="M3262" s="652" t="s">
        <v>601</v>
      </c>
      <c r="N3262" s="660">
        <v>43803</v>
      </c>
      <c r="O3262" s="654">
        <v>43804</v>
      </c>
      <c r="P3262" s="430"/>
      <c r="Q3262" s="2" t="s">
        <v>67</v>
      </c>
      <c r="R3262" s="455">
        <f t="shared" ref="R3262:R3290" si="4">YEAR(J3262)</f>
        <v>2019</v>
      </c>
    </row>
    <row r="3263" spans="1:23" ht="23.25" hidden="1" customHeight="1" x14ac:dyDescent="0.25">
      <c r="A3263" s="4" t="s">
        <v>293</v>
      </c>
      <c r="B3263" s="5" t="s">
        <v>2859</v>
      </c>
      <c r="C3263" s="430" t="s">
        <v>784</v>
      </c>
      <c r="D3263" s="332" t="s">
        <v>5160</v>
      </c>
      <c r="E3263" s="337" t="s">
        <v>5120</v>
      </c>
      <c r="F3263" s="344" t="s">
        <v>32</v>
      </c>
      <c r="G3263" s="332">
        <v>40</v>
      </c>
      <c r="H3263" s="650">
        <v>13.95</v>
      </c>
      <c r="I3263" s="650">
        <v>558</v>
      </c>
      <c r="J3263" s="419">
        <v>43801</v>
      </c>
      <c r="K3263" s="597" t="s">
        <v>784</v>
      </c>
      <c r="L3263" s="323" t="s">
        <v>88</v>
      </c>
      <c r="M3263" s="652" t="s">
        <v>601</v>
      </c>
      <c r="N3263" s="660">
        <v>43803</v>
      </c>
      <c r="O3263" s="654">
        <v>43804</v>
      </c>
      <c r="P3263" s="430"/>
      <c r="Q3263" s="2" t="s">
        <v>67</v>
      </c>
      <c r="R3263" s="455">
        <f t="shared" si="4"/>
        <v>2019</v>
      </c>
    </row>
    <row r="3264" spans="1:23" ht="23.25" hidden="1" customHeight="1" x14ac:dyDescent="0.25">
      <c r="A3264" s="396" t="s">
        <v>113</v>
      </c>
      <c r="B3264" s="5" t="s">
        <v>5483</v>
      </c>
      <c r="C3264" s="376" t="s">
        <v>220</v>
      </c>
      <c r="D3264" s="332">
        <v>10179</v>
      </c>
      <c r="E3264" s="3" t="s">
        <v>5484</v>
      </c>
      <c r="F3264" s="344" t="s">
        <v>44</v>
      </c>
      <c r="G3264" s="344">
        <v>2</v>
      </c>
      <c r="H3264" s="650">
        <v>0</v>
      </c>
      <c r="I3264" s="650">
        <v>0</v>
      </c>
      <c r="J3264" s="419">
        <v>43802</v>
      </c>
      <c r="K3264" s="598" t="s">
        <v>220</v>
      </c>
      <c r="L3264" s="361" t="s">
        <v>113</v>
      </c>
      <c r="M3264" s="652" t="s">
        <v>601</v>
      </c>
      <c r="N3264" s="660">
        <v>43815</v>
      </c>
      <c r="O3264" s="657">
        <v>43817</v>
      </c>
      <c r="P3264" s="396"/>
      <c r="Q3264" s="2" t="s">
        <v>67</v>
      </c>
      <c r="R3264" s="455">
        <f t="shared" si="4"/>
        <v>2019</v>
      </c>
    </row>
    <row r="3265" spans="1:23" ht="23.25" hidden="1" customHeight="1" x14ac:dyDescent="0.25">
      <c r="A3265" s="396" t="s">
        <v>113</v>
      </c>
      <c r="B3265" s="5" t="s">
        <v>5483</v>
      </c>
      <c r="C3265" s="376" t="s">
        <v>220</v>
      </c>
      <c r="D3265" s="332">
        <v>10179</v>
      </c>
      <c r="E3265" s="3" t="s">
        <v>5484</v>
      </c>
      <c r="F3265" s="344" t="s">
        <v>44</v>
      </c>
      <c r="G3265" s="344">
        <v>2</v>
      </c>
      <c r="H3265" s="650">
        <v>0</v>
      </c>
      <c r="I3265" s="650">
        <v>0</v>
      </c>
      <c r="J3265" s="419">
        <v>43802</v>
      </c>
      <c r="K3265" s="598" t="s">
        <v>220</v>
      </c>
      <c r="L3265" s="361" t="s">
        <v>113</v>
      </c>
      <c r="M3265" s="652" t="s">
        <v>601</v>
      </c>
      <c r="N3265" s="660">
        <v>43815</v>
      </c>
      <c r="O3265" s="657">
        <v>43817</v>
      </c>
      <c r="P3265" s="396"/>
      <c r="Q3265" s="2" t="s">
        <v>67</v>
      </c>
      <c r="R3265" s="455">
        <f t="shared" si="4"/>
        <v>2019</v>
      </c>
    </row>
    <row r="3266" spans="1:23" ht="23.25" hidden="1" customHeight="1" x14ac:dyDescent="0.25">
      <c r="A3266" s="4" t="s">
        <v>7</v>
      </c>
      <c r="B3266" s="4" t="s">
        <v>5485</v>
      </c>
      <c r="C3266" s="430" t="s">
        <v>2611</v>
      </c>
      <c r="D3266" s="332" t="s">
        <v>5486</v>
      </c>
      <c r="E3266" s="337" t="s">
        <v>5485</v>
      </c>
      <c r="F3266" s="332" t="s">
        <v>50</v>
      </c>
      <c r="G3266" s="332">
        <v>5</v>
      </c>
      <c r="H3266" s="650">
        <v>36.4</v>
      </c>
      <c r="I3266" s="650">
        <v>182</v>
      </c>
      <c r="J3266" s="420">
        <v>43802</v>
      </c>
      <c r="K3266" s="597" t="s">
        <v>33</v>
      </c>
      <c r="L3266" s="323" t="s">
        <v>36</v>
      </c>
      <c r="M3266" s="652" t="s">
        <v>3106</v>
      </c>
      <c r="N3266" s="653">
        <v>43845</v>
      </c>
      <c r="O3266" s="654">
        <v>43852</v>
      </c>
      <c r="P3266" s="430"/>
      <c r="Q3266" s="2" t="s">
        <v>67</v>
      </c>
      <c r="R3266" s="658">
        <f t="shared" si="4"/>
        <v>2019</v>
      </c>
    </row>
    <row r="3267" spans="1:23" ht="23.25" hidden="1" customHeight="1" x14ac:dyDescent="0.25">
      <c r="A3267" s="4" t="s">
        <v>7</v>
      </c>
      <c r="B3267" s="4" t="s">
        <v>5485</v>
      </c>
      <c r="C3267" s="430" t="s">
        <v>2611</v>
      </c>
      <c r="D3267" s="332" t="s">
        <v>5486</v>
      </c>
      <c r="E3267" s="337" t="s">
        <v>5485</v>
      </c>
      <c r="F3267" s="332" t="s">
        <v>50</v>
      </c>
      <c r="G3267" s="332">
        <v>5</v>
      </c>
      <c r="H3267" s="650">
        <v>36.4</v>
      </c>
      <c r="I3267" s="650">
        <v>182</v>
      </c>
      <c r="J3267" s="420">
        <v>43802</v>
      </c>
      <c r="K3267" s="597" t="s">
        <v>33</v>
      </c>
      <c r="L3267" s="323" t="s">
        <v>36</v>
      </c>
      <c r="M3267" s="652" t="s">
        <v>3106</v>
      </c>
      <c r="N3267" s="653">
        <v>43845</v>
      </c>
      <c r="O3267" s="654">
        <v>43852</v>
      </c>
      <c r="P3267" s="430"/>
      <c r="Q3267" s="2" t="s">
        <v>67</v>
      </c>
      <c r="R3267" s="658">
        <f t="shared" si="4"/>
        <v>2019</v>
      </c>
    </row>
    <row r="3268" spans="1:23" s="542" customFormat="1" ht="23.25" hidden="1" customHeight="1" x14ac:dyDescent="0.25">
      <c r="A3268" s="4" t="s">
        <v>7</v>
      </c>
      <c r="B3268" s="4" t="s">
        <v>5487</v>
      </c>
      <c r="C3268" s="430" t="s">
        <v>2611</v>
      </c>
      <c r="D3268" s="332" t="s">
        <v>5488</v>
      </c>
      <c r="E3268" s="337" t="s">
        <v>5487</v>
      </c>
      <c r="F3268" s="332" t="s">
        <v>50</v>
      </c>
      <c r="G3268" s="332">
        <v>5</v>
      </c>
      <c r="H3268" s="650">
        <v>36.4</v>
      </c>
      <c r="I3268" s="650">
        <v>182</v>
      </c>
      <c r="J3268" s="420">
        <v>43802</v>
      </c>
      <c r="K3268" s="597" t="s">
        <v>33</v>
      </c>
      <c r="L3268" s="323" t="s">
        <v>7</v>
      </c>
      <c r="M3268" s="652" t="s">
        <v>3106</v>
      </c>
      <c r="N3268" s="653">
        <v>43845</v>
      </c>
      <c r="O3268" s="654">
        <v>43852</v>
      </c>
      <c r="P3268" s="430"/>
      <c r="Q3268" s="2" t="s">
        <v>67</v>
      </c>
      <c r="R3268" s="658">
        <f t="shared" si="4"/>
        <v>2019</v>
      </c>
      <c r="S3268" s="330"/>
      <c r="T3268" s="330"/>
      <c r="U3268" s="330"/>
      <c r="V3268" s="330"/>
      <c r="W3268" s="330"/>
    </row>
    <row r="3269" spans="1:23" s="542" customFormat="1" ht="23.25" hidden="1" customHeight="1" x14ac:dyDescent="0.25">
      <c r="A3269" s="4" t="s">
        <v>7</v>
      </c>
      <c r="B3269" s="4" t="s">
        <v>5487</v>
      </c>
      <c r="C3269" s="430" t="s">
        <v>2611</v>
      </c>
      <c r="D3269" s="332" t="s">
        <v>5488</v>
      </c>
      <c r="E3269" s="337" t="s">
        <v>5487</v>
      </c>
      <c r="F3269" s="332" t="s">
        <v>50</v>
      </c>
      <c r="G3269" s="332">
        <v>5</v>
      </c>
      <c r="H3269" s="650">
        <v>36.4</v>
      </c>
      <c r="I3269" s="650">
        <v>182</v>
      </c>
      <c r="J3269" s="420">
        <v>43802</v>
      </c>
      <c r="K3269" s="597" t="s">
        <v>33</v>
      </c>
      <c r="L3269" s="323" t="s">
        <v>7</v>
      </c>
      <c r="M3269" s="652" t="s">
        <v>3106</v>
      </c>
      <c r="N3269" s="653">
        <v>43845</v>
      </c>
      <c r="O3269" s="654">
        <v>43852</v>
      </c>
      <c r="P3269" s="430"/>
      <c r="Q3269" s="2" t="s">
        <v>67</v>
      </c>
      <c r="R3269" s="658">
        <f t="shared" si="4"/>
        <v>2019</v>
      </c>
      <c r="S3269" s="330"/>
      <c r="T3269" s="330"/>
      <c r="U3269" s="330"/>
      <c r="V3269" s="330"/>
      <c r="W3269" s="330"/>
    </row>
    <row r="3270" spans="1:23" ht="23.25" hidden="1" customHeight="1" x14ac:dyDescent="0.25">
      <c r="A3270" s="396" t="s">
        <v>113</v>
      </c>
      <c r="B3270" s="5" t="s">
        <v>5489</v>
      </c>
      <c r="C3270" s="376" t="s">
        <v>220</v>
      </c>
      <c r="D3270" s="332">
        <v>10139</v>
      </c>
      <c r="E3270" s="3" t="s">
        <v>653</v>
      </c>
      <c r="F3270" s="344" t="s">
        <v>44</v>
      </c>
      <c r="G3270" s="344">
        <v>3</v>
      </c>
      <c r="H3270" s="650">
        <v>156.19999999999999</v>
      </c>
      <c r="I3270" s="650">
        <v>468.59999999999997</v>
      </c>
      <c r="J3270" s="419">
        <v>43802</v>
      </c>
      <c r="K3270" s="598" t="s">
        <v>220</v>
      </c>
      <c r="L3270" s="361" t="s">
        <v>113</v>
      </c>
      <c r="M3270" s="652" t="s">
        <v>601</v>
      </c>
      <c r="N3270" s="660">
        <v>43815</v>
      </c>
      <c r="O3270" s="657">
        <v>43817</v>
      </c>
      <c r="P3270" s="396"/>
      <c r="Q3270" s="2" t="s">
        <v>67</v>
      </c>
      <c r="R3270" s="455">
        <f t="shared" si="4"/>
        <v>2019</v>
      </c>
    </row>
    <row r="3271" spans="1:23" ht="23.25" hidden="1" customHeight="1" x14ac:dyDescent="0.25">
      <c r="A3271" s="396" t="s">
        <v>113</v>
      </c>
      <c r="B3271" s="5" t="s">
        <v>5489</v>
      </c>
      <c r="C3271" s="376" t="s">
        <v>220</v>
      </c>
      <c r="D3271" s="332">
        <v>10139</v>
      </c>
      <c r="E3271" s="3" t="s">
        <v>653</v>
      </c>
      <c r="F3271" s="344" t="s">
        <v>44</v>
      </c>
      <c r="G3271" s="344">
        <v>3</v>
      </c>
      <c r="H3271" s="650">
        <v>156.19999999999999</v>
      </c>
      <c r="I3271" s="650">
        <v>468.59999999999997</v>
      </c>
      <c r="J3271" s="419">
        <v>43802</v>
      </c>
      <c r="K3271" s="598" t="s">
        <v>220</v>
      </c>
      <c r="L3271" s="361" t="s">
        <v>113</v>
      </c>
      <c r="M3271" s="652" t="s">
        <v>601</v>
      </c>
      <c r="N3271" s="660">
        <v>43815</v>
      </c>
      <c r="O3271" s="657">
        <v>43817</v>
      </c>
      <c r="P3271" s="396"/>
      <c r="Q3271" s="2" t="s">
        <v>67</v>
      </c>
      <c r="R3271" s="455">
        <f t="shared" si="4"/>
        <v>2019</v>
      </c>
    </row>
    <row r="3272" spans="1:23" ht="23.25" hidden="1" customHeight="1" x14ac:dyDescent="0.25">
      <c r="A3272" s="396" t="s">
        <v>113</v>
      </c>
      <c r="B3272" s="5" t="s">
        <v>5490</v>
      </c>
      <c r="C3272" s="376" t="s">
        <v>220</v>
      </c>
      <c r="D3272" s="332">
        <v>11556</v>
      </c>
      <c r="E3272" s="3" t="s">
        <v>5491</v>
      </c>
      <c r="F3272" s="344" t="s">
        <v>44</v>
      </c>
      <c r="G3272" s="344">
        <v>2</v>
      </c>
      <c r="H3272" s="650">
        <v>0</v>
      </c>
      <c r="I3272" s="650">
        <v>0</v>
      </c>
      <c r="J3272" s="419">
        <v>43802</v>
      </c>
      <c r="K3272" s="598" t="s">
        <v>220</v>
      </c>
      <c r="L3272" s="361" t="s">
        <v>113</v>
      </c>
      <c r="M3272" s="652" t="s">
        <v>601</v>
      </c>
      <c r="N3272" s="660">
        <v>43815</v>
      </c>
      <c r="O3272" s="657">
        <v>43817</v>
      </c>
      <c r="P3272" s="396"/>
      <c r="Q3272" s="2" t="s">
        <v>67</v>
      </c>
      <c r="R3272" s="455">
        <f t="shared" si="4"/>
        <v>2019</v>
      </c>
    </row>
    <row r="3273" spans="1:23" ht="23.25" hidden="1" customHeight="1" x14ac:dyDescent="0.25">
      <c r="A3273" s="396" t="s">
        <v>113</v>
      </c>
      <c r="B3273" s="5" t="s">
        <v>5490</v>
      </c>
      <c r="C3273" s="376" t="s">
        <v>220</v>
      </c>
      <c r="D3273" s="332">
        <v>11556</v>
      </c>
      <c r="E3273" s="3" t="s">
        <v>5491</v>
      </c>
      <c r="F3273" s="344" t="s">
        <v>44</v>
      </c>
      <c r="G3273" s="344">
        <v>2</v>
      </c>
      <c r="H3273" s="650">
        <v>0</v>
      </c>
      <c r="I3273" s="650">
        <v>0</v>
      </c>
      <c r="J3273" s="419">
        <v>43802</v>
      </c>
      <c r="K3273" s="598" t="s">
        <v>220</v>
      </c>
      <c r="L3273" s="361" t="s">
        <v>113</v>
      </c>
      <c r="M3273" s="652" t="s">
        <v>601</v>
      </c>
      <c r="N3273" s="660">
        <v>43815</v>
      </c>
      <c r="O3273" s="657">
        <v>43817</v>
      </c>
      <c r="P3273" s="396"/>
      <c r="Q3273" s="2" t="s">
        <v>67</v>
      </c>
      <c r="R3273" s="455">
        <f t="shared" si="4"/>
        <v>2019</v>
      </c>
    </row>
    <row r="3274" spans="1:23" ht="23.25" hidden="1" customHeight="1" x14ac:dyDescent="0.25">
      <c r="A3274" s="4" t="s">
        <v>1362</v>
      </c>
      <c r="B3274" s="4" t="s">
        <v>5492</v>
      </c>
      <c r="C3274" s="430" t="s">
        <v>2547</v>
      </c>
      <c r="D3274" s="332" t="s">
        <v>5493</v>
      </c>
      <c r="E3274" s="337" t="s">
        <v>5494</v>
      </c>
      <c r="F3274" s="332" t="s">
        <v>50</v>
      </c>
      <c r="G3274" s="332">
        <v>1</v>
      </c>
      <c r="H3274" s="650">
        <v>72</v>
      </c>
      <c r="I3274" s="650">
        <v>72</v>
      </c>
      <c r="J3274" s="420">
        <v>43802</v>
      </c>
      <c r="K3274" s="597" t="s">
        <v>33</v>
      </c>
      <c r="L3274" s="323" t="s">
        <v>1362</v>
      </c>
      <c r="M3274" s="652" t="s">
        <v>3106</v>
      </c>
      <c r="N3274" s="653">
        <v>43845</v>
      </c>
      <c r="O3274" s="654">
        <v>43852</v>
      </c>
      <c r="P3274" s="430"/>
      <c r="Q3274" s="2" t="s">
        <v>67</v>
      </c>
      <c r="R3274" s="658">
        <f t="shared" si="4"/>
        <v>2019</v>
      </c>
    </row>
    <row r="3275" spans="1:23" ht="23.25" hidden="1" customHeight="1" x14ac:dyDescent="0.25">
      <c r="A3275" s="4" t="s">
        <v>1362</v>
      </c>
      <c r="B3275" s="4" t="s">
        <v>5492</v>
      </c>
      <c r="C3275" s="430" t="s">
        <v>2547</v>
      </c>
      <c r="D3275" s="332" t="s">
        <v>5493</v>
      </c>
      <c r="E3275" s="337" t="s">
        <v>5494</v>
      </c>
      <c r="F3275" s="332" t="s">
        <v>50</v>
      </c>
      <c r="G3275" s="332">
        <v>1</v>
      </c>
      <c r="H3275" s="650">
        <v>72</v>
      </c>
      <c r="I3275" s="650">
        <v>72</v>
      </c>
      <c r="J3275" s="420">
        <v>43802</v>
      </c>
      <c r="K3275" s="597" t="s">
        <v>33</v>
      </c>
      <c r="L3275" s="323" t="s">
        <v>1362</v>
      </c>
      <c r="M3275" s="652" t="s">
        <v>3106</v>
      </c>
      <c r="N3275" s="653">
        <v>43845</v>
      </c>
      <c r="O3275" s="654">
        <v>43852</v>
      </c>
      <c r="P3275" s="430"/>
      <c r="Q3275" s="2" t="s">
        <v>67</v>
      </c>
      <c r="R3275" s="658">
        <f t="shared" si="4"/>
        <v>2019</v>
      </c>
      <c r="S3275" s="124"/>
      <c r="T3275" s="124"/>
      <c r="U3275" s="124"/>
      <c r="V3275" s="124"/>
      <c r="W3275" s="124"/>
    </row>
    <row r="3276" spans="1:23" ht="23.25" hidden="1" customHeight="1" x14ac:dyDescent="0.25">
      <c r="A3276" s="396" t="s">
        <v>113</v>
      </c>
      <c r="B3276" s="5" t="s">
        <v>5495</v>
      </c>
      <c r="C3276" s="376" t="s">
        <v>220</v>
      </c>
      <c r="D3276" s="332">
        <v>16342</v>
      </c>
      <c r="E3276" s="3" t="s">
        <v>499</v>
      </c>
      <c r="F3276" s="344" t="s">
        <v>44</v>
      </c>
      <c r="G3276" s="344">
        <v>2</v>
      </c>
      <c r="H3276" s="650">
        <v>598</v>
      </c>
      <c r="I3276" s="650">
        <v>1196</v>
      </c>
      <c r="J3276" s="419">
        <v>43802</v>
      </c>
      <c r="K3276" s="598" t="s">
        <v>220</v>
      </c>
      <c r="L3276" s="361" t="s">
        <v>113</v>
      </c>
      <c r="M3276" s="652" t="s">
        <v>601</v>
      </c>
      <c r="N3276" s="660">
        <v>43815</v>
      </c>
      <c r="O3276" s="657">
        <v>43817</v>
      </c>
      <c r="P3276" s="396"/>
      <c r="Q3276" s="2" t="s">
        <v>67</v>
      </c>
      <c r="R3276" s="455">
        <f t="shared" si="4"/>
        <v>2019</v>
      </c>
    </row>
    <row r="3277" spans="1:23" s="124" customFormat="1" ht="23.25" hidden="1" customHeight="1" x14ac:dyDescent="0.25">
      <c r="A3277" s="396" t="s">
        <v>113</v>
      </c>
      <c r="B3277" s="5" t="s">
        <v>5495</v>
      </c>
      <c r="C3277" s="376" t="s">
        <v>220</v>
      </c>
      <c r="D3277" s="332">
        <v>16342</v>
      </c>
      <c r="E3277" s="3" t="s">
        <v>499</v>
      </c>
      <c r="F3277" s="344" t="s">
        <v>44</v>
      </c>
      <c r="G3277" s="344">
        <v>2</v>
      </c>
      <c r="H3277" s="650">
        <v>598</v>
      </c>
      <c r="I3277" s="650">
        <v>1196</v>
      </c>
      <c r="J3277" s="419">
        <v>43802</v>
      </c>
      <c r="K3277" s="598" t="s">
        <v>220</v>
      </c>
      <c r="L3277" s="361" t="s">
        <v>113</v>
      </c>
      <c r="M3277" s="652" t="s">
        <v>601</v>
      </c>
      <c r="N3277" s="660">
        <v>43815</v>
      </c>
      <c r="O3277" s="657">
        <v>43817</v>
      </c>
      <c r="P3277" s="396"/>
      <c r="Q3277" s="2" t="s">
        <v>67</v>
      </c>
      <c r="R3277" s="455">
        <f t="shared" si="4"/>
        <v>2019</v>
      </c>
      <c r="S3277" s="330"/>
      <c r="T3277" s="330"/>
      <c r="U3277" s="330"/>
      <c r="V3277" s="330"/>
      <c r="W3277" s="330"/>
    </row>
    <row r="3278" spans="1:23" ht="23.25" hidden="1" customHeight="1" x14ac:dyDescent="0.25">
      <c r="A3278" s="4" t="s">
        <v>7</v>
      </c>
      <c r="B3278" s="4" t="s">
        <v>5496</v>
      </c>
      <c r="C3278" s="430"/>
      <c r="D3278" s="332" t="s">
        <v>5497</v>
      </c>
      <c r="E3278" s="337" t="s">
        <v>5496</v>
      </c>
      <c r="F3278" s="332" t="s">
        <v>50</v>
      </c>
      <c r="G3278" s="332">
        <v>2</v>
      </c>
      <c r="H3278" s="650">
        <v>391.22</v>
      </c>
      <c r="I3278" s="650">
        <v>391.22</v>
      </c>
      <c r="J3278" s="420">
        <v>43802</v>
      </c>
      <c r="K3278" s="597" t="s">
        <v>33</v>
      </c>
      <c r="L3278" s="323" t="s">
        <v>7</v>
      </c>
      <c r="M3278" s="652" t="s">
        <v>3106</v>
      </c>
      <c r="N3278" s="653">
        <v>43845</v>
      </c>
      <c r="O3278" s="654">
        <v>43852</v>
      </c>
      <c r="P3278" s="430"/>
      <c r="Q3278" s="2" t="s">
        <v>67</v>
      </c>
      <c r="R3278" s="658">
        <f t="shared" si="4"/>
        <v>2019</v>
      </c>
    </row>
    <row r="3279" spans="1:23" ht="23.25" hidden="1" customHeight="1" x14ac:dyDescent="0.25">
      <c r="A3279" s="4" t="s">
        <v>7</v>
      </c>
      <c r="B3279" s="4" t="s">
        <v>5496</v>
      </c>
      <c r="C3279" s="430"/>
      <c r="D3279" s="332" t="s">
        <v>5497</v>
      </c>
      <c r="E3279" s="337" t="s">
        <v>5496</v>
      </c>
      <c r="F3279" s="332" t="s">
        <v>50</v>
      </c>
      <c r="G3279" s="332">
        <v>2</v>
      </c>
      <c r="H3279" s="650">
        <v>391.22</v>
      </c>
      <c r="I3279" s="650">
        <v>391.22</v>
      </c>
      <c r="J3279" s="420">
        <v>43802</v>
      </c>
      <c r="K3279" s="597" t="s">
        <v>33</v>
      </c>
      <c r="L3279" s="323" t="s">
        <v>7</v>
      </c>
      <c r="M3279" s="652" t="s">
        <v>3106</v>
      </c>
      <c r="N3279" s="653">
        <v>43845</v>
      </c>
      <c r="O3279" s="654">
        <v>43852</v>
      </c>
      <c r="P3279" s="430"/>
      <c r="Q3279" s="2" t="s">
        <v>67</v>
      </c>
      <c r="R3279" s="658">
        <f t="shared" si="4"/>
        <v>2019</v>
      </c>
    </row>
    <row r="3280" spans="1:23" s="124" customFormat="1" ht="23.25" hidden="1" customHeight="1" x14ac:dyDescent="0.25">
      <c r="A3280" s="396" t="s">
        <v>113</v>
      </c>
      <c r="B3280" s="5" t="s">
        <v>5498</v>
      </c>
      <c r="C3280" s="376" t="s">
        <v>220</v>
      </c>
      <c r="D3280" s="332">
        <v>10103</v>
      </c>
      <c r="E3280" s="3" t="s">
        <v>5499</v>
      </c>
      <c r="F3280" s="344" t="s">
        <v>44</v>
      </c>
      <c r="G3280" s="344">
        <v>1</v>
      </c>
      <c r="H3280" s="650">
        <v>0</v>
      </c>
      <c r="I3280" s="650">
        <v>0</v>
      </c>
      <c r="J3280" s="419">
        <v>43802</v>
      </c>
      <c r="K3280" s="598" t="s">
        <v>220</v>
      </c>
      <c r="L3280" s="361" t="s">
        <v>113</v>
      </c>
      <c r="M3280" s="652" t="s">
        <v>601</v>
      </c>
      <c r="N3280" s="660">
        <v>43815</v>
      </c>
      <c r="O3280" s="657">
        <v>43817</v>
      </c>
      <c r="P3280" s="396"/>
      <c r="Q3280" s="2" t="s">
        <v>67</v>
      </c>
      <c r="R3280" s="455">
        <f t="shared" si="4"/>
        <v>2019</v>
      </c>
      <c r="S3280" s="330"/>
      <c r="T3280" s="330"/>
      <c r="U3280" s="330"/>
      <c r="V3280" s="330"/>
      <c r="W3280" s="330"/>
    </row>
    <row r="3281" spans="1:23" s="124" customFormat="1" ht="23.25" hidden="1" customHeight="1" x14ac:dyDescent="0.25">
      <c r="A3281" s="396" t="s">
        <v>113</v>
      </c>
      <c r="B3281" s="5" t="s">
        <v>5498</v>
      </c>
      <c r="C3281" s="376" t="s">
        <v>220</v>
      </c>
      <c r="D3281" s="332">
        <v>10103</v>
      </c>
      <c r="E3281" s="3" t="s">
        <v>5499</v>
      </c>
      <c r="F3281" s="344" t="s">
        <v>44</v>
      </c>
      <c r="G3281" s="344">
        <v>1</v>
      </c>
      <c r="H3281" s="650">
        <v>0</v>
      </c>
      <c r="I3281" s="650">
        <v>0</v>
      </c>
      <c r="J3281" s="419">
        <v>43802</v>
      </c>
      <c r="K3281" s="598" t="s">
        <v>220</v>
      </c>
      <c r="L3281" s="361" t="s">
        <v>113</v>
      </c>
      <c r="M3281" s="652" t="s">
        <v>601</v>
      </c>
      <c r="N3281" s="660">
        <v>43815</v>
      </c>
      <c r="O3281" s="657">
        <v>43817</v>
      </c>
      <c r="P3281" s="396"/>
      <c r="Q3281" s="2" t="s">
        <v>67</v>
      </c>
      <c r="R3281" s="455">
        <f t="shared" si="4"/>
        <v>2019</v>
      </c>
      <c r="S3281" s="330"/>
      <c r="T3281" s="330"/>
      <c r="U3281" s="330"/>
      <c r="V3281" s="330"/>
      <c r="W3281" s="330"/>
    </row>
    <row r="3282" spans="1:23" s="124" customFormat="1" ht="23.25" hidden="1" customHeight="1" x14ac:dyDescent="0.25">
      <c r="A3282" s="4" t="s">
        <v>9</v>
      </c>
      <c r="B3282" s="4" t="s">
        <v>5500</v>
      </c>
      <c r="C3282" s="430"/>
      <c r="D3282" s="332" t="s">
        <v>5501</v>
      </c>
      <c r="E3282" s="4" t="s">
        <v>5502</v>
      </c>
      <c r="F3282" s="332" t="s">
        <v>144</v>
      </c>
      <c r="G3282" s="332">
        <v>4</v>
      </c>
      <c r="H3282" s="650">
        <v>75</v>
      </c>
      <c r="I3282" s="650">
        <v>300</v>
      </c>
      <c r="J3282" s="419">
        <v>43802</v>
      </c>
      <c r="K3282" s="597" t="s">
        <v>214</v>
      </c>
      <c r="L3282" s="323" t="s">
        <v>78</v>
      </c>
      <c r="M3282" s="652" t="s">
        <v>3335</v>
      </c>
      <c r="N3282" s="660">
        <v>43815</v>
      </c>
      <c r="O3282" s="654">
        <v>44187</v>
      </c>
      <c r="P3282" s="430"/>
      <c r="Q3282" s="2" t="s">
        <v>67</v>
      </c>
      <c r="R3282" s="455">
        <f t="shared" si="4"/>
        <v>2019</v>
      </c>
      <c r="S3282" s="330"/>
      <c r="T3282" s="330"/>
      <c r="U3282" s="330"/>
      <c r="V3282" s="330"/>
      <c r="W3282" s="330"/>
    </row>
    <row r="3283" spans="1:23" s="124" customFormat="1" ht="23.25" hidden="1" customHeight="1" x14ac:dyDescent="0.25">
      <c r="A3283" s="4" t="s">
        <v>9</v>
      </c>
      <c r="B3283" s="4" t="s">
        <v>5500</v>
      </c>
      <c r="C3283" s="430"/>
      <c r="D3283" s="332" t="s">
        <v>5501</v>
      </c>
      <c r="E3283" s="4" t="s">
        <v>5502</v>
      </c>
      <c r="F3283" s="332" t="s">
        <v>144</v>
      </c>
      <c r="G3283" s="332">
        <v>4</v>
      </c>
      <c r="H3283" s="650">
        <v>75</v>
      </c>
      <c r="I3283" s="650">
        <v>300</v>
      </c>
      <c r="J3283" s="419">
        <v>43802</v>
      </c>
      <c r="K3283" s="597" t="s">
        <v>214</v>
      </c>
      <c r="L3283" s="323" t="s">
        <v>78</v>
      </c>
      <c r="M3283" s="652" t="s">
        <v>3335</v>
      </c>
      <c r="N3283" s="660">
        <v>43815</v>
      </c>
      <c r="O3283" s="654">
        <v>44187</v>
      </c>
      <c r="P3283" s="430"/>
      <c r="Q3283" s="2" t="s">
        <v>67</v>
      </c>
      <c r="R3283" s="455">
        <f t="shared" si="4"/>
        <v>2019</v>
      </c>
      <c r="S3283" s="330"/>
      <c r="T3283" s="330"/>
      <c r="U3283" s="330"/>
      <c r="V3283" s="330"/>
      <c r="W3283" s="330"/>
    </row>
    <row r="3284" spans="1:23" s="124" customFormat="1" ht="23.25" hidden="1" customHeight="1" x14ac:dyDescent="0.25">
      <c r="A3284" s="338" t="s">
        <v>154</v>
      </c>
      <c r="B3284" s="5" t="s">
        <v>5503</v>
      </c>
      <c r="C3284" s="376" t="s">
        <v>198</v>
      </c>
      <c r="D3284" s="332">
        <v>180539</v>
      </c>
      <c r="E3284" s="4" t="s">
        <v>5504</v>
      </c>
      <c r="F3284" s="332" t="s">
        <v>144</v>
      </c>
      <c r="G3284" s="344">
        <v>3</v>
      </c>
      <c r="H3284" s="650">
        <v>20</v>
      </c>
      <c r="I3284" s="650">
        <v>60</v>
      </c>
      <c r="J3284" s="419">
        <v>43802</v>
      </c>
      <c r="K3284" s="597" t="s">
        <v>214</v>
      </c>
      <c r="L3284" s="323" t="s">
        <v>154</v>
      </c>
      <c r="M3284" s="652" t="s">
        <v>3106</v>
      </c>
      <c r="N3284" s="660">
        <v>43844</v>
      </c>
      <c r="O3284" s="654">
        <v>43852</v>
      </c>
      <c r="P3284" s="430"/>
      <c r="Q3284" s="2" t="s">
        <v>100</v>
      </c>
      <c r="R3284" s="455">
        <f t="shared" si="4"/>
        <v>2019</v>
      </c>
      <c r="S3284" s="330"/>
      <c r="T3284" s="330"/>
      <c r="U3284" s="330"/>
      <c r="V3284" s="330"/>
      <c r="W3284" s="330"/>
    </row>
    <row r="3285" spans="1:23" s="124" customFormat="1" ht="23.25" hidden="1" customHeight="1" x14ac:dyDescent="0.25">
      <c r="A3285" s="338" t="s">
        <v>154</v>
      </c>
      <c r="B3285" s="5" t="s">
        <v>5503</v>
      </c>
      <c r="C3285" s="376" t="s">
        <v>198</v>
      </c>
      <c r="D3285" s="332">
        <v>180539</v>
      </c>
      <c r="E3285" s="4" t="s">
        <v>5504</v>
      </c>
      <c r="F3285" s="332" t="s">
        <v>144</v>
      </c>
      <c r="G3285" s="344">
        <v>3</v>
      </c>
      <c r="H3285" s="650">
        <v>20</v>
      </c>
      <c r="I3285" s="650">
        <v>60</v>
      </c>
      <c r="J3285" s="419">
        <v>43802</v>
      </c>
      <c r="K3285" s="597" t="s">
        <v>214</v>
      </c>
      <c r="L3285" s="323" t="s">
        <v>154</v>
      </c>
      <c r="M3285" s="652" t="s">
        <v>3106</v>
      </c>
      <c r="N3285" s="660">
        <v>43844</v>
      </c>
      <c r="O3285" s="654">
        <v>43852</v>
      </c>
      <c r="P3285" s="430"/>
      <c r="Q3285" s="2" t="s">
        <v>100</v>
      </c>
      <c r="R3285" s="455">
        <f t="shared" si="4"/>
        <v>2019</v>
      </c>
      <c r="S3285" s="330"/>
      <c r="T3285" s="330"/>
      <c r="U3285" s="330"/>
      <c r="V3285" s="330"/>
      <c r="W3285" s="330"/>
    </row>
    <row r="3286" spans="1:23" s="124" customFormat="1" ht="23.25" hidden="1" customHeight="1" x14ac:dyDescent="0.25">
      <c r="A3286" s="4" t="s">
        <v>4643</v>
      </c>
      <c r="B3286" s="4" t="s">
        <v>5505</v>
      </c>
      <c r="C3286" s="430" t="s">
        <v>2456</v>
      </c>
      <c r="D3286" s="332" t="s">
        <v>5506</v>
      </c>
      <c r="E3286" s="333" t="s">
        <v>5505</v>
      </c>
      <c r="F3286" s="332" t="s">
        <v>2334</v>
      </c>
      <c r="G3286" s="332">
        <v>1</v>
      </c>
      <c r="H3286" s="650">
        <v>26.21</v>
      </c>
      <c r="I3286" s="650">
        <v>26.21</v>
      </c>
      <c r="J3286" s="419">
        <v>43803</v>
      </c>
      <c r="K3286" s="597" t="s">
        <v>139</v>
      </c>
      <c r="L3286" s="323" t="s">
        <v>4643</v>
      </c>
      <c r="M3286" s="652" t="s">
        <v>3106</v>
      </c>
      <c r="N3286" s="660">
        <v>43844</v>
      </c>
      <c r="O3286" s="654">
        <v>43852</v>
      </c>
      <c r="P3286" s="430"/>
      <c r="Q3286" s="2" t="s">
        <v>67</v>
      </c>
      <c r="R3286" s="455">
        <f t="shared" si="4"/>
        <v>2019</v>
      </c>
      <c r="S3286" s="330"/>
      <c r="T3286" s="330"/>
      <c r="U3286" s="330"/>
      <c r="V3286" s="330"/>
      <c r="W3286" s="330"/>
    </row>
    <row r="3287" spans="1:23" ht="23.25" hidden="1" customHeight="1" x14ac:dyDescent="0.25">
      <c r="A3287" s="4" t="s">
        <v>4643</v>
      </c>
      <c r="B3287" s="4" t="s">
        <v>5505</v>
      </c>
      <c r="C3287" s="430" t="s">
        <v>2456</v>
      </c>
      <c r="D3287" s="332" t="s">
        <v>5506</v>
      </c>
      <c r="E3287" s="333" t="s">
        <v>5505</v>
      </c>
      <c r="F3287" s="332" t="s">
        <v>2334</v>
      </c>
      <c r="G3287" s="332">
        <v>1</v>
      </c>
      <c r="H3287" s="650">
        <v>26.21</v>
      </c>
      <c r="I3287" s="650">
        <v>26.21</v>
      </c>
      <c r="J3287" s="419">
        <v>43803</v>
      </c>
      <c r="K3287" s="597" t="s">
        <v>139</v>
      </c>
      <c r="L3287" s="323" t="s">
        <v>4643</v>
      </c>
      <c r="M3287" s="652" t="s">
        <v>3106</v>
      </c>
      <c r="N3287" s="660">
        <v>43844</v>
      </c>
      <c r="O3287" s="654">
        <v>43852</v>
      </c>
      <c r="P3287" s="430"/>
      <c r="Q3287" s="2" t="s">
        <v>67</v>
      </c>
      <c r="R3287" s="455">
        <f t="shared" si="4"/>
        <v>2019</v>
      </c>
    </row>
    <row r="3288" spans="1:23" s="124" customFormat="1" ht="23.25" hidden="1" customHeight="1" x14ac:dyDescent="0.25">
      <c r="A3288" s="4" t="s">
        <v>5507</v>
      </c>
      <c r="B3288" s="4" t="s">
        <v>5508</v>
      </c>
      <c r="C3288" s="430" t="s">
        <v>2029</v>
      </c>
      <c r="D3288" s="332" t="s">
        <v>5509</v>
      </c>
      <c r="E3288" s="3" t="s">
        <v>5510</v>
      </c>
      <c r="F3288" s="332" t="s">
        <v>2464</v>
      </c>
      <c r="G3288" s="332">
        <v>1</v>
      </c>
      <c r="H3288" s="650">
        <v>44.78</v>
      </c>
      <c r="I3288" s="650">
        <v>44.78</v>
      </c>
      <c r="J3288" s="419">
        <v>43803</v>
      </c>
      <c r="K3288" s="597" t="s">
        <v>139</v>
      </c>
      <c r="L3288" s="323" t="s">
        <v>1362</v>
      </c>
      <c r="M3288" s="652" t="s">
        <v>3106</v>
      </c>
      <c r="N3288" s="660">
        <v>43844</v>
      </c>
      <c r="O3288" s="654">
        <v>43852</v>
      </c>
      <c r="P3288" s="430"/>
      <c r="Q3288" s="2" t="s">
        <v>67</v>
      </c>
      <c r="R3288" s="455">
        <f t="shared" si="4"/>
        <v>2019</v>
      </c>
      <c r="S3288" s="330"/>
      <c r="T3288" s="330"/>
      <c r="U3288" s="330"/>
      <c r="V3288" s="330"/>
      <c r="W3288" s="330"/>
    </row>
    <row r="3289" spans="1:23" ht="23.25" hidden="1" customHeight="1" x14ac:dyDescent="0.25">
      <c r="A3289" s="4" t="s">
        <v>5507</v>
      </c>
      <c r="B3289" s="4" t="s">
        <v>5508</v>
      </c>
      <c r="C3289" s="430" t="s">
        <v>2029</v>
      </c>
      <c r="D3289" s="332" t="s">
        <v>5509</v>
      </c>
      <c r="E3289" s="3" t="s">
        <v>5510</v>
      </c>
      <c r="F3289" s="332" t="s">
        <v>2464</v>
      </c>
      <c r="G3289" s="332">
        <v>1</v>
      </c>
      <c r="H3289" s="650">
        <v>44.78</v>
      </c>
      <c r="I3289" s="650">
        <v>44.78</v>
      </c>
      <c r="J3289" s="419">
        <v>43803</v>
      </c>
      <c r="K3289" s="597" t="s">
        <v>139</v>
      </c>
      <c r="L3289" s="323" t="s">
        <v>1362</v>
      </c>
      <c r="M3289" s="652" t="s">
        <v>3106</v>
      </c>
      <c r="N3289" s="660">
        <v>43844</v>
      </c>
      <c r="O3289" s="654">
        <v>43852</v>
      </c>
      <c r="P3289" s="430"/>
      <c r="Q3289" s="2" t="s">
        <v>67</v>
      </c>
      <c r="R3289" s="455">
        <f t="shared" si="4"/>
        <v>2019</v>
      </c>
    </row>
    <row r="3290" spans="1:23" ht="23.25" hidden="1" customHeight="1" x14ac:dyDescent="0.25">
      <c r="A3290" s="124" t="s">
        <v>3023</v>
      </c>
      <c r="B3290" s="86" t="s">
        <v>5407</v>
      </c>
      <c r="C3290" s="661" t="s">
        <v>1844</v>
      </c>
      <c r="D3290" s="118" t="s">
        <v>5408</v>
      </c>
      <c r="E3290" s="86" t="s">
        <v>5407</v>
      </c>
      <c r="F3290" s="118" t="s">
        <v>2334</v>
      </c>
      <c r="G3290" s="661">
        <v>20</v>
      </c>
      <c r="H3290" s="650"/>
      <c r="I3290" s="650"/>
      <c r="J3290" s="168">
        <v>44747</v>
      </c>
      <c r="K3290" s="612" t="s">
        <v>76</v>
      </c>
      <c r="L3290" s="312" t="s">
        <v>103</v>
      </c>
      <c r="M3290" s="652" t="s">
        <v>114</v>
      </c>
      <c r="N3290" s="654">
        <v>44852</v>
      </c>
      <c r="O3290" s="654">
        <v>44862</v>
      </c>
      <c r="P3290" s="713"/>
      <c r="Q3290" s="271" t="s">
        <v>100</v>
      </c>
      <c r="R3290" s="455">
        <f t="shared" si="4"/>
        <v>2022</v>
      </c>
    </row>
    <row r="3291" spans="1:23" ht="23.25" hidden="1" customHeight="1" x14ac:dyDescent="0.25">
      <c r="A3291" s="5" t="s">
        <v>3023</v>
      </c>
      <c r="B3291" s="5" t="s">
        <v>5511</v>
      </c>
      <c r="C3291" s="376" t="s">
        <v>1844</v>
      </c>
      <c r="D3291" s="344" t="s">
        <v>5512</v>
      </c>
      <c r="E3291" s="3" t="s">
        <v>5511</v>
      </c>
      <c r="F3291" s="344" t="s">
        <v>44</v>
      </c>
      <c r="G3291" s="344">
        <v>20</v>
      </c>
      <c r="H3291" s="650"/>
      <c r="I3291" s="650">
        <v>0</v>
      </c>
      <c r="J3291" s="366">
        <v>43217</v>
      </c>
      <c r="K3291" s="598" t="s">
        <v>76</v>
      </c>
      <c r="L3291" s="361" t="s">
        <v>535</v>
      </c>
      <c r="M3291" s="652" t="s">
        <v>634</v>
      </c>
      <c r="N3291" s="660">
        <v>43235</v>
      </c>
      <c r="O3291" s="654">
        <v>43238</v>
      </c>
      <c r="P3291" s="7"/>
      <c r="Q3291" s="271" t="s">
        <v>77</v>
      </c>
      <c r="R3291" s="5">
        <v>2018</v>
      </c>
    </row>
    <row r="3292" spans="1:23" ht="23.25" hidden="1" customHeight="1" x14ac:dyDescent="0.25">
      <c r="A3292" s="4" t="s">
        <v>1362</v>
      </c>
      <c r="B3292" s="4" t="s">
        <v>5513</v>
      </c>
      <c r="C3292" s="430" t="s">
        <v>5514</v>
      </c>
      <c r="D3292" s="332" t="s">
        <v>3222</v>
      </c>
      <c r="E3292" s="333" t="s">
        <v>5513</v>
      </c>
      <c r="F3292" s="332" t="s">
        <v>50</v>
      </c>
      <c r="G3292" s="332">
        <v>4</v>
      </c>
      <c r="H3292" s="650">
        <v>9.69</v>
      </c>
      <c r="I3292" s="650">
        <v>38.76</v>
      </c>
      <c r="J3292" s="419">
        <v>43804</v>
      </c>
      <c r="K3292" s="597" t="s">
        <v>139</v>
      </c>
      <c r="L3292" s="323" t="s">
        <v>1362</v>
      </c>
      <c r="M3292" s="652" t="s">
        <v>3106</v>
      </c>
      <c r="N3292" s="660">
        <v>43844</v>
      </c>
      <c r="O3292" s="654">
        <v>43852</v>
      </c>
      <c r="P3292" s="430"/>
      <c r="Q3292" s="2" t="s">
        <v>67</v>
      </c>
      <c r="R3292" s="455">
        <f t="shared" ref="R3292:R3301" si="5">YEAR(J3292)</f>
        <v>2019</v>
      </c>
    </row>
    <row r="3293" spans="1:23" s="727" customFormat="1" ht="23.25" hidden="1" customHeight="1" x14ac:dyDescent="0.25">
      <c r="A3293" s="4" t="s">
        <v>1362</v>
      </c>
      <c r="B3293" s="4" t="s">
        <v>5513</v>
      </c>
      <c r="C3293" s="430" t="s">
        <v>5514</v>
      </c>
      <c r="D3293" s="332" t="s">
        <v>3222</v>
      </c>
      <c r="E3293" s="333" t="s">
        <v>5513</v>
      </c>
      <c r="F3293" s="332" t="s">
        <v>50</v>
      </c>
      <c r="G3293" s="332">
        <v>4</v>
      </c>
      <c r="H3293" s="650">
        <v>9.69</v>
      </c>
      <c r="I3293" s="650">
        <v>38.76</v>
      </c>
      <c r="J3293" s="419">
        <v>43804</v>
      </c>
      <c r="K3293" s="597" t="s">
        <v>139</v>
      </c>
      <c r="L3293" s="323" t="s">
        <v>1362</v>
      </c>
      <c r="M3293" s="652" t="s">
        <v>3106</v>
      </c>
      <c r="N3293" s="660">
        <v>43844</v>
      </c>
      <c r="O3293" s="654">
        <v>43852</v>
      </c>
      <c r="P3293" s="430"/>
      <c r="Q3293" s="2" t="s">
        <v>67</v>
      </c>
      <c r="R3293" s="455">
        <f t="shared" si="5"/>
        <v>2019</v>
      </c>
      <c r="S3293" s="330"/>
      <c r="T3293" s="330"/>
      <c r="U3293" s="330"/>
      <c r="V3293" s="330"/>
      <c r="W3293" s="330"/>
    </row>
    <row r="3294" spans="1:23" s="727" customFormat="1" ht="23.25" hidden="1" customHeight="1" x14ac:dyDescent="0.25">
      <c r="A3294" s="5" t="s">
        <v>9</v>
      </c>
      <c r="B3294" s="5" t="s">
        <v>4039</v>
      </c>
      <c r="C3294" s="376" t="s">
        <v>2029</v>
      </c>
      <c r="D3294" s="332" t="s">
        <v>1830</v>
      </c>
      <c r="E3294" s="343" t="s">
        <v>4039</v>
      </c>
      <c r="F3294" s="344" t="s">
        <v>2464</v>
      </c>
      <c r="G3294" s="344">
        <v>10</v>
      </c>
      <c r="H3294" s="650">
        <v>2.76</v>
      </c>
      <c r="I3294" s="650"/>
      <c r="J3294" s="366">
        <v>43804</v>
      </c>
      <c r="K3294" s="597" t="s">
        <v>139</v>
      </c>
      <c r="L3294" s="361" t="s">
        <v>120</v>
      </c>
      <c r="M3294" s="652" t="s">
        <v>3106</v>
      </c>
      <c r="N3294" s="660">
        <v>43844</v>
      </c>
      <c r="O3294" s="654">
        <v>43852</v>
      </c>
      <c r="P3294" s="6"/>
      <c r="Q3294" s="2" t="s">
        <v>67</v>
      </c>
      <c r="R3294" s="455">
        <f t="shared" si="5"/>
        <v>2019</v>
      </c>
      <c r="S3294" s="330"/>
      <c r="T3294" s="330"/>
      <c r="U3294" s="330"/>
      <c r="V3294" s="330"/>
      <c r="W3294" s="330"/>
    </row>
    <row r="3295" spans="1:23" s="727" customFormat="1" ht="23.25" hidden="1" customHeight="1" x14ac:dyDescent="0.25">
      <c r="A3295" s="5" t="s">
        <v>9</v>
      </c>
      <c r="B3295" s="5" t="s">
        <v>4039</v>
      </c>
      <c r="C3295" s="376" t="s">
        <v>2029</v>
      </c>
      <c r="D3295" s="332" t="s">
        <v>1830</v>
      </c>
      <c r="E3295" s="343" t="s">
        <v>4039</v>
      </c>
      <c r="F3295" s="344" t="s">
        <v>2464</v>
      </c>
      <c r="G3295" s="344">
        <v>10</v>
      </c>
      <c r="H3295" s="650">
        <v>2.76</v>
      </c>
      <c r="I3295" s="650"/>
      <c r="J3295" s="366">
        <v>43804</v>
      </c>
      <c r="K3295" s="597" t="s">
        <v>139</v>
      </c>
      <c r="L3295" s="361" t="s">
        <v>120</v>
      </c>
      <c r="M3295" s="652" t="s">
        <v>3106</v>
      </c>
      <c r="N3295" s="660">
        <v>43844</v>
      </c>
      <c r="O3295" s="654">
        <v>43852</v>
      </c>
      <c r="P3295" s="6"/>
      <c r="Q3295" s="2" t="s">
        <v>67</v>
      </c>
      <c r="R3295" s="455">
        <f t="shared" si="5"/>
        <v>2019</v>
      </c>
      <c r="S3295" s="330"/>
      <c r="T3295" s="330"/>
      <c r="U3295" s="330"/>
      <c r="V3295" s="330"/>
      <c r="W3295" s="330"/>
    </row>
    <row r="3296" spans="1:23" s="727" customFormat="1" ht="23.25" hidden="1" customHeight="1" x14ac:dyDescent="0.25">
      <c r="A3296" s="4" t="s">
        <v>54</v>
      </c>
      <c r="B3296" s="4" t="s">
        <v>5515</v>
      </c>
      <c r="C3296" s="430" t="s">
        <v>1289</v>
      </c>
      <c r="D3296" s="332" t="s">
        <v>5516</v>
      </c>
      <c r="E3296" s="3" t="s">
        <v>5517</v>
      </c>
      <c r="F3296" s="332" t="s">
        <v>32</v>
      </c>
      <c r="G3296" s="332">
        <v>1</v>
      </c>
      <c r="H3296" s="650">
        <v>1378.02</v>
      </c>
      <c r="I3296" s="650">
        <v>1378.02</v>
      </c>
      <c r="J3296" s="419">
        <v>43808</v>
      </c>
      <c r="K3296" s="598" t="s">
        <v>1290</v>
      </c>
      <c r="L3296" s="323" t="s">
        <v>54</v>
      </c>
      <c r="M3296" s="652"/>
      <c r="N3296" s="660">
        <v>43812</v>
      </c>
      <c r="O3296" s="654"/>
      <c r="P3296" s="430" t="s">
        <v>5518</v>
      </c>
      <c r="Q3296" s="2" t="s">
        <v>100</v>
      </c>
      <c r="R3296" s="455">
        <f t="shared" si="5"/>
        <v>2019</v>
      </c>
      <c r="S3296" s="330"/>
      <c r="T3296" s="330"/>
      <c r="U3296" s="330"/>
      <c r="V3296" s="330"/>
      <c r="W3296" s="330"/>
    </row>
    <row r="3297" spans="1:23" s="727" customFormat="1" ht="23.25" hidden="1" customHeight="1" x14ac:dyDescent="0.25">
      <c r="A3297" s="4" t="s">
        <v>54</v>
      </c>
      <c r="B3297" s="4" t="s">
        <v>5515</v>
      </c>
      <c r="C3297" s="430" t="s">
        <v>1289</v>
      </c>
      <c r="D3297" s="332" t="s">
        <v>5516</v>
      </c>
      <c r="E3297" s="3" t="s">
        <v>5517</v>
      </c>
      <c r="F3297" s="332" t="s">
        <v>32</v>
      </c>
      <c r="G3297" s="332">
        <v>1</v>
      </c>
      <c r="H3297" s="650">
        <v>1378.02</v>
      </c>
      <c r="I3297" s="650">
        <v>1378.02</v>
      </c>
      <c r="J3297" s="419">
        <v>43808</v>
      </c>
      <c r="K3297" s="598" t="s">
        <v>1290</v>
      </c>
      <c r="L3297" s="323" t="s">
        <v>54</v>
      </c>
      <c r="M3297" s="652"/>
      <c r="N3297" s="660">
        <v>43812</v>
      </c>
      <c r="O3297" s="654"/>
      <c r="P3297" s="430" t="s">
        <v>5518</v>
      </c>
      <c r="Q3297" s="2" t="s">
        <v>100</v>
      </c>
      <c r="R3297" s="455">
        <f t="shared" si="5"/>
        <v>2019</v>
      </c>
      <c r="S3297" s="330"/>
      <c r="T3297" s="330"/>
      <c r="U3297" s="330"/>
      <c r="V3297" s="330"/>
      <c r="W3297" s="330"/>
    </row>
    <row r="3298" spans="1:23" s="727" customFormat="1" ht="23.25" hidden="1" customHeight="1" x14ac:dyDescent="0.25">
      <c r="A3298" s="4" t="s">
        <v>7</v>
      </c>
      <c r="B3298" s="4" t="s">
        <v>5519</v>
      </c>
      <c r="C3298" s="430"/>
      <c r="D3298" s="332"/>
      <c r="E3298" s="337" t="s">
        <v>5519</v>
      </c>
      <c r="F3298" s="332" t="s">
        <v>50</v>
      </c>
      <c r="G3298" s="332" t="s">
        <v>5520</v>
      </c>
      <c r="H3298" s="650"/>
      <c r="I3298" s="650"/>
      <c r="J3298" s="419">
        <v>43808</v>
      </c>
      <c r="K3298" s="597" t="s">
        <v>188</v>
      </c>
      <c r="L3298" s="323" t="s">
        <v>36</v>
      </c>
      <c r="M3298" s="652" t="s">
        <v>3106</v>
      </c>
      <c r="N3298" s="660">
        <v>43844</v>
      </c>
      <c r="O3298" s="654">
        <v>43852</v>
      </c>
      <c r="P3298" s="430"/>
      <c r="Q3298" s="2" t="s">
        <v>100</v>
      </c>
      <c r="R3298" s="455">
        <f t="shared" si="5"/>
        <v>2019</v>
      </c>
      <c r="S3298" s="330"/>
      <c r="T3298" s="330"/>
      <c r="U3298" s="330"/>
      <c r="V3298" s="330"/>
      <c r="W3298" s="330"/>
    </row>
    <row r="3299" spans="1:23" s="727" customFormat="1" ht="23.25" hidden="1" customHeight="1" x14ac:dyDescent="0.25">
      <c r="A3299" s="4" t="s">
        <v>7</v>
      </c>
      <c r="B3299" s="4" t="s">
        <v>5519</v>
      </c>
      <c r="C3299" s="430"/>
      <c r="D3299" s="332"/>
      <c r="E3299" s="337" t="s">
        <v>5519</v>
      </c>
      <c r="F3299" s="332" t="s">
        <v>50</v>
      </c>
      <c r="G3299" s="332" t="s">
        <v>5520</v>
      </c>
      <c r="H3299" s="650"/>
      <c r="I3299" s="650"/>
      <c r="J3299" s="419">
        <v>43808</v>
      </c>
      <c r="K3299" s="597" t="s">
        <v>188</v>
      </c>
      <c r="L3299" s="323" t="s">
        <v>36</v>
      </c>
      <c r="M3299" s="652" t="s">
        <v>3106</v>
      </c>
      <c r="N3299" s="660">
        <v>43844</v>
      </c>
      <c r="O3299" s="654">
        <v>43852</v>
      </c>
      <c r="P3299" s="430"/>
      <c r="Q3299" s="2" t="s">
        <v>100</v>
      </c>
      <c r="R3299" s="455">
        <f t="shared" si="5"/>
        <v>2019</v>
      </c>
      <c r="S3299" s="330"/>
      <c r="T3299" s="330"/>
      <c r="U3299" s="330"/>
      <c r="V3299" s="330"/>
      <c r="W3299" s="330"/>
    </row>
    <row r="3300" spans="1:23" s="727" customFormat="1" ht="23.25" hidden="1" customHeight="1" x14ac:dyDescent="0.25">
      <c r="A3300" s="4" t="s">
        <v>36</v>
      </c>
      <c r="B3300" s="4" t="s">
        <v>5370</v>
      </c>
      <c r="C3300" s="430" t="s">
        <v>5372</v>
      </c>
      <c r="D3300" s="332">
        <v>1500510</v>
      </c>
      <c r="E3300" s="337" t="s">
        <v>5521</v>
      </c>
      <c r="F3300" s="332" t="s">
        <v>94</v>
      </c>
      <c r="G3300" s="332">
        <v>1</v>
      </c>
      <c r="H3300" s="650">
        <v>29.12</v>
      </c>
      <c r="I3300" s="650">
        <v>29.12</v>
      </c>
      <c r="J3300" s="420">
        <v>43808</v>
      </c>
      <c r="K3300" s="597" t="s">
        <v>212</v>
      </c>
      <c r="L3300" s="323" t="s">
        <v>36</v>
      </c>
      <c r="M3300" s="652" t="s">
        <v>3106</v>
      </c>
      <c r="N3300" s="653">
        <v>43845</v>
      </c>
      <c r="O3300" s="654">
        <v>43852</v>
      </c>
      <c r="P3300" s="430"/>
      <c r="Q3300" s="2" t="s">
        <v>67</v>
      </c>
      <c r="R3300" s="455">
        <f t="shared" si="5"/>
        <v>2019</v>
      </c>
      <c r="S3300" s="330"/>
      <c r="T3300" s="330"/>
      <c r="U3300" s="330"/>
      <c r="V3300" s="330"/>
      <c r="W3300" s="330"/>
    </row>
    <row r="3301" spans="1:23" s="727" customFormat="1" ht="23.25" hidden="1" customHeight="1" x14ac:dyDescent="0.25">
      <c r="A3301" s="4" t="s">
        <v>36</v>
      </c>
      <c r="B3301" s="4" t="s">
        <v>5370</v>
      </c>
      <c r="C3301" s="430" t="s">
        <v>5372</v>
      </c>
      <c r="D3301" s="332">
        <v>1500510</v>
      </c>
      <c r="E3301" s="337" t="s">
        <v>5521</v>
      </c>
      <c r="F3301" s="332" t="s">
        <v>94</v>
      </c>
      <c r="G3301" s="332">
        <v>1</v>
      </c>
      <c r="H3301" s="650">
        <v>29.12</v>
      </c>
      <c r="I3301" s="650">
        <v>29.12</v>
      </c>
      <c r="J3301" s="420">
        <v>43808</v>
      </c>
      <c r="K3301" s="597" t="s">
        <v>212</v>
      </c>
      <c r="L3301" s="323" t="s">
        <v>36</v>
      </c>
      <c r="M3301" s="652" t="s">
        <v>3106</v>
      </c>
      <c r="N3301" s="653">
        <v>43845</v>
      </c>
      <c r="O3301" s="654">
        <v>43852</v>
      </c>
      <c r="P3301" s="430"/>
      <c r="Q3301" s="2" t="s">
        <v>67</v>
      </c>
      <c r="R3301" s="455">
        <f t="shared" si="5"/>
        <v>2019</v>
      </c>
      <c r="S3301" s="330"/>
      <c r="T3301" s="330"/>
      <c r="U3301" s="330"/>
      <c r="V3301" s="330"/>
      <c r="W3301" s="330"/>
    </row>
    <row r="3302" spans="1:23" s="727" customFormat="1" ht="23.25" hidden="1" customHeight="1" x14ac:dyDescent="0.25">
      <c r="A3302" s="4" t="s">
        <v>5522</v>
      </c>
      <c r="B3302" s="4" t="s">
        <v>5523</v>
      </c>
      <c r="C3302" s="430" t="s">
        <v>5524</v>
      </c>
      <c r="D3302" s="422" t="s">
        <v>5525</v>
      </c>
      <c r="E3302" s="333" t="s">
        <v>5526</v>
      </c>
      <c r="F3302" s="344" t="s">
        <v>44</v>
      </c>
      <c r="G3302" s="692">
        <v>1</v>
      </c>
      <c r="H3302" s="650">
        <v>1544.1</v>
      </c>
      <c r="I3302" s="650">
        <v>1544.1</v>
      </c>
      <c r="J3302" s="419">
        <v>43808</v>
      </c>
      <c r="K3302" s="782" t="s">
        <v>5524</v>
      </c>
      <c r="L3302" s="323" t="s">
        <v>5522</v>
      </c>
      <c r="M3302" s="652" t="s">
        <v>193</v>
      </c>
      <c r="N3302" s="660">
        <v>43858</v>
      </c>
      <c r="O3302" s="654">
        <v>43859</v>
      </c>
      <c r="P3302" s="430"/>
      <c r="Q3302" s="2" t="s">
        <v>100</v>
      </c>
      <c r="R3302" s="655">
        <v>2020</v>
      </c>
      <c r="S3302" s="564"/>
      <c r="T3302" s="564"/>
      <c r="U3302" s="564"/>
      <c r="V3302" s="564"/>
      <c r="W3302" s="564"/>
    </row>
    <row r="3303" spans="1:23" s="727" customFormat="1" ht="23.25" hidden="1" customHeight="1" x14ac:dyDescent="0.25">
      <c r="A3303" s="4" t="s">
        <v>5522</v>
      </c>
      <c r="B3303" s="4" t="s">
        <v>5523</v>
      </c>
      <c r="C3303" s="430" t="s">
        <v>5524</v>
      </c>
      <c r="D3303" s="422" t="s">
        <v>5525</v>
      </c>
      <c r="E3303" s="333" t="s">
        <v>5526</v>
      </c>
      <c r="F3303" s="344" t="s">
        <v>44</v>
      </c>
      <c r="G3303" s="692">
        <v>1</v>
      </c>
      <c r="H3303" s="650">
        <v>1544.1</v>
      </c>
      <c r="I3303" s="650">
        <v>1544.1</v>
      </c>
      <c r="J3303" s="419">
        <v>43808</v>
      </c>
      <c r="K3303" s="782" t="s">
        <v>5524</v>
      </c>
      <c r="L3303" s="323" t="s">
        <v>5522</v>
      </c>
      <c r="M3303" s="652" t="s">
        <v>193</v>
      </c>
      <c r="N3303" s="660">
        <v>43858</v>
      </c>
      <c r="O3303" s="654">
        <v>43859</v>
      </c>
      <c r="P3303" s="430"/>
      <c r="Q3303" s="2" t="s">
        <v>100</v>
      </c>
      <c r="R3303" s="655">
        <v>2020</v>
      </c>
      <c r="S3303" s="330"/>
      <c r="T3303" s="330"/>
      <c r="U3303" s="330"/>
      <c r="V3303" s="330"/>
      <c r="W3303" s="330"/>
    </row>
    <row r="3304" spans="1:23" s="727" customFormat="1" ht="23.25" hidden="1" customHeight="1" x14ac:dyDescent="0.25">
      <c r="A3304" s="4" t="s">
        <v>36</v>
      </c>
      <c r="B3304" s="4" t="s">
        <v>5527</v>
      </c>
      <c r="C3304" s="430" t="s">
        <v>1147</v>
      </c>
      <c r="D3304" s="332"/>
      <c r="E3304" s="337" t="s">
        <v>5528</v>
      </c>
      <c r="F3304" s="332" t="s">
        <v>32</v>
      </c>
      <c r="G3304" s="332">
        <v>120</v>
      </c>
      <c r="H3304" s="650">
        <v>4</v>
      </c>
      <c r="I3304" s="650">
        <v>480</v>
      </c>
      <c r="J3304" s="809">
        <v>43808</v>
      </c>
      <c r="K3304" s="597" t="s">
        <v>1147</v>
      </c>
      <c r="L3304" s="323" t="s">
        <v>88</v>
      </c>
      <c r="M3304" s="652" t="s">
        <v>3014</v>
      </c>
      <c r="N3304" s="660">
        <v>43894</v>
      </c>
      <c r="O3304" s="654">
        <v>43899</v>
      </c>
      <c r="P3304" s="658"/>
      <c r="Q3304" s="658" t="s">
        <v>100</v>
      </c>
      <c r="R3304" s="655">
        <v>2019</v>
      </c>
      <c r="S3304" s="330"/>
      <c r="T3304" s="330"/>
      <c r="U3304" s="330"/>
      <c r="V3304" s="330"/>
      <c r="W3304" s="330"/>
    </row>
    <row r="3305" spans="1:23" s="727" customFormat="1" ht="23.25" hidden="1" customHeight="1" x14ac:dyDescent="0.25">
      <c r="A3305" s="4" t="s">
        <v>36</v>
      </c>
      <c r="B3305" s="4" t="s">
        <v>5527</v>
      </c>
      <c r="C3305" s="430" t="s">
        <v>1147</v>
      </c>
      <c r="D3305" s="332"/>
      <c r="E3305" s="337" t="s">
        <v>5528</v>
      </c>
      <c r="F3305" s="332" t="s">
        <v>32</v>
      </c>
      <c r="G3305" s="332">
        <v>120</v>
      </c>
      <c r="H3305" s="650">
        <v>4</v>
      </c>
      <c r="I3305" s="650">
        <v>480</v>
      </c>
      <c r="J3305" s="809">
        <v>43808</v>
      </c>
      <c r="K3305" s="597" t="s">
        <v>1147</v>
      </c>
      <c r="L3305" s="323" t="s">
        <v>88</v>
      </c>
      <c r="M3305" s="652" t="s">
        <v>3014</v>
      </c>
      <c r="N3305" s="660">
        <v>43894</v>
      </c>
      <c r="O3305" s="654">
        <v>43899</v>
      </c>
      <c r="P3305" s="658"/>
      <c r="Q3305" s="658" t="s">
        <v>100</v>
      </c>
      <c r="R3305" s="655">
        <v>2019</v>
      </c>
      <c r="S3305" s="330"/>
      <c r="T3305" s="330"/>
      <c r="U3305" s="330"/>
      <c r="V3305" s="330"/>
      <c r="W3305" s="330"/>
    </row>
    <row r="3306" spans="1:23" s="727" customFormat="1" ht="23.25" hidden="1" customHeight="1" x14ac:dyDescent="0.25">
      <c r="A3306" s="4" t="s">
        <v>36</v>
      </c>
      <c r="B3306" s="4" t="s">
        <v>5529</v>
      </c>
      <c r="C3306" s="430" t="s">
        <v>192</v>
      </c>
      <c r="D3306" s="332" t="s">
        <v>5530</v>
      </c>
      <c r="E3306" s="3" t="s">
        <v>5531</v>
      </c>
      <c r="F3306" s="332" t="s">
        <v>32</v>
      </c>
      <c r="G3306" s="332">
        <v>1</v>
      </c>
      <c r="H3306" s="650">
        <v>750.5</v>
      </c>
      <c r="I3306" s="650">
        <v>750.5</v>
      </c>
      <c r="J3306" s="419">
        <v>43808</v>
      </c>
      <c r="K3306" s="597" t="s">
        <v>192</v>
      </c>
      <c r="L3306" s="323" t="s">
        <v>36</v>
      </c>
      <c r="M3306" s="652"/>
      <c r="N3306" s="660">
        <v>43812</v>
      </c>
      <c r="O3306" s="654"/>
      <c r="P3306" s="430"/>
      <c r="Q3306" s="2" t="s">
        <v>100</v>
      </c>
      <c r="R3306" s="455">
        <f>YEAR(J3306)</f>
        <v>2019</v>
      </c>
      <c r="S3306" s="330"/>
      <c r="T3306" s="330"/>
      <c r="U3306" s="330"/>
      <c r="V3306" s="330"/>
      <c r="W3306" s="330"/>
    </row>
    <row r="3307" spans="1:23" s="727" customFormat="1" ht="23.25" hidden="1" customHeight="1" x14ac:dyDescent="0.25">
      <c r="A3307" s="4" t="s">
        <v>36</v>
      </c>
      <c r="B3307" s="4" t="s">
        <v>5529</v>
      </c>
      <c r="C3307" s="430" t="s">
        <v>192</v>
      </c>
      <c r="D3307" s="332" t="s">
        <v>5530</v>
      </c>
      <c r="E3307" s="3" t="s">
        <v>5531</v>
      </c>
      <c r="F3307" s="332" t="s">
        <v>32</v>
      </c>
      <c r="G3307" s="332">
        <v>1</v>
      </c>
      <c r="H3307" s="650">
        <v>750.5</v>
      </c>
      <c r="I3307" s="650">
        <v>750.5</v>
      </c>
      <c r="J3307" s="419">
        <v>43808</v>
      </c>
      <c r="K3307" s="597" t="s">
        <v>192</v>
      </c>
      <c r="L3307" s="323" t="s">
        <v>36</v>
      </c>
      <c r="M3307" s="652"/>
      <c r="N3307" s="660">
        <v>43812</v>
      </c>
      <c r="O3307" s="654"/>
      <c r="P3307" s="430"/>
      <c r="Q3307" s="2" t="s">
        <v>100</v>
      </c>
      <c r="R3307" s="455">
        <f>YEAR(J3307)</f>
        <v>2019</v>
      </c>
      <c r="S3307" s="330"/>
      <c r="T3307" s="330"/>
      <c r="U3307" s="330"/>
      <c r="V3307" s="330"/>
      <c r="W3307" s="330"/>
    </row>
    <row r="3308" spans="1:23" s="727" customFormat="1" ht="23.25" hidden="1" customHeight="1" x14ac:dyDescent="0.25">
      <c r="A3308" s="4" t="s">
        <v>5522</v>
      </c>
      <c r="B3308" s="4" t="s">
        <v>5532</v>
      </c>
      <c r="C3308" s="659" t="s">
        <v>5524</v>
      </c>
      <c r="D3308" s="422" t="s">
        <v>5533</v>
      </c>
      <c r="E3308" s="333" t="s">
        <v>5534</v>
      </c>
      <c r="F3308" s="344" t="s">
        <v>44</v>
      </c>
      <c r="G3308" s="692">
        <v>2</v>
      </c>
      <c r="H3308" s="650">
        <v>44.85</v>
      </c>
      <c r="I3308" s="650">
        <v>89.7</v>
      </c>
      <c r="J3308" s="419">
        <v>43808</v>
      </c>
      <c r="K3308" s="782" t="s">
        <v>5524</v>
      </c>
      <c r="L3308" s="323" t="s">
        <v>5522</v>
      </c>
      <c r="M3308" s="652" t="s">
        <v>193</v>
      </c>
      <c r="N3308" s="660">
        <v>43858</v>
      </c>
      <c r="O3308" s="654">
        <v>43859</v>
      </c>
      <c r="P3308" s="659"/>
      <c r="Q3308" s="2" t="s">
        <v>100</v>
      </c>
      <c r="R3308" s="655">
        <v>2020</v>
      </c>
      <c r="S3308" s="330"/>
      <c r="T3308" s="330"/>
      <c r="U3308" s="330"/>
      <c r="V3308" s="330"/>
      <c r="W3308" s="330"/>
    </row>
    <row r="3309" spans="1:23" s="727" customFormat="1" ht="23.25" hidden="1" customHeight="1" x14ac:dyDescent="0.25">
      <c r="A3309" s="4" t="s">
        <v>5522</v>
      </c>
      <c r="B3309" s="4" t="s">
        <v>5532</v>
      </c>
      <c r="C3309" s="659" t="s">
        <v>5524</v>
      </c>
      <c r="D3309" s="422" t="s">
        <v>5535</v>
      </c>
      <c r="E3309" s="333" t="s">
        <v>5536</v>
      </c>
      <c r="F3309" s="344" t="s">
        <v>44</v>
      </c>
      <c r="G3309" s="692">
        <v>2</v>
      </c>
      <c r="H3309" s="650">
        <v>537.20000000000005</v>
      </c>
      <c r="I3309" s="650">
        <v>1074.4000000000001</v>
      </c>
      <c r="J3309" s="419">
        <v>43808</v>
      </c>
      <c r="K3309" s="782" t="s">
        <v>5524</v>
      </c>
      <c r="L3309" s="323" t="s">
        <v>5522</v>
      </c>
      <c r="M3309" s="652" t="s">
        <v>193</v>
      </c>
      <c r="N3309" s="660">
        <v>43858</v>
      </c>
      <c r="O3309" s="654">
        <v>43859</v>
      </c>
      <c r="P3309" s="659"/>
      <c r="Q3309" s="2" t="s">
        <v>100</v>
      </c>
      <c r="R3309" s="655">
        <v>2020</v>
      </c>
      <c r="S3309" s="330"/>
      <c r="T3309" s="330"/>
      <c r="U3309" s="330"/>
      <c r="V3309" s="330"/>
      <c r="W3309" s="330"/>
    </row>
    <row r="3310" spans="1:23" s="727" customFormat="1" ht="23.25" hidden="1" customHeight="1" x14ac:dyDescent="0.25">
      <c r="A3310" s="4" t="s">
        <v>5522</v>
      </c>
      <c r="B3310" s="4" t="s">
        <v>5532</v>
      </c>
      <c r="C3310" s="659" t="s">
        <v>5524</v>
      </c>
      <c r="D3310" s="422" t="s">
        <v>5533</v>
      </c>
      <c r="E3310" s="333" t="s">
        <v>5534</v>
      </c>
      <c r="F3310" s="344" t="s">
        <v>44</v>
      </c>
      <c r="G3310" s="692">
        <v>2</v>
      </c>
      <c r="H3310" s="650">
        <v>44.85</v>
      </c>
      <c r="I3310" s="650">
        <v>89.7</v>
      </c>
      <c r="J3310" s="419">
        <v>43808</v>
      </c>
      <c r="K3310" s="782" t="s">
        <v>5524</v>
      </c>
      <c r="L3310" s="323" t="s">
        <v>5522</v>
      </c>
      <c r="M3310" s="652" t="s">
        <v>193</v>
      </c>
      <c r="N3310" s="660">
        <v>43858</v>
      </c>
      <c r="O3310" s="654">
        <v>43859</v>
      </c>
      <c r="P3310" s="659"/>
      <c r="Q3310" s="2" t="s">
        <v>100</v>
      </c>
      <c r="R3310" s="655">
        <v>2020</v>
      </c>
      <c r="S3310" s="564"/>
      <c r="T3310" s="564"/>
      <c r="U3310" s="564"/>
      <c r="V3310" s="564"/>
      <c r="W3310" s="564"/>
    </row>
    <row r="3311" spans="1:23" s="727" customFormat="1" ht="23.25" hidden="1" customHeight="1" x14ac:dyDescent="0.25">
      <c r="A3311" s="4" t="s">
        <v>5522</v>
      </c>
      <c r="B3311" s="4" t="s">
        <v>5532</v>
      </c>
      <c r="C3311" s="659" t="s">
        <v>5524</v>
      </c>
      <c r="D3311" s="422" t="s">
        <v>5535</v>
      </c>
      <c r="E3311" s="333" t="s">
        <v>5536</v>
      </c>
      <c r="F3311" s="344" t="s">
        <v>44</v>
      </c>
      <c r="G3311" s="692">
        <v>2</v>
      </c>
      <c r="H3311" s="650">
        <v>537.20000000000005</v>
      </c>
      <c r="I3311" s="650">
        <v>1074.4000000000001</v>
      </c>
      <c r="J3311" s="419">
        <v>43808</v>
      </c>
      <c r="K3311" s="782" t="s">
        <v>5524</v>
      </c>
      <c r="L3311" s="323" t="s">
        <v>5522</v>
      </c>
      <c r="M3311" s="652" t="s">
        <v>193</v>
      </c>
      <c r="N3311" s="660">
        <v>43858</v>
      </c>
      <c r="O3311" s="654">
        <v>43859</v>
      </c>
      <c r="P3311" s="659"/>
      <c r="Q3311" s="2" t="s">
        <v>100</v>
      </c>
      <c r="R3311" s="655">
        <v>2020</v>
      </c>
      <c r="S3311" s="330"/>
      <c r="T3311" s="330"/>
      <c r="U3311" s="330"/>
      <c r="V3311" s="330"/>
      <c r="W3311" s="330"/>
    </row>
    <row r="3312" spans="1:23" s="727" customFormat="1" ht="23.25" hidden="1" customHeight="1" x14ac:dyDescent="0.25">
      <c r="A3312" s="4" t="s">
        <v>7</v>
      </c>
      <c r="B3312" s="4" t="s">
        <v>5111</v>
      </c>
      <c r="C3312" s="430" t="s">
        <v>947</v>
      </c>
      <c r="D3312" s="332" t="s">
        <v>5368</v>
      </c>
      <c r="E3312" s="333" t="s">
        <v>5537</v>
      </c>
      <c r="F3312" s="332" t="s">
        <v>94</v>
      </c>
      <c r="G3312" s="332">
        <v>12</v>
      </c>
      <c r="H3312" s="650">
        <v>3.5683333333333334</v>
      </c>
      <c r="I3312" s="650">
        <v>42.82</v>
      </c>
      <c r="J3312" s="419">
        <v>43808</v>
      </c>
      <c r="K3312" s="597" t="s">
        <v>234</v>
      </c>
      <c r="L3312" s="323" t="s">
        <v>27</v>
      </c>
      <c r="M3312" s="652" t="s">
        <v>3106</v>
      </c>
      <c r="N3312" s="660">
        <v>43844</v>
      </c>
      <c r="O3312" s="654">
        <v>43852</v>
      </c>
      <c r="P3312" s="430"/>
      <c r="Q3312" s="2" t="s">
        <v>67</v>
      </c>
      <c r="R3312" s="455">
        <f>YEAR(J3312)</f>
        <v>2019</v>
      </c>
      <c r="S3312" s="330"/>
      <c r="T3312" s="330"/>
      <c r="U3312" s="330"/>
      <c r="V3312" s="330"/>
      <c r="W3312" s="330"/>
    </row>
    <row r="3313" spans="1:23" s="727" customFormat="1" ht="23.25" hidden="1" customHeight="1" x14ac:dyDescent="0.25">
      <c r="A3313" s="4" t="s">
        <v>7</v>
      </c>
      <c r="B3313" s="4" t="s">
        <v>5111</v>
      </c>
      <c r="C3313" s="430" t="s">
        <v>947</v>
      </c>
      <c r="D3313" s="332" t="s">
        <v>5368</v>
      </c>
      <c r="E3313" s="333" t="s">
        <v>5537</v>
      </c>
      <c r="F3313" s="332" t="s">
        <v>94</v>
      </c>
      <c r="G3313" s="332">
        <v>12</v>
      </c>
      <c r="H3313" s="650">
        <v>3.5683333333333334</v>
      </c>
      <c r="I3313" s="650">
        <v>42.82</v>
      </c>
      <c r="J3313" s="419">
        <v>43808</v>
      </c>
      <c r="K3313" s="597" t="s">
        <v>234</v>
      </c>
      <c r="L3313" s="323" t="s">
        <v>27</v>
      </c>
      <c r="M3313" s="652" t="s">
        <v>3106</v>
      </c>
      <c r="N3313" s="660">
        <v>43844</v>
      </c>
      <c r="O3313" s="654">
        <v>43852</v>
      </c>
      <c r="P3313" s="430"/>
      <c r="Q3313" s="2" t="s">
        <v>67</v>
      </c>
      <c r="R3313" s="455">
        <f>YEAR(J3313)</f>
        <v>2019</v>
      </c>
      <c r="S3313" s="330"/>
      <c r="T3313" s="330"/>
      <c r="U3313" s="330"/>
      <c r="V3313" s="330"/>
      <c r="W3313" s="330"/>
    </row>
    <row r="3314" spans="1:23" s="727" customFormat="1" ht="23.25" hidden="1" customHeight="1" x14ac:dyDescent="0.25">
      <c r="A3314" s="4" t="s">
        <v>5522</v>
      </c>
      <c r="B3314" s="4" t="s">
        <v>5538</v>
      </c>
      <c r="C3314" s="430" t="s">
        <v>5524</v>
      </c>
      <c r="D3314" s="810">
        <v>80627000566</v>
      </c>
      <c r="E3314" s="3" t="s">
        <v>5538</v>
      </c>
      <c r="F3314" s="344" t="s">
        <v>44</v>
      </c>
      <c r="G3314" s="332">
        <v>1</v>
      </c>
      <c r="H3314" s="650">
        <v>313.14999999999998</v>
      </c>
      <c r="I3314" s="650">
        <v>313.14999999999998</v>
      </c>
      <c r="J3314" s="419">
        <v>43808</v>
      </c>
      <c r="K3314" s="597" t="s">
        <v>5524</v>
      </c>
      <c r="L3314" s="323" t="s">
        <v>5522</v>
      </c>
      <c r="M3314" s="652" t="s">
        <v>3697</v>
      </c>
      <c r="N3314" s="660">
        <v>43852</v>
      </c>
      <c r="O3314" s="654">
        <v>43858</v>
      </c>
      <c r="P3314" s="430"/>
      <c r="Q3314" s="2" t="s">
        <v>100</v>
      </c>
      <c r="R3314" s="655">
        <v>2020</v>
      </c>
      <c r="S3314" s="564"/>
      <c r="T3314" s="564"/>
      <c r="U3314" s="564"/>
      <c r="V3314" s="564"/>
      <c r="W3314" s="564"/>
    </row>
    <row r="3315" spans="1:23" s="727" customFormat="1" ht="23.25" hidden="1" customHeight="1" x14ac:dyDescent="0.25">
      <c r="A3315" s="4" t="s">
        <v>5522</v>
      </c>
      <c r="B3315" s="4" t="s">
        <v>5538</v>
      </c>
      <c r="C3315" s="430" t="s">
        <v>5524</v>
      </c>
      <c r="D3315" s="810">
        <v>80627000566</v>
      </c>
      <c r="E3315" s="3" t="s">
        <v>5538</v>
      </c>
      <c r="F3315" s="344" t="s">
        <v>44</v>
      </c>
      <c r="G3315" s="332">
        <v>1</v>
      </c>
      <c r="H3315" s="650">
        <v>313.14999999999998</v>
      </c>
      <c r="I3315" s="650">
        <v>313.14999999999998</v>
      </c>
      <c r="J3315" s="419">
        <v>43808</v>
      </c>
      <c r="K3315" s="597" t="s">
        <v>5524</v>
      </c>
      <c r="L3315" s="323" t="s">
        <v>5522</v>
      </c>
      <c r="M3315" s="652" t="s">
        <v>3697</v>
      </c>
      <c r="N3315" s="660">
        <v>43852</v>
      </c>
      <c r="O3315" s="654">
        <v>43858</v>
      </c>
      <c r="P3315" s="430"/>
      <c r="Q3315" s="2" t="s">
        <v>100</v>
      </c>
      <c r="R3315" s="655">
        <v>2020</v>
      </c>
      <c r="S3315" s="330"/>
      <c r="T3315" s="330"/>
      <c r="U3315" s="330"/>
      <c r="V3315" s="330"/>
      <c r="W3315" s="330"/>
    </row>
    <row r="3316" spans="1:23" s="727" customFormat="1" ht="23.25" hidden="1" customHeight="1" x14ac:dyDescent="0.25">
      <c r="A3316" s="4" t="s">
        <v>5522</v>
      </c>
      <c r="B3316" s="4" t="s">
        <v>5539</v>
      </c>
      <c r="C3316" s="430" t="s">
        <v>5524</v>
      </c>
      <c r="D3316" s="810">
        <v>7141116</v>
      </c>
      <c r="E3316" s="3" t="s">
        <v>5540</v>
      </c>
      <c r="F3316" s="344" t="s">
        <v>44</v>
      </c>
      <c r="G3316" s="332">
        <v>1</v>
      </c>
      <c r="H3316" s="650">
        <v>1415.12</v>
      </c>
      <c r="I3316" s="650">
        <v>1415.12</v>
      </c>
      <c r="J3316" s="419">
        <v>43808</v>
      </c>
      <c r="K3316" s="597" t="s">
        <v>5524</v>
      </c>
      <c r="L3316" s="323" t="s">
        <v>5522</v>
      </c>
      <c r="M3316" s="652" t="s">
        <v>3697</v>
      </c>
      <c r="N3316" s="660">
        <v>43852</v>
      </c>
      <c r="O3316" s="654">
        <v>43858</v>
      </c>
      <c r="P3316" s="430"/>
      <c r="Q3316" s="2" t="s">
        <v>100</v>
      </c>
      <c r="R3316" s="655">
        <v>2020</v>
      </c>
      <c r="S3316" s="330"/>
      <c r="T3316" s="330"/>
      <c r="U3316" s="330"/>
      <c r="V3316" s="330"/>
      <c r="W3316" s="330"/>
    </row>
    <row r="3317" spans="1:23" s="727" customFormat="1" ht="23.25" hidden="1" customHeight="1" x14ac:dyDescent="0.25">
      <c r="A3317" s="4" t="s">
        <v>5522</v>
      </c>
      <c r="B3317" s="4" t="s">
        <v>5539</v>
      </c>
      <c r="C3317" s="430" t="s">
        <v>5524</v>
      </c>
      <c r="D3317" s="810">
        <v>7141116</v>
      </c>
      <c r="E3317" s="3" t="s">
        <v>5540</v>
      </c>
      <c r="F3317" s="344" t="s">
        <v>44</v>
      </c>
      <c r="G3317" s="332">
        <v>1</v>
      </c>
      <c r="H3317" s="650">
        <v>1415.12</v>
      </c>
      <c r="I3317" s="650">
        <v>1415.12</v>
      </c>
      <c r="J3317" s="419">
        <v>43808</v>
      </c>
      <c r="K3317" s="597" t="s">
        <v>5524</v>
      </c>
      <c r="L3317" s="323" t="s">
        <v>5522</v>
      </c>
      <c r="M3317" s="652" t="s">
        <v>3697</v>
      </c>
      <c r="N3317" s="660">
        <v>43852</v>
      </c>
      <c r="O3317" s="654">
        <v>43858</v>
      </c>
      <c r="P3317" s="430"/>
      <c r="Q3317" s="2" t="s">
        <v>100</v>
      </c>
      <c r="R3317" s="655">
        <v>2020</v>
      </c>
      <c r="S3317" s="330"/>
      <c r="T3317" s="330"/>
      <c r="U3317" s="330"/>
      <c r="V3317" s="330"/>
      <c r="W3317" s="330"/>
    </row>
    <row r="3318" spans="1:23" s="727" customFormat="1" ht="23.25" hidden="1" customHeight="1" x14ac:dyDescent="0.25">
      <c r="A3318" s="4" t="s">
        <v>5522</v>
      </c>
      <c r="B3318" s="4" t="s">
        <v>5541</v>
      </c>
      <c r="C3318" s="430" t="s">
        <v>5524</v>
      </c>
      <c r="D3318" s="810">
        <v>80686000124</v>
      </c>
      <c r="E3318" s="3" t="s">
        <v>5542</v>
      </c>
      <c r="F3318" s="344" t="s">
        <v>44</v>
      </c>
      <c r="G3318" s="332">
        <v>2</v>
      </c>
      <c r="H3318" s="650">
        <v>373.07</v>
      </c>
      <c r="I3318" s="650">
        <v>746.14</v>
      </c>
      <c r="J3318" s="419">
        <v>43808</v>
      </c>
      <c r="K3318" s="597" t="s">
        <v>5524</v>
      </c>
      <c r="L3318" s="323" t="s">
        <v>5522</v>
      </c>
      <c r="M3318" s="652" t="s">
        <v>3697</v>
      </c>
      <c r="N3318" s="660">
        <v>43852</v>
      </c>
      <c r="O3318" s="654">
        <v>43858</v>
      </c>
      <c r="P3318" s="430"/>
      <c r="Q3318" s="2" t="s">
        <v>100</v>
      </c>
      <c r="R3318" s="655">
        <v>2020</v>
      </c>
      <c r="S3318" s="330"/>
      <c r="T3318" s="330"/>
      <c r="U3318" s="330"/>
      <c r="V3318" s="330"/>
      <c r="W3318" s="330"/>
    </row>
    <row r="3319" spans="1:23" s="727" customFormat="1" ht="23.25" hidden="1" customHeight="1" x14ac:dyDescent="0.25">
      <c r="A3319" s="4" t="s">
        <v>5522</v>
      </c>
      <c r="B3319" s="4" t="s">
        <v>5541</v>
      </c>
      <c r="C3319" s="430" t="s">
        <v>5524</v>
      </c>
      <c r="D3319" s="810">
        <v>80686000124</v>
      </c>
      <c r="E3319" s="3" t="s">
        <v>5542</v>
      </c>
      <c r="F3319" s="344" t="s">
        <v>44</v>
      </c>
      <c r="G3319" s="332">
        <v>2</v>
      </c>
      <c r="H3319" s="650">
        <v>373.07</v>
      </c>
      <c r="I3319" s="650">
        <v>746.14</v>
      </c>
      <c r="J3319" s="419">
        <v>43808</v>
      </c>
      <c r="K3319" s="597" t="s">
        <v>5524</v>
      </c>
      <c r="L3319" s="323" t="s">
        <v>5522</v>
      </c>
      <c r="M3319" s="652" t="s">
        <v>3697</v>
      </c>
      <c r="N3319" s="660">
        <v>43852</v>
      </c>
      <c r="O3319" s="654">
        <v>43858</v>
      </c>
      <c r="P3319" s="430"/>
      <c r="Q3319" s="2" t="s">
        <v>100</v>
      </c>
      <c r="R3319" s="655">
        <v>2020</v>
      </c>
      <c r="S3319" s="124"/>
      <c r="T3319" s="124"/>
      <c r="U3319" s="124"/>
      <c r="V3319" s="124"/>
      <c r="W3319" s="124"/>
    </row>
    <row r="3320" spans="1:23" s="727" customFormat="1" ht="23.25" hidden="1" customHeight="1" x14ac:dyDescent="0.25">
      <c r="A3320" s="4" t="s">
        <v>5522</v>
      </c>
      <c r="B3320" s="4" t="s">
        <v>5543</v>
      </c>
      <c r="C3320" s="430" t="s">
        <v>5524</v>
      </c>
      <c r="D3320" s="810">
        <v>80602000004</v>
      </c>
      <c r="E3320" s="3" t="s">
        <v>5544</v>
      </c>
      <c r="F3320" s="344" t="s">
        <v>44</v>
      </c>
      <c r="G3320" s="332">
        <v>1</v>
      </c>
      <c r="H3320" s="650">
        <v>624.46</v>
      </c>
      <c r="I3320" s="650">
        <v>624.46</v>
      </c>
      <c r="J3320" s="419">
        <v>43808</v>
      </c>
      <c r="K3320" s="597" t="s">
        <v>5524</v>
      </c>
      <c r="L3320" s="323" t="s">
        <v>5522</v>
      </c>
      <c r="M3320" s="652" t="s">
        <v>3697</v>
      </c>
      <c r="N3320" s="660">
        <v>43852</v>
      </c>
      <c r="O3320" s="654">
        <v>43858</v>
      </c>
      <c r="P3320" s="430"/>
      <c r="Q3320" s="2" t="s">
        <v>100</v>
      </c>
      <c r="R3320" s="655">
        <v>2020</v>
      </c>
      <c r="S3320" s="564"/>
      <c r="T3320" s="564"/>
      <c r="U3320" s="564"/>
      <c r="V3320" s="564"/>
      <c r="W3320" s="564"/>
    </row>
    <row r="3321" spans="1:23" s="541" customFormat="1" ht="23.25" hidden="1" customHeight="1" x14ac:dyDescent="0.25">
      <c r="A3321" s="4" t="s">
        <v>5522</v>
      </c>
      <c r="B3321" s="4" t="s">
        <v>5543</v>
      </c>
      <c r="C3321" s="430" t="s">
        <v>5524</v>
      </c>
      <c r="D3321" s="810">
        <v>80602000004</v>
      </c>
      <c r="E3321" s="3" t="s">
        <v>5544</v>
      </c>
      <c r="F3321" s="344" t="s">
        <v>44</v>
      </c>
      <c r="G3321" s="332">
        <v>1</v>
      </c>
      <c r="H3321" s="650">
        <v>624.46</v>
      </c>
      <c r="I3321" s="650">
        <v>624.46</v>
      </c>
      <c r="J3321" s="419">
        <v>43808</v>
      </c>
      <c r="K3321" s="597" t="s">
        <v>5524</v>
      </c>
      <c r="L3321" s="323" t="s">
        <v>5522</v>
      </c>
      <c r="M3321" s="652" t="s">
        <v>3697</v>
      </c>
      <c r="N3321" s="660">
        <v>43852</v>
      </c>
      <c r="O3321" s="654">
        <v>43858</v>
      </c>
      <c r="P3321" s="430"/>
      <c r="Q3321" s="2" t="s">
        <v>100</v>
      </c>
      <c r="R3321" s="655">
        <v>2020</v>
      </c>
      <c r="S3321" s="330"/>
      <c r="T3321" s="330"/>
      <c r="U3321" s="330"/>
      <c r="V3321" s="330"/>
      <c r="W3321" s="330"/>
    </row>
    <row r="3322" spans="1:23" s="541" customFormat="1" ht="23.25" hidden="1" customHeight="1" x14ac:dyDescent="0.25">
      <c r="A3322" s="417" t="s">
        <v>3803</v>
      </c>
      <c r="B3322" s="4" t="s">
        <v>5545</v>
      </c>
      <c r="C3322" s="430" t="s">
        <v>5546</v>
      </c>
      <c r="D3322" s="332" t="s">
        <v>5547</v>
      </c>
      <c r="E3322" s="3" t="s">
        <v>5545</v>
      </c>
      <c r="F3322" s="332" t="s">
        <v>50</v>
      </c>
      <c r="G3322" s="332">
        <v>2</v>
      </c>
      <c r="H3322" s="650">
        <v>0.74</v>
      </c>
      <c r="I3322" s="650">
        <v>1.48</v>
      </c>
      <c r="J3322" s="419">
        <v>43810</v>
      </c>
      <c r="K3322" s="597" t="s">
        <v>139</v>
      </c>
      <c r="L3322" s="323" t="s">
        <v>5548</v>
      </c>
      <c r="M3322" s="652" t="s">
        <v>3106</v>
      </c>
      <c r="N3322" s="660">
        <v>43844</v>
      </c>
      <c r="O3322" s="654">
        <v>43852</v>
      </c>
      <c r="P3322" s="396"/>
      <c r="Q3322" s="2" t="s">
        <v>67</v>
      </c>
      <c r="R3322" s="396">
        <f t="shared" ref="R3322:R3329" si="6">YEAR(J3322)</f>
        <v>2019</v>
      </c>
      <c r="S3322" s="330"/>
      <c r="T3322" s="330"/>
      <c r="U3322" s="330"/>
      <c r="V3322" s="330"/>
      <c r="W3322" s="330"/>
    </row>
    <row r="3323" spans="1:23" s="541" customFormat="1" ht="23.25" hidden="1" customHeight="1" x14ac:dyDescent="0.25">
      <c r="A3323" s="417" t="s">
        <v>3803</v>
      </c>
      <c r="B3323" s="4" t="s">
        <v>5545</v>
      </c>
      <c r="C3323" s="430" t="s">
        <v>5546</v>
      </c>
      <c r="D3323" s="332" t="s">
        <v>5547</v>
      </c>
      <c r="E3323" s="3" t="s">
        <v>5545</v>
      </c>
      <c r="F3323" s="332" t="s">
        <v>50</v>
      </c>
      <c r="G3323" s="332">
        <v>2</v>
      </c>
      <c r="H3323" s="650">
        <v>0.74</v>
      </c>
      <c r="I3323" s="650">
        <v>1.48</v>
      </c>
      <c r="J3323" s="419">
        <v>43810</v>
      </c>
      <c r="K3323" s="597" t="s">
        <v>139</v>
      </c>
      <c r="L3323" s="323" t="s">
        <v>5548</v>
      </c>
      <c r="M3323" s="652" t="s">
        <v>3106</v>
      </c>
      <c r="N3323" s="660">
        <v>43844</v>
      </c>
      <c r="O3323" s="654">
        <v>43852</v>
      </c>
      <c r="P3323" s="396"/>
      <c r="Q3323" s="2" t="s">
        <v>67</v>
      </c>
      <c r="R3323" s="396">
        <f t="shared" si="6"/>
        <v>2019</v>
      </c>
      <c r="S3323" s="330"/>
      <c r="T3323" s="330"/>
      <c r="U3323" s="330"/>
      <c r="V3323" s="330"/>
      <c r="W3323" s="330"/>
    </row>
    <row r="3324" spans="1:23" s="541" customFormat="1" ht="23.25" hidden="1" customHeight="1" x14ac:dyDescent="0.25">
      <c r="A3324" s="4" t="s">
        <v>103</v>
      </c>
      <c r="B3324" s="4" t="s">
        <v>5549</v>
      </c>
      <c r="C3324" s="659" t="s">
        <v>784</v>
      </c>
      <c r="D3324" s="332" t="s">
        <v>5550</v>
      </c>
      <c r="E3324" s="337" t="s">
        <v>5551</v>
      </c>
      <c r="F3324" s="332" t="s">
        <v>32</v>
      </c>
      <c r="G3324" s="332">
        <v>20</v>
      </c>
      <c r="H3324" s="650">
        <v>9.56</v>
      </c>
      <c r="I3324" s="650">
        <v>191.20000000000002</v>
      </c>
      <c r="J3324" s="419">
        <v>43810</v>
      </c>
      <c r="K3324" s="597" t="s">
        <v>784</v>
      </c>
      <c r="L3324" s="323" t="s">
        <v>535</v>
      </c>
      <c r="M3324" s="652"/>
      <c r="N3324" s="660">
        <v>43815</v>
      </c>
      <c r="O3324" s="654"/>
      <c r="P3324" s="396"/>
      <c r="Q3324" s="396" t="s">
        <v>67</v>
      </c>
      <c r="R3324" s="396">
        <f t="shared" si="6"/>
        <v>2019</v>
      </c>
      <c r="S3324" s="330"/>
      <c r="T3324" s="330"/>
      <c r="U3324" s="330"/>
      <c r="V3324" s="330"/>
      <c r="W3324" s="330"/>
    </row>
    <row r="3325" spans="1:23" s="541" customFormat="1" ht="23.25" hidden="1" customHeight="1" x14ac:dyDescent="0.25">
      <c r="A3325" s="4" t="s">
        <v>103</v>
      </c>
      <c r="B3325" s="4" t="s">
        <v>5549</v>
      </c>
      <c r="C3325" s="659" t="s">
        <v>784</v>
      </c>
      <c r="D3325" s="332" t="s">
        <v>5550</v>
      </c>
      <c r="E3325" s="337" t="s">
        <v>5551</v>
      </c>
      <c r="F3325" s="332" t="s">
        <v>32</v>
      </c>
      <c r="G3325" s="332">
        <v>20</v>
      </c>
      <c r="H3325" s="650">
        <v>9.56</v>
      </c>
      <c r="I3325" s="650">
        <v>191.20000000000002</v>
      </c>
      <c r="J3325" s="419">
        <v>43810</v>
      </c>
      <c r="K3325" s="597" t="s">
        <v>784</v>
      </c>
      <c r="L3325" s="323" t="s">
        <v>535</v>
      </c>
      <c r="M3325" s="652"/>
      <c r="N3325" s="660">
        <v>43815</v>
      </c>
      <c r="O3325" s="654"/>
      <c r="P3325" s="396"/>
      <c r="Q3325" s="396" t="s">
        <v>67</v>
      </c>
      <c r="R3325" s="396">
        <f t="shared" si="6"/>
        <v>2019</v>
      </c>
      <c r="S3325" s="330"/>
      <c r="T3325" s="330"/>
      <c r="U3325" s="330"/>
      <c r="V3325" s="330"/>
      <c r="W3325" s="330"/>
    </row>
    <row r="3326" spans="1:23" s="811" customFormat="1" ht="23.25" hidden="1" customHeight="1" x14ac:dyDescent="0.25">
      <c r="A3326" s="4" t="s">
        <v>293</v>
      </c>
      <c r="B3326" s="4" t="s">
        <v>2852</v>
      </c>
      <c r="C3326" s="430" t="s">
        <v>784</v>
      </c>
      <c r="D3326" s="332"/>
      <c r="E3326" s="337" t="s">
        <v>4404</v>
      </c>
      <c r="F3326" s="332" t="s">
        <v>32</v>
      </c>
      <c r="G3326" s="332">
        <v>40</v>
      </c>
      <c r="H3326" s="650">
        <v>39.64</v>
      </c>
      <c r="I3326" s="650">
        <v>1585.6</v>
      </c>
      <c r="J3326" s="419">
        <v>43810</v>
      </c>
      <c r="K3326" s="597" t="s">
        <v>784</v>
      </c>
      <c r="L3326" s="323" t="s">
        <v>132</v>
      </c>
      <c r="M3326" s="652" t="s">
        <v>104</v>
      </c>
      <c r="N3326" s="660">
        <v>43815</v>
      </c>
      <c r="O3326" s="654"/>
      <c r="P3326" s="396"/>
      <c r="Q3326" s="2" t="s">
        <v>100</v>
      </c>
      <c r="R3326" s="396">
        <f t="shared" si="6"/>
        <v>2019</v>
      </c>
      <c r="S3326" s="330"/>
      <c r="T3326" s="330"/>
      <c r="U3326" s="330"/>
      <c r="V3326" s="330"/>
      <c r="W3326" s="330"/>
    </row>
    <row r="3327" spans="1:23" s="542" customFormat="1" ht="23.25" hidden="1" customHeight="1" x14ac:dyDescent="0.25">
      <c r="A3327" s="4" t="s">
        <v>293</v>
      </c>
      <c r="B3327" s="4" t="s">
        <v>2852</v>
      </c>
      <c r="C3327" s="430" t="s">
        <v>784</v>
      </c>
      <c r="D3327" s="332"/>
      <c r="E3327" s="337" t="s">
        <v>4404</v>
      </c>
      <c r="F3327" s="332" t="s">
        <v>32</v>
      </c>
      <c r="G3327" s="332">
        <v>40</v>
      </c>
      <c r="H3327" s="650">
        <v>39.64</v>
      </c>
      <c r="I3327" s="650">
        <v>1585.6</v>
      </c>
      <c r="J3327" s="419">
        <v>43810</v>
      </c>
      <c r="K3327" s="597" t="s">
        <v>784</v>
      </c>
      <c r="L3327" s="323" t="s">
        <v>132</v>
      </c>
      <c r="M3327" s="652" t="s">
        <v>104</v>
      </c>
      <c r="N3327" s="660">
        <v>43815</v>
      </c>
      <c r="O3327" s="654"/>
      <c r="P3327" s="396"/>
      <c r="Q3327" s="2" t="s">
        <v>100</v>
      </c>
      <c r="R3327" s="396">
        <f t="shared" si="6"/>
        <v>2019</v>
      </c>
      <c r="S3327" s="330"/>
      <c r="T3327" s="330"/>
      <c r="U3327" s="330"/>
      <c r="V3327" s="330"/>
      <c r="W3327" s="330"/>
    </row>
    <row r="3328" spans="1:23" ht="23.25" hidden="1" customHeight="1" x14ac:dyDescent="0.25">
      <c r="A3328" s="417" t="s">
        <v>3803</v>
      </c>
      <c r="B3328" s="4" t="s">
        <v>5552</v>
      </c>
      <c r="C3328" s="430" t="s">
        <v>5553</v>
      </c>
      <c r="D3328" s="332" t="s">
        <v>5554</v>
      </c>
      <c r="E3328" s="3" t="s">
        <v>5552</v>
      </c>
      <c r="F3328" s="332" t="s">
        <v>50</v>
      </c>
      <c r="G3328" s="332">
        <v>5</v>
      </c>
      <c r="H3328" s="650">
        <v>1.72</v>
      </c>
      <c r="I3328" s="650">
        <v>8.6</v>
      </c>
      <c r="J3328" s="419">
        <v>43810</v>
      </c>
      <c r="K3328" s="597" t="s">
        <v>139</v>
      </c>
      <c r="L3328" s="323" t="s">
        <v>5548</v>
      </c>
      <c r="M3328" s="652" t="s">
        <v>3106</v>
      </c>
      <c r="N3328" s="660">
        <v>43844</v>
      </c>
      <c r="O3328" s="654">
        <v>43852</v>
      </c>
      <c r="P3328" s="396"/>
      <c r="Q3328" s="2" t="s">
        <v>100</v>
      </c>
      <c r="R3328" s="396">
        <f t="shared" si="6"/>
        <v>2019</v>
      </c>
    </row>
    <row r="3329" spans="1:23" s="564" customFormat="1" ht="23.25" hidden="1" customHeight="1" x14ac:dyDescent="0.25">
      <c r="A3329" s="417" t="s">
        <v>3803</v>
      </c>
      <c r="B3329" s="4" t="s">
        <v>5552</v>
      </c>
      <c r="C3329" s="430" t="s">
        <v>5553</v>
      </c>
      <c r="D3329" s="332" t="s">
        <v>5554</v>
      </c>
      <c r="E3329" s="3" t="s">
        <v>5552</v>
      </c>
      <c r="F3329" s="332" t="s">
        <v>50</v>
      </c>
      <c r="G3329" s="332">
        <v>5</v>
      </c>
      <c r="H3329" s="650">
        <v>1.72</v>
      </c>
      <c r="I3329" s="650">
        <v>8.6</v>
      </c>
      <c r="J3329" s="419">
        <v>43810</v>
      </c>
      <c r="K3329" s="597" t="s">
        <v>139</v>
      </c>
      <c r="L3329" s="323" t="s">
        <v>5548</v>
      </c>
      <c r="M3329" s="652" t="s">
        <v>3106</v>
      </c>
      <c r="N3329" s="660">
        <v>43844</v>
      </c>
      <c r="O3329" s="654">
        <v>43852</v>
      </c>
      <c r="P3329" s="396"/>
      <c r="Q3329" s="2" t="s">
        <v>100</v>
      </c>
      <c r="R3329" s="396">
        <f t="shared" si="6"/>
        <v>2019</v>
      </c>
      <c r="S3329" s="330"/>
      <c r="T3329" s="330"/>
      <c r="U3329" s="330"/>
      <c r="V3329" s="330"/>
      <c r="W3329" s="330"/>
    </row>
    <row r="3330" spans="1:23" ht="23.25" hidden="1" customHeight="1" x14ac:dyDescent="0.25">
      <c r="A3330" s="417" t="s">
        <v>140</v>
      </c>
      <c r="B3330" s="4" t="s">
        <v>4335</v>
      </c>
      <c r="C3330" s="430" t="s">
        <v>661</v>
      </c>
      <c r="D3330" s="332">
        <v>739980</v>
      </c>
      <c r="E3330" s="3" t="s">
        <v>5555</v>
      </c>
      <c r="F3330" s="332" t="s">
        <v>94</v>
      </c>
      <c r="G3330" s="332">
        <v>1</v>
      </c>
      <c r="H3330" s="650">
        <v>830.83</v>
      </c>
      <c r="I3330" s="650">
        <f t="shared" ref="I3330:I3337" si="7">H3330*G3330</f>
        <v>830.83</v>
      </c>
      <c r="J3330" s="419">
        <v>43810</v>
      </c>
      <c r="K3330" s="597" t="s">
        <v>180</v>
      </c>
      <c r="L3330" s="323" t="s">
        <v>54</v>
      </c>
      <c r="M3330" s="652" t="s">
        <v>1341</v>
      </c>
      <c r="N3330" s="660">
        <v>44089</v>
      </c>
      <c r="O3330" s="654">
        <v>44095</v>
      </c>
      <c r="P3330" s="658"/>
      <c r="Q3330" s="746" t="s">
        <v>67</v>
      </c>
      <c r="R3330" s="655">
        <v>2019</v>
      </c>
      <c r="S3330" s="124"/>
      <c r="T3330" s="124"/>
      <c r="U3330" s="124"/>
      <c r="V3330" s="124"/>
      <c r="W3330" s="124"/>
    </row>
    <row r="3331" spans="1:23" ht="23.25" hidden="1" customHeight="1" x14ac:dyDescent="0.25">
      <c r="A3331" s="417" t="s">
        <v>140</v>
      </c>
      <c r="B3331" s="4" t="s">
        <v>4335</v>
      </c>
      <c r="C3331" s="430" t="s">
        <v>661</v>
      </c>
      <c r="D3331" s="332">
        <v>1105758</v>
      </c>
      <c r="E3331" s="3" t="s">
        <v>743</v>
      </c>
      <c r="F3331" s="332" t="s">
        <v>94</v>
      </c>
      <c r="G3331" s="332">
        <v>1</v>
      </c>
      <c r="H3331" s="650">
        <v>1904.02</v>
      </c>
      <c r="I3331" s="650">
        <f t="shared" si="7"/>
        <v>1904.02</v>
      </c>
      <c r="J3331" s="419">
        <v>43810</v>
      </c>
      <c r="K3331" s="597" t="s">
        <v>180</v>
      </c>
      <c r="L3331" s="323" t="s">
        <v>54</v>
      </c>
      <c r="M3331" s="652" t="s">
        <v>1341</v>
      </c>
      <c r="N3331" s="660">
        <v>44089</v>
      </c>
      <c r="O3331" s="654">
        <v>44095</v>
      </c>
      <c r="P3331" s="658"/>
      <c r="Q3331" s="746" t="s">
        <v>67</v>
      </c>
      <c r="R3331" s="655">
        <v>2019</v>
      </c>
    </row>
    <row r="3332" spans="1:23" s="124" customFormat="1" ht="23.25" hidden="1" customHeight="1" x14ac:dyDescent="0.25">
      <c r="A3332" s="417" t="s">
        <v>140</v>
      </c>
      <c r="B3332" s="4" t="s">
        <v>4335</v>
      </c>
      <c r="C3332" s="430" t="s">
        <v>661</v>
      </c>
      <c r="D3332" s="332">
        <v>1301793</v>
      </c>
      <c r="E3332" s="337" t="s">
        <v>5556</v>
      </c>
      <c r="F3332" s="332" t="s">
        <v>94</v>
      </c>
      <c r="G3332" s="332">
        <v>2</v>
      </c>
      <c r="H3332" s="650">
        <v>404.21</v>
      </c>
      <c r="I3332" s="650">
        <f t="shared" si="7"/>
        <v>808.42</v>
      </c>
      <c r="J3332" s="419">
        <v>43810</v>
      </c>
      <c r="K3332" s="597" t="s">
        <v>180</v>
      </c>
      <c r="L3332" s="323" t="s">
        <v>54</v>
      </c>
      <c r="M3332" s="652" t="s">
        <v>1341</v>
      </c>
      <c r="N3332" s="660">
        <v>44089</v>
      </c>
      <c r="O3332" s="654">
        <v>44095</v>
      </c>
      <c r="P3332" s="658"/>
      <c r="Q3332" s="746" t="s">
        <v>67</v>
      </c>
      <c r="R3332" s="658">
        <f>YEAR(J3332)</f>
        <v>2019</v>
      </c>
      <c r="S3332" s="330"/>
      <c r="T3332" s="330"/>
      <c r="U3332" s="330"/>
      <c r="V3332" s="330"/>
      <c r="W3332" s="330"/>
    </row>
    <row r="3333" spans="1:23" ht="23.25" hidden="1" customHeight="1" x14ac:dyDescent="0.25">
      <c r="A3333" s="417" t="s">
        <v>140</v>
      </c>
      <c r="B3333" s="4" t="s">
        <v>4335</v>
      </c>
      <c r="C3333" s="430" t="s">
        <v>661</v>
      </c>
      <c r="D3333" s="332">
        <v>1508461</v>
      </c>
      <c r="E3333" s="3" t="s">
        <v>5557</v>
      </c>
      <c r="F3333" s="332" t="s">
        <v>94</v>
      </c>
      <c r="G3333" s="332">
        <v>3</v>
      </c>
      <c r="H3333" s="650">
        <v>408.36</v>
      </c>
      <c r="I3333" s="650">
        <f t="shared" si="7"/>
        <v>1225.08</v>
      </c>
      <c r="J3333" s="419">
        <v>43810</v>
      </c>
      <c r="K3333" s="597" t="s">
        <v>180</v>
      </c>
      <c r="L3333" s="323" t="s">
        <v>54</v>
      </c>
      <c r="M3333" s="652" t="s">
        <v>1341</v>
      </c>
      <c r="N3333" s="660">
        <v>44089</v>
      </c>
      <c r="O3333" s="654">
        <v>44095</v>
      </c>
      <c r="P3333" s="658"/>
      <c r="Q3333" s="746" t="s">
        <v>67</v>
      </c>
      <c r="R3333" s="658">
        <f>YEAR(J3333)</f>
        <v>2019</v>
      </c>
      <c r="S3333" s="564"/>
      <c r="T3333" s="564"/>
      <c r="U3333" s="564"/>
      <c r="V3333" s="564"/>
      <c r="W3333" s="564"/>
    </row>
    <row r="3334" spans="1:23" s="519" customFormat="1" ht="23.25" hidden="1" customHeight="1" x14ac:dyDescent="0.25">
      <c r="A3334" s="417" t="s">
        <v>140</v>
      </c>
      <c r="B3334" s="4" t="s">
        <v>4335</v>
      </c>
      <c r="C3334" s="430" t="s">
        <v>661</v>
      </c>
      <c r="D3334" s="332">
        <v>739980</v>
      </c>
      <c r="E3334" s="3" t="s">
        <v>5555</v>
      </c>
      <c r="F3334" s="332" t="s">
        <v>94</v>
      </c>
      <c r="G3334" s="332">
        <v>1</v>
      </c>
      <c r="H3334" s="650">
        <v>830.83</v>
      </c>
      <c r="I3334" s="650">
        <f t="shared" si="7"/>
        <v>830.83</v>
      </c>
      <c r="J3334" s="419">
        <v>43810</v>
      </c>
      <c r="K3334" s="597" t="s">
        <v>180</v>
      </c>
      <c r="L3334" s="323" t="s">
        <v>54</v>
      </c>
      <c r="M3334" s="652" t="s">
        <v>1341</v>
      </c>
      <c r="N3334" s="660">
        <v>44089</v>
      </c>
      <c r="O3334" s="654">
        <v>44095</v>
      </c>
      <c r="P3334" s="658"/>
      <c r="Q3334" s="746" t="s">
        <v>67</v>
      </c>
      <c r="R3334" s="655">
        <v>2019</v>
      </c>
      <c r="S3334" s="330"/>
      <c r="T3334" s="330"/>
      <c r="U3334" s="330"/>
      <c r="V3334" s="330"/>
      <c r="W3334" s="330"/>
    </row>
    <row r="3335" spans="1:23" s="124" customFormat="1" ht="23.25" hidden="1" customHeight="1" x14ac:dyDescent="0.25">
      <c r="A3335" s="417" t="s">
        <v>140</v>
      </c>
      <c r="B3335" s="4" t="s">
        <v>4335</v>
      </c>
      <c r="C3335" s="430" t="s">
        <v>661</v>
      </c>
      <c r="D3335" s="332">
        <v>1105758</v>
      </c>
      <c r="E3335" s="3" t="s">
        <v>743</v>
      </c>
      <c r="F3335" s="332" t="s">
        <v>94</v>
      </c>
      <c r="G3335" s="332">
        <v>1</v>
      </c>
      <c r="H3335" s="650">
        <v>1904.02</v>
      </c>
      <c r="I3335" s="650">
        <f t="shared" si="7"/>
        <v>1904.02</v>
      </c>
      <c r="J3335" s="419">
        <v>43810</v>
      </c>
      <c r="K3335" s="597" t="s">
        <v>180</v>
      </c>
      <c r="L3335" s="323" t="s">
        <v>54</v>
      </c>
      <c r="M3335" s="652" t="s">
        <v>1341</v>
      </c>
      <c r="N3335" s="660">
        <v>44089</v>
      </c>
      <c r="O3335" s="654">
        <v>44095</v>
      </c>
      <c r="P3335" s="658"/>
      <c r="Q3335" s="746" t="s">
        <v>67</v>
      </c>
      <c r="R3335" s="655">
        <v>2019</v>
      </c>
      <c r="S3335" s="564"/>
      <c r="T3335" s="564"/>
      <c r="U3335" s="564"/>
      <c r="V3335" s="564"/>
      <c r="W3335" s="564"/>
    </row>
    <row r="3336" spans="1:23" s="124" customFormat="1" ht="23.25" hidden="1" customHeight="1" x14ac:dyDescent="0.25">
      <c r="A3336" s="417" t="s">
        <v>140</v>
      </c>
      <c r="B3336" s="4" t="s">
        <v>4335</v>
      </c>
      <c r="C3336" s="430" t="s">
        <v>661</v>
      </c>
      <c r="D3336" s="332">
        <v>1301793</v>
      </c>
      <c r="E3336" s="337" t="s">
        <v>5556</v>
      </c>
      <c r="F3336" s="332" t="s">
        <v>94</v>
      </c>
      <c r="G3336" s="332">
        <v>2</v>
      </c>
      <c r="H3336" s="650">
        <v>404.21</v>
      </c>
      <c r="I3336" s="650">
        <f t="shared" si="7"/>
        <v>808.42</v>
      </c>
      <c r="J3336" s="419">
        <v>43810</v>
      </c>
      <c r="K3336" s="597" t="s">
        <v>180</v>
      </c>
      <c r="L3336" s="323" t="s">
        <v>54</v>
      </c>
      <c r="M3336" s="652" t="s">
        <v>1341</v>
      </c>
      <c r="N3336" s="660">
        <v>44089</v>
      </c>
      <c r="O3336" s="654">
        <v>44095</v>
      </c>
      <c r="P3336" s="658"/>
      <c r="Q3336" s="746" t="s">
        <v>67</v>
      </c>
      <c r="R3336" s="658">
        <f t="shared" ref="R3336:R3355" si="8">YEAR(J3336)</f>
        <v>2019</v>
      </c>
      <c r="S3336" s="330"/>
      <c r="T3336" s="330"/>
      <c r="U3336" s="330"/>
      <c r="V3336" s="330"/>
      <c r="W3336" s="330"/>
    </row>
    <row r="3337" spans="1:23" s="124" customFormat="1" ht="23.25" hidden="1" customHeight="1" x14ac:dyDescent="0.25">
      <c r="A3337" s="417" t="s">
        <v>140</v>
      </c>
      <c r="B3337" s="4" t="s">
        <v>4335</v>
      </c>
      <c r="C3337" s="430" t="s">
        <v>661</v>
      </c>
      <c r="D3337" s="332">
        <v>1508461</v>
      </c>
      <c r="E3337" s="3" t="s">
        <v>5557</v>
      </c>
      <c r="F3337" s="332" t="s">
        <v>94</v>
      </c>
      <c r="G3337" s="332">
        <v>3</v>
      </c>
      <c r="H3337" s="650">
        <v>408.36</v>
      </c>
      <c r="I3337" s="650">
        <f t="shared" si="7"/>
        <v>1225.08</v>
      </c>
      <c r="J3337" s="419">
        <v>43810</v>
      </c>
      <c r="K3337" s="597" t="s">
        <v>180</v>
      </c>
      <c r="L3337" s="323" t="s">
        <v>54</v>
      </c>
      <c r="M3337" s="652" t="s">
        <v>1341</v>
      </c>
      <c r="N3337" s="660">
        <v>44089</v>
      </c>
      <c r="O3337" s="654">
        <v>44095</v>
      </c>
      <c r="P3337" s="658"/>
      <c r="Q3337" s="746" t="s">
        <v>67</v>
      </c>
      <c r="R3337" s="658">
        <f t="shared" si="8"/>
        <v>2019</v>
      </c>
      <c r="S3337" s="330"/>
      <c r="T3337" s="330"/>
      <c r="U3337" s="330"/>
      <c r="V3337" s="330"/>
      <c r="W3337" s="330"/>
    </row>
    <row r="3338" spans="1:23" s="124" customFormat="1" ht="23.25" hidden="1" customHeight="1" x14ac:dyDescent="0.25">
      <c r="A3338" s="417" t="s">
        <v>9</v>
      </c>
      <c r="B3338" s="4" t="s">
        <v>4342</v>
      </c>
      <c r="C3338" s="659"/>
      <c r="D3338" s="332" t="s">
        <v>4343</v>
      </c>
      <c r="E3338" s="337" t="s">
        <v>4344</v>
      </c>
      <c r="F3338" s="812" t="s">
        <v>50</v>
      </c>
      <c r="G3338" s="411">
        <v>1</v>
      </c>
      <c r="H3338" s="650">
        <v>10.32</v>
      </c>
      <c r="I3338" s="650">
        <v>10.32</v>
      </c>
      <c r="J3338" s="419">
        <v>43812</v>
      </c>
      <c r="K3338" s="597" t="s">
        <v>9234</v>
      </c>
      <c r="L3338" s="323" t="s">
        <v>9</v>
      </c>
      <c r="M3338" s="652" t="s">
        <v>3106</v>
      </c>
      <c r="N3338" s="660">
        <v>43844</v>
      </c>
      <c r="O3338" s="654">
        <v>43852</v>
      </c>
      <c r="P3338" s="396"/>
      <c r="Q3338" s="2" t="s">
        <v>100</v>
      </c>
      <c r="R3338" s="396">
        <f t="shared" si="8"/>
        <v>2019</v>
      </c>
      <c r="S3338" s="330"/>
      <c r="T3338" s="330"/>
      <c r="U3338" s="330"/>
      <c r="V3338" s="330"/>
      <c r="W3338" s="330"/>
    </row>
    <row r="3339" spans="1:23" s="124" customFormat="1" ht="23.25" hidden="1" customHeight="1" x14ac:dyDescent="0.25">
      <c r="A3339" s="417" t="s">
        <v>9</v>
      </c>
      <c r="B3339" s="4" t="s">
        <v>4342</v>
      </c>
      <c r="C3339" s="659"/>
      <c r="D3339" s="332" t="s">
        <v>4343</v>
      </c>
      <c r="E3339" s="337" t="s">
        <v>4344</v>
      </c>
      <c r="F3339" s="812" t="s">
        <v>50</v>
      </c>
      <c r="G3339" s="411">
        <v>1</v>
      </c>
      <c r="H3339" s="650">
        <v>10.32</v>
      </c>
      <c r="I3339" s="650">
        <v>10.32</v>
      </c>
      <c r="J3339" s="419">
        <v>43812</v>
      </c>
      <c r="K3339" s="597" t="s">
        <v>9234</v>
      </c>
      <c r="L3339" s="323" t="s">
        <v>9</v>
      </c>
      <c r="M3339" s="652" t="s">
        <v>3106</v>
      </c>
      <c r="N3339" s="660">
        <v>43844</v>
      </c>
      <c r="O3339" s="654">
        <v>43852</v>
      </c>
      <c r="P3339" s="396"/>
      <c r="Q3339" s="2" t="s">
        <v>100</v>
      </c>
      <c r="R3339" s="396">
        <f t="shared" si="8"/>
        <v>2019</v>
      </c>
      <c r="S3339" s="330"/>
      <c r="T3339" s="330"/>
      <c r="U3339" s="330"/>
      <c r="V3339" s="330"/>
      <c r="W3339" s="330"/>
    </row>
    <row r="3340" spans="1:23" s="124" customFormat="1" ht="23.25" hidden="1" customHeight="1" x14ac:dyDescent="0.25">
      <c r="A3340" s="417" t="s">
        <v>154</v>
      </c>
      <c r="B3340" s="4" t="s">
        <v>5558</v>
      </c>
      <c r="C3340" s="659"/>
      <c r="D3340" s="332"/>
      <c r="E3340" s="337" t="s">
        <v>5558</v>
      </c>
      <c r="F3340" s="332" t="s">
        <v>2334</v>
      </c>
      <c r="G3340" s="692">
        <v>40</v>
      </c>
      <c r="H3340" s="650"/>
      <c r="I3340" s="650"/>
      <c r="J3340" s="419">
        <v>43812</v>
      </c>
      <c r="K3340" s="597" t="s">
        <v>1560</v>
      </c>
      <c r="L3340" s="323" t="s">
        <v>154</v>
      </c>
      <c r="M3340" s="652" t="s">
        <v>3106</v>
      </c>
      <c r="N3340" s="660">
        <v>43852</v>
      </c>
      <c r="O3340" s="654">
        <v>43852</v>
      </c>
      <c r="P3340" s="396"/>
      <c r="Q3340" s="2" t="s">
        <v>100</v>
      </c>
      <c r="R3340" s="396">
        <f t="shared" si="8"/>
        <v>2019</v>
      </c>
      <c r="S3340" s="330"/>
      <c r="T3340" s="330"/>
      <c r="U3340" s="330"/>
      <c r="V3340" s="330"/>
      <c r="W3340" s="330"/>
    </row>
    <row r="3341" spans="1:23" s="124" customFormat="1" ht="23.25" hidden="1" customHeight="1" x14ac:dyDescent="0.25">
      <c r="A3341" s="417" t="s">
        <v>154</v>
      </c>
      <c r="B3341" s="4" t="s">
        <v>5558</v>
      </c>
      <c r="C3341" s="659"/>
      <c r="D3341" s="332"/>
      <c r="E3341" s="337" t="s">
        <v>5558</v>
      </c>
      <c r="F3341" s="332" t="s">
        <v>2334</v>
      </c>
      <c r="G3341" s="692">
        <v>40</v>
      </c>
      <c r="H3341" s="650"/>
      <c r="I3341" s="650"/>
      <c r="J3341" s="419">
        <v>43812</v>
      </c>
      <c r="K3341" s="597" t="s">
        <v>1560</v>
      </c>
      <c r="L3341" s="323" t="s">
        <v>154</v>
      </c>
      <c r="M3341" s="652" t="s">
        <v>3106</v>
      </c>
      <c r="N3341" s="660">
        <v>43852</v>
      </c>
      <c r="O3341" s="654">
        <v>43852</v>
      </c>
      <c r="P3341" s="396"/>
      <c r="Q3341" s="2" t="s">
        <v>100</v>
      </c>
      <c r="R3341" s="396">
        <f t="shared" si="8"/>
        <v>2019</v>
      </c>
      <c r="S3341" s="330"/>
      <c r="T3341" s="330"/>
      <c r="U3341" s="330"/>
      <c r="V3341" s="330"/>
      <c r="W3341" s="330"/>
    </row>
    <row r="3342" spans="1:23" ht="23.25" hidden="1" customHeight="1" x14ac:dyDescent="0.25">
      <c r="A3342" s="4" t="s">
        <v>7</v>
      </c>
      <c r="B3342" s="4" t="s">
        <v>5559</v>
      </c>
      <c r="C3342" s="430" t="s">
        <v>5560</v>
      </c>
      <c r="D3342" s="332" t="s">
        <v>5561</v>
      </c>
      <c r="E3342" s="337" t="s">
        <v>5559</v>
      </c>
      <c r="F3342" s="332" t="s">
        <v>50</v>
      </c>
      <c r="G3342" s="332">
        <v>1</v>
      </c>
      <c r="H3342" s="650">
        <v>25.24</v>
      </c>
      <c r="I3342" s="650">
        <v>25.24</v>
      </c>
      <c r="J3342" s="420">
        <v>43812</v>
      </c>
      <c r="K3342" s="597" t="s">
        <v>33</v>
      </c>
      <c r="L3342" s="323" t="s">
        <v>7</v>
      </c>
      <c r="M3342" s="652" t="s">
        <v>3106</v>
      </c>
      <c r="N3342" s="653">
        <v>43845</v>
      </c>
      <c r="O3342" s="654">
        <v>43852</v>
      </c>
      <c r="P3342" s="396"/>
      <c r="Q3342" s="2" t="s">
        <v>100</v>
      </c>
      <c r="R3342" s="658">
        <f t="shared" si="8"/>
        <v>2019</v>
      </c>
    </row>
    <row r="3343" spans="1:23" s="564" customFormat="1" ht="23.25" hidden="1" customHeight="1" x14ac:dyDescent="0.25">
      <c r="A3343" s="4" t="s">
        <v>7</v>
      </c>
      <c r="B3343" s="4" t="s">
        <v>5559</v>
      </c>
      <c r="C3343" s="430" t="s">
        <v>5560</v>
      </c>
      <c r="D3343" s="332" t="s">
        <v>5561</v>
      </c>
      <c r="E3343" s="337" t="s">
        <v>5559</v>
      </c>
      <c r="F3343" s="332" t="s">
        <v>50</v>
      </c>
      <c r="G3343" s="332">
        <v>1</v>
      </c>
      <c r="H3343" s="650">
        <v>25.24</v>
      </c>
      <c r="I3343" s="650">
        <v>25.24</v>
      </c>
      <c r="J3343" s="420">
        <v>43812</v>
      </c>
      <c r="K3343" s="597" t="s">
        <v>33</v>
      </c>
      <c r="L3343" s="323" t="s">
        <v>7</v>
      </c>
      <c r="M3343" s="652" t="s">
        <v>3106</v>
      </c>
      <c r="N3343" s="653">
        <v>43845</v>
      </c>
      <c r="O3343" s="654">
        <v>43852</v>
      </c>
      <c r="P3343" s="396"/>
      <c r="Q3343" s="2" t="s">
        <v>100</v>
      </c>
      <c r="R3343" s="658">
        <f t="shared" si="8"/>
        <v>2019</v>
      </c>
      <c r="S3343" s="330"/>
      <c r="T3343" s="330"/>
      <c r="U3343" s="330"/>
      <c r="V3343" s="330"/>
      <c r="W3343" s="330"/>
    </row>
    <row r="3344" spans="1:23" s="564" customFormat="1" ht="23.25" hidden="1" customHeight="1" x14ac:dyDescent="0.25">
      <c r="A3344" s="4" t="s">
        <v>103</v>
      </c>
      <c r="B3344" s="4" t="s">
        <v>5549</v>
      </c>
      <c r="C3344" s="659" t="s">
        <v>784</v>
      </c>
      <c r="D3344" s="332" t="s">
        <v>5562</v>
      </c>
      <c r="E3344" s="337" t="s">
        <v>5563</v>
      </c>
      <c r="F3344" s="332" t="s">
        <v>32</v>
      </c>
      <c r="G3344" s="332">
        <v>10</v>
      </c>
      <c r="H3344" s="650">
        <v>6.06</v>
      </c>
      <c r="I3344" s="650">
        <f>G3344*H3344</f>
        <v>60.599999999999994</v>
      </c>
      <c r="J3344" s="419">
        <v>43815</v>
      </c>
      <c r="K3344" s="597" t="s">
        <v>784</v>
      </c>
      <c r="L3344" s="574" t="s">
        <v>535</v>
      </c>
      <c r="M3344" s="652" t="s">
        <v>634</v>
      </c>
      <c r="N3344" s="654">
        <v>44319</v>
      </c>
      <c r="O3344" s="654">
        <v>44334</v>
      </c>
      <c r="P3344" s="86"/>
      <c r="Q3344" s="271" t="s">
        <v>67</v>
      </c>
      <c r="R3344" s="455">
        <f t="shared" si="8"/>
        <v>2019</v>
      </c>
      <c r="S3344" s="330"/>
      <c r="T3344" s="330"/>
      <c r="U3344" s="330"/>
      <c r="V3344" s="330"/>
      <c r="W3344" s="330"/>
    </row>
    <row r="3345" spans="1:23" s="124" customFormat="1" ht="23.25" hidden="1" customHeight="1" x14ac:dyDescent="0.25">
      <c r="A3345" s="4" t="s">
        <v>103</v>
      </c>
      <c r="B3345" s="4" t="s">
        <v>5549</v>
      </c>
      <c r="C3345" s="659" t="s">
        <v>784</v>
      </c>
      <c r="D3345" s="332" t="s">
        <v>5562</v>
      </c>
      <c r="E3345" s="337" t="s">
        <v>5563</v>
      </c>
      <c r="F3345" s="332" t="s">
        <v>32</v>
      </c>
      <c r="G3345" s="332">
        <v>10</v>
      </c>
      <c r="H3345" s="650">
        <v>6.06</v>
      </c>
      <c r="I3345" s="650">
        <f>G3345*H3345</f>
        <v>60.599999999999994</v>
      </c>
      <c r="J3345" s="419">
        <v>43815</v>
      </c>
      <c r="K3345" s="597" t="s">
        <v>784</v>
      </c>
      <c r="L3345" s="323" t="s">
        <v>535</v>
      </c>
      <c r="M3345" s="652" t="s">
        <v>634</v>
      </c>
      <c r="N3345" s="654">
        <v>44319</v>
      </c>
      <c r="O3345" s="654">
        <v>44334</v>
      </c>
      <c r="P3345" s="86"/>
      <c r="Q3345" s="271" t="s">
        <v>67</v>
      </c>
      <c r="R3345" s="455">
        <f t="shared" si="8"/>
        <v>2019</v>
      </c>
      <c r="S3345" s="330"/>
      <c r="T3345" s="330"/>
      <c r="U3345" s="330"/>
      <c r="V3345" s="330"/>
      <c r="W3345" s="330"/>
    </row>
    <row r="3346" spans="1:23" s="124" customFormat="1" ht="23.25" hidden="1" customHeight="1" x14ac:dyDescent="0.25">
      <c r="A3346" s="4" t="s">
        <v>103</v>
      </c>
      <c r="B3346" s="4" t="s">
        <v>5549</v>
      </c>
      <c r="C3346" s="659" t="s">
        <v>784</v>
      </c>
      <c r="D3346" s="332" t="s">
        <v>5562</v>
      </c>
      <c r="E3346" s="337" t="s">
        <v>5563</v>
      </c>
      <c r="F3346" s="332" t="s">
        <v>32</v>
      </c>
      <c r="G3346" s="332">
        <v>10</v>
      </c>
      <c r="H3346" s="650">
        <v>6.06</v>
      </c>
      <c r="I3346" s="650">
        <v>60.599999999999994</v>
      </c>
      <c r="J3346" s="419">
        <v>43815</v>
      </c>
      <c r="K3346" s="597" t="s">
        <v>784</v>
      </c>
      <c r="L3346" s="323" t="s">
        <v>535</v>
      </c>
      <c r="M3346" s="652"/>
      <c r="N3346" s="660">
        <v>43815</v>
      </c>
      <c r="O3346" s="654"/>
      <c r="P3346" s="396"/>
      <c r="Q3346" s="396" t="s">
        <v>67</v>
      </c>
      <c r="R3346" s="396">
        <f t="shared" si="8"/>
        <v>2019</v>
      </c>
      <c r="S3346" s="330"/>
      <c r="T3346" s="330"/>
      <c r="U3346" s="330"/>
      <c r="V3346" s="330"/>
      <c r="W3346" s="330"/>
    </row>
    <row r="3347" spans="1:23" s="124" customFormat="1" ht="23.25" hidden="1" customHeight="1" x14ac:dyDescent="0.25">
      <c r="A3347" s="4" t="s">
        <v>103</v>
      </c>
      <c r="B3347" s="4" t="s">
        <v>5549</v>
      </c>
      <c r="C3347" s="659" t="s">
        <v>784</v>
      </c>
      <c r="D3347" s="332" t="s">
        <v>5562</v>
      </c>
      <c r="E3347" s="337" t="s">
        <v>5563</v>
      </c>
      <c r="F3347" s="332" t="s">
        <v>32</v>
      </c>
      <c r="G3347" s="332">
        <v>10</v>
      </c>
      <c r="H3347" s="650">
        <v>6.06</v>
      </c>
      <c r="I3347" s="650">
        <v>60.599999999999994</v>
      </c>
      <c r="J3347" s="419">
        <v>43815</v>
      </c>
      <c r="K3347" s="597" t="s">
        <v>784</v>
      </c>
      <c r="L3347" s="323" t="s">
        <v>535</v>
      </c>
      <c r="M3347" s="652"/>
      <c r="N3347" s="660">
        <v>43815</v>
      </c>
      <c r="O3347" s="654"/>
      <c r="P3347" s="396"/>
      <c r="Q3347" s="396" t="s">
        <v>67</v>
      </c>
      <c r="R3347" s="396">
        <f t="shared" si="8"/>
        <v>2019</v>
      </c>
      <c r="S3347" s="330"/>
      <c r="T3347" s="330"/>
      <c r="U3347" s="330"/>
      <c r="V3347" s="330"/>
      <c r="W3347" s="330"/>
    </row>
    <row r="3348" spans="1:23" s="124" customFormat="1" ht="23.25" hidden="1" customHeight="1" x14ac:dyDescent="0.25">
      <c r="A3348" s="417" t="s">
        <v>0</v>
      </c>
      <c r="B3348" s="4" t="s">
        <v>5564</v>
      </c>
      <c r="C3348" s="659"/>
      <c r="D3348" s="332"/>
      <c r="E3348" s="337" t="s">
        <v>5564</v>
      </c>
      <c r="F3348" s="344" t="s">
        <v>50</v>
      </c>
      <c r="G3348" s="692">
        <v>1</v>
      </c>
      <c r="H3348" s="650"/>
      <c r="I3348" s="650"/>
      <c r="J3348" s="419">
        <v>43815</v>
      </c>
      <c r="K3348" s="597" t="s">
        <v>188</v>
      </c>
      <c r="L3348" s="323" t="s">
        <v>0</v>
      </c>
      <c r="M3348" s="652" t="s">
        <v>3106</v>
      </c>
      <c r="N3348" s="660">
        <v>43844</v>
      </c>
      <c r="O3348" s="654">
        <v>43852</v>
      </c>
      <c r="P3348" s="396"/>
      <c r="Q3348" s="396" t="s">
        <v>100</v>
      </c>
      <c r="R3348" s="396">
        <f t="shared" si="8"/>
        <v>2019</v>
      </c>
      <c r="S3348" s="330"/>
      <c r="T3348" s="330"/>
      <c r="U3348" s="330"/>
      <c r="V3348" s="330"/>
      <c r="W3348" s="330"/>
    </row>
    <row r="3349" spans="1:23" s="124" customFormat="1" ht="23.25" hidden="1" customHeight="1" x14ac:dyDescent="0.25">
      <c r="A3349" s="417" t="s">
        <v>0</v>
      </c>
      <c r="B3349" s="4" t="s">
        <v>5564</v>
      </c>
      <c r="C3349" s="659"/>
      <c r="D3349" s="332"/>
      <c r="E3349" s="337" t="s">
        <v>5564</v>
      </c>
      <c r="F3349" s="344" t="s">
        <v>50</v>
      </c>
      <c r="G3349" s="692">
        <v>1</v>
      </c>
      <c r="H3349" s="650"/>
      <c r="I3349" s="650"/>
      <c r="J3349" s="419">
        <v>43815</v>
      </c>
      <c r="K3349" s="597" t="s">
        <v>188</v>
      </c>
      <c r="L3349" s="323" t="s">
        <v>0</v>
      </c>
      <c r="M3349" s="652" t="s">
        <v>3106</v>
      </c>
      <c r="N3349" s="660">
        <v>43844</v>
      </c>
      <c r="O3349" s="654">
        <v>43852</v>
      </c>
      <c r="P3349" s="396"/>
      <c r="Q3349" s="396" t="s">
        <v>100</v>
      </c>
      <c r="R3349" s="396">
        <f t="shared" si="8"/>
        <v>2019</v>
      </c>
      <c r="S3349" s="330"/>
      <c r="T3349" s="330"/>
      <c r="U3349" s="330"/>
      <c r="V3349" s="330"/>
      <c r="W3349" s="330"/>
    </row>
    <row r="3350" spans="1:23" ht="23.25" hidden="1" customHeight="1" x14ac:dyDescent="0.25">
      <c r="A3350" s="417" t="s">
        <v>293</v>
      </c>
      <c r="B3350" s="4" t="s">
        <v>3877</v>
      </c>
      <c r="C3350" s="659" t="s">
        <v>784</v>
      </c>
      <c r="D3350" s="332" t="s">
        <v>3878</v>
      </c>
      <c r="E3350" s="337" t="s">
        <v>3879</v>
      </c>
      <c r="F3350" s="344" t="s">
        <v>64</v>
      </c>
      <c r="G3350" s="692">
        <v>40</v>
      </c>
      <c r="H3350" s="650">
        <v>9.5299999999999994</v>
      </c>
      <c r="I3350" s="650">
        <v>381.2</v>
      </c>
      <c r="J3350" s="419">
        <v>43815</v>
      </c>
      <c r="K3350" s="597" t="s">
        <v>784</v>
      </c>
      <c r="L3350" s="323" t="s">
        <v>154</v>
      </c>
      <c r="M3350" s="652" t="s">
        <v>3106</v>
      </c>
      <c r="N3350" s="660">
        <v>43843</v>
      </c>
      <c r="O3350" s="654">
        <v>43845</v>
      </c>
      <c r="P3350" s="396"/>
      <c r="Q3350" s="396" t="s">
        <v>67</v>
      </c>
      <c r="R3350" s="396">
        <f t="shared" si="8"/>
        <v>2019</v>
      </c>
    </row>
    <row r="3351" spans="1:23" ht="23.25" hidden="1" customHeight="1" x14ac:dyDescent="0.25">
      <c r="A3351" s="417" t="s">
        <v>293</v>
      </c>
      <c r="B3351" s="4" t="s">
        <v>3877</v>
      </c>
      <c r="C3351" s="659" t="s">
        <v>784</v>
      </c>
      <c r="D3351" s="332" t="s">
        <v>3878</v>
      </c>
      <c r="E3351" s="337" t="s">
        <v>3879</v>
      </c>
      <c r="F3351" s="344" t="s">
        <v>64</v>
      </c>
      <c r="G3351" s="692">
        <v>40</v>
      </c>
      <c r="H3351" s="650">
        <v>9.5299999999999994</v>
      </c>
      <c r="I3351" s="650">
        <v>381.2</v>
      </c>
      <c r="J3351" s="419">
        <v>43815</v>
      </c>
      <c r="K3351" s="597" t="s">
        <v>784</v>
      </c>
      <c r="L3351" s="323" t="s">
        <v>154</v>
      </c>
      <c r="M3351" s="652" t="s">
        <v>3106</v>
      </c>
      <c r="N3351" s="660">
        <v>43843</v>
      </c>
      <c r="O3351" s="654">
        <v>43845</v>
      </c>
      <c r="P3351" s="396"/>
      <c r="Q3351" s="396" t="s">
        <v>67</v>
      </c>
      <c r="R3351" s="396">
        <f t="shared" si="8"/>
        <v>2019</v>
      </c>
    </row>
    <row r="3352" spans="1:23" ht="23.25" hidden="1" customHeight="1" x14ac:dyDescent="0.25">
      <c r="A3352" s="417" t="s">
        <v>54</v>
      </c>
      <c r="B3352" s="4" t="s">
        <v>4339</v>
      </c>
      <c r="C3352" s="659"/>
      <c r="D3352" s="332"/>
      <c r="E3352" s="337" t="s">
        <v>5565</v>
      </c>
      <c r="F3352" s="344" t="s">
        <v>32</v>
      </c>
      <c r="G3352" s="692">
        <v>1</v>
      </c>
      <c r="H3352" s="650">
        <v>1001.93</v>
      </c>
      <c r="I3352" s="650">
        <v>1001.93</v>
      </c>
      <c r="J3352" s="419">
        <v>43817</v>
      </c>
      <c r="K3352" s="597" t="s">
        <v>808</v>
      </c>
      <c r="L3352" s="323" t="s">
        <v>54</v>
      </c>
      <c r="M3352" s="652" t="s">
        <v>1873</v>
      </c>
      <c r="N3352" s="660">
        <v>43880</v>
      </c>
      <c r="O3352" s="654">
        <v>43882</v>
      </c>
      <c r="P3352" s="396"/>
      <c r="Q3352" s="396" t="s">
        <v>100</v>
      </c>
      <c r="R3352" s="396">
        <f t="shared" si="8"/>
        <v>2019</v>
      </c>
      <c r="S3352" s="124"/>
      <c r="T3352" s="124"/>
      <c r="U3352" s="124"/>
      <c r="V3352" s="124"/>
      <c r="W3352" s="124"/>
    </row>
    <row r="3353" spans="1:23" ht="23.25" hidden="1" customHeight="1" x14ac:dyDescent="0.25">
      <c r="A3353" s="417" t="s">
        <v>54</v>
      </c>
      <c r="B3353" s="4" t="s">
        <v>4339</v>
      </c>
      <c r="C3353" s="659"/>
      <c r="D3353" s="332"/>
      <c r="E3353" s="337" t="s">
        <v>5565</v>
      </c>
      <c r="F3353" s="344" t="s">
        <v>32</v>
      </c>
      <c r="G3353" s="692">
        <v>1</v>
      </c>
      <c r="H3353" s="650">
        <v>1001.93</v>
      </c>
      <c r="I3353" s="650">
        <v>1001.93</v>
      </c>
      <c r="J3353" s="419">
        <v>43817</v>
      </c>
      <c r="K3353" s="597" t="s">
        <v>808</v>
      </c>
      <c r="L3353" s="323" t="s">
        <v>54</v>
      </c>
      <c r="M3353" s="652" t="s">
        <v>1873</v>
      </c>
      <c r="N3353" s="660">
        <v>43880</v>
      </c>
      <c r="O3353" s="654">
        <v>43882</v>
      </c>
      <c r="P3353" s="396"/>
      <c r="Q3353" s="396" t="s">
        <v>100</v>
      </c>
      <c r="R3353" s="396">
        <f t="shared" si="8"/>
        <v>2019</v>
      </c>
      <c r="S3353" s="124"/>
      <c r="T3353" s="124"/>
      <c r="U3353" s="124"/>
      <c r="V3353" s="124"/>
      <c r="W3353" s="124"/>
    </row>
    <row r="3354" spans="1:23" ht="23.25" hidden="1" customHeight="1" x14ac:dyDescent="0.25">
      <c r="A3354" s="417" t="s">
        <v>54</v>
      </c>
      <c r="B3354" s="4" t="s">
        <v>5566</v>
      </c>
      <c r="C3354" s="659" t="s">
        <v>1663</v>
      </c>
      <c r="D3354" s="332" t="s">
        <v>5567</v>
      </c>
      <c r="E3354" s="337" t="s">
        <v>5566</v>
      </c>
      <c r="F3354" s="344" t="s">
        <v>50</v>
      </c>
      <c r="G3354" s="692">
        <v>10</v>
      </c>
      <c r="H3354" s="650"/>
      <c r="I3354" s="650">
        <v>62.54</v>
      </c>
      <c r="J3354" s="420">
        <v>43818</v>
      </c>
      <c r="K3354" s="597" t="s">
        <v>33</v>
      </c>
      <c r="L3354" s="323" t="s">
        <v>54</v>
      </c>
      <c r="M3354" s="652" t="s">
        <v>3106</v>
      </c>
      <c r="N3354" s="653">
        <v>43845</v>
      </c>
      <c r="O3354" s="654">
        <v>43852</v>
      </c>
      <c r="P3354" s="396"/>
      <c r="Q3354" s="411" t="s">
        <v>100</v>
      </c>
      <c r="R3354" s="396">
        <f t="shared" si="8"/>
        <v>2019</v>
      </c>
    </row>
    <row r="3355" spans="1:23" ht="23.25" hidden="1" customHeight="1" x14ac:dyDescent="0.25">
      <c r="A3355" s="417" t="s">
        <v>54</v>
      </c>
      <c r="B3355" s="4" t="s">
        <v>5566</v>
      </c>
      <c r="C3355" s="659" t="s">
        <v>1663</v>
      </c>
      <c r="D3355" s="332" t="s">
        <v>5567</v>
      </c>
      <c r="E3355" s="337" t="s">
        <v>5566</v>
      </c>
      <c r="F3355" s="344" t="s">
        <v>50</v>
      </c>
      <c r="G3355" s="692">
        <v>10</v>
      </c>
      <c r="H3355" s="650"/>
      <c r="I3355" s="650">
        <v>62.54</v>
      </c>
      <c r="J3355" s="420">
        <v>43818</v>
      </c>
      <c r="K3355" s="597" t="s">
        <v>33</v>
      </c>
      <c r="L3355" s="323" t="s">
        <v>54</v>
      </c>
      <c r="M3355" s="652" t="s">
        <v>3106</v>
      </c>
      <c r="N3355" s="653">
        <v>43845</v>
      </c>
      <c r="O3355" s="654">
        <v>43852</v>
      </c>
      <c r="P3355" s="396"/>
      <c r="Q3355" s="411" t="s">
        <v>100</v>
      </c>
      <c r="R3355" s="396">
        <f t="shared" si="8"/>
        <v>2019</v>
      </c>
    </row>
    <row r="3356" spans="1:23" s="124" customFormat="1" ht="23.25" hidden="1" customHeight="1" x14ac:dyDescent="0.25">
      <c r="A3356" s="352" t="s">
        <v>84</v>
      </c>
      <c r="B3356" s="417" t="s">
        <v>5568</v>
      </c>
      <c r="C3356" s="659" t="s">
        <v>5569</v>
      </c>
      <c r="D3356" s="332" t="s">
        <v>5570</v>
      </c>
      <c r="E3356" s="333" t="s">
        <v>5571</v>
      </c>
      <c r="F3356" s="332" t="s">
        <v>32</v>
      </c>
      <c r="G3356" s="692">
        <v>2</v>
      </c>
      <c r="H3356" s="650">
        <v>3.65</v>
      </c>
      <c r="I3356" s="650">
        <f t="shared" ref="I3356:I3361" si="9">G3356*H3356</f>
        <v>7.3</v>
      </c>
      <c r="J3356" s="419">
        <v>43829</v>
      </c>
      <c r="K3356" s="813" t="s">
        <v>234</v>
      </c>
      <c r="L3356" s="323" t="s">
        <v>84</v>
      </c>
      <c r="M3356" s="652" t="s">
        <v>3014</v>
      </c>
      <c r="N3356" s="660">
        <v>43894</v>
      </c>
      <c r="O3356" s="654">
        <v>43899</v>
      </c>
      <c r="P3356" s="395"/>
      <c r="Q3356" s="772" t="s">
        <v>100</v>
      </c>
      <c r="R3356" s="655">
        <v>2019</v>
      </c>
      <c r="S3356" s="330"/>
      <c r="T3356" s="330"/>
      <c r="U3356" s="330"/>
      <c r="V3356" s="330"/>
      <c r="W3356" s="330"/>
    </row>
    <row r="3357" spans="1:23" s="124" customFormat="1" ht="23.25" hidden="1" customHeight="1" x14ac:dyDescent="0.25">
      <c r="A3357" s="352" t="s">
        <v>84</v>
      </c>
      <c r="B3357" s="4" t="s">
        <v>5568</v>
      </c>
      <c r="C3357" s="659" t="s">
        <v>240</v>
      </c>
      <c r="D3357" s="332" t="s">
        <v>5572</v>
      </c>
      <c r="E3357" s="418" t="s">
        <v>5573</v>
      </c>
      <c r="F3357" s="332" t="s">
        <v>32</v>
      </c>
      <c r="G3357" s="692">
        <v>2</v>
      </c>
      <c r="H3357" s="650">
        <v>27.34</v>
      </c>
      <c r="I3357" s="650">
        <f t="shared" si="9"/>
        <v>54.68</v>
      </c>
      <c r="J3357" s="419">
        <v>43829</v>
      </c>
      <c r="K3357" s="813" t="s">
        <v>234</v>
      </c>
      <c r="L3357" s="323" t="s">
        <v>84</v>
      </c>
      <c r="M3357" s="652" t="s">
        <v>3014</v>
      </c>
      <c r="N3357" s="660">
        <v>43894</v>
      </c>
      <c r="O3357" s="654">
        <v>43899</v>
      </c>
      <c r="P3357" s="658"/>
      <c r="Q3357" s="746" t="s">
        <v>100</v>
      </c>
      <c r="R3357" s="655">
        <v>2019</v>
      </c>
      <c r="S3357" s="330"/>
      <c r="T3357" s="330"/>
      <c r="U3357" s="330"/>
      <c r="V3357" s="330"/>
      <c r="W3357" s="330"/>
    </row>
    <row r="3358" spans="1:23" ht="23.25" hidden="1" customHeight="1" x14ac:dyDescent="0.25">
      <c r="A3358" s="430" t="s">
        <v>84</v>
      </c>
      <c r="B3358" s="4" t="s">
        <v>5568</v>
      </c>
      <c r="C3358" s="430" t="s">
        <v>5574</v>
      </c>
      <c r="D3358" s="332" t="s">
        <v>5575</v>
      </c>
      <c r="E3358" s="337" t="s">
        <v>5576</v>
      </c>
      <c r="F3358" s="332" t="s">
        <v>32</v>
      </c>
      <c r="G3358" s="376">
        <v>2</v>
      </c>
      <c r="H3358" s="650">
        <v>71.77</v>
      </c>
      <c r="I3358" s="650">
        <f t="shared" si="9"/>
        <v>143.54</v>
      </c>
      <c r="J3358" s="419">
        <v>43829</v>
      </c>
      <c r="K3358" s="600" t="s">
        <v>234</v>
      </c>
      <c r="L3358" s="323" t="s">
        <v>84</v>
      </c>
      <c r="M3358" s="652" t="s">
        <v>3014</v>
      </c>
      <c r="N3358" s="660">
        <v>43894</v>
      </c>
      <c r="O3358" s="654">
        <v>43899</v>
      </c>
      <c r="P3358" s="720"/>
      <c r="Q3358" s="772" t="s">
        <v>100</v>
      </c>
      <c r="R3358" s="655">
        <v>2019</v>
      </c>
    </row>
    <row r="3359" spans="1:23" ht="23.25" hidden="1" customHeight="1" x14ac:dyDescent="0.25">
      <c r="A3359" s="352" t="s">
        <v>84</v>
      </c>
      <c r="B3359" s="417" t="s">
        <v>5568</v>
      </c>
      <c r="C3359" s="659" t="s">
        <v>5569</v>
      </c>
      <c r="D3359" s="332" t="s">
        <v>5570</v>
      </c>
      <c r="E3359" s="333" t="s">
        <v>5571</v>
      </c>
      <c r="F3359" s="332" t="s">
        <v>32</v>
      </c>
      <c r="G3359" s="692">
        <v>2</v>
      </c>
      <c r="H3359" s="650">
        <v>3.65</v>
      </c>
      <c r="I3359" s="650">
        <f t="shared" si="9"/>
        <v>7.3</v>
      </c>
      <c r="J3359" s="419">
        <v>43829</v>
      </c>
      <c r="K3359" s="813" t="s">
        <v>234</v>
      </c>
      <c r="L3359" s="323" t="s">
        <v>84</v>
      </c>
      <c r="M3359" s="652" t="s">
        <v>3014</v>
      </c>
      <c r="N3359" s="660">
        <v>43894</v>
      </c>
      <c r="O3359" s="654">
        <v>43899</v>
      </c>
      <c r="P3359" s="395"/>
      <c r="Q3359" s="772" t="s">
        <v>100</v>
      </c>
      <c r="R3359" s="655">
        <v>2019</v>
      </c>
    </row>
    <row r="3360" spans="1:23" ht="23.25" hidden="1" customHeight="1" x14ac:dyDescent="0.25">
      <c r="A3360" s="352" t="s">
        <v>84</v>
      </c>
      <c r="B3360" s="4" t="s">
        <v>5568</v>
      </c>
      <c r="C3360" s="659" t="s">
        <v>240</v>
      </c>
      <c r="D3360" s="332" t="s">
        <v>5572</v>
      </c>
      <c r="E3360" s="418" t="s">
        <v>5573</v>
      </c>
      <c r="F3360" s="332" t="s">
        <v>32</v>
      </c>
      <c r="G3360" s="692">
        <v>2</v>
      </c>
      <c r="H3360" s="650">
        <v>27.34</v>
      </c>
      <c r="I3360" s="650">
        <f t="shared" si="9"/>
        <v>54.68</v>
      </c>
      <c r="J3360" s="419">
        <v>43829</v>
      </c>
      <c r="K3360" s="813" t="s">
        <v>234</v>
      </c>
      <c r="L3360" s="323" t="s">
        <v>84</v>
      </c>
      <c r="M3360" s="652" t="s">
        <v>3014</v>
      </c>
      <c r="N3360" s="660">
        <v>43894</v>
      </c>
      <c r="O3360" s="654">
        <v>43899</v>
      </c>
      <c r="P3360" s="658"/>
      <c r="Q3360" s="746" t="s">
        <v>100</v>
      </c>
      <c r="R3360" s="655">
        <v>2019</v>
      </c>
    </row>
    <row r="3361" spans="1:23" ht="23.25" hidden="1" customHeight="1" x14ac:dyDescent="0.25">
      <c r="A3361" s="430" t="s">
        <v>84</v>
      </c>
      <c r="B3361" s="4" t="s">
        <v>5568</v>
      </c>
      <c r="C3361" s="430" t="s">
        <v>5574</v>
      </c>
      <c r="D3361" s="332" t="s">
        <v>5575</v>
      </c>
      <c r="E3361" s="337" t="s">
        <v>5576</v>
      </c>
      <c r="F3361" s="332" t="s">
        <v>32</v>
      </c>
      <c r="G3361" s="376">
        <v>2</v>
      </c>
      <c r="H3361" s="650">
        <v>71.77</v>
      </c>
      <c r="I3361" s="650">
        <f t="shared" si="9"/>
        <v>143.54</v>
      </c>
      <c r="J3361" s="419">
        <v>43829</v>
      </c>
      <c r="K3361" s="600" t="s">
        <v>234</v>
      </c>
      <c r="L3361" s="323" t="s">
        <v>84</v>
      </c>
      <c r="M3361" s="652" t="s">
        <v>3014</v>
      </c>
      <c r="N3361" s="660">
        <v>43894</v>
      </c>
      <c r="O3361" s="654">
        <v>43899</v>
      </c>
      <c r="P3361" s="720"/>
      <c r="Q3361" s="772" t="s">
        <v>100</v>
      </c>
      <c r="R3361" s="655">
        <v>2019</v>
      </c>
    </row>
    <row r="3362" spans="1:23" ht="23.25" hidden="1" customHeight="1" x14ac:dyDescent="0.25">
      <c r="A3362" s="4" t="s">
        <v>103</v>
      </c>
      <c r="B3362" s="4" t="s">
        <v>2063</v>
      </c>
      <c r="C3362" s="376"/>
      <c r="D3362" s="332" t="s">
        <v>2538</v>
      </c>
      <c r="E3362" s="337" t="s">
        <v>5230</v>
      </c>
      <c r="F3362" s="344" t="s">
        <v>32</v>
      </c>
      <c r="G3362" s="344">
        <v>16</v>
      </c>
      <c r="H3362" s="650">
        <v>38</v>
      </c>
      <c r="I3362" s="650">
        <v>608</v>
      </c>
      <c r="J3362" s="419">
        <v>43831</v>
      </c>
      <c r="K3362" s="597" t="s">
        <v>1324</v>
      </c>
      <c r="L3362" s="323" t="s">
        <v>88</v>
      </c>
      <c r="M3362" s="652" t="s">
        <v>3106</v>
      </c>
      <c r="N3362" s="660">
        <v>43845</v>
      </c>
      <c r="O3362" s="654">
        <v>43852</v>
      </c>
      <c r="P3362" s="430"/>
      <c r="Q3362" s="2" t="s">
        <v>67</v>
      </c>
      <c r="R3362" s="655">
        <v>2020</v>
      </c>
    </row>
    <row r="3363" spans="1:23" ht="23.25" hidden="1" customHeight="1" x14ac:dyDescent="0.25">
      <c r="A3363" s="4" t="s">
        <v>103</v>
      </c>
      <c r="B3363" s="4" t="s">
        <v>2063</v>
      </c>
      <c r="C3363" s="376"/>
      <c r="D3363" s="332" t="s">
        <v>2538</v>
      </c>
      <c r="E3363" s="337" t="s">
        <v>5230</v>
      </c>
      <c r="F3363" s="344" t="s">
        <v>32</v>
      </c>
      <c r="G3363" s="344">
        <v>16</v>
      </c>
      <c r="H3363" s="650">
        <v>38</v>
      </c>
      <c r="I3363" s="650">
        <v>608</v>
      </c>
      <c r="J3363" s="419">
        <v>43831</v>
      </c>
      <c r="K3363" s="597" t="s">
        <v>1324</v>
      </c>
      <c r="L3363" s="323" t="s">
        <v>88</v>
      </c>
      <c r="M3363" s="652" t="s">
        <v>3106</v>
      </c>
      <c r="N3363" s="660">
        <v>43845</v>
      </c>
      <c r="O3363" s="654">
        <v>43852</v>
      </c>
      <c r="P3363" s="430"/>
      <c r="Q3363" s="2" t="s">
        <v>67</v>
      </c>
      <c r="R3363" s="655">
        <v>2020</v>
      </c>
    </row>
    <row r="3364" spans="1:23" s="124" customFormat="1" ht="23.25" hidden="1" customHeight="1" x14ac:dyDescent="0.25">
      <c r="A3364" s="359" t="s">
        <v>5257</v>
      </c>
      <c r="B3364" s="431" t="s">
        <v>5577</v>
      </c>
      <c r="C3364" s="659" t="s">
        <v>5467</v>
      </c>
      <c r="D3364" s="814">
        <v>7072405</v>
      </c>
      <c r="E3364" s="432" t="s">
        <v>5578</v>
      </c>
      <c r="F3364" s="344" t="s">
        <v>44</v>
      </c>
      <c r="G3364" s="692">
        <v>25</v>
      </c>
      <c r="H3364" s="650">
        <v>10.55</v>
      </c>
      <c r="I3364" s="650">
        <v>263.75</v>
      </c>
      <c r="J3364" s="419">
        <v>43837</v>
      </c>
      <c r="K3364" s="597" t="s">
        <v>188</v>
      </c>
      <c r="L3364" s="361" t="s">
        <v>88</v>
      </c>
      <c r="M3364" s="652" t="s">
        <v>3106</v>
      </c>
      <c r="N3364" s="660">
        <v>43844</v>
      </c>
      <c r="O3364" s="654">
        <v>43852</v>
      </c>
      <c r="P3364" s="396"/>
      <c r="Q3364" s="2" t="s">
        <v>100</v>
      </c>
      <c r="R3364" s="396">
        <f>YEAR(J3364)</f>
        <v>2020</v>
      </c>
      <c r="S3364" s="330"/>
      <c r="T3364" s="330"/>
      <c r="U3364" s="330"/>
      <c r="V3364" s="330"/>
      <c r="W3364" s="330"/>
    </row>
    <row r="3365" spans="1:23" s="564" customFormat="1" ht="23.25" hidden="1" customHeight="1" x14ac:dyDescent="0.25">
      <c r="A3365" s="359" t="s">
        <v>5257</v>
      </c>
      <c r="B3365" s="431" t="s">
        <v>5577</v>
      </c>
      <c r="C3365" s="659" t="s">
        <v>5467</v>
      </c>
      <c r="D3365" s="814">
        <v>7072405</v>
      </c>
      <c r="E3365" s="432" t="s">
        <v>5578</v>
      </c>
      <c r="F3365" s="344" t="s">
        <v>44</v>
      </c>
      <c r="G3365" s="692">
        <v>25</v>
      </c>
      <c r="H3365" s="650">
        <v>10.55</v>
      </c>
      <c r="I3365" s="650">
        <v>263.75</v>
      </c>
      <c r="J3365" s="419">
        <v>43837</v>
      </c>
      <c r="K3365" s="597" t="s">
        <v>188</v>
      </c>
      <c r="L3365" s="361" t="s">
        <v>88</v>
      </c>
      <c r="M3365" s="652" t="s">
        <v>3106</v>
      </c>
      <c r="N3365" s="660">
        <v>43844</v>
      </c>
      <c r="O3365" s="654">
        <v>43852</v>
      </c>
      <c r="P3365" s="396"/>
      <c r="Q3365" s="2" t="s">
        <v>100</v>
      </c>
      <c r="R3365" s="396">
        <f>YEAR(J3365)</f>
        <v>2020</v>
      </c>
      <c r="S3365" s="330"/>
      <c r="T3365" s="330"/>
      <c r="U3365" s="330"/>
      <c r="V3365" s="330"/>
      <c r="W3365" s="330"/>
    </row>
    <row r="3366" spans="1:23" s="564" customFormat="1" ht="23.25" hidden="1" customHeight="1" x14ac:dyDescent="0.25">
      <c r="A3366" s="4" t="s">
        <v>5257</v>
      </c>
      <c r="B3366" s="4" t="s">
        <v>5577</v>
      </c>
      <c r="C3366" s="659" t="s">
        <v>5467</v>
      </c>
      <c r="D3366" s="422">
        <v>7072405</v>
      </c>
      <c r="E3366" s="3" t="s">
        <v>5578</v>
      </c>
      <c r="F3366" s="344" t="s">
        <v>44</v>
      </c>
      <c r="G3366" s="692">
        <v>50</v>
      </c>
      <c r="H3366" s="650">
        <v>10.55</v>
      </c>
      <c r="I3366" s="650">
        <v>527.5</v>
      </c>
      <c r="J3366" s="419">
        <v>43837</v>
      </c>
      <c r="K3366" s="598" t="s">
        <v>188</v>
      </c>
      <c r="L3366" s="323" t="s">
        <v>5327</v>
      </c>
      <c r="M3366" s="652" t="s">
        <v>1873</v>
      </c>
      <c r="N3366" s="660">
        <v>43880</v>
      </c>
      <c r="O3366" s="654">
        <v>43882</v>
      </c>
      <c r="P3366" s="396"/>
      <c r="Q3366" s="396" t="s">
        <v>67</v>
      </c>
      <c r="R3366" s="655">
        <v>2020</v>
      </c>
      <c r="S3366" s="330"/>
      <c r="T3366" s="330"/>
      <c r="U3366" s="330"/>
      <c r="V3366" s="330"/>
      <c r="W3366" s="330"/>
    </row>
    <row r="3367" spans="1:23" s="124" customFormat="1" ht="23.25" hidden="1" customHeight="1" x14ac:dyDescent="0.25">
      <c r="A3367" s="4" t="s">
        <v>5257</v>
      </c>
      <c r="B3367" s="4" t="s">
        <v>5577</v>
      </c>
      <c r="C3367" s="659" t="s">
        <v>5467</v>
      </c>
      <c r="D3367" s="422">
        <v>7072405</v>
      </c>
      <c r="E3367" s="3" t="s">
        <v>5578</v>
      </c>
      <c r="F3367" s="344" t="s">
        <v>44</v>
      </c>
      <c r="G3367" s="692">
        <v>50</v>
      </c>
      <c r="H3367" s="650">
        <v>10.55</v>
      </c>
      <c r="I3367" s="650">
        <v>527.5</v>
      </c>
      <c r="J3367" s="419">
        <v>43837</v>
      </c>
      <c r="K3367" s="598" t="s">
        <v>188</v>
      </c>
      <c r="L3367" s="323" t="s">
        <v>5327</v>
      </c>
      <c r="M3367" s="652" t="s">
        <v>1873</v>
      </c>
      <c r="N3367" s="660">
        <v>43880</v>
      </c>
      <c r="O3367" s="654">
        <v>43882</v>
      </c>
      <c r="P3367" s="396"/>
      <c r="Q3367" s="396" t="s">
        <v>67</v>
      </c>
      <c r="R3367" s="655">
        <v>2020</v>
      </c>
      <c r="S3367" s="330"/>
      <c r="T3367" s="330"/>
      <c r="U3367" s="330"/>
      <c r="V3367" s="330"/>
      <c r="W3367" s="330"/>
    </row>
    <row r="3368" spans="1:23" s="124" customFormat="1" ht="23.25" hidden="1" customHeight="1" x14ac:dyDescent="0.25">
      <c r="A3368" s="359" t="s">
        <v>0</v>
      </c>
      <c r="B3368" s="433" t="s">
        <v>5579</v>
      </c>
      <c r="C3368" s="659"/>
      <c r="D3368" s="332">
        <v>28662</v>
      </c>
      <c r="E3368" s="434" t="s">
        <v>5580</v>
      </c>
      <c r="F3368" s="344" t="s">
        <v>44</v>
      </c>
      <c r="G3368" s="692">
        <v>2</v>
      </c>
      <c r="H3368" s="650"/>
      <c r="I3368" s="650">
        <v>0</v>
      </c>
      <c r="J3368" s="419">
        <v>43837</v>
      </c>
      <c r="K3368" s="598" t="s">
        <v>220</v>
      </c>
      <c r="L3368" s="577" t="s">
        <v>84</v>
      </c>
      <c r="M3368" s="652" t="s">
        <v>3106</v>
      </c>
      <c r="N3368" s="660">
        <v>43851</v>
      </c>
      <c r="O3368" s="815">
        <v>43852</v>
      </c>
      <c r="P3368" s="396"/>
      <c r="Q3368" s="2" t="s">
        <v>100</v>
      </c>
      <c r="R3368" s="396">
        <f t="shared" ref="R3368:R3389" si="10">YEAR(J3368)</f>
        <v>2020</v>
      </c>
      <c r="S3368" s="330"/>
      <c r="T3368" s="330"/>
      <c r="U3368" s="330"/>
      <c r="V3368" s="330"/>
      <c r="W3368" s="330"/>
    </row>
    <row r="3369" spans="1:23" s="124" customFormat="1" ht="23.25" hidden="1" customHeight="1" x14ac:dyDescent="0.25">
      <c r="A3369" s="359" t="s">
        <v>0</v>
      </c>
      <c r="B3369" s="433" t="s">
        <v>5579</v>
      </c>
      <c r="C3369" s="659"/>
      <c r="D3369" s="332">
        <v>28662</v>
      </c>
      <c r="E3369" s="434" t="s">
        <v>5580</v>
      </c>
      <c r="F3369" s="344" t="s">
        <v>44</v>
      </c>
      <c r="G3369" s="692">
        <v>2</v>
      </c>
      <c r="H3369" s="650"/>
      <c r="I3369" s="650">
        <v>0</v>
      </c>
      <c r="J3369" s="419">
        <v>43837</v>
      </c>
      <c r="K3369" s="598" t="s">
        <v>220</v>
      </c>
      <c r="L3369" s="577" t="s">
        <v>84</v>
      </c>
      <c r="M3369" s="652" t="s">
        <v>3106</v>
      </c>
      <c r="N3369" s="660">
        <v>43851</v>
      </c>
      <c r="O3369" s="815">
        <v>43852</v>
      </c>
      <c r="P3369" s="396"/>
      <c r="Q3369" s="2" t="s">
        <v>100</v>
      </c>
      <c r="R3369" s="396">
        <f t="shared" si="10"/>
        <v>2020</v>
      </c>
      <c r="S3369" s="330"/>
      <c r="T3369" s="330"/>
      <c r="U3369" s="330"/>
      <c r="V3369" s="330"/>
      <c r="W3369" s="330"/>
    </row>
    <row r="3370" spans="1:23" s="124" customFormat="1" ht="23.25" hidden="1" customHeight="1" x14ac:dyDescent="0.25">
      <c r="A3370" s="396" t="s">
        <v>0</v>
      </c>
      <c r="B3370" s="4" t="s">
        <v>5581</v>
      </c>
      <c r="C3370" s="659"/>
      <c r="D3370" s="332" t="s">
        <v>5582</v>
      </c>
      <c r="E3370" s="337" t="s">
        <v>5581</v>
      </c>
      <c r="F3370" s="332" t="s">
        <v>50</v>
      </c>
      <c r="G3370" s="692">
        <v>2</v>
      </c>
      <c r="H3370" s="650">
        <v>35</v>
      </c>
      <c r="I3370" s="650">
        <v>70</v>
      </c>
      <c r="J3370" s="419">
        <v>43837</v>
      </c>
      <c r="K3370" s="782" t="s">
        <v>1560</v>
      </c>
      <c r="L3370" s="361" t="s">
        <v>88</v>
      </c>
      <c r="M3370" s="652" t="s">
        <v>3106</v>
      </c>
      <c r="N3370" s="660">
        <v>43844</v>
      </c>
      <c r="O3370" s="654">
        <v>43852</v>
      </c>
      <c r="P3370" s="396"/>
      <c r="Q3370" s="2" t="s">
        <v>100</v>
      </c>
      <c r="R3370" s="396">
        <f t="shared" si="10"/>
        <v>2020</v>
      </c>
      <c r="S3370" s="330"/>
      <c r="T3370" s="330"/>
      <c r="U3370" s="330"/>
      <c r="V3370" s="330"/>
      <c r="W3370" s="330"/>
    </row>
    <row r="3371" spans="1:23" s="124" customFormat="1" ht="23.25" hidden="1" customHeight="1" x14ac:dyDescent="0.25">
      <c r="A3371" s="396" t="s">
        <v>0</v>
      </c>
      <c r="B3371" s="4" t="s">
        <v>5581</v>
      </c>
      <c r="C3371" s="659"/>
      <c r="D3371" s="332" t="s">
        <v>5582</v>
      </c>
      <c r="E3371" s="337" t="s">
        <v>5581</v>
      </c>
      <c r="F3371" s="332" t="s">
        <v>50</v>
      </c>
      <c r="G3371" s="692">
        <v>2</v>
      </c>
      <c r="H3371" s="650">
        <v>35</v>
      </c>
      <c r="I3371" s="650">
        <v>70</v>
      </c>
      <c r="J3371" s="419">
        <v>43837</v>
      </c>
      <c r="K3371" s="782" t="s">
        <v>1560</v>
      </c>
      <c r="L3371" s="361" t="s">
        <v>88</v>
      </c>
      <c r="M3371" s="652" t="s">
        <v>3106</v>
      </c>
      <c r="N3371" s="660">
        <v>43844</v>
      </c>
      <c r="O3371" s="654">
        <v>43852</v>
      </c>
      <c r="P3371" s="396"/>
      <c r="Q3371" s="2" t="s">
        <v>100</v>
      </c>
      <c r="R3371" s="396">
        <f t="shared" si="10"/>
        <v>2020</v>
      </c>
      <c r="S3371" s="330"/>
      <c r="T3371" s="330"/>
      <c r="U3371" s="330"/>
      <c r="V3371" s="330"/>
      <c r="W3371" s="330"/>
    </row>
    <row r="3372" spans="1:23" s="124" customFormat="1" ht="23.25" hidden="1" customHeight="1" x14ac:dyDescent="0.25">
      <c r="A3372" s="5" t="s">
        <v>9</v>
      </c>
      <c r="B3372" s="4" t="s">
        <v>2488</v>
      </c>
      <c r="C3372" s="430" t="s">
        <v>185</v>
      </c>
      <c r="D3372" s="332" t="s">
        <v>2489</v>
      </c>
      <c r="E3372" s="3" t="s">
        <v>2490</v>
      </c>
      <c r="F3372" s="332" t="s">
        <v>50</v>
      </c>
      <c r="G3372" s="692">
        <v>2</v>
      </c>
      <c r="H3372" s="650">
        <v>137.83600000000001</v>
      </c>
      <c r="I3372" s="650">
        <v>275.67200000000003</v>
      </c>
      <c r="J3372" s="420">
        <v>43837</v>
      </c>
      <c r="K3372" s="782" t="s">
        <v>33</v>
      </c>
      <c r="L3372" s="361" t="s">
        <v>9</v>
      </c>
      <c r="M3372" s="652" t="s">
        <v>3106</v>
      </c>
      <c r="N3372" s="653">
        <v>43845</v>
      </c>
      <c r="O3372" s="654">
        <v>43852</v>
      </c>
      <c r="P3372" s="5"/>
      <c r="Q3372" s="2" t="s">
        <v>100</v>
      </c>
      <c r="R3372" s="396">
        <f t="shared" si="10"/>
        <v>2020</v>
      </c>
      <c r="S3372" s="330"/>
      <c r="T3372" s="330"/>
      <c r="U3372" s="330"/>
      <c r="V3372" s="330"/>
      <c r="W3372" s="330"/>
    </row>
    <row r="3373" spans="1:23" s="124" customFormat="1" ht="23.25" hidden="1" customHeight="1" x14ac:dyDescent="0.25">
      <c r="A3373" s="5" t="s">
        <v>9</v>
      </c>
      <c r="B3373" s="4" t="s">
        <v>2488</v>
      </c>
      <c r="C3373" s="430" t="s">
        <v>185</v>
      </c>
      <c r="D3373" s="332" t="s">
        <v>2489</v>
      </c>
      <c r="E3373" s="3" t="s">
        <v>2490</v>
      </c>
      <c r="F3373" s="332" t="s">
        <v>50</v>
      </c>
      <c r="G3373" s="692">
        <v>2</v>
      </c>
      <c r="H3373" s="650">
        <v>137.83600000000001</v>
      </c>
      <c r="I3373" s="650">
        <v>275.67200000000003</v>
      </c>
      <c r="J3373" s="420">
        <v>43837</v>
      </c>
      <c r="K3373" s="782" t="s">
        <v>33</v>
      </c>
      <c r="L3373" s="361" t="s">
        <v>9</v>
      </c>
      <c r="M3373" s="652" t="s">
        <v>3106</v>
      </c>
      <c r="N3373" s="653">
        <v>43845</v>
      </c>
      <c r="O3373" s="654">
        <v>43852</v>
      </c>
      <c r="P3373" s="5"/>
      <c r="Q3373" s="2" t="s">
        <v>100</v>
      </c>
      <c r="R3373" s="396">
        <f t="shared" si="10"/>
        <v>2020</v>
      </c>
      <c r="S3373" s="330"/>
      <c r="T3373" s="330"/>
      <c r="U3373" s="330"/>
      <c r="V3373" s="330"/>
      <c r="W3373" s="330"/>
    </row>
    <row r="3374" spans="1:23" s="124" customFormat="1" ht="23.25" hidden="1" customHeight="1" x14ac:dyDescent="0.25">
      <c r="A3374" s="359" t="s">
        <v>5257</v>
      </c>
      <c r="B3374" s="435" t="s">
        <v>5583</v>
      </c>
      <c r="C3374" s="659"/>
      <c r="D3374" s="332">
        <v>10933</v>
      </c>
      <c r="E3374" s="337" t="s">
        <v>5584</v>
      </c>
      <c r="F3374" s="344" t="s">
        <v>44</v>
      </c>
      <c r="G3374" s="692">
        <v>2</v>
      </c>
      <c r="H3374" s="650"/>
      <c r="I3374" s="650"/>
      <c r="J3374" s="419">
        <v>43837</v>
      </c>
      <c r="K3374" s="598" t="s">
        <v>220</v>
      </c>
      <c r="L3374" s="361" t="s">
        <v>5257</v>
      </c>
      <c r="M3374" s="652" t="s">
        <v>3106</v>
      </c>
      <c r="N3374" s="660">
        <v>43852</v>
      </c>
      <c r="O3374" s="657">
        <v>43852</v>
      </c>
      <c r="P3374" s="396"/>
      <c r="Q3374" s="2" t="s">
        <v>100</v>
      </c>
      <c r="R3374" s="396">
        <f t="shared" si="10"/>
        <v>2020</v>
      </c>
      <c r="S3374" s="330"/>
      <c r="T3374" s="330"/>
      <c r="U3374" s="330"/>
      <c r="V3374" s="330"/>
      <c r="W3374" s="330"/>
    </row>
    <row r="3375" spans="1:23" s="541" customFormat="1" ht="23.25" hidden="1" customHeight="1" x14ac:dyDescent="0.25">
      <c r="A3375" s="359" t="s">
        <v>5257</v>
      </c>
      <c r="B3375" s="435" t="s">
        <v>5583</v>
      </c>
      <c r="C3375" s="659"/>
      <c r="D3375" s="332">
        <v>10933</v>
      </c>
      <c r="E3375" s="337" t="s">
        <v>5584</v>
      </c>
      <c r="F3375" s="344" t="s">
        <v>44</v>
      </c>
      <c r="G3375" s="692">
        <v>2</v>
      </c>
      <c r="H3375" s="650"/>
      <c r="I3375" s="650"/>
      <c r="J3375" s="419">
        <v>43837</v>
      </c>
      <c r="K3375" s="598" t="s">
        <v>220</v>
      </c>
      <c r="L3375" s="361" t="s">
        <v>5257</v>
      </c>
      <c r="M3375" s="652" t="s">
        <v>3106</v>
      </c>
      <c r="N3375" s="660">
        <v>43852</v>
      </c>
      <c r="O3375" s="657">
        <v>43852</v>
      </c>
      <c r="P3375" s="396"/>
      <c r="Q3375" s="2" t="s">
        <v>100</v>
      </c>
      <c r="R3375" s="396">
        <f t="shared" si="10"/>
        <v>2020</v>
      </c>
      <c r="S3375" s="542"/>
      <c r="T3375" s="542"/>
      <c r="U3375" s="542"/>
      <c r="V3375" s="542"/>
      <c r="W3375" s="542"/>
    </row>
    <row r="3376" spans="1:23" ht="23.25" hidden="1" customHeight="1" x14ac:dyDescent="0.25">
      <c r="A3376" s="417" t="s">
        <v>293</v>
      </c>
      <c r="B3376" s="5" t="s">
        <v>2859</v>
      </c>
      <c r="C3376" s="659" t="s">
        <v>784</v>
      </c>
      <c r="D3376" s="332" t="s">
        <v>5160</v>
      </c>
      <c r="E3376" s="337" t="s">
        <v>5120</v>
      </c>
      <c r="F3376" s="332" t="s">
        <v>32</v>
      </c>
      <c r="G3376" s="692">
        <v>40</v>
      </c>
      <c r="H3376" s="650">
        <v>12.44</v>
      </c>
      <c r="I3376" s="650">
        <v>497.59999999999997</v>
      </c>
      <c r="J3376" s="419">
        <v>43837</v>
      </c>
      <c r="K3376" s="782" t="s">
        <v>784</v>
      </c>
      <c r="L3376" s="361" t="s">
        <v>293</v>
      </c>
      <c r="M3376" s="652" t="s">
        <v>3106</v>
      </c>
      <c r="N3376" s="660">
        <v>43843</v>
      </c>
      <c r="O3376" s="654">
        <v>43845</v>
      </c>
      <c r="P3376" s="396"/>
      <c r="Q3376" s="2" t="s">
        <v>100</v>
      </c>
      <c r="R3376" s="396">
        <f t="shared" si="10"/>
        <v>2020</v>
      </c>
    </row>
    <row r="3377" spans="1:23" ht="23.25" hidden="1" customHeight="1" x14ac:dyDescent="0.25">
      <c r="A3377" s="417" t="s">
        <v>293</v>
      </c>
      <c r="B3377" s="5" t="s">
        <v>2859</v>
      </c>
      <c r="C3377" s="659" t="s">
        <v>784</v>
      </c>
      <c r="D3377" s="332" t="s">
        <v>5160</v>
      </c>
      <c r="E3377" s="337" t="s">
        <v>5120</v>
      </c>
      <c r="F3377" s="332" t="s">
        <v>32</v>
      </c>
      <c r="G3377" s="692">
        <v>40</v>
      </c>
      <c r="H3377" s="650">
        <v>12.44</v>
      </c>
      <c r="I3377" s="650">
        <v>497.59999999999997</v>
      </c>
      <c r="J3377" s="419">
        <v>43837</v>
      </c>
      <c r="K3377" s="782" t="s">
        <v>784</v>
      </c>
      <c r="L3377" s="361" t="s">
        <v>293</v>
      </c>
      <c r="M3377" s="652" t="s">
        <v>3106</v>
      </c>
      <c r="N3377" s="660">
        <v>43843</v>
      </c>
      <c r="O3377" s="654">
        <v>43845</v>
      </c>
      <c r="P3377" s="396"/>
      <c r="Q3377" s="2" t="s">
        <v>100</v>
      </c>
      <c r="R3377" s="396">
        <f t="shared" si="10"/>
        <v>2020</v>
      </c>
    </row>
    <row r="3378" spans="1:23" ht="23.25" hidden="1" customHeight="1" x14ac:dyDescent="0.25">
      <c r="A3378" s="359" t="s">
        <v>5257</v>
      </c>
      <c r="B3378" s="359" t="s">
        <v>5585</v>
      </c>
      <c r="C3378" s="659" t="s">
        <v>220</v>
      </c>
      <c r="D3378" s="332" t="s">
        <v>1466</v>
      </c>
      <c r="E3378" s="337" t="s">
        <v>5258</v>
      </c>
      <c r="F3378" s="344" t="s">
        <v>44</v>
      </c>
      <c r="G3378" s="692">
        <v>1</v>
      </c>
      <c r="H3378" s="650"/>
      <c r="I3378" s="650">
        <v>0</v>
      </c>
      <c r="J3378" s="419">
        <v>43837</v>
      </c>
      <c r="K3378" s="598" t="s">
        <v>220</v>
      </c>
      <c r="L3378" s="361" t="s">
        <v>5257</v>
      </c>
      <c r="M3378" s="652" t="s">
        <v>3106</v>
      </c>
      <c r="N3378" s="660">
        <v>43850</v>
      </c>
      <c r="O3378" s="654">
        <v>43852</v>
      </c>
      <c r="P3378" s="5"/>
      <c r="Q3378" s="2" t="s">
        <v>100</v>
      </c>
      <c r="R3378" s="396">
        <f t="shared" si="10"/>
        <v>2020</v>
      </c>
      <c r="S3378" s="124"/>
      <c r="T3378" s="124"/>
      <c r="U3378" s="124"/>
      <c r="V3378" s="124"/>
      <c r="W3378" s="124"/>
    </row>
    <row r="3379" spans="1:23" s="519" customFormat="1" ht="23.25" hidden="1" customHeight="1" x14ac:dyDescent="0.25">
      <c r="A3379" s="359" t="s">
        <v>5257</v>
      </c>
      <c r="B3379" s="359" t="s">
        <v>5585</v>
      </c>
      <c r="C3379" s="659" t="s">
        <v>220</v>
      </c>
      <c r="D3379" s="332" t="s">
        <v>1466</v>
      </c>
      <c r="E3379" s="337" t="s">
        <v>5258</v>
      </c>
      <c r="F3379" s="344" t="s">
        <v>44</v>
      </c>
      <c r="G3379" s="692">
        <v>1</v>
      </c>
      <c r="H3379" s="650"/>
      <c r="I3379" s="650">
        <v>0</v>
      </c>
      <c r="J3379" s="419">
        <v>43837</v>
      </c>
      <c r="K3379" s="598" t="s">
        <v>220</v>
      </c>
      <c r="L3379" s="361" t="s">
        <v>5257</v>
      </c>
      <c r="M3379" s="652" t="s">
        <v>3106</v>
      </c>
      <c r="N3379" s="660">
        <v>43850</v>
      </c>
      <c r="O3379" s="654">
        <v>43852</v>
      </c>
      <c r="P3379" s="5"/>
      <c r="Q3379" s="2" t="s">
        <v>100</v>
      </c>
      <c r="R3379" s="396">
        <f t="shared" si="10"/>
        <v>2020</v>
      </c>
      <c r="S3379" s="542"/>
      <c r="T3379" s="542"/>
      <c r="U3379" s="542"/>
      <c r="V3379" s="542"/>
      <c r="W3379" s="542"/>
    </row>
    <row r="3380" spans="1:23" s="541" customFormat="1" ht="23.25" hidden="1" customHeight="1" x14ac:dyDescent="0.25">
      <c r="A3380" s="4" t="s">
        <v>4</v>
      </c>
      <c r="B3380" s="4" t="s">
        <v>3055</v>
      </c>
      <c r="C3380" s="430" t="s">
        <v>3228</v>
      </c>
      <c r="D3380" s="332" t="s">
        <v>5586</v>
      </c>
      <c r="E3380" s="3" t="s">
        <v>5587</v>
      </c>
      <c r="F3380" s="332" t="s">
        <v>94</v>
      </c>
      <c r="G3380" s="692">
        <v>1</v>
      </c>
      <c r="H3380" s="650">
        <v>8.7899999999999991</v>
      </c>
      <c r="I3380" s="650">
        <v>8.7899999999999991</v>
      </c>
      <c r="J3380" s="419">
        <v>43839</v>
      </c>
      <c r="K3380" s="597" t="s">
        <v>139</v>
      </c>
      <c r="L3380" s="361" t="s">
        <v>4</v>
      </c>
      <c r="M3380" s="652" t="s">
        <v>3106</v>
      </c>
      <c r="N3380" s="660">
        <v>43844</v>
      </c>
      <c r="O3380" s="654">
        <v>43852</v>
      </c>
      <c r="P3380" s="4"/>
      <c r="Q3380" s="4" t="s">
        <v>67</v>
      </c>
      <c r="R3380" s="396">
        <f t="shared" si="10"/>
        <v>2020</v>
      </c>
      <c r="S3380" s="330"/>
      <c r="T3380" s="330"/>
      <c r="U3380" s="330"/>
      <c r="V3380" s="330"/>
      <c r="W3380" s="330"/>
    </row>
    <row r="3381" spans="1:23" s="541" customFormat="1" ht="23.25" hidden="1" customHeight="1" x14ac:dyDescent="0.25">
      <c r="A3381" s="4" t="s">
        <v>4</v>
      </c>
      <c r="B3381" s="4" t="s">
        <v>3055</v>
      </c>
      <c r="C3381" s="430" t="s">
        <v>3403</v>
      </c>
      <c r="D3381" s="332" t="s">
        <v>5588</v>
      </c>
      <c r="E3381" s="3" t="s">
        <v>5589</v>
      </c>
      <c r="F3381" s="332" t="s">
        <v>94</v>
      </c>
      <c r="G3381" s="692">
        <v>1</v>
      </c>
      <c r="H3381" s="650">
        <v>49.78</v>
      </c>
      <c r="I3381" s="650">
        <v>49.78</v>
      </c>
      <c r="J3381" s="419">
        <v>43839</v>
      </c>
      <c r="K3381" s="597" t="s">
        <v>139</v>
      </c>
      <c r="L3381" s="323" t="s">
        <v>4</v>
      </c>
      <c r="M3381" s="652" t="s">
        <v>3106</v>
      </c>
      <c r="N3381" s="660">
        <v>43844</v>
      </c>
      <c r="O3381" s="654">
        <v>43852</v>
      </c>
      <c r="P3381" s="4"/>
      <c r="Q3381" s="2" t="s">
        <v>67</v>
      </c>
      <c r="R3381" s="396">
        <f t="shared" si="10"/>
        <v>2020</v>
      </c>
      <c r="S3381" s="124"/>
      <c r="T3381" s="124"/>
      <c r="U3381" s="124"/>
      <c r="V3381" s="124"/>
      <c r="W3381" s="124"/>
    </row>
    <row r="3382" spans="1:23" ht="23.25" hidden="1" customHeight="1" x14ac:dyDescent="0.25">
      <c r="A3382" s="4" t="s">
        <v>4</v>
      </c>
      <c r="B3382" s="4" t="s">
        <v>3055</v>
      </c>
      <c r="C3382" s="430" t="s">
        <v>3403</v>
      </c>
      <c r="D3382" s="332" t="s">
        <v>5590</v>
      </c>
      <c r="E3382" s="3" t="s">
        <v>5591</v>
      </c>
      <c r="F3382" s="332" t="s">
        <v>94</v>
      </c>
      <c r="G3382" s="692">
        <v>1</v>
      </c>
      <c r="H3382" s="650">
        <v>13.86</v>
      </c>
      <c r="I3382" s="650">
        <v>13.86</v>
      </c>
      <c r="J3382" s="419">
        <v>43839</v>
      </c>
      <c r="K3382" s="597" t="s">
        <v>139</v>
      </c>
      <c r="L3382" s="323" t="s">
        <v>4</v>
      </c>
      <c r="M3382" s="652" t="s">
        <v>3106</v>
      </c>
      <c r="N3382" s="660">
        <v>43844</v>
      </c>
      <c r="O3382" s="654">
        <v>43852</v>
      </c>
      <c r="P3382" s="4"/>
      <c r="Q3382" s="2" t="s">
        <v>67</v>
      </c>
      <c r="R3382" s="396">
        <f t="shared" si="10"/>
        <v>2020</v>
      </c>
    </row>
    <row r="3383" spans="1:23" ht="23.25" hidden="1" customHeight="1" x14ac:dyDescent="0.25">
      <c r="A3383" s="4" t="s">
        <v>4</v>
      </c>
      <c r="B3383" s="4" t="s">
        <v>3055</v>
      </c>
      <c r="C3383" s="430" t="s">
        <v>2738</v>
      </c>
      <c r="D3383" s="332" t="s">
        <v>5592</v>
      </c>
      <c r="E3383" s="333" t="s">
        <v>5593</v>
      </c>
      <c r="F3383" s="332" t="s">
        <v>94</v>
      </c>
      <c r="G3383" s="692">
        <v>1</v>
      </c>
      <c r="H3383" s="650">
        <v>9.81</v>
      </c>
      <c r="I3383" s="650">
        <v>9.81</v>
      </c>
      <c r="J3383" s="419">
        <v>43839</v>
      </c>
      <c r="K3383" s="597" t="s">
        <v>139</v>
      </c>
      <c r="L3383" s="323" t="s">
        <v>4</v>
      </c>
      <c r="M3383" s="652" t="s">
        <v>3106</v>
      </c>
      <c r="N3383" s="660">
        <v>43844</v>
      </c>
      <c r="O3383" s="654">
        <v>43852</v>
      </c>
      <c r="P3383" s="4"/>
      <c r="Q3383" s="2" t="s">
        <v>67</v>
      </c>
      <c r="R3383" s="396">
        <f t="shared" si="10"/>
        <v>2020</v>
      </c>
      <c r="S3383" s="124"/>
      <c r="T3383" s="124"/>
      <c r="U3383" s="124"/>
      <c r="V3383" s="124"/>
      <c r="W3383" s="124"/>
    </row>
    <row r="3384" spans="1:23" ht="23.25" hidden="1" customHeight="1" x14ac:dyDescent="0.25">
      <c r="A3384" s="4" t="s">
        <v>4</v>
      </c>
      <c r="B3384" s="4" t="s">
        <v>3055</v>
      </c>
      <c r="C3384" s="430" t="s">
        <v>3819</v>
      </c>
      <c r="D3384" s="332" t="s">
        <v>5594</v>
      </c>
      <c r="E3384" s="333" t="s">
        <v>5595</v>
      </c>
      <c r="F3384" s="332" t="s">
        <v>94</v>
      </c>
      <c r="G3384" s="692">
        <v>1</v>
      </c>
      <c r="H3384" s="650">
        <v>53.1</v>
      </c>
      <c r="I3384" s="650">
        <v>53.1</v>
      </c>
      <c r="J3384" s="419">
        <v>43839</v>
      </c>
      <c r="K3384" s="597" t="s">
        <v>139</v>
      </c>
      <c r="L3384" s="361" t="s">
        <v>4</v>
      </c>
      <c r="M3384" s="652" t="s">
        <v>3106</v>
      </c>
      <c r="N3384" s="660">
        <v>43844</v>
      </c>
      <c r="O3384" s="654">
        <v>43852</v>
      </c>
      <c r="P3384" s="4"/>
      <c r="Q3384" s="2" t="s">
        <v>67</v>
      </c>
      <c r="R3384" s="396">
        <f t="shared" si="10"/>
        <v>2020</v>
      </c>
      <c r="S3384" s="124"/>
      <c r="T3384" s="124"/>
      <c r="U3384" s="124"/>
      <c r="V3384" s="124"/>
      <c r="W3384" s="124"/>
    </row>
    <row r="3385" spans="1:23" ht="23.25" hidden="1" customHeight="1" x14ac:dyDescent="0.25">
      <c r="A3385" s="4" t="s">
        <v>4</v>
      </c>
      <c r="B3385" s="4" t="s">
        <v>3055</v>
      </c>
      <c r="C3385" s="430" t="s">
        <v>3228</v>
      </c>
      <c r="D3385" s="332" t="s">
        <v>5586</v>
      </c>
      <c r="E3385" s="3" t="s">
        <v>5587</v>
      </c>
      <c r="F3385" s="332" t="s">
        <v>94</v>
      </c>
      <c r="G3385" s="692">
        <v>1</v>
      </c>
      <c r="H3385" s="650">
        <v>8.7899999999999991</v>
      </c>
      <c r="I3385" s="650">
        <v>8.7899999999999991</v>
      </c>
      <c r="J3385" s="419">
        <v>43839</v>
      </c>
      <c r="K3385" s="597" t="s">
        <v>139</v>
      </c>
      <c r="L3385" s="361" t="s">
        <v>4</v>
      </c>
      <c r="M3385" s="652" t="s">
        <v>3106</v>
      </c>
      <c r="N3385" s="660">
        <v>43844</v>
      </c>
      <c r="O3385" s="654">
        <v>43852</v>
      </c>
      <c r="P3385" s="4"/>
      <c r="Q3385" s="4" t="s">
        <v>67</v>
      </c>
      <c r="R3385" s="396">
        <f t="shared" si="10"/>
        <v>2020</v>
      </c>
      <c r="S3385" s="124"/>
      <c r="T3385" s="124"/>
      <c r="U3385" s="124"/>
      <c r="V3385" s="124"/>
      <c r="W3385" s="124"/>
    </row>
    <row r="3386" spans="1:23" s="124" customFormat="1" ht="23.25" hidden="1" customHeight="1" x14ac:dyDescent="0.25">
      <c r="A3386" s="4" t="s">
        <v>4</v>
      </c>
      <c r="B3386" s="4" t="s">
        <v>3055</v>
      </c>
      <c r="C3386" s="430" t="s">
        <v>3403</v>
      </c>
      <c r="D3386" s="332" t="s">
        <v>5588</v>
      </c>
      <c r="E3386" s="3" t="s">
        <v>5589</v>
      </c>
      <c r="F3386" s="332" t="s">
        <v>94</v>
      </c>
      <c r="G3386" s="692">
        <v>1</v>
      </c>
      <c r="H3386" s="650">
        <v>49.78</v>
      </c>
      <c r="I3386" s="650">
        <v>49.78</v>
      </c>
      <c r="J3386" s="419">
        <v>43839</v>
      </c>
      <c r="K3386" s="597" t="s">
        <v>139</v>
      </c>
      <c r="L3386" s="323" t="s">
        <v>4</v>
      </c>
      <c r="M3386" s="652" t="s">
        <v>3106</v>
      </c>
      <c r="N3386" s="660">
        <v>43844</v>
      </c>
      <c r="O3386" s="654">
        <v>43852</v>
      </c>
      <c r="P3386" s="4"/>
      <c r="Q3386" s="2" t="s">
        <v>67</v>
      </c>
      <c r="R3386" s="396">
        <f t="shared" si="10"/>
        <v>2020</v>
      </c>
      <c r="S3386" s="330"/>
      <c r="T3386" s="330"/>
      <c r="U3386" s="330"/>
      <c r="V3386" s="330"/>
      <c r="W3386" s="330"/>
    </row>
    <row r="3387" spans="1:23" s="541" customFormat="1" ht="23.25" hidden="1" customHeight="1" x14ac:dyDescent="0.25">
      <c r="A3387" s="4" t="s">
        <v>4</v>
      </c>
      <c r="B3387" s="4" t="s">
        <v>3055</v>
      </c>
      <c r="C3387" s="430" t="s">
        <v>3403</v>
      </c>
      <c r="D3387" s="332" t="s">
        <v>5590</v>
      </c>
      <c r="E3387" s="3" t="s">
        <v>5591</v>
      </c>
      <c r="F3387" s="332" t="s">
        <v>94</v>
      </c>
      <c r="G3387" s="692">
        <v>1</v>
      </c>
      <c r="H3387" s="650">
        <v>13.86</v>
      </c>
      <c r="I3387" s="650">
        <v>13.86</v>
      </c>
      <c r="J3387" s="419">
        <v>43839</v>
      </c>
      <c r="K3387" s="597" t="s">
        <v>139</v>
      </c>
      <c r="L3387" s="323" t="s">
        <v>4</v>
      </c>
      <c r="M3387" s="652" t="s">
        <v>3106</v>
      </c>
      <c r="N3387" s="660">
        <v>43844</v>
      </c>
      <c r="O3387" s="654">
        <v>43852</v>
      </c>
      <c r="P3387" s="4"/>
      <c r="Q3387" s="2" t="s">
        <v>67</v>
      </c>
      <c r="R3387" s="396">
        <f t="shared" si="10"/>
        <v>2020</v>
      </c>
      <c r="S3387" s="564"/>
      <c r="T3387" s="564"/>
      <c r="U3387" s="564"/>
      <c r="V3387" s="564"/>
      <c r="W3387" s="564"/>
    </row>
    <row r="3388" spans="1:23" s="124" customFormat="1" ht="23.25" hidden="1" customHeight="1" x14ac:dyDescent="0.25">
      <c r="A3388" s="4" t="s">
        <v>4</v>
      </c>
      <c r="B3388" s="4" t="s">
        <v>3055</v>
      </c>
      <c r="C3388" s="430" t="s">
        <v>2738</v>
      </c>
      <c r="D3388" s="332" t="s">
        <v>5592</v>
      </c>
      <c r="E3388" s="333" t="s">
        <v>5593</v>
      </c>
      <c r="F3388" s="332" t="s">
        <v>94</v>
      </c>
      <c r="G3388" s="692">
        <v>1</v>
      </c>
      <c r="H3388" s="650">
        <v>9.81</v>
      </c>
      <c r="I3388" s="650">
        <v>9.81</v>
      </c>
      <c r="J3388" s="419">
        <v>43839</v>
      </c>
      <c r="K3388" s="597" t="s">
        <v>139</v>
      </c>
      <c r="L3388" s="323" t="s">
        <v>4</v>
      </c>
      <c r="M3388" s="652" t="s">
        <v>3106</v>
      </c>
      <c r="N3388" s="660">
        <v>43844</v>
      </c>
      <c r="O3388" s="654">
        <v>43852</v>
      </c>
      <c r="P3388" s="4"/>
      <c r="Q3388" s="2" t="s">
        <v>67</v>
      </c>
      <c r="R3388" s="396">
        <f t="shared" si="10"/>
        <v>2020</v>
      </c>
      <c r="S3388" s="330"/>
      <c r="T3388" s="330"/>
      <c r="U3388" s="330"/>
      <c r="V3388" s="330"/>
      <c r="W3388" s="330"/>
    </row>
    <row r="3389" spans="1:23" s="124" customFormat="1" ht="23.25" hidden="1" customHeight="1" x14ac:dyDescent="0.25">
      <c r="A3389" s="4" t="s">
        <v>4</v>
      </c>
      <c r="B3389" s="4" t="s">
        <v>3055</v>
      </c>
      <c r="C3389" s="430" t="s">
        <v>3819</v>
      </c>
      <c r="D3389" s="332" t="s">
        <v>5594</v>
      </c>
      <c r="E3389" s="333" t="s">
        <v>5595</v>
      </c>
      <c r="F3389" s="332" t="s">
        <v>94</v>
      </c>
      <c r="G3389" s="692">
        <v>1</v>
      </c>
      <c r="H3389" s="650">
        <v>53.1</v>
      </c>
      <c r="I3389" s="650">
        <v>53.1</v>
      </c>
      <c r="J3389" s="419">
        <v>43839</v>
      </c>
      <c r="K3389" s="597" t="s">
        <v>139</v>
      </c>
      <c r="L3389" s="361" t="s">
        <v>4</v>
      </c>
      <c r="M3389" s="652" t="s">
        <v>3106</v>
      </c>
      <c r="N3389" s="660">
        <v>43844</v>
      </c>
      <c r="O3389" s="654">
        <v>43852</v>
      </c>
      <c r="P3389" s="4"/>
      <c r="Q3389" s="2" t="s">
        <v>67</v>
      </c>
      <c r="R3389" s="396">
        <f t="shared" si="10"/>
        <v>2020</v>
      </c>
      <c r="S3389" s="330"/>
      <c r="T3389" s="330"/>
      <c r="U3389" s="330"/>
      <c r="V3389" s="330"/>
      <c r="W3389" s="330"/>
    </row>
    <row r="3390" spans="1:23" s="124" customFormat="1" ht="23.25" hidden="1" customHeight="1" x14ac:dyDescent="0.25">
      <c r="A3390" s="4" t="s">
        <v>5596</v>
      </c>
      <c r="B3390" s="4" t="s">
        <v>5597</v>
      </c>
      <c r="C3390" s="430" t="s">
        <v>5598</v>
      </c>
      <c r="D3390" s="388">
        <v>117081</v>
      </c>
      <c r="E3390" s="3" t="s">
        <v>5599</v>
      </c>
      <c r="F3390" s="344" t="s">
        <v>44</v>
      </c>
      <c r="G3390" s="692">
        <v>1</v>
      </c>
      <c r="H3390" s="650">
        <v>360</v>
      </c>
      <c r="I3390" s="650">
        <v>360</v>
      </c>
      <c r="J3390" s="419">
        <v>43840</v>
      </c>
      <c r="K3390" s="597" t="s">
        <v>1757</v>
      </c>
      <c r="L3390" s="323" t="s">
        <v>5596</v>
      </c>
      <c r="M3390" s="652" t="s">
        <v>1873</v>
      </c>
      <c r="N3390" s="660">
        <v>43873</v>
      </c>
      <c r="O3390" s="654">
        <v>43878</v>
      </c>
      <c r="P3390" s="658"/>
      <c r="Q3390" s="2" t="s">
        <v>1261</v>
      </c>
      <c r="R3390" s="655">
        <v>2020</v>
      </c>
      <c r="S3390" s="330"/>
      <c r="T3390" s="330"/>
      <c r="U3390" s="330"/>
      <c r="V3390" s="330"/>
      <c r="W3390" s="330"/>
    </row>
    <row r="3391" spans="1:23" s="541" customFormat="1" ht="23.25" hidden="1" customHeight="1" x14ac:dyDescent="0.25">
      <c r="A3391" s="4" t="s">
        <v>5596</v>
      </c>
      <c r="B3391" s="4" t="s">
        <v>5597</v>
      </c>
      <c r="C3391" s="430" t="s">
        <v>5598</v>
      </c>
      <c r="D3391" s="388">
        <v>117081</v>
      </c>
      <c r="E3391" s="3" t="s">
        <v>5599</v>
      </c>
      <c r="F3391" s="344" t="s">
        <v>44</v>
      </c>
      <c r="G3391" s="692">
        <v>1</v>
      </c>
      <c r="H3391" s="650">
        <v>360</v>
      </c>
      <c r="I3391" s="650">
        <v>360</v>
      </c>
      <c r="J3391" s="419">
        <v>43840</v>
      </c>
      <c r="K3391" s="597" t="s">
        <v>1757</v>
      </c>
      <c r="L3391" s="323" t="s">
        <v>5596</v>
      </c>
      <c r="M3391" s="652" t="s">
        <v>1873</v>
      </c>
      <c r="N3391" s="660">
        <v>43873</v>
      </c>
      <c r="O3391" s="654">
        <v>43878</v>
      </c>
      <c r="P3391" s="658"/>
      <c r="Q3391" s="2" t="s">
        <v>1261</v>
      </c>
      <c r="R3391" s="655">
        <v>2020</v>
      </c>
      <c r="S3391" s="330"/>
      <c r="T3391" s="330"/>
      <c r="U3391" s="330"/>
      <c r="V3391" s="330"/>
      <c r="W3391" s="330"/>
    </row>
    <row r="3392" spans="1:23" ht="23.25" hidden="1" customHeight="1" x14ac:dyDescent="0.25">
      <c r="A3392" s="4" t="s">
        <v>5596</v>
      </c>
      <c r="B3392" s="4" t="s">
        <v>5600</v>
      </c>
      <c r="C3392" s="430" t="s">
        <v>5598</v>
      </c>
      <c r="D3392" s="388">
        <v>117266</v>
      </c>
      <c r="E3392" s="3" t="s">
        <v>5601</v>
      </c>
      <c r="F3392" s="344" t="s">
        <v>44</v>
      </c>
      <c r="G3392" s="692">
        <v>1</v>
      </c>
      <c r="H3392" s="650">
        <v>339</v>
      </c>
      <c r="I3392" s="650">
        <v>339</v>
      </c>
      <c r="J3392" s="419">
        <v>43840</v>
      </c>
      <c r="K3392" s="597" t="s">
        <v>1757</v>
      </c>
      <c r="L3392" s="323" t="s">
        <v>5596</v>
      </c>
      <c r="M3392" s="652" t="s">
        <v>1873</v>
      </c>
      <c r="N3392" s="660">
        <v>43873</v>
      </c>
      <c r="O3392" s="654">
        <v>43878</v>
      </c>
      <c r="P3392" s="658"/>
      <c r="Q3392" s="2" t="s">
        <v>1261</v>
      </c>
      <c r="R3392" s="655">
        <v>2020</v>
      </c>
    </row>
    <row r="3393" spans="1:23" s="124" customFormat="1" ht="23.25" hidden="1" customHeight="1" x14ac:dyDescent="0.25">
      <c r="A3393" s="4" t="s">
        <v>5596</v>
      </c>
      <c r="B3393" s="4" t="s">
        <v>5600</v>
      </c>
      <c r="C3393" s="430" t="s">
        <v>5598</v>
      </c>
      <c r="D3393" s="388">
        <v>117266</v>
      </c>
      <c r="E3393" s="3" t="s">
        <v>5601</v>
      </c>
      <c r="F3393" s="344" t="s">
        <v>44</v>
      </c>
      <c r="G3393" s="692">
        <v>1</v>
      </c>
      <c r="H3393" s="650">
        <v>339</v>
      </c>
      <c r="I3393" s="650">
        <v>339</v>
      </c>
      <c r="J3393" s="419">
        <v>43840</v>
      </c>
      <c r="K3393" s="597" t="s">
        <v>1757</v>
      </c>
      <c r="L3393" s="323" t="s">
        <v>5596</v>
      </c>
      <c r="M3393" s="652" t="s">
        <v>1873</v>
      </c>
      <c r="N3393" s="660">
        <v>43873</v>
      </c>
      <c r="O3393" s="654">
        <v>43878</v>
      </c>
      <c r="P3393" s="658"/>
      <c r="Q3393" s="2" t="s">
        <v>1261</v>
      </c>
      <c r="R3393" s="655">
        <v>2020</v>
      </c>
    </row>
    <row r="3394" spans="1:23" s="124" customFormat="1" ht="23.25" hidden="1" customHeight="1" x14ac:dyDescent="0.25">
      <c r="A3394" s="4" t="s">
        <v>4</v>
      </c>
      <c r="B3394" s="4" t="s">
        <v>5602</v>
      </c>
      <c r="C3394" s="720"/>
      <c r="D3394" s="411"/>
      <c r="E3394" s="337" t="s">
        <v>5602</v>
      </c>
      <c r="F3394" s="332" t="s">
        <v>50</v>
      </c>
      <c r="G3394" s="692">
        <v>1</v>
      </c>
      <c r="H3394" s="650"/>
      <c r="I3394" s="650">
        <v>57.89</v>
      </c>
      <c r="J3394" s="419">
        <v>43843</v>
      </c>
      <c r="K3394" s="782" t="s">
        <v>1560</v>
      </c>
      <c r="L3394" s="323" t="s">
        <v>4</v>
      </c>
      <c r="M3394" s="652" t="s">
        <v>1873</v>
      </c>
      <c r="N3394" s="660" t="s">
        <v>5603</v>
      </c>
      <c r="O3394" s="654">
        <v>43882</v>
      </c>
      <c r="P3394" s="396"/>
      <c r="Q3394" s="723" t="s">
        <v>67</v>
      </c>
      <c r="R3394" s="655">
        <v>2020</v>
      </c>
      <c r="S3394" s="330"/>
      <c r="T3394" s="330"/>
      <c r="U3394" s="330"/>
      <c r="V3394" s="330"/>
      <c r="W3394" s="330"/>
    </row>
    <row r="3395" spans="1:23" ht="23.25" hidden="1" customHeight="1" x14ac:dyDescent="0.25">
      <c r="A3395" s="4" t="s">
        <v>4</v>
      </c>
      <c r="B3395" s="4" t="s">
        <v>5602</v>
      </c>
      <c r="C3395" s="720"/>
      <c r="D3395" s="411"/>
      <c r="E3395" s="337" t="s">
        <v>5602</v>
      </c>
      <c r="F3395" s="332" t="s">
        <v>50</v>
      </c>
      <c r="G3395" s="692">
        <v>1</v>
      </c>
      <c r="H3395" s="650"/>
      <c r="I3395" s="650">
        <v>57.89</v>
      </c>
      <c r="J3395" s="419">
        <v>43843</v>
      </c>
      <c r="K3395" s="782" t="s">
        <v>1560</v>
      </c>
      <c r="L3395" s="323" t="s">
        <v>4</v>
      </c>
      <c r="M3395" s="652" t="s">
        <v>1873</v>
      </c>
      <c r="N3395" s="660" t="s">
        <v>5603</v>
      </c>
      <c r="O3395" s="654">
        <v>43882</v>
      </c>
      <c r="P3395" s="396"/>
      <c r="Q3395" s="723" t="s">
        <v>67</v>
      </c>
      <c r="R3395" s="655">
        <v>2020</v>
      </c>
    </row>
    <row r="3396" spans="1:23" ht="23.25" hidden="1" customHeight="1" x14ac:dyDescent="0.25">
      <c r="A3396" s="4" t="s">
        <v>4</v>
      </c>
      <c r="B3396" s="4" t="s">
        <v>5604</v>
      </c>
      <c r="C3396" s="720"/>
      <c r="D3396" s="411"/>
      <c r="E3396" s="337" t="s">
        <v>5604</v>
      </c>
      <c r="F3396" s="332" t="s">
        <v>50</v>
      </c>
      <c r="G3396" s="692">
        <v>2</v>
      </c>
      <c r="H3396" s="650"/>
      <c r="I3396" s="650">
        <v>121.2</v>
      </c>
      <c r="J3396" s="419">
        <v>43843</v>
      </c>
      <c r="K3396" s="782" t="s">
        <v>1560</v>
      </c>
      <c r="L3396" s="323" t="s">
        <v>4</v>
      </c>
      <c r="M3396" s="652" t="s">
        <v>1873</v>
      </c>
      <c r="N3396" s="653" t="s">
        <v>5603</v>
      </c>
      <c r="O3396" s="654">
        <v>43882</v>
      </c>
      <c r="P3396" s="396"/>
      <c r="Q3396" s="723" t="s">
        <v>67</v>
      </c>
      <c r="R3396" s="655">
        <v>2020</v>
      </c>
    </row>
    <row r="3397" spans="1:23" ht="23.25" hidden="1" customHeight="1" x14ac:dyDescent="0.25">
      <c r="A3397" s="4" t="s">
        <v>4</v>
      </c>
      <c r="B3397" s="4" t="s">
        <v>5604</v>
      </c>
      <c r="C3397" s="720"/>
      <c r="D3397" s="411"/>
      <c r="E3397" s="337" t="s">
        <v>5604</v>
      </c>
      <c r="F3397" s="332" t="s">
        <v>50</v>
      </c>
      <c r="G3397" s="692">
        <v>2</v>
      </c>
      <c r="H3397" s="650"/>
      <c r="I3397" s="650">
        <v>121.2</v>
      </c>
      <c r="J3397" s="419">
        <v>43843</v>
      </c>
      <c r="K3397" s="782" t="s">
        <v>1560</v>
      </c>
      <c r="L3397" s="323" t="s">
        <v>4</v>
      </c>
      <c r="M3397" s="652" t="s">
        <v>1873</v>
      </c>
      <c r="N3397" s="653" t="s">
        <v>5603</v>
      </c>
      <c r="O3397" s="654">
        <v>43882</v>
      </c>
      <c r="P3397" s="396"/>
      <c r="Q3397" s="723" t="s">
        <v>67</v>
      </c>
      <c r="R3397" s="655">
        <v>2020</v>
      </c>
    </row>
    <row r="3398" spans="1:23" s="124" customFormat="1" ht="23.25" hidden="1" customHeight="1" x14ac:dyDescent="0.25">
      <c r="A3398" s="4" t="s">
        <v>9</v>
      </c>
      <c r="B3398" s="4" t="s">
        <v>5605</v>
      </c>
      <c r="C3398" s="720"/>
      <c r="D3398" s="411"/>
      <c r="E3398" s="337" t="s">
        <v>5605</v>
      </c>
      <c r="F3398" s="332" t="s">
        <v>50</v>
      </c>
      <c r="G3398" s="692">
        <v>1</v>
      </c>
      <c r="H3398" s="650"/>
      <c r="I3398" s="650"/>
      <c r="J3398" s="419">
        <v>43843</v>
      </c>
      <c r="K3398" s="782" t="s">
        <v>1560</v>
      </c>
      <c r="L3398" s="323" t="s">
        <v>9</v>
      </c>
      <c r="M3398" s="652" t="s">
        <v>1873</v>
      </c>
      <c r="N3398" s="660" t="s">
        <v>5603</v>
      </c>
      <c r="O3398" s="654">
        <v>43882</v>
      </c>
      <c r="P3398" s="396"/>
      <c r="Q3398" s="723" t="s">
        <v>67</v>
      </c>
      <c r="R3398" s="655">
        <v>2020</v>
      </c>
      <c r="S3398" s="330"/>
      <c r="T3398" s="330"/>
      <c r="U3398" s="330"/>
      <c r="V3398" s="330"/>
      <c r="W3398" s="330"/>
    </row>
    <row r="3399" spans="1:23" s="564" customFormat="1" ht="23.25" hidden="1" customHeight="1" x14ac:dyDescent="0.25">
      <c r="A3399" s="4" t="s">
        <v>9</v>
      </c>
      <c r="B3399" s="4" t="s">
        <v>5605</v>
      </c>
      <c r="C3399" s="720"/>
      <c r="D3399" s="411"/>
      <c r="E3399" s="337" t="s">
        <v>5605</v>
      </c>
      <c r="F3399" s="332" t="s">
        <v>50</v>
      </c>
      <c r="G3399" s="692">
        <v>1</v>
      </c>
      <c r="H3399" s="650"/>
      <c r="I3399" s="650"/>
      <c r="J3399" s="419">
        <v>43843</v>
      </c>
      <c r="K3399" s="782" t="s">
        <v>1560</v>
      </c>
      <c r="L3399" s="323" t="s">
        <v>9</v>
      </c>
      <c r="M3399" s="652" t="s">
        <v>1873</v>
      </c>
      <c r="N3399" s="660" t="s">
        <v>5603</v>
      </c>
      <c r="O3399" s="654">
        <v>43882</v>
      </c>
      <c r="P3399" s="396"/>
      <c r="Q3399" s="723" t="s">
        <v>67</v>
      </c>
      <c r="R3399" s="655">
        <v>2020</v>
      </c>
      <c r="S3399" s="330"/>
      <c r="T3399" s="330"/>
      <c r="U3399" s="330"/>
      <c r="V3399" s="330"/>
      <c r="W3399" s="330"/>
    </row>
    <row r="3400" spans="1:23" ht="23.25" hidden="1" customHeight="1" x14ac:dyDescent="0.25">
      <c r="A3400" s="4" t="s">
        <v>54</v>
      </c>
      <c r="B3400" s="4" t="s">
        <v>5606</v>
      </c>
      <c r="C3400" s="720"/>
      <c r="D3400" s="411"/>
      <c r="E3400" s="337" t="s">
        <v>5606</v>
      </c>
      <c r="F3400" s="332" t="s">
        <v>50</v>
      </c>
      <c r="G3400" s="692">
        <v>6</v>
      </c>
      <c r="H3400" s="650"/>
      <c r="I3400" s="650">
        <v>26.28</v>
      </c>
      <c r="J3400" s="419">
        <v>43843</v>
      </c>
      <c r="K3400" s="782" t="s">
        <v>1560</v>
      </c>
      <c r="L3400" s="323" t="s">
        <v>0</v>
      </c>
      <c r="M3400" s="652" t="s">
        <v>1873</v>
      </c>
      <c r="N3400" s="660" t="s">
        <v>5603</v>
      </c>
      <c r="O3400" s="654">
        <v>43882</v>
      </c>
      <c r="P3400" s="396"/>
      <c r="Q3400" s="723" t="s">
        <v>67</v>
      </c>
      <c r="R3400" s="655">
        <v>2020</v>
      </c>
    </row>
    <row r="3401" spans="1:23" s="564" customFormat="1" ht="23.25" hidden="1" customHeight="1" x14ac:dyDescent="0.25">
      <c r="A3401" s="4" t="s">
        <v>54</v>
      </c>
      <c r="B3401" s="4" t="s">
        <v>5606</v>
      </c>
      <c r="C3401" s="720"/>
      <c r="D3401" s="411"/>
      <c r="E3401" s="337" t="s">
        <v>5606</v>
      </c>
      <c r="F3401" s="332" t="s">
        <v>50</v>
      </c>
      <c r="G3401" s="692">
        <v>6</v>
      </c>
      <c r="H3401" s="650"/>
      <c r="I3401" s="650">
        <v>26.28</v>
      </c>
      <c r="J3401" s="419">
        <v>43843</v>
      </c>
      <c r="K3401" s="782" t="s">
        <v>1560</v>
      </c>
      <c r="L3401" s="323" t="s">
        <v>0</v>
      </c>
      <c r="M3401" s="652" t="s">
        <v>1873</v>
      </c>
      <c r="N3401" s="660" t="s">
        <v>5603</v>
      </c>
      <c r="O3401" s="654">
        <v>43882</v>
      </c>
      <c r="P3401" s="396"/>
      <c r="Q3401" s="723" t="s">
        <v>67</v>
      </c>
      <c r="R3401" s="655">
        <v>2020</v>
      </c>
      <c r="S3401" s="330"/>
      <c r="T3401" s="330"/>
      <c r="U3401" s="330"/>
      <c r="V3401" s="330"/>
      <c r="W3401" s="330"/>
    </row>
    <row r="3402" spans="1:23" s="564" customFormat="1" ht="23.25" hidden="1" customHeight="1" x14ac:dyDescent="0.25">
      <c r="A3402" s="4" t="s">
        <v>4</v>
      </c>
      <c r="B3402" s="4" t="s">
        <v>5607</v>
      </c>
      <c r="C3402" s="720"/>
      <c r="D3402" s="411"/>
      <c r="E3402" s="337" t="s">
        <v>5607</v>
      </c>
      <c r="F3402" s="332" t="s">
        <v>50</v>
      </c>
      <c r="G3402" s="692">
        <v>1</v>
      </c>
      <c r="H3402" s="650"/>
      <c r="I3402" s="650">
        <v>18.18</v>
      </c>
      <c r="J3402" s="419">
        <v>43843</v>
      </c>
      <c r="K3402" s="782" t="s">
        <v>1560</v>
      </c>
      <c r="L3402" s="323" t="s">
        <v>4</v>
      </c>
      <c r="M3402" s="652" t="s">
        <v>1873</v>
      </c>
      <c r="N3402" s="653" t="s">
        <v>5603</v>
      </c>
      <c r="O3402" s="654">
        <v>43882</v>
      </c>
      <c r="P3402" s="396"/>
      <c r="Q3402" s="723" t="s">
        <v>67</v>
      </c>
      <c r="R3402" s="655">
        <v>2020</v>
      </c>
      <c r="S3402" s="330"/>
      <c r="T3402" s="330"/>
      <c r="U3402" s="330"/>
      <c r="V3402" s="330"/>
      <c r="W3402" s="330"/>
    </row>
    <row r="3403" spans="1:23" ht="23.25" hidden="1" customHeight="1" x14ac:dyDescent="0.25">
      <c r="A3403" s="4" t="s">
        <v>4</v>
      </c>
      <c r="B3403" s="4" t="s">
        <v>5607</v>
      </c>
      <c r="C3403" s="720"/>
      <c r="D3403" s="411"/>
      <c r="E3403" s="337" t="s">
        <v>5607</v>
      </c>
      <c r="F3403" s="332" t="s">
        <v>50</v>
      </c>
      <c r="G3403" s="692">
        <v>1</v>
      </c>
      <c r="H3403" s="650"/>
      <c r="I3403" s="650">
        <v>18.18</v>
      </c>
      <c r="J3403" s="419">
        <v>43843</v>
      </c>
      <c r="K3403" s="782" t="s">
        <v>1560</v>
      </c>
      <c r="L3403" s="323" t="s">
        <v>4</v>
      </c>
      <c r="M3403" s="652" t="s">
        <v>1873</v>
      </c>
      <c r="N3403" s="653" t="s">
        <v>5603</v>
      </c>
      <c r="O3403" s="654">
        <v>43882</v>
      </c>
      <c r="P3403" s="396"/>
      <c r="Q3403" s="723" t="s">
        <v>67</v>
      </c>
      <c r="R3403" s="655">
        <v>2020</v>
      </c>
    </row>
    <row r="3404" spans="1:23" ht="23.25" hidden="1" customHeight="1" x14ac:dyDescent="0.25">
      <c r="A3404" s="4" t="s">
        <v>7</v>
      </c>
      <c r="B3404" s="4" t="s">
        <v>5608</v>
      </c>
      <c r="C3404" s="659" t="s">
        <v>3321</v>
      </c>
      <c r="D3404" s="332"/>
      <c r="E3404" s="337" t="s">
        <v>5609</v>
      </c>
      <c r="F3404" s="332" t="s">
        <v>2464</v>
      </c>
      <c r="G3404" s="692">
        <v>1</v>
      </c>
      <c r="H3404" s="650"/>
      <c r="I3404" s="650"/>
      <c r="J3404" s="419">
        <v>43843</v>
      </c>
      <c r="K3404" s="597" t="s">
        <v>188</v>
      </c>
      <c r="L3404" s="323" t="s">
        <v>7</v>
      </c>
      <c r="M3404" s="652" t="s">
        <v>3106</v>
      </c>
      <c r="N3404" s="660">
        <v>43844</v>
      </c>
      <c r="O3404" s="654">
        <v>43852</v>
      </c>
      <c r="P3404" s="396"/>
      <c r="Q3404" s="2" t="s">
        <v>100</v>
      </c>
      <c r="R3404" s="655">
        <v>2020</v>
      </c>
    </row>
    <row r="3405" spans="1:23" ht="23.25" hidden="1" customHeight="1" x14ac:dyDescent="0.25">
      <c r="A3405" s="4" t="s">
        <v>7</v>
      </c>
      <c r="B3405" s="4" t="s">
        <v>5608</v>
      </c>
      <c r="C3405" s="659" t="s">
        <v>3321</v>
      </c>
      <c r="D3405" s="332"/>
      <c r="E3405" s="337" t="s">
        <v>5609</v>
      </c>
      <c r="F3405" s="332" t="s">
        <v>2464</v>
      </c>
      <c r="G3405" s="692">
        <v>1</v>
      </c>
      <c r="H3405" s="650"/>
      <c r="I3405" s="650"/>
      <c r="J3405" s="419">
        <v>43843</v>
      </c>
      <c r="K3405" s="597" t="s">
        <v>188</v>
      </c>
      <c r="L3405" s="323" t="s">
        <v>7</v>
      </c>
      <c r="M3405" s="652" t="s">
        <v>3106</v>
      </c>
      <c r="N3405" s="660">
        <v>43844</v>
      </c>
      <c r="O3405" s="654">
        <v>43852</v>
      </c>
      <c r="P3405" s="396"/>
      <c r="Q3405" s="2" t="s">
        <v>100</v>
      </c>
      <c r="R3405" s="655">
        <v>2020</v>
      </c>
      <c r="S3405" s="124"/>
      <c r="T3405" s="124"/>
      <c r="U3405" s="124"/>
      <c r="V3405" s="124"/>
      <c r="W3405" s="124"/>
    </row>
    <row r="3406" spans="1:23" ht="23.25" hidden="1" customHeight="1" x14ac:dyDescent="0.25">
      <c r="A3406" s="4" t="s">
        <v>7</v>
      </c>
      <c r="B3406" s="4" t="s">
        <v>5610</v>
      </c>
      <c r="C3406" s="659" t="s">
        <v>3321</v>
      </c>
      <c r="D3406" s="332">
        <v>60222060</v>
      </c>
      <c r="E3406" s="337" t="s">
        <v>5611</v>
      </c>
      <c r="F3406" s="332" t="s">
        <v>2464</v>
      </c>
      <c r="G3406" s="692">
        <v>21</v>
      </c>
      <c r="H3406" s="650"/>
      <c r="I3406" s="650"/>
      <c r="J3406" s="419">
        <v>43843</v>
      </c>
      <c r="K3406" s="597" t="s">
        <v>188</v>
      </c>
      <c r="L3406" s="323" t="s">
        <v>7</v>
      </c>
      <c r="M3406" s="652" t="s">
        <v>3106</v>
      </c>
      <c r="N3406" s="660">
        <v>43844</v>
      </c>
      <c r="O3406" s="654">
        <v>43852</v>
      </c>
      <c r="P3406" s="816"/>
      <c r="Q3406" s="2" t="s">
        <v>100</v>
      </c>
      <c r="R3406" s="655">
        <v>2020</v>
      </c>
    </row>
    <row r="3407" spans="1:23" ht="23.25" hidden="1" customHeight="1" x14ac:dyDescent="0.25">
      <c r="A3407" s="4" t="s">
        <v>7</v>
      </c>
      <c r="B3407" s="4" t="s">
        <v>5610</v>
      </c>
      <c r="C3407" s="659" t="s">
        <v>3321</v>
      </c>
      <c r="D3407" s="332">
        <v>60222060</v>
      </c>
      <c r="E3407" s="337" t="s">
        <v>5611</v>
      </c>
      <c r="F3407" s="332" t="s">
        <v>2464</v>
      </c>
      <c r="G3407" s="692">
        <v>21</v>
      </c>
      <c r="H3407" s="650"/>
      <c r="I3407" s="650"/>
      <c r="J3407" s="419">
        <v>43843</v>
      </c>
      <c r="K3407" s="597" t="s">
        <v>188</v>
      </c>
      <c r="L3407" s="323" t="s">
        <v>7</v>
      </c>
      <c r="M3407" s="652" t="s">
        <v>3106</v>
      </c>
      <c r="N3407" s="660">
        <v>43844</v>
      </c>
      <c r="O3407" s="654">
        <v>43852</v>
      </c>
      <c r="P3407" s="816"/>
      <c r="Q3407" s="2" t="s">
        <v>100</v>
      </c>
      <c r="R3407" s="655">
        <v>2020</v>
      </c>
    </row>
    <row r="3408" spans="1:23" s="541" customFormat="1" ht="23.25" hidden="1" customHeight="1" x14ac:dyDescent="0.25">
      <c r="A3408" s="4" t="s">
        <v>9</v>
      </c>
      <c r="B3408" s="4" t="s">
        <v>5612</v>
      </c>
      <c r="C3408" s="720"/>
      <c r="D3408" s="332"/>
      <c r="E3408" s="337" t="s">
        <v>5612</v>
      </c>
      <c r="F3408" s="332" t="s">
        <v>50</v>
      </c>
      <c r="G3408" s="692">
        <v>100</v>
      </c>
      <c r="H3408" s="650"/>
      <c r="I3408" s="650">
        <v>3.22</v>
      </c>
      <c r="J3408" s="419">
        <v>43843</v>
      </c>
      <c r="K3408" s="782" t="s">
        <v>1560</v>
      </c>
      <c r="L3408" s="323" t="s">
        <v>293</v>
      </c>
      <c r="M3408" s="652" t="s">
        <v>1873</v>
      </c>
      <c r="N3408" s="660" t="s">
        <v>5603</v>
      </c>
      <c r="O3408" s="654">
        <v>43882</v>
      </c>
      <c r="P3408" s="396"/>
      <c r="Q3408" s="723" t="s">
        <v>67</v>
      </c>
      <c r="R3408" s="655">
        <v>2020</v>
      </c>
      <c r="S3408" s="330"/>
      <c r="T3408" s="330"/>
      <c r="U3408" s="330"/>
      <c r="V3408" s="330"/>
      <c r="W3408" s="330"/>
    </row>
    <row r="3409" spans="1:23" ht="23.25" hidden="1" customHeight="1" x14ac:dyDescent="0.25">
      <c r="A3409" s="4" t="s">
        <v>9</v>
      </c>
      <c r="B3409" s="4" t="s">
        <v>5612</v>
      </c>
      <c r="C3409" s="720"/>
      <c r="D3409" s="332"/>
      <c r="E3409" s="337" t="s">
        <v>5612</v>
      </c>
      <c r="F3409" s="332" t="s">
        <v>50</v>
      </c>
      <c r="G3409" s="692">
        <v>100</v>
      </c>
      <c r="H3409" s="650"/>
      <c r="I3409" s="650">
        <v>3.22</v>
      </c>
      <c r="J3409" s="419">
        <v>43843</v>
      </c>
      <c r="K3409" s="782" t="s">
        <v>1560</v>
      </c>
      <c r="L3409" s="323" t="s">
        <v>293</v>
      </c>
      <c r="M3409" s="652" t="s">
        <v>1873</v>
      </c>
      <c r="N3409" s="660" t="s">
        <v>5603</v>
      </c>
      <c r="O3409" s="654">
        <v>43882</v>
      </c>
      <c r="P3409" s="396"/>
      <c r="Q3409" s="723" t="s">
        <v>67</v>
      </c>
      <c r="R3409" s="655">
        <v>2020</v>
      </c>
    </row>
    <row r="3410" spans="1:23" s="124" customFormat="1" ht="23.25" hidden="1" customHeight="1" x14ac:dyDescent="0.25">
      <c r="A3410" s="4" t="s">
        <v>7</v>
      </c>
      <c r="B3410" s="4" t="s">
        <v>5613</v>
      </c>
      <c r="C3410" s="430" t="s">
        <v>2029</v>
      </c>
      <c r="D3410" s="332" t="s">
        <v>5614</v>
      </c>
      <c r="E3410" s="333" t="s">
        <v>5615</v>
      </c>
      <c r="F3410" s="332" t="s">
        <v>2464</v>
      </c>
      <c r="G3410" s="692">
        <v>100</v>
      </c>
      <c r="H3410" s="650">
        <v>0.13</v>
      </c>
      <c r="I3410" s="650">
        <v>13.45</v>
      </c>
      <c r="J3410" s="419">
        <v>43843</v>
      </c>
      <c r="K3410" s="782" t="s">
        <v>1560</v>
      </c>
      <c r="L3410" s="323" t="s">
        <v>7</v>
      </c>
      <c r="M3410" s="652" t="s">
        <v>3106</v>
      </c>
      <c r="N3410" s="660">
        <v>43852</v>
      </c>
      <c r="O3410" s="654">
        <v>43852</v>
      </c>
      <c r="P3410" s="396"/>
      <c r="Q3410" s="2" t="s">
        <v>100</v>
      </c>
      <c r="R3410" s="655">
        <v>2020</v>
      </c>
      <c r="S3410" s="330"/>
      <c r="T3410" s="330"/>
      <c r="U3410" s="330"/>
      <c r="V3410" s="330"/>
      <c r="W3410" s="330"/>
    </row>
    <row r="3411" spans="1:23" s="124" customFormat="1" ht="23.25" hidden="1" customHeight="1" x14ac:dyDescent="0.25">
      <c r="A3411" s="4" t="s">
        <v>7</v>
      </c>
      <c r="B3411" s="4" t="s">
        <v>5613</v>
      </c>
      <c r="C3411" s="430" t="s">
        <v>2029</v>
      </c>
      <c r="D3411" s="332" t="s">
        <v>5614</v>
      </c>
      <c r="E3411" s="333" t="s">
        <v>5615</v>
      </c>
      <c r="F3411" s="332" t="s">
        <v>2464</v>
      </c>
      <c r="G3411" s="692">
        <v>100</v>
      </c>
      <c r="H3411" s="650">
        <v>0.13</v>
      </c>
      <c r="I3411" s="650">
        <v>13.45</v>
      </c>
      <c r="J3411" s="419">
        <v>43843</v>
      </c>
      <c r="K3411" s="782" t="s">
        <v>1560</v>
      </c>
      <c r="L3411" s="323" t="s">
        <v>7</v>
      </c>
      <c r="M3411" s="652" t="s">
        <v>3106</v>
      </c>
      <c r="N3411" s="660">
        <v>43852</v>
      </c>
      <c r="O3411" s="654">
        <v>43852</v>
      </c>
      <c r="P3411" s="396"/>
      <c r="Q3411" s="2" t="s">
        <v>100</v>
      </c>
      <c r="R3411" s="655">
        <v>2020</v>
      </c>
    </row>
    <row r="3412" spans="1:23" s="519" customFormat="1" ht="23.25" hidden="1" customHeight="1" x14ac:dyDescent="0.25">
      <c r="A3412" s="4" t="s">
        <v>9</v>
      </c>
      <c r="B3412" s="4" t="s">
        <v>5616</v>
      </c>
      <c r="C3412" s="720"/>
      <c r="D3412" s="411"/>
      <c r="E3412" s="337" t="s">
        <v>5616</v>
      </c>
      <c r="F3412" s="332" t="s">
        <v>50</v>
      </c>
      <c r="G3412" s="692">
        <v>100</v>
      </c>
      <c r="H3412" s="650"/>
      <c r="I3412" s="650">
        <v>3.15</v>
      </c>
      <c r="J3412" s="419">
        <v>43843</v>
      </c>
      <c r="K3412" s="782" t="s">
        <v>1560</v>
      </c>
      <c r="L3412" s="323" t="s">
        <v>293</v>
      </c>
      <c r="M3412" s="652" t="s">
        <v>1873</v>
      </c>
      <c r="N3412" s="660" t="s">
        <v>5603</v>
      </c>
      <c r="O3412" s="654">
        <v>43882</v>
      </c>
      <c r="P3412" s="396"/>
      <c r="Q3412" s="723" t="s">
        <v>67</v>
      </c>
      <c r="R3412" s="655">
        <v>2020</v>
      </c>
      <c r="S3412" s="330"/>
      <c r="T3412" s="330"/>
      <c r="U3412" s="330"/>
      <c r="V3412" s="330"/>
      <c r="W3412" s="330"/>
    </row>
    <row r="3413" spans="1:23" ht="23.25" hidden="1" customHeight="1" x14ac:dyDescent="0.25">
      <c r="A3413" s="4" t="s">
        <v>9</v>
      </c>
      <c r="B3413" s="4" t="s">
        <v>5616</v>
      </c>
      <c r="C3413" s="720"/>
      <c r="D3413" s="411"/>
      <c r="E3413" s="337" t="s">
        <v>5616</v>
      </c>
      <c r="F3413" s="332" t="s">
        <v>50</v>
      </c>
      <c r="G3413" s="692">
        <v>100</v>
      </c>
      <c r="H3413" s="650"/>
      <c r="I3413" s="650">
        <v>3.15</v>
      </c>
      <c r="J3413" s="419">
        <v>43843</v>
      </c>
      <c r="K3413" s="782" t="s">
        <v>1560</v>
      </c>
      <c r="L3413" s="323" t="s">
        <v>293</v>
      </c>
      <c r="M3413" s="652" t="s">
        <v>1873</v>
      </c>
      <c r="N3413" s="660" t="s">
        <v>5603</v>
      </c>
      <c r="O3413" s="654">
        <v>43882</v>
      </c>
      <c r="P3413" s="396"/>
      <c r="Q3413" s="723" t="s">
        <v>67</v>
      </c>
      <c r="R3413" s="655">
        <v>2020</v>
      </c>
    </row>
    <row r="3414" spans="1:23" ht="23.25" hidden="1" customHeight="1" x14ac:dyDescent="0.25">
      <c r="A3414" s="4" t="s">
        <v>9</v>
      </c>
      <c r="B3414" s="4" t="s">
        <v>5617</v>
      </c>
      <c r="C3414" s="720"/>
      <c r="D3414" s="411"/>
      <c r="E3414" s="337" t="s">
        <v>5617</v>
      </c>
      <c r="F3414" s="332" t="s">
        <v>50</v>
      </c>
      <c r="G3414" s="692" t="s">
        <v>5618</v>
      </c>
      <c r="H3414" s="650"/>
      <c r="I3414" s="650"/>
      <c r="J3414" s="419">
        <v>43843</v>
      </c>
      <c r="K3414" s="782" t="s">
        <v>1560</v>
      </c>
      <c r="L3414" s="323" t="s">
        <v>9</v>
      </c>
      <c r="M3414" s="652" t="s">
        <v>1873</v>
      </c>
      <c r="N3414" s="660" t="s">
        <v>5603</v>
      </c>
      <c r="O3414" s="654">
        <v>43882</v>
      </c>
      <c r="P3414" s="396"/>
      <c r="Q3414" s="723" t="s">
        <v>67</v>
      </c>
      <c r="R3414" s="655">
        <v>2020</v>
      </c>
    </row>
    <row r="3415" spans="1:23" s="124" customFormat="1" ht="23.25" hidden="1" customHeight="1" x14ac:dyDescent="0.25">
      <c r="A3415" s="4" t="s">
        <v>9</v>
      </c>
      <c r="B3415" s="4" t="s">
        <v>5617</v>
      </c>
      <c r="C3415" s="720"/>
      <c r="D3415" s="411"/>
      <c r="E3415" s="337" t="s">
        <v>5617</v>
      </c>
      <c r="F3415" s="332" t="s">
        <v>50</v>
      </c>
      <c r="G3415" s="692" t="s">
        <v>5618</v>
      </c>
      <c r="H3415" s="650"/>
      <c r="I3415" s="650"/>
      <c r="J3415" s="419">
        <v>43843</v>
      </c>
      <c r="K3415" s="782" t="s">
        <v>1560</v>
      </c>
      <c r="L3415" s="323" t="s">
        <v>9</v>
      </c>
      <c r="M3415" s="652" t="s">
        <v>1873</v>
      </c>
      <c r="N3415" s="660" t="s">
        <v>5603</v>
      </c>
      <c r="O3415" s="654">
        <v>43882</v>
      </c>
      <c r="P3415" s="396"/>
      <c r="Q3415" s="723" t="s">
        <v>67</v>
      </c>
      <c r="R3415" s="655">
        <v>2020</v>
      </c>
      <c r="S3415" s="330"/>
      <c r="T3415" s="330"/>
      <c r="U3415" s="330"/>
      <c r="V3415" s="330"/>
      <c r="W3415" s="330"/>
    </row>
    <row r="3416" spans="1:23" s="564" customFormat="1" ht="23.25" hidden="1" customHeight="1" x14ac:dyDescent="0.25">
      <c r="A3416" s="4" t="s">
        <v>7</v>
      </c>
      <c r="B3416" s="4" t="s">
        <v>5619</v>
      </c>
      <c r="C3416" s="659" t="s">
        <v>3321</v>
      </c>
      <c r="D3416" s="332"/>
      <c r="E3416" s="337" t="s">
        <v>5620</v>
      </c>
      <c r="F3416" s="332" t="s">
        <v>2464</v>
      </c>
      <c r="G3416" s="692">
        <v>5</v>
      </c>
      <c r="H3416" s="650"/>
      <c r="I3416" s="650"/>
      <c r="J3416" s="419">
        <v>43843</v>
      </c>
      <c r="K3416" s="597" t="s">
        <v>188</v>
      </c>
      <c r="L3416" s="323" t="s">
        <v>7</v>
      </c>
      <c r="M3416" s="652" t="s">
        <v>3106</v>
      </c>
      <c r="N3416" s="660">
        <v>43844</v>
      </c>
      <c r="O3416" s="654">
        <v>43852</v>
      </c>
      <c r="P3416" s="396"/>
      <c r="Q3416" s="2" t="s">
        <v>100</v>
      </c>
      <c r="R3416" s="655">
        <v>2020</v>
      </c>
      <c r="S3416" s="330"/>
      <c r="T3416" s="330"/>
      <c r="U3416" s="330"/>
      <c r="V3416" s="330"/>
      <c r="W3416" s="330"/>
    </row>
    <row r="3417" spans="1:23" s="564" customFormat="1" ht="23.25" hidden="1" customHeight="1" x14ac:dyDescent="0.25">
      <c r="A3417" s="4" t="s">
        <v>7</v>
      </c>
      <c r="B3417" s="4" t="s">
        <v>5619</v>
      </c>
      <c r="C3417" s="659" t="s">
        <v>3321</v>
      </c>
      <c r="D3417" s="332"/>
      <c r="E3417" s="337" t="s">
        <v>5620</v>
      </c>
      <c r="F3417" s="332" t="s">
        <v>2464</v>
      </c>
      <c r="G3417" s="692">
        <v>5</v>
      </c>
      <c r="H3417" s="650"/>
      <c r="I3417" s="650"/>
      <c r="J3417" s="419">
        <v>43843</v>
      </c>
      <c r="K3417" s="597" t="s">
        <v>188</v>
      </c>
      <c r="L3417" s="323" t="s">
        <v>7</v>
      </c>
      <c r="M3417" s="652" t="s">
        <v>3106</v>
      </c>
      <c r="N3417" s="660">
        <v>43844</v>
      </c>
      <c r="O3417" s="654">
        <v>43852</v>
      </c>
      <c r="P3417" s="396"/>
      <c r="Q3417" s="2" t="s">
        <v>100</v>
      </c>
      <c r="R3417" s="655">
        <v>2020</v>
      </c>
      <c r="S3417" s="330"/>
      <c r="T3417" s="330"/>
      <c r="U3417" s="330"/>
      <c r="V3417" s="330"/>
      <c r="W3417" s="330"/>
    </row>
    <row r="3418" spans="1:23" ht="23.25" hidden="1" customHeight="1" x14ac:dyDescent="0.25">
      <c r="A3418" s="4" t="s">
        <v>3023</v>
      </c>
      <c r="B3418" s="4" t="s">
        <v>5511</v>
      </c>
      <c r="C3418" s="691" t="s">
        <v>1844</v>
      </c>
      <c r="D3418" s="421" t="s">
        <v>5512</v>
      </c>
      <c r="E3418" s="3" t="s">
        <v>5621</v>
      </c>
      <c r="F3418" s="332" t="s">
        <v>2464</v>
      </c>
      <c r="G3418" s="692">
        <v>20</v>
      </c>
      <c r="H3418" s="650"/>
      <c r="I3418" s="650">
        <v>0</v>
      </c>
      <c r="J3418" s="419">
        <v>43854</v>
      </c>
      <c r="K3418" s="598" t="s">
        <v>76</v>
      </c>
      <c r="L3418" s="323"/>
      <c r="M3418" s="652" t="s">
        <v>193</v>
      </c>
      <c r="N3418" s="660">
        <v>43858</v>
      </c>
      <c r="O3418" s="654">
        <v>43865</v>
      </c>
      <c r="P3418" s="7"/>
      <c r="Q3418" s="817" t="s">
        <v>100</v>
      </c>
      <c r="R3418" s="655">
        <v>2020</v>
      </c>
    </row>
    <row r="3419" spans="1:23" s="124" customFormat="1" ht="23.25" hidden="1" customHeight="1" x14ac:dyDescent="0.25">
      <c r="A3419" s="4" t="s">
        <v>3023</v>
      </c>
      <c r="B3419" s="4" t="s">
        <v>5511</v>
      </c>
      <c r="C3419" s="691" t="s">
        <v>1844</v>
      </c>
      <c r="D3419" s="421" t="s">
        <v>5512</v>
      </c>
      <c r="E3419" s="3" t="s">
        <v>5621</v>
      </c>
      <c r="F3419" s="332" t="s">
        <v>2464</v>
      </c>
      <c r="G3419" s="692">
        <v>20</v>
      </c>
      <c r="H3419" s="650"/>
      <c r="I3419" s="650">
        <v>0</v>
      </c>
      <c r="J3419" s="419">
        <v>43854</v>
      </c>
      <c r="K3419" s="598" t="s">
        <v>76</v>
      </c>
      <c r="L3419" s="323"/>
      <c r="M3419" s="652" t="s">
        <v>193</v>
      </c>
      <c r="N3419" s="660">
        <v>43858</v>
      </c>
      <c r="O3419" s="654">
        <v>43865</v>
      </c>
      <c r="P3419" s="7"/>
      <c r="Q3419" s="817" t="s">
        <v>100</v>
      </c>
      <c r="R3419" s="655">
        <v>2020</v>
      </c>
      <c r="S3419" s="330"/>
      <c r="T3419" s="330"/>
      <c r="U3419" s="330"/>
      <c r="V3419" s="330"/>
      <c r="W3419" s="330"/>
    </row>
    <row r="3420" spans="1:23" s="564" customFormat="1" ht="23.25" hidden="1" customHeight="1" x14ac:dyDescent="0.25">
      <c r="A3420" s="4" t="s">
        <v>1529</v>
      </c>
      <c r="B3420" s="4" t="s">
        <v>1418</v>
      </c>
      <c r="C3420" s="691" t="s">
        <v>4152</v>
      </c>
      <c r="D3420" s="421" t="s">
        <v>5622</v>
      </c>
      <c r="E3420" s="333" t="s">
        <v>5623</v>
      </c>
      <c r="F3420" s="332" t="s">
        <v>94</v>
      </c>
      <c r="G3420" s="692">
        <v>2</v>
      </c>
      <c r="H3420" s="650">
        <v>19.5</v>
      </c>
      <c r="I3420" s="650">
        <v>39</v>
      </c>
      <c r="J3420" s="419">
        <v>43844</v>
      </c>
      <c r="K3420" s="782" t="s">
        <v>139</v>
      </c>
      <c r="L3420" s="323" t="s">
        <v>2217</v>
      </c>
      <c r="M3420" s="652" t="s">
        <v>193</v>
      </c>
      <c r="N3420" s="660">
        <v>43858</v>
      </c>
      <c r="O3420" s="654">
        <v>43858</v>
      </c>
      <c r="P3420" s="396"/>
      <c r="Q3420" s="4" t="s">
        <v>67</v>
      </c>
      <c r="R3420" s="655">
        <v>2020</v>
      </c>
      <c r="S3420" s="124"/>
      <c r="T3420" s="124"/>
      <c r="U3420" s="124"/>
      <c r="V3420" s="124"/>
      <c r="W3420" s="124"/>
    </row>
    <row r="3421" spans="1:23" s="541" customFormat="1" ht="23.25" hidden="1" customHeight="1" x14ac:dyDescent="0.25">
      <c r="A3421" s="4" t="s">
        <v>1529</v>
      </c>
      <c r="B3421" s="4" t="s">
        <v>1418</v>
      </c>
      <c r="C3421" s="691" t="s">
        <v>4152</v>
      </c>
      <c r="D3421" s="422" t="s">
        <v>4153</v>
      </c>
      <c r="E3421" s="333" t="s">
        <v>4371</v>
      </c>
      <c r="F3421" s="332" t="s">
        <v>94</v>
      </c>
      <c r="G3421" s="692">
        <v>2</v>
      </c>
      <c r="H3421" s="650">
        <v>19.5</v>
      </c>
      <c r="I3421" s="650">
        <v>39</v>
      </c>
      <c r="J3421" s="419">
        <v>43844</v>
      </c>
      <c r="K3421" s="782" t="s">
        <v>139</v>
      </c>
      <c r="L3421" s="323" t="s">
        <v>2217</v>
      </c>
      <c r="M3421" s="652" t="s">
        <v>193</v>
      </c>
      <c r="N3421" s="660">
        <v>43858</v>
      </c>
      <c r="O3421" s="654">
        <v>43858</v>
      </c>
      <c r="P3421" s="396"/>
      <c r="Q3421" s="4" t="s">
        <v>67</v>
      </c>
      <c r="R3421" s="655">
        <v>2020</v>
      </c>
      <c r="S3421" s="330"/>
      <c r="T3421" s="330"/>
      <c r="U3421" s="330"/>
      <c r="V3421" s="330"/>
      <c r="W3421" s="330"/>
    </row>
    <row r="3422" spans="1:23" s="541" customFormat="1" ht="23.25" hidden="1" customHeight="1" x14ac:dyDescent="0.25">
      <c r="A3422" s="4" t="s">
        <v>1529</v>
      </c>
      <c r="B3422" s="4" t="s">
        <v>1418</v>
      </c>
      <c r="C3422" s="691" t="s">
        <v>4152</v>
      </c>
      <c r="D3422" s="421" t="s">
        <v>5622</v>
      </c>
      <c r="E3422" s="333" t="s">
        <v>5623</v>
      </c>
      <c r="F3422" s="332" t="s">
        <v>94</v>
      </c>
      <c r="G3422" s="692">
        <v>2</v>
      </c>
      <c r="H3422" s="650">
        <v>19.5</v>
      </c>
      <c r="I3422" s="650">
        <v>39</v>
      </c>
      <c r="J3422" s="419">
        <v>43844</v>
      </c>
      <c r="K3422" s="782" t="s">
        <v>139</v>
      </c>
      <c r="L3422" s="323" t="s">
        <v>2217</v>
      </c>
      <c r="M3422" s="652" t="s">
        <v>193</v>
      </c>
      <c r="N3422" s="660">
        <v>43858</v>
      </c>
      <c r="O3422" s="654">
        <v>43858</v>
      </c>
      <c r="P3422" s="396"/>
      <c r="Q3422" s="4" t="s">
        <v>67</v>
      </c>
      <c r="R3422" s="655">
        <v>2020</v>
      </c>
      <c r="S3422" s="330"/>
      <c r="T3422" s="330"/>
      <c r="U3422" s="330"/>
      <c r="V3422" s="330"/>
      <c r="W3422" s="330"/>
    </row>
    <row r="3423" spans="1:23" s="541" customFormat="1" ht="23.25" hidden="1" customHeight="1" x14ac:dyDescent="0.25">
      <c r="A3423" s="4" t="s">
        <v>1529</v>
      </c>
      <c r="B3423" s="4" t="s">
        <v>1418</v>
      </c>
      <c r="C3423" s="691" t="s">
        <v>4152</v>
      </c>
      <c r="D3423" s="422" t="s">
        <v>4153</v>
      </c>
      <c r="E3423" s="333" t="s">
        <v>4371</v>
      </c>
      <c r="F3423" s="332" t="s">
        <v>94</v>
      </c>
      <c r="G3423" s="692">
        <v>2</v>
      </c>
      <c r="H3423" s="650">
        <v>19.5</v>
      </c>
      <c r="I3423" s="650">
        <v>39</v>
      </c>
      <c r="J3423" s="419">
        <v>43844</v>
      </c>
      <c r="K3423" s="782" t="s">
        <v>139</v>
      </c>
      <c r="L3423" s="323" t="s">
        <v>2217</v>
      </c>
      <c r="M3423" s="652" t="s">
        <v>193</v>
      </c>
      <c r="N3423" s="660">
        <v>43858</v>
      </c>
      <c r="O3423" s="654">
        <v>43858</v>
      </c>
      <c r="P3423" s="396"/>
      <c r="Q3423" s="4" t="s">
        <v>67</v>
      </c>
      <c r="R3423" s="655">
        <v>2020</v>
      </c>
      <c r="S3423" s="330"/>
      <c r="T3423" s="330"/>
      <c r="U3423" s="330"/>
      <c r="V3423" s="330"/>
      <c r="W3423" s="330"/>
    </row>
    <row r="3424" spans="1:23" s="542" customFormat="1" ht="23.25" hidden="1" customHeight="1" x14ac:dyDescent="0.25">
      <c r="A3424" s="4" t="s">
        <v>9</v>
      </c>
      <c r="B3424" s="4" t="s">
        <v>5624</v>
      </c>
      <c r="C3424" s="691"/>
      <c r="D3424" s="422"/>
      <c r="E3424" s="337" t="s">
        <v>5624</v>
      </c>
      <c r="F3424" s="332" t="s">
        <v>50</v>
      </c>
      <c r="G3424" s="692">
        <v>100</v>
      </c>
      <c r="H3424" s="650"/>
      <c r="I3424" s="650"/>
      <c r="J3424" s="419">
        <v>43844</v>
      </c>
      <c r="K3424" s="782" t="s">
        <v>1560</v>
      </c>
      <c r="L3424" s="323" t="s">
        <v>9</v>
      </c>
      <c r="M3424" s="652" t="s">
        <v>193</v>
      </c>
      <c r="N3424" s="660">
        <v>43858</v>
      </c>
      <c r="O3424" s="654">
        <v>43865</v>
      </c>
      <c r="P3424" s="396"/>
      <c r="Q3424" s="817" t="s">
        <v>100</v>
      </c>
      <c r="R3424" s="655">
        <v>2020</v>
      </c>
      <c r="S3424" s="330"/>
      <c r="T3424" s="330"/>
      <c r="U3424" s="330"/>
      <c r="V3424" s="330"/>
      <c r="W3424" s="330"/>
    </row>
    <row r="3425" spans="1:23" s="542" customFormat="1" ht="23.25" hidden="1" customHeight="1" x14ac:dyDescent="0.25">
      <c r="A3425" s="4" t="s">
        <v>9</v>
      </c>
      <c r="B3425" s="4" t="s">
        <v>5624</v>
      </c>
      <c r="C3425" s="691"/>
      <c r="D3425" s="422"/>
      <c r="E3425" s="337" t="s">
        <v>5624</v>
      </c>
      <c r="F3425" s="332" t="s">
        <v>50</v>
      </c>
      <c r="G3425" s="692">
        <v>100</v>
      </c>
      <c r="H3425" s="650"/>
      <c r="I3425" s="650"/>
      <c r="J3425" s="419">
        <v>43844</v>
      </c>
      <c r="K3425" s="782" t="s">
        <v>1560</v>
      </c>
      <c r="L3425" s="323" t="s">
        <v>9</v>
      </c>
      <c r="M3425" s="652" t="s">
        <v>193</v>
      </c>
      <c r="N3425" s="660">
        <v>43858</v>
      </c>
      <c r="O3425" s="654">
        <v>43865</v>
      </c>
      <c r="P3425" s="396"/>
      <c r="Q3425" s="817" t="s">
        <v>100</v>
      </c>
      <c r="R3425" s="655">
        <v>2020</v>
      </c>
      <c r="S3425" s="330"/>
      <c r="T3425" s="330"/>
      <c r="U3425" s="330"/>
      <c r="V3425" s="330"/>
      <c r="W3425" s="330"/>
    </row>
    <row r="3426" spans="1:23" ht="23.25" hidden="1" customHeight="1" x14ac:dyDescent="0.25">
      <c r="A3426" s="4" t="s">
        <v>4</v>
      </c>
      <c r="B3426" s="4" t="s">
        <v>5625</v>
      </c>
      <c r="C3426" s="691" t="s">
        <v>2053</v>
      </c>
      <c r="D3426" s="422" t="s">
        <v>391</v>
      </c>
      <c r="E3426" s="3" t="s">
        <v>5625</v>
      </c>
      <c r="F3426" s="332" t="s">
        <v>2464</v>
      </c>
      <c r="G3426" s="692">
        <v>1</v>
      </c>
      <c r="H3426" s="650">
        <v>3.8</v>
      </c>
      <c r="I3426" s="650">
        <v>3.8</v>
      </c>
      <c r="J3426" s="419">
        <v>43845</v>
      </c>
      <c r="K3426" s="782" t="s">
        <v>139</v>
      </c>
      <c r="L3426" s="323" t="s">
        <v>1378</v>
      </c>
      <c r="M3426" s="652" t="s">
        <v>193</v>
      </c>
      <c r="N3426" s="660">
        <v>43858</v>
      </c>
      <c r="O3426" s="654">
        <v>43858</v>
      </c>
      <c r="P3426" s="396"/>
      <c r="Q3426" s="4" t="s">
        <v>67</v>
      </c>
      <c r="R3426" s="455">
        <f t="shared" ref="R3426:R3431" si="11">YEAR(J3426)</f>
        <v>2020</v>
      </c>
    </row>
    <row r="3427" spans="1:23" ht="23.25" hidden="1" customHeight="1" x14ac:dyDescent="0.25">
      <c r="A3427" s="4" t="s">
        <v>4</v>
      </c>
      <c r="B3427" s="4" t="s">
        <v>5625</v>
      </c>
      <c r="C3427" s="691" t="s">
        <v>2053</v>
      </c>
      <c r="D3427" s="422" t="s">
        <v>391</v>
      </c>
      <c r="E3427" s="3" t="s">
        <v>5625</v>
      </c>
      <c r="F3427" s="332" t="s">
        <v>2464</v>
      </c>
      <c r="G3427" s="692">
        <v>1</v>
      </c>
      <c r="H3427" s="650">
        <v>3.8</v>
      </c>
      <c r="I3427" s="650">
        <v>3.8</v>
      </c>
      <c r="J3427" s="419">
        <v>43845</v>
      </c>
      <c r="K3427" s="782" t="s">
        <v>139</v>
      </c>
      <c r="L3427" s="323" t="s">
        <v>1378</v>
      </c>
      <c r="M3427" s="652" t="s">
        <v>193</v>
      </c>
      <c r="N3427" s="660">
        <v>43858</v>
      </c>
      <c r="O3427" s="654">
        <v>43858</v>
      </c>
      <c r="P3427" s="396"/>
      <c r="Q3427" s="4" t="s">
        <v>67</v>
      </c>
      <c r="R3427" s="455">
        <f t="shared" si="11"/>
        <v>2020</v>
      </c>
    </row>
    <row r="3428" spans="1:23" ht="23.25" hidden="1" customHeight="1" x14ac:dyDescent="0.25">
      <c r="A3428" s="4" t="s">
        <v>4</v>
      </c>
      <c r="B3428" s="4" t="s">
        <v>5626</v>
      </c>
      <c r="C3428" s="691" t="s">
        <v>2053</v>
      </c>
      <c r="D3428" s="422" t="s">
        <v>5627</v>
      </c>
      <c r="E3428" s="3" t="s">
        <v>5626</v>
      </c>
      <c r="F3428" s="332" t="s">
        <v>2464</v>
      </c>
      <c r="G3428" s="692">
        <v>1</v>
      </c>
      <c r="H3428" s="650">
        <v>3.49</v>
      </c>
      <c r="I3428" s="650">
        <v>3.49</v>
      </c>
      <c r="J3428" s="419">
        <v>43845</v>
      </c>
      <c r="K3428" s="782" t="s">
        <v>139</v>
      </c>
      <c r="L3428" s="323" t="s">
        <v>1378</v>
      </c>
      <c r="M3428" s="652" t="s">
        <v>193</v>
      </c>
      <c r="N3428" s="660">
        <v>43858</v>
      </c>
      <c r="O3428" s="654">
        <v>43858</v>
      </c>
      <c r="P3428" s="396"/>
      <c r="Q3428" s="4" t="s">
        <v>67</v>
      </c>
      <c r="R3428" s="455">
        <f t="shared" si="11"/>
        <v>2020</v>
      </c>
    </row>
    <row r="3429" spans="1:23" ht="23.25" hidden="1" customHeight="1" x14ac:dyDescent="0.25">
      <c r="A3429" s="4" t="s">
        <v>4</v>
      </c>
      <c r="B3429" s="4" t="s">
        <v>5626</v>
      </c>
      <c r="C3429" s="691" t="s">
        <v>2053</v>
      </c>
      <c r="D3429" s="422" t="s">
        <v>5627</v>
      </c>
      <c r="E3429" s="3" t="s">
        <v>5626</v>
      </c>
      <c r="F3429" s="332" t="s">
        <v>2464</v>
      </c>
      <c r="G3429" s="692">
        <v>1</v>
      </c>
      <c r="H3429" s="650">
        <v>3.49</v>
      </c>
      <c r="I3429" s="650">
        <v>3.49</v>
      </c>
      <c r="J3429" s="419">
        <v>43845</v>
      </c>
      <c r="K3429" s="782" t="s">
        <v>139</v>
      </c>
      <c r="L3429" s="323" t="s">
        <v>1378</v>
      </c>
      <c r="M3429" s="652" t="s">
        <v>193</v>
      </c>
      <c r="N3429" s="660">
        <v>43858</v>
      </c>
      <c r="O3429" s="654">
        <v>43858</v>
      </c>
      <c r="P3429" s="396"/>
      <c r="Q3429" s="4" t="s">
        <v>67</v>
      </c>
      <c r="R3429" s="455">
        <f t="shared" si="11"/>
        <v>2020</v>
      </c>
    </row>
    <row r="3430" spans="1:23" s="564" customFormat="1" ht="23.25" hidden="1" customHeight="1" x14ac:dyDescent="0.25">
      <c r="A3430" s="4" t="s">
        <v>4</v>
      </c>
      <c r="B3430" s="4" t="s">
        <v>5628</v>
      </c>
      <c r="C3430" s="691" t="s">
        <v>2053</v>
      </c>
      <c r="D3430" s="422" t="s">
        <v>5629</v>
      </c>
      <c r="E3430" s="3" t="s">
        <v>5628</v>
      </c>
      <c r="F3430" s="332" t="s">
        <v>2464</v>
      </c>
      <c r="G3430" s="692">
        <v>1</v>
      </c>
      <c r="H3430" s="650">
        <v>3.72</v>
      </c>
      <c r="I3430" s="650">
        <v>3.72</v>
      </c>
      <c r="J3430" s="419">
        <v>43845</v>
      </c>
      <c r="K3430" s="782" t="s">
        <v>139</v>
      </c>
      <c r="L3430" s="323" t="s">
        <v>1378</v>
      </c>
      <c r="M3430" s="652" t="s">
        <v>193</v>
      </c>
      <c r="N3430" s="660">
        <v>43858</v>
      </c>
      <c r="O3430" s="654">
        <v>43858</v>
      </c>
      <c r="P3430" s="396"/>
      <c r="Q3430" s="4" t="s">
        <v>67</v>
      </c>
      <c r="R3430" s="455">
        <f t="shared" si="11"/>
        <v>2020</v>
      </c>
      <c r="S3430" s="330"/>
      <c r="T3430" s="330"/>
      <c r="U3430" s="330"/>
      <c r="V3430" s="330"/>
      <c r="W3430" s="330"/>
    </row>
    <row r="3431" spans="1:23" s="564" customFormat="1" ht="23.25" hidden="1" customHeight="1" x14ac:dyDescent="0.25">
      <c r="A3431" s="4" t="s">
        <v>4</v>
      </c>
      <c r="B3431" s="4" t="s">
        <v>5628</v>
      </c>
      <c r="C3431" s="691" t="s">
        <v>2053</v>
      </c>
      <c r="D3431" s="422" t="s">
        <v>5629</v>
      </c>
      <c r="E3431" s="3" t="s">
        <v>5628</v>
      </c>
      <c r="F3431" s="332" t="s">
        <v>2464</v>
      </c>
      <c r="G3431" s="692">
        <v>1</v>
      </c>
      <c r="H3431" s="650">
        <v>3.72</v>
      </c>
      <c r="I3431" s="650">
        <v>3.72</v>
      </c>
      <c r="J3431" s="419">
        <v>43845</v>
      </c>
      <c r="K3431" s="782" t="s">
        <v>139</v>
      </c>
      <c r="L3431" s="323" t="s">
        <v>1378</v>
      </c>
      <c r="M3431" s="652" t="s">
        <v>193</v>
      </c>
      <c r="N3431" s="660">
        <v>43858</v>
      </c>
      <c r="O3431" s="654">
        <v>43858</v>
      </c>
      <c r="P3431" s="396"/>
      <c r="Q3431" s="4" t="s">
        <v>67</v>
      </c>
      <c r="R3431" s="455">
        <f t="shared" si="11"/>
        <v>2020</v>
      </c>
      <c r="S3431" s="330"/>
      <c r="T3431" s="330"/>
      <c r="U3431" s="330"/>
      <c r="V3431" s="330"/>
      <c r="W3431" s="330"/>
    </row>
    <row r="3432" spans="1:23" s="564" customFormat="1" ht="23.25" hidden="1" customHeight="1" x14ac:dyDescent="0.25">
      <c r="A3432" s="4" t="s">
        <v>4</v>
      </c>
      <c r="B3432" s="4" t="s">
        <v>5630</v>
      </c>
      <c r="C3432" s="691" t="s">
        <v>2053</v>
      </c>
      <c r="D3432" s="422" t="s">
        <v>5631</v>
      </c>
      <c r="E3432" s="3" t="s">
        <v>5630</v>
      </c>
      <c r="F3432" s="332" t="s">
        <v>2464</v>
      </c>
      <c r="G3432" s="692">
        <v>1</v>
      </c>
      <c r="H3432" s="650">
        <v>5.26</v>
      </c>
      <c r="I3432" s="650">
        <v>5.26</v>
      </c>
      <c r="J3432" s="419">
        <v>43845</v>
      </c>
      <c r="K3432" s="782" t="s">
        <v>139</v>
      </c>
      <c r="L3432" s="323" t="s">
        <v>1378</v>
      </c>
      <c r="M3432" s="652" t="s">
        <v>193</v>
      </c>
      <c r="N3432" s="660">
        <v>43858</v>
      </c>
      <c r="O3432" s="654">
        <v>43858</v>
      </c>
      <c r="P3432" s="658"/>
      <c r="Q3432" s="746" t="s">
        <v>100</v>
      </c>
      <c r="R3432" s="396">
        <v>2020</v>
      </c>
      <c r="S3432" s="330"/>
      <c r="T3432" s="330"/>
      <c r="U3432" s="330"/>
      <c r="V3432" s="330"/>
      <c r="W3432" s="330"/>
    </row>
    <row r="3433" spans="1:23" s="124" customFormat="1" ht="23.25" hidden="1" customHeight="1" x14ac:dyDescent="0.25">
      <c r="A3433" s="4" t="s">
        <v>4</v>
      </c>
      <c r="B3433" s="4" t="s">
        <v>5630</v>
      </c>
      <c r="C3433" s="691" t="s">
        <v>2053</v>
      </c>
      <c r="D3433" s="422" t="s">
        <v>5631</v>
      </c>
      <c r="E3433" s="3" t="s">
        <v>5630</v>
      </c>
      <c r="F3433" s="332" t="s">
        <v>2464</v>
      </c>
      <c r="G3433" s="692">
        <v>1</v>
      </c>
      <c r="H3433" s="650">
        <v>5.26</v>
      </c>
      <c r="I3433" s="650">
        <v>5.26</v>
      </c>
      <c r="J3433" s="419">
        <v>43845</v>
      </c>
      <c r="K3433" s="782" t="s">
        <v>139</v>
      </c>
      <c r="L3433" s="323" t="s">
        <v>1378</v>
      </c>
      <c r="M3433" s="652" t="s">
        <v>193</v>
      </c>
      <c r="N3433" s="660">
        <v>43858</v>
      </c>
      <c r="O3433" s="654">
        <v>43858</v>
      </c>
      <c r="P3433" s="658"/>
      <c r="Q3433" s="746" t="s">
        <v>100</v>
      </c>
      <c r="R3433" s="396">
        <v>2020</v>
      </c>
      <c r="S3433" s="564"/>
      <c r="T3433" s="564"/>
      <c r="U3433" s="564"/>
      <c r="V3433" s="564"/>
      <c r="W3433" s="564"/>
    </row>
    <row r="3434" spans="1:23" ht="23.25" hidden="1" customHeight="1" x14ac:dyDescent="0.25">
      <c r="A3434" s="4" t="s">
        <v>5522</v>
      </c>
      <c r="B3434" s="4" t="s">
        <v>5632</v>
      </c>
      <c r="C3434" s="691" t="s">
        <v>5524</v>
      </c>
      <c r="D3434" s="422" t="s">
        <v>5633</v>
      </c>
      <c r="E3434" s="3" t="s">
        <v>5634</v>
      </c>
      <c r="F3434" s="344" t="s">
        <v>44</v>
      </c>
      <c r="G3434" s="692">
        <v>2</v>
      </c>
      <c r="H3434" s="650">
        <v>2.21</v>
      </c>
      <c r="I3434" s="650">
        <v>4.42</v>
      </c>
      <c r="J3434" s="419">
        <v>43845</v>
      </c>
      <c r="K3434" s="782" t="s">
        <v>5524</v>
      </c>
      <c r="L3434" s="323" t="s">
        <v>5522</v>
      </c>
      <c r="M3434" s="652" t="s">
        <v>193</v>
      </c>
      <c r="N3434" s="660">
        <v>43858</v>
      </c>
      <c r="O3434" s="654">
        <v>43859</v>
      </c>
      <c r="P3434" s="659"/>
      <c r="Q3434" s="2" t="s">
        <v>100</v>
      </c>
      <c r="R3434" s="655">
        <v>2020</v>
      </c>
    </row>
    <row r="3435" spans="1:23" ht="23.25" hidden="1" customHeight="1" x14ac:dyDescent="0.25">
      <c r="A3435" s="4" t="s">
        <v>5522</v>
      </c>
      <c r="B3435" s="4" t="s">
        <v>5632</v>
      </c>
      <c r="C3435" s="691" t="s">
        <v>5524</v>
      </c>
      <c r="D3435" s="422" t="s">
        <v>5633</v>
      </c>
      <c r="E3435" s="3" t="s">
        <v>5634</v>
      </c>
      <c r="F3435" s="344" t="s">
        <v>44</v>
      </c>
      <c r="G3435" s="692">
        <v>2</v>
      </c>
      <c r="H3435" s="650">
        <v>2.21</v>
      </c>
      <c r="I3435" s="650">
        <v>4.42</v>
      </c>
      <c r="J3435" s="419">
        <v>43845</v>
      </c>
      <c r="K3435" s="782" t="s">
        <v>5524</v>
      </c>
      <c r="L3435" s="323" t="s">
        <v>5522</v>
      </c>
      <c r="M3435" s="652" t="s">
        <v>193</v>
      </c>
      <c r="N3435" s="660">
        <v>43858</v>
      </c>
      <c r="O3435" s="654">
        <v>43859</v>
      </c>
      <c r="P3435" s="659"/>
      <c r="Q3435" s="2" t="s">
        <v>100</v>
      </c>
      <c r="R3435" s="655">
        <v>2020</v>
      </c>
    </row>
    <row r="3436" spans="1:23" ht="23.25" hidden="1" customHeight="1" x14ac:dyDescent="0.25">
      <c r="A3436" s="4" t="s">
        <v>5522</v>
      </c>
      <c r="B3436" s="4" t="s">
        <v>5635</v>
      </c>
      <c r="C3436" s="691" t="s">
        <v>5524</v>
      </c>
      <c r="D3436" s="422" t="s">
        <v>5636</v>
      </c>
      <c r="E3436" s="333" t="s">
        <v>5635</v>
      </c>
      <c r="F3436" s="344" t="s">
        <v>44</v>
      </c>
      <c r="G3436" s="692">
        <v>1</v>
      </c>
      <c r="H3436" s="650">
        <v>2681.85</v>
      </c>
      <c r="I3436" s="650">
        <v>2681.85</v>
      </c>
      <c r="J3436" s="419">
        <v>43845</v>
      </c>
      <c r="K3436" s="782" t="s">
        <v>5524</v>
      </c>
      <c r="L3436" s="323" t="s">
        <v>5522</v>
      </c>
      <c r="M3436" s="652" t="s">
        <v>193</v>
      </c>
      <c r="N3436" s="660">
        <v>43858</v>
      </c>
      <c r="O3436" s="654">
        <v>43859</v>
      </c>
      <c r="P3436" s="659"/>
      <c r="Q3436" s="2" t="s">
        <v>100</v>
      </c>
      <c r="R3436" s="655">
        <v>2020</v>
      </c>
    </row>
    <row r="3437" spans="1:23" ht="23.25" hidden="1" customHeight="1" x14ac:dyDescent="0.25">
      <c r="A3437" s="4" t="s">
        <v>5522</v>
      </c>
      <c r="B3437" s="4" t="s">
        <v>5635</v>
      </c>
      <c r="C3437" s="691" t="s">
        <v>5524</v>
      </c>
      <c r="D3437" s="422" t="s">
        <v>5636</v>
      </c>
      <c r="E3437" s="333" t="s">
        <v>5635</v>
      </c>
      <c r="F3437" s="344" t="s">
        <v>44</v>
      </c>
      <c r="G3437" s="692">
        <v>1</v>
      </c>
      <c r="H3437" s="650">
        <v>2681.85</v>
      </c>
      <c r="I3437" s="650">
        <v>2681.85</v>
      </c>
      <c r="J3437" s="419">
        <v>43845</v>
      </c>
      <c r="K3437" s="782" t="s">
        <v>5524</v>
      </c>
      <c r="L3437" s="323" t="s">
        <v>5522</v>
      </c>
      <c r="M3437" s="652" t="s">
        <v>193</v>
      </c>
      <c r="N3437" s="660">
        <v>43858</v>
      </c>
      <c r="O3437" s="654">
        <v>43859</v>
      </c>
      <c r="P3437" s="659"/>
      <c r="Q3437" s="2" t="s">
        <v>100</v>
      </c>
      <c r="R3437" s="655">
        <v>2020</v>
      </c>
      <c r="S3437" s="564"/>
      <c r="T3437" s="564"/>
      <c r="U3437" s="564"/>
      <c r="V3437" s="564"/>
      <c r="W3437" s="564"/>
    </row>
    <row r="3438" spans="1:23" ht="23.25" hidden="1" customHeight="1" x14ac:dyDescent="0.25">
      <c r="A3438" s="4" t="s">
        <v>5522</v>
      </c>
      <c r="B3438" s="428" t="s">
        <v>5637</v>
      </c>
      <c r="C3438" s="722" t="s">
        <v>5638</v>
      </c>
      <c r="D3438" s="422" t="s">
        <v>5639</v>
      </c>
      <c r="E3438" s="333" t="s">
        <v>5640</v>
      </c>
      <c r="F3438" s="344" t="s">
        <v>44</v>
      </c>
      <c r="G3438" s="692">
        <v>10</v>
      </c>
      <c r="H3438" s="650">
        <v>9.9139999999999997</v>
      </c>
      <c r="I3438" s="650">
        <f>PRODUCT(G3438:H3438)</f>
        <v>99.14</v>
      </c>
      <c r="J3438" s="420">
        <v>43846</v>
      </c>
      <c r="K3438" s="782" t="s">
        <v>33</v>
      </c>
      <c r="L3438" s="323" t="s">
        <v>5522</v>
      </c>
      <c r="M3438" s="652" t="s">
        <v>3014</v>
      </c>
      <c r="N3438" s="653">
        <v>43894</v>
      </c>
      <c r="O3438" s="654">
        <v>43899</v>
      </c>
      <c r="P3438" s="430"/>
      <c r="Q3438" s="2" t="s">
        <v>100</v>
      </c>
      <c r="R3438" s="655">
        <v>2020</v>
      </c>
    </row>
    <row r="3439" spans="1:23" s="564" customFormat="1" ht="23.25" hidden="1" customHeight="1" x14ac:dyDescent="0.25">
      <c r="A3439" s="4" t="s">
        <v>5522</v>
      </c>
      <c r="B3439" s="428" t="s">
        <v>5637</v>
      </c>
      <c r="C3439" s="722" t="s">
        <v>5638</v>
      </c>
      <c r="D3439" s="422" t="s">
        <v>5639</v>
      </c>
      <c r="E3439" s="333" t="s">
        <v>5640</v>
      </c>
      <c r="F3439" s="344" t="s">
        <v>44</v>
      </c>
      <c r="G3439" s="692">
        <v>10</v>
      </c>
      <c r="H3439" s="650">
        <v>9.9139999999999997</v>
      </c>
      <c r="I3439" s="650">
        <f>PRODUCT(G3439:H3439)</f>
        <v>99.14</v>
      </c>
      <c r="J3439" s="420">
        <v>43846</v>
      </c>
      <c r="K3439" s="782" t="s">
        <v>33</v>
      </c>
      <c r="L3439" s="323" t="s">
        <v>5522</v>
      </c>
      <c r="M3439" s="652" t="s">
        <v>3014</v>
      </c>
      <c r="N3439" s="653">
        <v>43894</v>
      </c>
      <c r="O3439" s="654">
        <v>43899</v>
      </c>
      <c r="P3439" s="430"/>
      <c r="Q3439" s="2" t="s">
        <v>100</v>
      </c>
      <c r="R3439" s="655">
        <v>2020</v>
      </c>
      <c r="S3439" s="124"/>
      <c r="T3439" s="124"/>
      <c r="U3439" s="124"/>
      <c r="V3439" s="124"/>
      <c r="W3439" s="124"/>
    </row>
    <row r="3440" spans="1:23" s="564" customFormat="1" ht="23.25" hidden="1" customHeight="1" x14ac:dyDescent="0.25">
      <c r="A3440" s="4" t="s">
        <v>5522</v>
      </c>
      <c r="B3440" s="4" t="s">
        <v>5641</v>
      </c>
      <c r="C3440" s="659" t="s">
        <v>5467</v>
      </c>
      <c r="D3440" s="422" t="s">
        <v>5642</v>
      </c>
      <c r="E3440" s="3" t="s">
        <v>5643</v>
      </c>
      <c r="F3440" s="344" t="s">
        <v>44</v>
      </c>
      <c r="G3440" s="692">
        <v>20</v>
      </c>
      <c r="H3440" s="650">
        <v>10.343999999999999</v>
      </c>
      <c r="I3440" s="650">
        <v>206.88</v>
      </c>
      <c r="J3440" s="420">
        <v>43846</v>
      </c>
      <c r="K3440" s="782" t="s">
        <v>33</v>
      </c>
      <c r="L3440" s="323" t="s">
        <v>5327</v>
      </c>
      <c r="M3440" s="652" t="s">
        <v>1873</v>
      </c>
      <c r="N3440" s="653">
        <v>43880</v>
      </c>
      <c r="O3440" s="654">
        <v>43887</v>
      </c>
      <c r="P3440" s="659"/>
      <c r="Q3440" s="2" t="s">
        <v>67</v>
      </c>
      <c r="R3440" s="655">
        <v>2020</v>
      </c>
      <c r="S3440" s="330"/>
      <c r="T3440" s="330"/>
      <c r="U3440" s="330"/>
      <c r="V3440" s="330"/>
      <c r="W3440" s="330"/>
    </row>
    <row r="3441" spans="1:23" ht="23.25" hidden="1" customHeight="1" x14ac:dyDescent="0.25">
      <c r="A3441" s="4" t="s">
        <v>5522</v>
      </c>
      <c r="B3441" s="4" t="s">
        <v>5641</v>
      </c>
      <c r="C3441" s="659" t="s">
        <v>5467</v>
      </c>
      <c r="D3441" s="422" t="s">
        <v>5642</v>
      </c>
      <c r="E3441" s="3" t="s">
        <v>5643</v>
      </c>
      <c r="F3441" s="344" t="s">
        <v>44</v>
      </c>
      <c r="G3441" s="692">
        <v>20</v>
      </c>
      <c r="H3441" s="650">
        <v>10.343999999999999</v>
      </c>
      <c r="I3441" s="650">
        <v>206.88</v>
      </c>
      <c r="J3441" s="420">
        <v>43846</v>
      </c>
      <c r="K3441" s="782" t="s">
        <v>33</v>
      </c>
      <c r="L3441" s="323" t="s">
        <v>5327</v>
      </c>
      <c r="M3441" s="652" t="s">
        <v>1873</v>
      </c>
      <c r="N3441" s="653">
        <v>43880</v>
      </c>
      <c r="O3441" s="654">
        <v>43887</v>
      </c>
      <c r="P3441" s="659"/>
      <c r="Q3441" s="2" t="s">
        <v>67</v>
      </c>
      <c r="R3441" s="655">
        <v>2020</v>
      </c>
    </row>
    <row r="3442" spans="1:23" s="564" customFormat="1" ht="23.25" hidden="1" customHeight="1" x14ac:dyDescent="0.25">
      <c r="A3442" s="4" t="s">
        <v>5522</v>
      </c>
      <c r="B3442" s="4" t="s">
        <v>5644</v>
      </c>
      <c r="C3442" s="691" t="s">
        <v>2079</v>
      </c>
      <c r="D3442" s="422" t="s">
        <v>5645</v>
      </c>
      <c r="E3442" s="3" t="s">
        <v>5646</v>
      </c>
      <c r="F3442" s="344" t="s">
        <v>44</v>
      </c>
      <c r="G3442" s="692">
        <v>3</v>
      </c>
      <c r="H3442" s="650">
        <v>11.936</v>
      </c>
      <c r="I3442" s="650">
        <v>35.808</v>
      </c>
      <c r="J3442" s="420">
        <v>43846</v>
      </c>
      <c r="K3442" s="782" t="s">
        <v>33</v>
      </c>
      <c r="L3442" s="323" t="s">
        <v>5522</v>
      </c>
      <c r="M3442" s="652" t="s">
        <v>1873</v>
      </c>
      <c r="N3442" s="653">
        <v>43880</v>
      </c>
      <c r="O3442" s="654">
        <v>43887</v>
      </c>
      <c r="P3442" s="396"/>
      <c r="Q3442" s="411" t="s">
        <v>100</v>
      </c>
      <c r="R3442" s="655">
        <v>2020</v>
      </c>
      <c r="S3442" s="330"/>
      <c r="T3442" s="330"/>
      <c r="U3442" s="330"/>
      <c r="V3442" s="330"/>
      <c r="W3442" s="330"/>
    </row>
    <row r="3443" spans="1:23" s="564" customFormat="1" ht="23.25" hidden="1" customHeight="1" x14ac:dyDescent="0.25">
      <c r="A3443" s="4" t="s">
        <v>5522</v>
      </c>
      <c r="B3443" s="4" t="s">
        <v>5644</v>
      </c>
      <c r="C3443" s="691" t="s">
        <v>2079</v>
      </c>
      <c r="D3443" s="422" t="s">
        <v>5645</v>
      </c>
      <c r="E3443" s="3" t="s">
        <v>5646</v>
      </c>
      <c r="F3443" s="344" t="s">
        <v>44</v>
      </c>
      <c r="G3443" s="692">
        <v>3</v>
      </c>
      <c r="H3443" s="650">
        <v>11.936</v>
      </c>
      <c r="I3443" s="650">
        <v>35.808</v>
      </c>
      <c r="J3443" s="420">
        <v>43846</v>
      </c>
      <c r="K3443" s="782" t="s">
        <v>33</v>
      </c>
      <c r="L3443" s="323" t="s">
        <v>5522</v>
      </c>
      <c r="M3443" s="652" t="s">
        <v>1873</v>
      </c>
      <c r="N3443" s="653">
        <v>43880</v>
      </c>
      <c r="O3443" s="654">
        <v>43887</v>
      </c>
      <c r="P3443" s="396"/>
      <c r="Q3443" s="411" t="s">
        <v>100</v>
      </c>
      <c r="R3443" s="655">
        <v>2020</v>
      </c>
      <c r="S3443" s="330"/>
      <c r="T3443" s="330"/>
      <c r="U3443" s="330"/>
      <c r="V3443" s="330"/>
      <c r="W3443" s="330"/>
    </row>
    <row r="3444" spans="1:23" ht="23.25" hidden="1" customHeight="1" x14ac:dyDescent="0.25">
      <c r="A3444" s="4" t="s">
        <v>5522</v>
      </c>
      <c r="B3444" s="4" t="s">
        <v>5647</v>
      </c>
      <c r="C3444" s="722" t="s">
        <v>2766</v>
      </c>
      <c r="D3444" s="422" t="s">
        <v>5648</v>
      </c>
      <c r="E3444" s="3" t="s">
        <v>5649</v>
      </c>
      <c r="F3444" s="344" t="s">
        <v>44</v>
      </c>
      <c r="G3444" s="692">
        <v>3</v>
      </c>
      <c r="H3444" s="650">
        <v>12.76</v>
      </c>
      <c r="I3444" s="650">
        <v>38.28</v>
      </c>
      <c r="J3444" s="420">
        <v>43846</v>
      </c>
      <c r="K3444" s="782" t="s">
        <v>33</v>
      </c>
      <c r="L3444" s="323" t="s">
        <v>5522</v>
      </c>
      <c r="M3444" s="652" t="s">
        <v>3106</v>
      </c>
      <c r="N3444" s="653">
        <v>43851</v>
      </c>
      <c r="O3444" s="654">
        <v>43852</v>
      </c>
      <c r="P3444" s="430"/>
      <c r="Q3444" s="2" t="s">
        <v>67</v>
      </c>
      <c r="R3444" s="455">
        <f>YEAR(J3444)</f>
        <v>2020</v>
      </c>
    </row>
    <row r="3445" spans="1:23" ht="23.25" hidden="1" customHeight="1" x14ac:dyDescent="0.25">
      <c r="A3445" s="4" t="s">
        <v>5522</v>
      </c>
      <c r="B3445" s="4" t="s">
        <v>5647</v>
      </c>
      <c r="C3445" s="722" t="s">
        <v>2766</v>
      </c>
      <c r="D3445" s="422" t="s">
        <v>5648</v>
      </c>
      <c r="E3445" s="3" t="s">
        <v>5649</v>
      </c>
      <c r="F3445" s="344" t="s">
        <v>44</v>
      </c>
      <c r="G3445" s="692">
        <v>3</v>
      </c>
      <c r="H3445" s="650">
        <v>12.76</v>
      </c>
      <c r="I3445" s="650">
        <v>38.28</v>
      </c>
      <c r="J3445" s="420">
        <v>43846</v>
      </c>
      <c r="K3445" s="782" t="s">
        <v>33</v>
      </c>
      <c r="L3445" s="323" t="s">
        <v>5522</v>
      </c>
      <c r="M3445" s="652" t="s">
        <v>3106</v>
      </c>
      <c r="N3445" s="653">
        <v>43851</v>
      </c>
      <c r="O3445" s="654">
        <v>43852</v>
      </c>
      <c r="P3445" s="430"/>
      <c r="Q3445" s="2" t="s">
        <v>67</v>
      </c>
      <c r="R3445" s="455">
        <f>YEAR(J3445)</f>
        <v>2020</v>
      </c>
    </row>
    <row r="3446" spans="1:23" ht="23.25" hidden="1" customHeight="1" x14ac:dyDescent="0.25">
      <c r="A3446" s="4" t="s">
        <v>5522</v>
      </c>
      <c r="B3446" s="428" t="s">
        <v>5650</v>
      </c>
      <c r="C3446" s="722" t="s">
        <v>5638</v>
      </c>
      <c r="D3446" s="422" t="s">
        <v>5651</v>
      </c>
      <c r="E3446" s="333" t="s">
        <v>5652</v>
      </c>
      <c r="F3446" s="344" t="s">
        <v>44</v>
      </c>
      <c r="G3446" s="692">
        <v>3</v>
      </c>
      <c r="H3446" s="650">
        <v>11.375999999999999</v>
      </c>
      <c r="I3446" s="650">
        <f>PRODUCT(G3446:H3446)</f>
        <v>34.128</v>
      </c>
      <c r="J3446" s="420">
        <v>43846</v>
      </c>
      <c r="K3446" s="782" t="s">
        <v>33</v>
      </c>
      <c r="L3446" s="323" t="s">
        <v>5522</v>
      </c>
      <c r="M3446" s="652" t="s">
        <v>3014</v>
      </c>
      <c r="N3446" s="653">
        <v>43894</v>
      </c>
      <c r="O3446" s="654">
        <v>43899</v>
      </c>
      <c r="P3446" s="658"/>
      <c r="Q3446" s="2" t="s">
        <v>100</v>
      </c>
      <c r="R3446" s="655">
        <v>2020</v>
      </c>
    </row>
    <row r="3447" spans="1:23" ht="23.25" hidden="1" customHeight="1" x14ac:dyDescent="0.25">
      <c r="A3447" s="4" t="s">
        <v>5522</v>
      </c>
      <c r="B3447" s="428" t="s">
        <v>5650</v>
      </c>
      <c r="C3447" s="722" t="s">
        <v>5638</v>
      </c>
      <c r="D3447" s="422" t="s">
        <v>5651</v>
      </c>
      <c r="E3447" s="333" t="s">
        <v>5652</v>
      </c>
      <c r="F3447" s="344" t="s">
        <v>44</v>
      </c>
      <c r="G3447" s="692">
        <v>3</v>
      </c>
      <c r="H3447" s="650">
        <v>11.375999999999999</v>
      </c>
      <c r="I3447" s="650">
        <f>PRODUCT(G3447:H3447)</f>
        <v>34.128</v>
      </c>
      <c r="J3447" s="420">
        <v>43846</v>
      </c>
      <c r="K3447" s="782" t="s">
        <v>33</v>
      </c>
      <c r="L3447" s="323" t="s">
        <v>5522</v>
      </c>
      <c r="M3447" s="652" t="s">
        <v>3014</v>
      </c>
      <c r="N3447" s="653">
        <v>43894</v>
      </c>
      <c r="O3447" s="654">
        <v>43899</v>
      </c>
      <c r="P3447" s="658"/>
      <c r="Q3447" s="2" t="s">
        <v>100</v>
      </c>
      <c r="R3447" s="655">
        <v>2020</v>
      </c>
    </row>
    <row r="3448" spans="1:23" s="86" customFormat="1" ht="23.25" hidden="1" customHeight="1" x14ac:dyDescent="0.25">
      <c r="A3448" s="4" t="s">
        <v>54</v>
      </c>
      <c r="B3448" s="4" t="s">
        <v>5653</v>
      </c>
      <c r="C3448" s="691"/>
      <c r="D3448" s="422"/>
      <c r="E3448" s="337" t="s">
        <v>5654</v>
      </c>
      <c r="F3448" s="332" t="s">
        <v>32</v>
      </c>
      <c r="G3448" s="692">
        <v>16</v>
      </c>
      <c r="H3448" s="650">
        <v>21.25</v>
      </c>
      <c r="I3448" s="650">
        <f>H3448*G3448</f>
        <v>340</v>
      </c>
      <c r="J3448" s="419">
        <v>43846</v>
      </c>
      <c r="K3448" s="782" t="s">
        <v>1147</v>
      </c>
      <c r="L3448" s="323" t="s">
        <v>88</v>
      </c>
      <c r="M3448" s="652" t="s">
        <v>3014</v>
      </c>
      <c r="N3448" s="653">
        <v>43894</v>
      </c>
      <c r="O3448" s="654">
        <v>43899</v>
      </c>
      <c r="P3448" s="658"/>
      <c r="Q3448" s="658" t="s">
        <v>67</v>
      </c>
      <c r="R3448" s="655">
        <v>2020</v>
      </c>
      <c r="S3448" s="330"/>
      <c r="T3448" s="330"/>
      <c r="U3448" s="330"/>
      <c r="V3448" s="330"/>
      <c r="W3448" s="330"/>
    </row>
    <row r="3449" spans="1:23" ht="23.25" hidden="1" customHeight="1" x14ac:dyDescent="0.25">
      <c r="A3449" s="4" t="s">
        <v>54</v>
      </c>
      <c r="B3449" s="4" t="s">
        <v>5653</v>
      </c>
      <c r="C3449" s="691"/>
      <c r="D3449" s="422"/>
      <c r="E3449" s="337" t="s">
        <v>5654</v>
      </c>
      <c r="F3449" s="332" t="s">
        <v>32</v>
      </c>
      <c r="G3449" s="692">
        <v>16</v>
      </c>
      <c r="H3449" s="650">
        <v>21.25</v>
      </c>
      <c r="I3449" s="650">
        <f>H3449*G3449</f>
        <v>340</v>
      </c>
      <c r="J3449" s="419">
        <v>43846</v>
      </c>
      <c r="K3449" s="782" t="s">
        <v>1147</v>
      </c>
      <c r="L3449" s="323" t="s">
        <v>88</v>
      </c>
      <c r="M3449" s="652" t="s">
        <v>3014</v>
      </c>
      <c r="N3449" s="653">
        <v>43894</v>
      </c>
      <c r="O3449" s="654">
        <v>43899</v>
      </c>
      <c r="P3449" s="658"/>
      <c r="Q3449" s="658" t="s">
        <v>67</v>
      </c>
      <c r="R3449" s="655">
        <v>2020</v>
      </c>
    </row>
    <row r="3450" spans="1:23" ht="23.25" hidden="1" customHeight="1" x14ac:dyDescent="0.25">
      <c r="A3450" s="4" t="s">
        <v>5522</v>
      </c>
      <c r="B3450" s="4" t="s">
        <v>5655</v>
      </c>
      <c r="C3450" s="691" t="s">
        <v>2079</v>
      </c>
      <c r="D3450" s="422" t="s">
        <v>5656</v>
      </c>
      <c r="E3450" s="3" t="s">
        <v>5657</v>
      </c>
      <c r="F3450" s="344" t="s">
        <v>44</v>
      </c>
      <c r="G3450" s="692">
        <v>3</v>
      </c>
      <c r="H3450" s="650">
        <v>14.952999999999999</v>
      </c>
      <c r="I3450" s="650">
        <v>44.858999999999995</v>
      </c>
      <c r="J3450" s="420">
        <v>43846</v>
      </c>
      <c r="K3450" s="782" t="s">
        <v>33</v>
      </c>
      <c r="L3450" s="323" t="s">
        <v>5522</v>
      </c>
      <c r="M3450" s="652" t="s">
        <v>1873</v>
      </c>
      <c r="N3450" s="653">
        <v>43880</v>
      </c>
      <c r="O3450" s="654">
        <v>43887</v>
      </c>
      <c r="P3450" s="659"/>
      <c r="Q3450" s="2" t="s">
        <v>100</v>
      </c>
      <c r="R3450" s="655">
        <v>2020</v>
      </c>
    </row>
    <row r="3451" spans="1:23" ht="23.25" hidden="1" customHeight="1" x14ac:dyDescent="0.25">
      <c r="A3451" s="4" t="s">
        <v>5522</v>
      </c>
      <c r="B3451" s="4" t="s">
        <v>5655</v>
      </c>
      <c r="C3451" s="691" t="s">
        <v>2079</v>
      </c>
      <c r="D3451" s="422" t="s">
        <v>5656</v>
      </c>
      <c r="E3451" s="3" t="s">
        <v>5657</v>
      </c>
      <c r="F3451" s="344" t="s">
        <v>44</v>
      </c>
      <c r="G3451" s="692">
        <v>3</v>
      </c>
      <c r="H3451" s="650">
        <v>14.952999999999999</v>
      </c>
      <c r="I3451" s="650">
        <v>44.858999999999995</v>
      </c>
      <c r="J3451" s="420">
        <v>43846</v>
      </c>
      <c r="K3451" s="782" t="s">
        <v>33</v>
      </c>
      <c r="L3451" s="323" t="s">
        <v>5522</v>
      </c>
      <c r="M3451" s="652" t="s">
        <v>1873</v>
      </c>
      <c r="N3451" s="653">
        <v>43880</v>
      </c>
      <c r="O3451" s="654">
        <v>43887</v>
      </c>
      <c r="P3451" s="659"/>
      <c r="Q3451" s="2" t="s">
        <v>100</v>
      </c>
      <c r="R3451" s="655">
        <v>2020</v>
      </c>
    </row>
    <row r="3452" spans="1:23" s="124" customFormat="1" ht="23.25" hidden="1" customHeight="1" x14ac:dyDescent="0.25">
      <c r="A3452" s="4" t="s">
        <v>5522</v>
      </c>
      <c r="B3452" s="436" t="s">
        <v>5658</v>
      </c>
      <c r="C3452" s="691" t="s">
        <v>5638</v>
      </c>
      <c r="D3452" s="422" t="s">
        <v>5659</v>
      </c>
      <c r="E3452" s="333" t="s">
        <v>5660</v>
      </c>
      <c r="F3452" s="344" t="s">
        <v>44</v>
      </c>
      <c r="G3452" s="692">
        <v>5</v>
      </c>
      <c r="H3452" s="650">
        <v>91.537999999999997</v>
      </c>
      <c r="I3452" s="650">
        <f>PRODUCT(G3452:H3452)</f>
        <v>457.69</v>
      </c>
      <c r="J3452" s="420">
        <v>43846</v>
      </c>
      <c r="K3452" s="782" t="s">
        <v>33</v>
      </c>
      <c r="L3452" s="323" t="s">
        <v>5522</v>
      </c>
      <c r="M3452" s="652" t="s">
        <v>3014</v>
      </c>
      <c r="N3452" s="653">
        <v>43894</v>
      </c>
      <c r="O3452" s="654">
        <v>43899</v>
      </c>
      <c r="P3452" s="658"/>
      <c r="Q3452" s="2" t="s">
        <v>100</v>
      </c>
      <c r="R3452" s="655">
        <v>2020</v>
      </c>
      <c r="S3452" s="330"/>
      <c r="T3452" s="330"/>
      <c r="U3452" s="330"/>
      <c r="V3452" s="330"/>
      <c r="W3452" s="330"/>
    </row>
    <row r="3453" spans="1:23" s="124" customFormat="1" ht="23.25" hidden="1" customHeight="1" x14ac:dyDescent="0.25">
      <c r="A3453" s="4" t="s">
        <v>5522</v>
      </c>
      <c r="B3453" s="436" t="s">
        <v>5658</v>
      </c>
      <c r="C3453" s="691" t="s">
        <v>5638</v>
      </c>
      <c r="D3453" s="422" t="s">
        <v>5659</v>
      </c>
      <c r="E3453" s="333" t="s">
        <v>5660</v>
      </c>
      <c r="F3453" s="344" t="s">
        <v>44</v>
      </c>
      <c r="G3453" s="692">
        <v>5</v>
      </c>
      <c r="H3453" s="650">
        <v>91.537999999999997</v>
      </c>
      <c r="I3453" s="650">
        <f>PRODUCT(G3453:H3453)</f>
        <v>457.69</v>
      </c>
      <c r="J3453" s="420">
        <v>43846</v>
      </c>
      <c r="K3453" s="782" t="s">
        <v>33</v>
      </c>
      <c r="L3453" s="323" t="s">
        <v>5522</v>
      </c>
      <c r="M3453" s="652" t="s">
        <v>3014</v>
      </c>
      <c r="N3453" s="653">
        <v>43894</v>
      </c>
      <c r="O3453" s="654">
        <v>43899</v>
      </c>
      <c r="P3453" s="658"/>
      <c r="Q3453" s="2" t="s">
        <v>100</v>
      </c>
      <c r="R3453" s="655">
        <v>2020</v>
      </c>
      <c r="S3453" s="330"/>
      <c r="T3453" s="330"/>
      <c r="U3453" s="330"/>
      <c r="V3453" s="330"/>
      <c r="W3453" s="330"/>
    </row>
    <row r="3454" spans="1:23" ht="23.25" hidden="1" customHeight="1" x14ac:dyDescent="0.25">
      <c r="A3454" s="4" t="s">
        <v>5522</v>
      </c>
      <c r="B3454" s="428" t="s">
        <v>5661</v>
      </c>
      <c r="C3454" s="722" t="s">
        <v>5638</v>
      </c>
      <c r="D3454" s="422" t="s">
        <v>5662</v>
      </c>
      <c r="E3454" s="333" t="s">
        <v>5663</v>
      </c>
      <c r="F3454" s="344" t="s">
        <v>44</v>
      </c>
      <c r="G3454" s="692">
        <v>5</v>
      </c>
      <c r="H3454" s="650">
        <v>33.694000000000003</v>
      </c>
      <c r="I3454" s="650">
        <f>PRODUCT(G3454:H3454)</f>
        <v>168.47000000000003</v>
      </c>
      <c r="J3454" s="420">
        <v>43846</v>
      </c>
      <c r="K3454" s="782" t="s">
        <v>33</v>
      </c>
      <c r="L3454" s="323" t="s">
        <v>5522</v>
      </c>
      <c r="M3454" s="652" t="s">
        <v>3014</v>
      </c>
      <c r="N3454" s="653">
        <v>43894</v>
      </c>
      <c r="O3454" s="654">
        <v>43899</v>
      </c>
      <c r="P3454" s="658"/>
      <c r="Q3454" s="2" t="s">
        <v>100</v>
      </c>
      <c r="R3454" s="655">
        <v>2020</v>
      </c>
    </row>
    <row r="3455" spans="1:23" s="124" customFormat="1" ht="23.25" hidden="1" customHeight="1" x14ac:dyDescent="0.25">
      <c r="A3455" s="4" t="s">
        <v>5522</v>
      </c>
      <c r="B3455" s="428" t="s">
        <v>5661</v>
      </c>
      <c r="C3455" s="722" t="s">
        <v>5638</v>
      </c>
      <c r="D3455" s="422" t="s">
        <v>5662</v>
      </c>
      <c r="E3455" s="333" t="s">
        <v>5663</v>
      </c>
      <c r="F3455" s="344" t="s">
        <v>44</v>
      </c>
      <c r="G3455" s="692">
        <v>5</v>
      </c>
      <c r="H3455" s="650">
        <v>33.694000000000003</v>
      </c>
      <c r="I3455" s="650">
        <f>PRODUCT(G3455:H3455)</f>
        <v>168.47000000000003</v>
      </c>
      <c r="J3455" s="420">
        <v>43846</v>
      </c>
      <c r="K3455" s="782" t="s">
        <v>33</v>
      </c>
      <c r="L3455" s="323" t="s">
        <v>5522</v>
      </c>
      <c r="M3455" s="652" t="s">
        <v>3014</v>
      </c>
      <c r="N3455" s="653">
        <v>43894</v>
      </c>
      <c r="O3455" s="654">
        <v>43899</v>
      </c>
      <c r="P3455" s="658"/>
      <c r="Q3455" s="2" t="s">
        <v>100</v>
      </c>
      <c r="R3455" s="655">
        <v>2020</v>
      </c>
      <c r="S3455" s="330"/>
      <c r="T3455" s="330"/>
      <c r="U3455" s="330"/>
      <c r="V3455" s="330"/>
      <c r="W3455" s="330"/>
    </row>
    <row r="3456" spans="1:23" s="564" customFormat="1" ht="23.25" hidden="1" customHeight="1" x14ac:dyDescent="0.25">
      <c r="A3456" s="4" t="s">
        <v>5522</v>
      </c>
      <c r="B3456" s="336" t="s">
        <v>5664</v>
      </c>
      <c r="C3456" s="722" t="s">
        <v>2766</v>
      </c>
      <c r="D3456" s="422" t="s">
        <v>5665</v>
      </c>
      <c r="E3456" s="3" t="s">
        <v>5666</v>
      </c>
      <c r="F3456" s="344" t="s">
        <v>44</v>
      </c>
      <c r="G3456" s="692">
        <v>3</v>
      </c>
      <c r="H3456" s="650">
        <v>11.74</v>
      </c>
      <c r="I3456" s="650">
        <v>35.22</v>
      </c>
      <c r="J3456" s="420">
        <v>43846</v>
      </c>
      <c r="K3456" s="782" t="s">
        <v>33</v>
      </c>
      <c r="L3456" s="323" t="s">
        <v>5522</v>
      </c>
      <c r="M3456" s="652" t="s">
        <v>3106</v>
      </c>
      <c r="N3456" s="653">
        <v>43851</v>
      </c>
      <c r="O3456" s="654">
        <v>43852</v>
      </c>
      <c r="P3456" s="396"/>
      <c r="Q3456" s="411" t="s">
        <v>67</v>
      </c>
      <c r="R3456" s="455">
        <f>YEAR(J3456)</f>
        <v>2020</v>
      </c>
      <c r="S3456" s="330"/>
      <c r="T3456" s="330"/>
      <c r="U3456" s="330"/>
      <c r="V3456" s="330"/>
      <c r="W3456" s="330"/>
    </row>
    <row r="3457" spans="1:23" s="564" customFormat="1" ht="23.25" hidden="1" customHeight="1" x14ac:dyDescent="0.25">
      <c r="A3457" s="4" t="s">
        <v>5522</v>
      </c>
      <c r="B3457" s="336" t="s">
        <v>5664</v>
      </c>
      <c r="C3457" s="722" t="s">
        <v>2766</v>
      </c>
      <c r="D3457" s="422" t="s">
        <v>5665</v>
      </c>
      <c r="E3457" s="3" t="s">
        <v>5666</v>
      </c>
      <c r="F3457" s="344" t="s">
        <v>44</v>
      </c>
      <c r="G3457" s="692">
        <v>3</v>
      </c>
      <c r="H3457" s="650">
        <v>11.74</v>
      </c>
      <c r="I3457" s="650">
        <v>35.22</v>
      </c>
      <c r="J3457" s="420">
        <v>43846</v>
      </c>
      <c r="K3457" s="782" t="s">
        <v>33</v>
      </c>
      <c r="L3457" s="323" t="s">
        <v>5522</v>
      </c>
      <c r="M3457" s="652" t="s">
        <v>3106</v>
      </c>
      <c r="N3457" s="653">
        <v>43851</v>
      </c>
      <c r="O3457" s="654">
        <v>43852</v>
      </c>
      <c r="P3457" s="396"/>
      <c r="Q3457" s="411" t="s">
        <v>67</v>
      </c>
      <c r="R3457" s="455">
        <f>YEAR(J3457)</f>
        <v>2020</v>
      </c>
      <c r="S3457" s="124"/>
      <c r="T3457" s="124"/>
      <c r="U3457" s="124"/>
      <c r="V3457" s="124"/>
      <c r="W3457" s="124"/>
    </row>
    <row r="3458" spans="1:23" s="124" customFormat="1" ht="23.25" hidden="1" customHeight="1" x14ac:dyDescent="0.25">
      <c r="A3458" s="4" t="s">
        <v>5522</v>
      </c>
      <c r="B3458" s="428" t="s">
        <v>5667</v>
      </c>
      <c r="C3458" s="691" t="s">
        <v>5638</v>
      </c>
      <c r="D3458" s="422" t="s">
        <v>5668</v>
      </c>
      <c r="E3458" s="333" t="s">
        <v>5669</v>
      </c>
      <c r="F3458" s="344" t="s">
        <v>44</v>
      </c>
      <c r="G3458" s="692">
        <v>10</v>
      </c>
      <c r="H3458" s="650">
        <v>17.280999999999999</v>
      </c>
      <c r="I3458" s="650">
        <f>PRODUCT(G3458:H3458)</f>
        <v>172.81</v>
      </c>
      <c r="J3458" s="420">
        <v>43846</v>
      </c>
      <c r="K3458" s="782" t="s">
        <v>33</v>
      </c>
      <c r="L3458" s="323" t="s">
        <v>5522</v>
      </c>
      <c r="M3458" s="652" t="s">
        <v>3014</v>
      </c>
      <c r="N3458" s="653">
        <v>43894</v>
      </c>
      <c r="O3458" s="654">
        <v>43899</v>
      </c>
      <c r="P3458" s="658"/>
      <c r="Q3458" s="2" t="s">
        <v>100</v>
      </c>
      <c r="R3458" s="655">
        <v>2020</v>
      </c>
      <c r="S3458" s="330"/>
      <c r="T3458" s="330"/>
      <c r="U3458" s="330"/>
      <c r="V3458" s="330"/>
      <c r="W3458" s="330"/>
    </row>
    <row r="3459" spans="1:23" s="124" customFormat="1" ht="23.25" hidden="1" customHeight="1" x14ac:dyDescent="0.25">
      <c r="A3459" s="4" t="s">
        <v>5522</v>
      </c>
      <c r="B3459" s="428" t="s">
        <v>5667</v>
      </c>
      <c r="C3459" s="691" t="s">
        <v>5638</v>
      </c>
      <c r="D3459" s="422" t="s">
        <v>5668</v>
      </c>
      <c r="E3459" s="333" t="s">
        <v>5669</v>
      </c>
      <c r="F3459" s="344" t="s">
        <v>44</v>
      </c>
      <c r="G3459" s="692">
        <v>10</v>
      </c>
      <c r="H3459" s="650">
        <v>17.280999999999999</v>
      </c>
      <c r="I3459" s="650">
        <f>PRODUCT(G3459:H3459)</f>
        <v>172.81</v>
      </c>
      <c r="J3459" s="420">
        <v>43846</v>
      </c>
      <c r="K3459" s="782" t="s">
        <v>33</v>
      </c>
      <c r="L3459" s="323" t="s">
        <v>5522</v>
      </c>
      <c r="M3459" s="652" t="s">
        <v>3014</v>
      </c>
      <c r="N3459" s="653">
        <v>43894</v>
      </c>
      <c r="O3459" s="654">
        <v>43899</v>
      </c>
      <c r="P3459" s="658"/>
      <c r="Q3459" s="2" t="s">
        <v>100</v>
      </c>
      <c r="R3459" s="655">
        <v>2020</v>
      </c>
      <c r="S3459" s="330"/>
      <c r="T3459" s="330"/>
      <c r="U3459" s="330"/>
      <c r="V3459" s="330"/>
      <c r="W3459" s="330"/>
    </row>
    <row r="3460" spans="1:23" s="124" customFormat="1" ht="23.25" hidden="1" customHeight="1" x14ac:dyDescent="0.25">
      <c r="A3460" s="4" t="s">
        <v>5522</v>
      </c>
      <c r="B3460" s="4" t="s">
        <v>5670</v>
      </c>
      <c r="C3460" s="691" t="s">
        <v>2079</v>
      </c>
      <c r="D3460" s="422" t="s">
        <v>5671</v>
      </c>
      <c r="E3460" s="3" t="s">
        <v>5672</v>
      </c>
      <c r="F3460" s="344" t="s">
        <v>44</v>
      </c>
      <c r="G3460" s="692">
        <v>3</v>
      </c>
      <c r="H3460" s="650">
        <v>18.815999999999999</v>
      </c>
      <c r="I3460" s="650">
        <v>56.447999999999993</v>
      </c>
      <c r="J3460" s="420">
        <v>43846</v>
      </c>
      <c r="K3460" s="782" t="s">
        <v>33</v>
      </c>
      <c r="L3460" s="323" t="s">
        <v>5522</v>
      </c>
      <c r="M3460" s="652" t="s">
        <v>1873</v>
      </c>
      <c r="N3460" s="653">
        <v>43880</v>
      </c>
      <c r="O3460" s="654">
        <v>43887</v>
      </c>
      <c r="P3460" s="396"/>
      <c r="Q3460" s="411" t="s">
        <v>67</v>
      </c>
      <c r="R3460" s="655">
        <v>2020</v>
      </c>
    </row>
    <row r="3461" spans="1:23" s="124" customFormat="1" ht="23.25" hidden="1" customHeight="1" x14ac:dyDescent="0.25">
      <c r="A3461" s="4" t="s">
        <v>5522</v>
      </c>
      <c r="B3461" s="4" t="s">
        <v>5670</v>
      </c>
      <c r="C3461" s="691" t="s">
        <v>2079</v>
      </c>
      <c r="D3461" s="422" t="s">
        <v>5671</v>
      </c>
      <c r="E3461" s="3" t="s">
        <v>5672</v>
      </c>
      <c r="F3461" s="344" t="s">
        <v>44</v>
      </c>
      <c r="G3461" s="692">
        <v>3</v>
      </c>
      <c r="H3461" s="650">
        <v>18.815999999999999</v>
      </c>
      <c r="I3461" s="650">
        <v>56.447999999999993</v>
      </c>
      <c r="J3461" s="420">
        <v>43846</v>
      </c>
      <c r="K3461" s="782" t="s">
        <v>33</v>
      </c>
      <c r="L3461" s="323" t="s">
        <v>5522</v>
      </c>
      <c r="M3461" s="652" t="s">
        <v>1873</v>
      </c>
      <c r="N3461" s="653">
        <v>43880</v>
      </c>
      <c r="O3461" s="654">
        <v>43887</v>
      </c>
      <c r="P3461" s="396"/>
      <c r="Q3461" s="411" t="s">
        <v>67</v>
      </c>
      <c r="R3461" s="655">
        <v>2020</v>
      </c>
      <c r="S3461" s="330"/>
      <c r="T3461" s="330"/>
      <c r="U3461" s="330"/>
      <c r="V3461" s="330"/>
      <c r="W3461" s="330"/>
    </row>
    <row r="3462" spans="1:23" s="124" customFormat="1" ht="23.25" hidden="1" customHeight="1" x14ac:dyDescent="0.25">
      <c r="A3462" s="4" t="s">
        <v>5522</v>
      </c>
      <c r="B3462" s="4" t="s">
        <v>5673</v>
      </c>
      <c r="C3462" s="691" t="s">
        <v>5638</v>
      </c>
      <c r="D3462" s="422" t="s">
        <v>5674</v>
      </c>
      <c r="E3462" s="331" t="s">
        <v>5675</v>
      </c>
      <c r="F3462" s="344" t="s">
        <v>44</v>
      </c>
      <c r="G3462" s="692">
        <v>100</v>
      </c>
      <c r="H3462" s="650">
        <v>1.405</v>
      </c>
      <c r="I3462" s="650">
        <f t="shared" ref="I3462:I3467" si="12">PRODUCT(G3462:H3462)</f>
        <v>140.5</v>
      </c>
      <c r="J3462" s="420">
        <v>43846</v>
      </c>
      <c r="K3462" s="782" t="s">
        <v>33</v>
      </c>
      <c r="L3462" s="323" t="s">
        <v>5522</v>
      </c>
      <c r="M3462" s="652" t="s">
        <v>3014</v>
      </c>
      <c r="N3462" s="653">
        <v>43894</v>
      </c>
      <c r="O3462" s="654">
        <v>43899</v>
      </c>
      <c r="P3462" s="658"/>
      <c r="Q3462" s="2" t="s">
        <v>100</v>
      </c>
      <c r="R3462" s="455">
        <f t="shared" ref="R3462:R3467" si="13">YEAR(J3462)</f>
        <v>2020</v>
      </c>
      <c r="S3462" s="553"/>
      <c r="T3462" s="553"/>
      <c r="U3462" s="553"/>
      <c r="V3462" s="553"/>
      <c r="W3462" s="553"/>
    </row>
    <row r="3463" spans="1:23" s="124" customFormat="1" ht="23.25" hidden="1" customHeight="1" x14ac:dyDescent="0.25">
      <c r="A3463" s="4" t="s">
        <v>5522</v>
      </c>
      <c r="B3463" s="4" t="s">
        <v>5673</v>
      </c>
      <c r="C3463" s="691" t="s">
        <v>5638</v>
      </c>
      <c r="D3463" s="422" t="s">
        <v>5674</v>
      </c>
      <c r="E3463" s="331" t="s">
        <v>5675</v>
      </c>
      <c r="F3463" s="344" t="s">
        <v>44</v>
      </c>
      <c r="G3463" s="692">
        <v>100</v>
      </c>
      <c r="H3463" s="650">
        <v>1.405</v>
      </c>
      <c r="I3463" s="650">
        <f t="shared" si="12"/>
        <v>140.5</v>
      </c>
      <c r="J3463" s="420">
        <v>43846</v>
      </c>
      <c r="K3463" s="782" t="s">
        <v>33</v>
      </c>
      <c r="L3463" s="323" t="s">
        <v>5522</v>
      </c>
      <c r="M3463" s="652" t="s">
        <v>3014</v>
      </c>
      <c r="N3463" s="653">
        <v>43894</v>
      </c>
      <c r="O3463" s="654">
        <v>43899</v>
      </c>
      <c r="P3463" s="658"/>
      <c r="Q3463" s="2" t="s">
        <v>100</v>
      </c>
      <c r="R3463" s="455">
        <f t="shared" si="13"/>
        <v>2020</v>
      </c>
      <c r="S3463" s="330"/>
      <c r="T3463" s="330"/>
      <c r="U3463" s="330"/>
      <c r="V3463" s="330"/>
      <c r="W3463" s="330"/>
    </row>
    <row r="3464" spans="1:23" s="124" customFormat="1" ht="23.25" hidden="1" customHeight="1" x14ac:dyDescent="0.25">
      <c r="A3464" s="4" t="s">
        <v>5522</v>
      </c>
      <c r="B3464" s="4" t="s">
        <v>5676</v>
      </c>
      <c r="C3464" s="691" t="s">
        <v>5638</v>
      </c>
      <c r="D3464" s="422" t="s">
        <v>5677</v>
      </c>
      <c r="E3464" s="331" t="s">
        <v>5678</v>
      </c>
      <c r="F3464" s="344" t="s">
        <v>44</v>
      </c>
      <c r="G3464" s="692">
        <v>100</v>
      </c>
      <c r="H3464" s="650">
        <v>0.64300000000000002</v>
      </c>
      <c r="I3464" s="650">
        <f t="shared" si="12"/>
        <v>64.3</v>
      </c>
      <c r="J3464" s="420">
        <v>43846</v>
      </c>
      <c r="K3464" s="782" t="s">
        <v>33</v>
      </c>
      <c r="L3464" s="323" t="s">
        <v>5522</v>
      </c>
      <c r="M3464" s="652" t="s">
        <v>3014</v>
      </c>
      <c r="N3464" s="653">
        <v>43894</v>
      </c>
      <c r="O3464" s="654">
        <v>43899</v>
      </c>
      <c r="P3464" s="658"/>
      <c r="Q3464" s="2" t="s">
        <v>100</v>
      </c>
      <c r="R3464" s="455">
        <f t="shared" si="13"/>
        <v>2020</v>
      </c>
      <c r="S3464" s="330"/>
      <c r="T3464" s="330"/>
      <c r="U3464" s="330"/>
      <c r="V3464" s="330"/>
      <c r="W3464" s="330"/>
    </row>
    <row r="3465" spans="1:23" s="124" customFormat="1" ht="23.25" hidden="1" customHeight="1" x14ac:dyDescent="0.25">
      <c r="A3465" s="4" t="s">
        <v>5522</v>
      </c>
      <c r="B3465" s="4" t="s">
        <v>5676</v>
      </c>
      <c r="C3465" s="691" t="s">
        <v>5638</v>
      </c>
      <c r="D3465" s="422" t="s">
        <v>5677</v>
      </c>
      <c r="E3465" s="331" t="s">
        <v>5678</v>
      </c>
      <c r="F3465" s="344" t="s">
        <v>44</v>
      </c>
      <c r="G3465" s="692">
        <v>100</v>
      </c>
      <c r="H3465" s="650">
        <v>0.64300000000000002</v>
      </c>
      <c r="I3465" s="650">
        <f t="shared" si="12"/>
        <v>64.3</v>
      </c>
      <c r="J3465" s="420">
        <v>43846</v>
      </c>
      <c r="K3465" s="782" t="s">
        <v>33</v>
      </c>
      <c r="L3465" s="323" t="s">
        <v>5522</v>
      </c>
      <c r="M3465" s="652" t="s">
        <v>3014</v>
      </c>
      <c r="N3465" s="653">
        <v>43894</v>
      </c>
      <c r="O3465" s="654">
        <v>43899</v>
      </c>
      <c r="P3465" s="658"/>
      <c r="Q3465" s="2" t="s">
        <v>100</v>
      </c>
      <c r="R3465" s="455">
        <f t="shared" si="13"/>
        <v>2020</v>
      </c>
      <c r="S3465" s="330"/>
      <c r="T3465" s="330"/>
      <c r="U3465" s="330"/>
      <c r="V3465" s="330"/>
      <c r="W3465" s="330"/>
    </row>
    <row r="3466" spans="1:23" s="564" customFormat="1" ht="23.25" hidden="1" customHeight="1" x14ac:dyDescent="0.25">
      <c r="A3466" s="4" t="s">
        <v>5522</v>
      </c>
      <c r="B3466" s="4" t="s">
        <v>5679</v>
      </c>
      <c r="C3466" s="691" t="s">
        <v>5638</v>
      </c>
      <c r="D3466" s="422" t="s">
        <v>5680</v>
      </c>
      <c r="E3466" s="3" t="s">
        <v>5681</v>
      </c>
      <c r="F3466" s="344" t="s">
        <v>44</v>
      </c>
      <c r="G3466" s="692">
        <v>5</v>
      </c>
      <c r="H3466" s="650">
        <v>30.076000000000001</v>
      </c>
      <c r="I3466" s="650">
        <f t="shared" si="12"/>
        <v>150.38</v>
      </c>
      <c r="J3466" s="420">
        <v>43846</v>
      </c>
      <c r="K3466" s="782" t="s">
        <v>33</v>
      </c>
      <c r="L3466" s="323" t="s">
        <v>5522</v>
      </c>
      <c r="M3466" s="652" t="s">
        <v>3014</v>
      </c>
      <c r="N3466" s="653">
        <v>43894</v>
      </c>
      <c r="O3466" s="654">
        <v>43899</v>
      </c>
      <c r="P3466" s="658"/>
      <c r="Q3466" s="2" t="s">
        <v>100</v>
      </c>
      <c r="R3466" s="455">
        <f t="shared" si="13"/>
        <v>2020</v>
      </c>
      <c r="S3466" s="330"/>
      <c r="T3466" s="330"/>
      <c r="U3466" s="330"/>
      <c r="V3466" s="330"/>
      <c r="W3466" s="330"/>
    </row>
    <row r="3467" spans="1:23" s="564" customFormat="1" ht="23.25" hidden="1" customHeight="1" x14ac:dyDescent="0.25">
      <c r="A3467" s="4" t="s">
        <v>5522</v>
      </c>
      <c r="B3467" s="4" t="s">
        <v>5679</v>
      </c>
      <c r="C3467" s="691" t="s">
        <v>5638</v>
      </c>
      <c r="D3467" s="422" t="s">
        <v>5680</v>
      </c>
      <c r="E3467" s="3" t="s">
        <v>5681</v>
      </c>
      <c r="F3467" s="344" t="s">
        <v>44</v>
      </c>
      <c r="G3467" s="692">
        <v>5</v>
      </c>
      <c r="H3467" s="650">
        <v>30.076000000000001</v>
      </c>
      <c r="I3467" s="650">
        <f t="shared" si="12"/>
        <v>150.38</v>
      </c>
      <c r="J3467" s="420">
        <v>43846</v>
      </c>
      <c r="K3467" s="782" t="s">
        <v>33</v>
      </c>
      <c r="L3467" s="323" t="s">
        <v>5522</v>
      </c>
      <c r="M3467" s="652" t="s">
        <v>3014</v>
      </c>
      <c r="N3467" s="653">
        <v>43894</v>
      </c>
      <c r="O3467" s="654">
        <v>43899</v>
      </c>
      <c r="P3467" s="658"/>
      <c r="Q3467" s="2" t="s">
        <v>100</v>
      </c>
      <c r="R3467" s="455">
        <f t="shared" si="13"/>
        <v>2020</v>
      </c>
      <c r="S3467" s="330"/>
      <c r="T3467" s="330"/>
      <c r="U3467" s="330"/>
      <c r="V3467" s="330"/>
      <c r="W3467" s="330"/>
    </row>
    <row r="3468" spans="1:23" s="124" customFormat="1" ht="23.25" hidden="1" customHeight="1" x14ac:dyDescent="0.25">
      <c r="A3468" s="4" t="s">
        <v>5522</v>
      </c>
      <c r="B3468" s="4" t="s">
        <v>5682</v>
      </c>
      <c r="C3468" s="691"/>
      <c r="D3468" s="422" t="s">
        <v>5683</v>
      </c>
      <c r="E3468" s="3" t="s">
        <v>5684</v>
      </c>
      <c r="F3468" s="344" t="s">
        <v>44</v>
      </c>
      <c r="G3468" s="692">
        <v>20</v>
      </c>
      <c r="H3468" s="650">
        <v>0.99099999999999999</v>
      </c>
      <c r="I3468" s="650">
        <v>19.82</v>
      </c>
      <c r="J3468" s="420">
        <v>43846</v>
      </c>
      <c r="K3468" s="782" t="s">
        <v>33</v>
      </c>
      <c r="L3468" s="323" t="s">
        <v>5522</v>
      </c>
      <c r="M3468" s="652" t="s">
        <v>1873</v>
      </c>
      <c r="N3468" s="653">
        <v>43880</v>
      </c>
      <c r="O3468" s="654">
        <v>43887</v>
      </c>
      <c r="P3468" s="396"/>
      <c r="Q3468" s="411" t="s">
        <v>67</v>
      </c>
      <c r="R3468" s="655">
        <v>2020</v>
      </c>
      <c r="S3468" s="330"/>
      <c r="T3468" s="330"/>
      <c r="U3468" s="330"/>
      <c r="V3468" s="330"/>
      <c r="W3468" s="330"/>
    </row>
    <row r="3469" spans="1:23" s="124" customFormat="1" ht="23.25" hidden="1" customHeight="1" x14ac:dyDescent="0.25">
      <c r="A3469" s="4" t="s">
        <v>5522</v>
      </c>
      <c r="B3469" s="4" t="s">
        <v>5682</v>
      </c>
      <c r="C3469" s="691"/>
      <c r="D3469" s="422" t="s">
        <v>5683</v>
      </c>
      <c r="E3469" s="3" t="s">
        <v>5684</v>
      </c>
      <c r="F3469" s="344" t="s">
        <v>44</v>
      </c>
      <c r="G3469" s="692">
        <v>20</v>
      </c>
      <c r="H3469" s="650">
        <v>0.99099999999999999</v>
      </c>
      <c r="I3469" s="650">
        <v>19.82</v>
      </c>
      <c r="J3469" s="420">
        <v>43846</v>
      </c>
      <c r="K3469" s="782" t="s">
        <v>33</v>
      </c>
      <c r="L3469" s="323" t="s">
        <v>5522</v>
      </c>
      <c r="M3469" s="652" t="s">
        <v>1873</v>
      </c>
      <c r="N3469" s="653">
        <v>43880</v>
      </c>
      <c r="O3469" s="654">
        <v>43887</v>
      </c>
      <c r="P3469" s="396"/>
      <c r="Q3469" s="411" t="s">
        <v>67</v>
      </c>
      <c r="R3469" s="655">
        <v>2020</v>
      </c>
      <c r="S3469" s="330"/>
      <c r="T3469" s="330"/>
      <c r="U3469" s="330"/>
      <c r="V3469" s="330"/>
      <c r="W3469" s="330"/>
    </row>
    <row r="3470" spans="1:23" s="124" customFormat="1" ht="23.25" hidden="1" customHeight="1" x14ac:dyDescent="0.25">
      <c r="A3470" s="5" t="s">
        <v>3023</v>
      </c>
      <c r="B3470" s="5" t="s">
        <v>5621</v>
      </c>
      <c r="C3470" s="376" t="s">
        <v>1844</v>
      </c>
      <c r="D3470" s="344" t="s">
        <v>5685</v>
      </c>
      <c r="E3470" s="3" t="s">
        <v>5621</v>
      </c>
      <c r="F3470" s="344" t="s">
        <v>44</v>
      </c>
      <c r="G3470" s="344">
        <v>20</v>
      </c>
      <c r="H3470" s="650"/>
      <c r="I3470" s="650">
        <v>0</v>
      </c>
      <c r="J3470" s="366">
        <v>43217</v>
      </c>
      <c r="K3470" s="598" t="s">
        <v>76</v>
      </c>
      <c r="L3470" s="361" t="s">
        <v>535</v>
      </c>
      <c r="M3470" s="652" t="s">
        <v>634</v>
      </c>
      <c r="N3470" s="660">
        <v>43235</v>
      </c>
      <c r="O3470" s="654">
        <v>43238</v>
      </c>
      <c r="P3470" s="7"/>
      <c r="Q3470" s="271" t="s">
        <v>77</v>
      </c>
      <c r="R3470" s="5">
        <v>2018</v>
      </c>
      <c r="S3470" s="330"/>
      <c r="T3470" s="330"/>
      <c r="U3470" s="330"/>
      <c r="V3470" s="330"/>
      <c r="W3470" s="330"/>
    </row>
    <row r="3471" spans="1:23" s="124" customFormat="1" ht="23.25" hidden="1" customHeight="1" x14ac:dyDescent="0.25">
      <c r="A3471" s="3" t="s">
        <v>54</v>
      </c>
      <c r="B3471" s="5" t="s">
        <v>3409</v>
      </c>
      <c r="C3471" s="376" t="s">
        <v>3677</v>
      </c>
      <c r="D3471" s="344" t="s">
        <v>5686</v>
      </c>
      <c r="E3471" s="337" t="s">
        <v>5687</v>
      </c>
      <c r="F3471" s="344" t="s">
        <v>94</v>
      </c>
      <c r="G3471" s="332">
        <v>20</v>
      </c>
      <c r="H3471" s="650"/>
      <c r="I3471" s="650"/>
      <c r="J3471" s="419">
        <v>43889</v>
      </c>
      <c r="K3471" s="597" t="s">
        <v>76</v>
      </c>
      <c r="L3471" s="323" t="s">
        <v>54</v>
      </c>
      <c r="M3471" s="652" t="s">
        <v>3014</v>
      </c>
      <c r="N3471" s="653">
        <v>44295</v>
      </c>
      <c r="O3471" s="654">
        <v>43899</v>
      </c>
      <c r="P3471" s="658"/>
      <c r="Q3471" s="746" t="s">
        <v>100</v>
      </c>
      <c r="R3471" s="658">
        <f>YEAR(J3471)</f>
        <v>2020</v>
      </c>
      <c r="S3471" s="330"/>
      <c r="T3471" s="330"/>
      <c r="U3471" s="330"/>
      <c r="V3471" s="330"/>
      <c r="W3471" s="330"/>
    </row>
    <row r="3472" spans="1:23" s="124" customFormat="1" ht="23.25" hidden="1" customHeight="1" x14ac:dyDescent="0.25">
      <c r="A3472" s="3" t="s">
        <v>54</v>
      </c>
      <c r="B3472" s="5" t="s">
        <v>3409</v>
      </c>
      <c r="C3472" s="376" t="s">
        <v>3677</v>
      </c>
      <c r="D3472" s="344" t="s">
        <v>5686</v>
      </c>
      <c r="E3472" s="337" t="s">
        <v>5687</v>
      </c>
      <c r="F3472" s="344" t="s">
        <v>94</v>
      </c>
      <c r="G3472" s="332">
        <v>20</v>
      </c>
      <c r="H3472" s="650"/>
      <c r="I3472" s="650"/>
      <c r="J3472" s="419">
        <v>43889</v>
      </c>
      <c r="K3472" s="597" t="s">
        <v>76</v>
      </c>
      <c r="L3472" s="323" t="s">
        <v>54</v>
      </c>
      <c r="M3472" s="652" t="s">
        <v>3014</v>
      </c>
      <c r="N3472" s="653">
        <v>44295</v>
      </c>
      <c r="O3472" s="654">
        <v>43899</v>
      </c>
      <c r="P3472" s="658"/>
      <c r="Q3472" s="746" t="s">
        <v>100</v>
      </c>
      <c r="R3472" s="658">
        <f>YEAR(J3472)</f>
        <v>2020</v>
      </c>
      <c r="S3472" s="330"/>
      <c r="T3472" s="330"/>
      <c r="U3472" s="330"/>
      <c r="V3472" s="330"/>
      <c r="W3472" s="330"/>
    </row>
    <row r="3473" spans="1:23" s="124" customFormat="1" ht="23.25" hidden="1" customHeight="1" x14ac:dyDescent="0.25">
      <c r="A3473" s="437" t="s">
        <v>5688</v>
      </c>
      <c r="B3473" s="438" t="s">
        <v>3409</v>
      </c>
      <c r="C3473" s="668" t="s">
        <v>3677</v>
      </c>
      <c r="D3473" s="118" t="s">
        <v>5686</v>
      </c>
      <c r="E3473" s="441" t="s">
        <v>5687</v>
      </c>
      <c r="F3473" s="668" t="s">
        <v>50</v>
      </c>
      <c r="G3473" s="467">
        <v>20</v>
      </c>
      <c r="H3473" s="650"/>
      <c r="I3473" s="650"/>
      <c r="J3473" s="672">
        <v>44131</v>
      </c>
      <c r="K3473" s="663" t="s">
        <v>76</v>
      </c>
      <c r="L3473" s="578" t="s">
        <v>3803</v>
      </c>
      <c r="M3473" s="652" t="s">
        <v>85</v>
      </c>
      <c r="N3473" s="660">
        <v>44144</v>
      </c>
      <c r="O3473" s="654">
        <v>44148</v>
      </c>
      <c r="P3473" s="667"/>
      <c r="Q3473" s="818" t="s">
        <v>67</v>
      </c>
      <c r="R3473" s="455">
        <f>YEAR(J3473)</f>
        <v>2020</v>
      </c>
      <c r="S3473" s="330"/>
      <c r="T3473" s="330"/>
      <c r="U3473" s="330"/>
      <c r="V3473" s="330"/>
      <c r="W3473" s="330"/>
    </row>
    <row r="3474" spans="1:23" ht="23.25" hidden="1" customHeight="1" x14ac:dyDescent="0.25">
      <c r="A3474" s="4" t="s">
        <v>9</v>
      </c>
      <c r="B3474" s="4" t="s">
        <v>5689</v>
      </c>
      <c r="C3474" s="722" t="s">
        <v>5690</v>
      </c>
      <c r="D3474" s="421"/>
      <c r="E3474" s="337" t="s">
        <v>5691</v>
      </c>
      <c r="F3474" s="332" t="s">
        <v>50</v>
      </c>
      <c r="G3474" s="692">
        <v>2</v>
      </c>
      <c r="H3474" s="650">
        <v>12.53</v>
      </c>
      <c r="I3474" s="650">
        <v>25.06</v>
      </c>
      <c r="J3474" s="419">
        <v>43847</v>
      </c>
      <c r="K3474" s="782" t="s">
        <v>1560</v>
      </c>
      <c r="L3474" s="323" t="s">
        <v>9</v>
      </c>
      <c r="M3474" s="652" t="s">
        <v>1873</v>
      </c>
      <c r="N3474" s="660" t="s">
        <v>5603</v>
      </c>
      <c r="O3474" s="654">
        <v>43882</v>
      </c>
      <c r="P3474" s="396"/>
      <c r="Q3474" s="723" t="s">
        <v>67</v>
      </c>
      <c r="R3474" s="655">
        <v>2020</v>
      </c>
    </row>
    <row r="3475" spans="1:23" ht="23.25" hidden="1" customHeight="1" x14ac:dyDescent="0.25">
      <c r="A3475" s="4" t="s">
        <v>9</v>
      </c>
      <c r="B3475" s="4" t="s">
        <v>5689</v>
      </c>
      <c r="C3475" s="722" t="s">
        <v>5690</v>
      </c>
      <c r="D3475" s="421"/>
      <c r="E3475" s="337" t="s">
        <v>5691</v>
      </c>
      <c r="F3475" s="332" t="s">
        <v>50</v>
      </c>
      <c r="G3475" s="692">
        <v>2</v>
      </c>
      <c r="H3475" s="650">
        <v>12.53</v>
      </c>
      <c r="I3475" s="650">
        <v>25.06</v>
      </c>
      <c r="J3475" s="419">
        <v>43847</v>
      </c>
      <c r="K3475" s="782" t="s">
        <v>1560</v>
      </c>
      <c r="L3475" s="323" t="s">
        <v>9</v>
      </c>
      <c r="M3475" s="652" t="s">
        <v>1873</v>
      </c>
      <c r="N3475" s="660" t="s">
        <v>5603</v>
      </c>
      <c r="O3475" s="654">
        <v>43882</v>
      </c>
      <c r="P3475" s="396"/>
      <c r="Q3475" s="723" t="s">
        <v>67</v>
      </c>
      <c r="R3475" s="655">
        <v>2020</v>
      </c>
    </row>
    <row r="3476" spans="1:23" ht="23.25" hidden="1" customHeight="1" x14ac:dyDescent="0.25">
      <c r="A3476" s="4" t="s">
        <v>120</v>
      </c>
      <c r="B3476" s="4" t="s">
        <v>5692</v>
      </c>
      <c r="C3476" s="722" t="s">
        <v>1832</v>
      </c>
      <c r="D3476" s="421" t="s">
        <v>5693</v>
      </c>
      <c r="E3476" s="3" t="s">
        <v>5694</v>
      </c>
      <c r="F3476" s="332" t="s">
        <v>94</v>
      </c>
      <c r="G3476" s="692">
        <v>10</v>
      </c>
      <c r="H3476" s="650">
        <v>5.83</v>
      </c>
      <c r="I3476" s="650">
        <v>58.3</v>
      </c>
      <c r="J3476" s="419">
        <v>43847</v>
      </c>
      <c r="K3476" s="597" t="s">
        <v>9234</v>
      </c>
      <c r="L3476" s="323" t="s">
        <v>9</v>
      </c>
      <c r="M3476" s="652" t="s">
        <v>1873</v>
      </c>
      <c r="N3476" s="660">
        <v>43878</v>
      </c>
      <c r="O3476" s="654">
        <v>43882</v>
      </c>
      <c r="P3476" s="396"/>
      <c r="Q3476" s="396" t="s">
        <v>67</v>
      </c>
      <c r="R3476" s="655">
        <v>2020</v>
      </c>
    </row>
    <row r="3477" spans="1:23" ht="23.25" hidden="1" customHeight="1" x14ac:dyDescent="0.25">
      <c r="A3477" s="4" t="s">
        <v>120</v>
      </c>
      <c r="B3477" s="4" t="s">
        <v>5692</v>
      </c>
      <c r="C3477" s="722" t="s">
        <v>1832</v>
      </c>
      <c r="D3477" s="421" t="s">
        <v>5695</v>
      </c>
      <c r="E3477" s="3" t="s">
        <v>5696</v>
      </c>
      <c r="F3477" s="332" t="s">
        <v>94</v>
      </c>
      <c r="G3477" s="692">
        <v>10</v>
      </c>
      <c r="H3477" s="650">
        <v>9.1999999999999993</v>
      </c>
      <c r="I3477" s="650">
        <v>92</v>
      </c>
      <c r="J3477" s="419">
        <v>43847</v>
      </c>
      <c r="K3477" s="597" t="s">
        <v>9234</v>
      </c>
      <c r="L3477" s="323" t="s">
        <v>9</v>
      </c>
      <c r="M3477" s="652" t="s">
        <v>1873</v>
      </c>
      <c r="N3477" s="660">
        <v>43878</v>
      </c>
      <c r="O3477" s="654">
        <v>43882</v>
      </c>
      <c r="P3477" s="396"/>
      <c r="Q3477" s="396" t="s">
        <v>67</v>
      </c>
      <c r="R3477" s="655">
        <v>2020</v>
      </c>
    </row>
    <row r="3478" spans="1:23" s="541" customFormat="1" ht="23.25" hidden="1" customHeight="1" x14ac:dyDescent="0.25">
      <c r="A3478" s="4" t="s">
        <v>120</v>
      </c>
      <c r="B3478" s="4" t="s">
        <v>5692</v>
      </c>
      <c r="C3478" s="722" t="s">
        <v>1832</v>
      </c>
      <c r="D3478" s="422" t="s">
        <v>5697</v>
      </c>
      <c r="E3478" s="3" t="s">
        <v>5698</v>
      </c>
      <c r="F3478" s="332" t="s">
        <v>94</v>
      </c>
      <c r="G3478" s="692">
        <v>12</v>
      </c>
      <c r="H3478" s="650">
        <v>10.46</v>
      </c>
      <c r="I3478" s="650">
        <v>125.52000000000001</v>
      </c>
      <c r="J3478" s="419">
        <v>43847</v>
      </c>
      <c r="K3478" s="597" t="s">
        <v>9234</v>
      </c>
      <c r="L3478" s="323" t="s">
        <v>9</v>
      </c>
      <c r="M3478" s="652" t="s">
        <v>1873</v>
      </c>
      <c r="N3478" s="660">
        <v>43878</v>
      </c>
      <c r="O3478" s="654">
        <v>43882</v>
      </c>
      <c r="P3478" s="396"/>
      <c r="Q3478" s="396" t="s">
        <v>67</v>
      </c>
      <c r="R3478" s="655">
        <v>2020</v>
      </c>
      <c r="S3478" s="330"/>
      <c r="T3478" s="330"/>
      <c r="U3478" s="330"/>
      <c r="V3478" s="330"/>
      <c r="W3478" s="330"/>
    </row>
    <row r="3479" spans="1:23" s="789" customFormat="1" ht="23.25" hidden="1" customHeight="1" x14ac:dyDescent="0.25">
      <c r="A3479" s="4" t="s">
        <v>120</v>
      </c>
      <c r="B3479" s="4" t="s">
        <v>5692</v>
      </c>
      <c r="C3479" s="722" t="s">
        <v>1832</v>
      </c>
      <c r="D3479" s="421" t="s">
        <v>5693</v>
      </c>
      <c r="E3479" s="3" t="s">
        <v>5694</v>
      </c>
      <c r="F3479" s="332" t="s">
        <v>94</v>
      </c>
      <c r="G3479" s="692">
        <v>10</v>
      </c>
      <c r="H3479" s="650">
        <v>5.83</v>
      </c>
      <c r="I3479" s="650">
        <v>58.3</v>
      </c>
      <c r="J3479" s="419">
        <v>43847</v>
      </c>
      <c r="K3479" s="597" t="s">
        <v>9234</v>
      </c>
      <c r="L3479" s="323" t="s">
        <v>9</v>
      </c>
      <c r="M3479" s="652" t="s">
        <v>1873</v>
      </c>
      <c r="N3479" s="660">
        <v>43878</v>
      </c>
      <c r="O3479" s="654">
        <v>43882</v>
      </c>
      <c r="P3479" s="396"/>
      <c r="Q3479" s="396" t="s">
        <v>67</v>
      </c>
      <c r="R3479" s="655">
        <v>2020</v>
      </c>
      <c r="S3479" s="330"/>
      <c r="T3479" s="330"/>
      <c r="U3479" s="330"/>
      <c r="V3479" s="330"/>
      <c r="W3479" s="330"/>
    </row>
    <row r="3480" spans="1:23" s="564" customFormat="1" ht="23.25" hidden="1" customHeight="1" x14ac:dyDescent="0.25">
      <c r="A3480" s="4" t="s">
        <v>120</v>
      </c>
      <c r="B3480" s="4" t="s">
        <v>5692</v>
      </c>
      <c r="C3480" s="722" t="s">
        <v>1832</v>
      </c>
      <c r="D3480" s="421" t="s">
        <v>5695</v>
      </c>
      <c r="E3480" s="3" t="s">
        <v>5696</v>
      </c>
      <c r="F3480" s="332" t="s">
        <v>94</v>
      </c>
      <c r="G3480" s="692">
        <v>10</v>
      </c>
      <c r="H3480" s="650">
        <v>9.1999999999999993</v>
      </c>
      <c r="I3480" s="650">
        <v>92</v>
      </c>
      <c r="J3480" s="419">
        <v>43847</v>
      </c>
      <c r="K3480" s="597" t="s">
        <v>9234</v>
      </c>
      <c r="L3480" s="323" t="s">
        <v>9</v>
      </c>
      <c r="M3480" s="652" t="s">
        <v>1873</v>
      </c>
      <c r="N3480" s="660">
        <v>43878</v>
      </c>
      <c r="O3480" s="654">
        <v>43882</v>
      </c>
      <c r="P3480" s="396"/>
      <c r="Q3480" s="396" t="s">
        <v>67</v>
      </c>
      <c r="R3480" s="655">
        <v>2020</v>
      </c>
      <c r="S3480" s="330"/>
      <c r="T3480" s="330"/>
      <c r="U3480" s="330"/>
      <c r="V3480" s="330"/>
      <c r="W3480" s="330"/>
    </row>
    <row r="3481" spans="1:23" ht="23.25" hidden="1" customHeight="1" x14ac:dyDescent="0.25">
      <c r="A3481" s="4" t="s">
        <v>120</v>
      </c>
      <c r="B3481" s="4" t="s">
        <v>5692</v>
      </c>
      <c r="C3481" s="722" t="s">
        <v>1832</v>
      </c>
      <c r="D3481" s="422" t="s">
        <v>5697</v>
      </c>
      <c r="E3481" s="3" t="s">
        <v>5698</v>
      </c>
      <c r="F3481" s="332" t="s">
        <v>94</v>
      </c>
      <c r="G3481" s="692">
        <v>12</v>
      </c>
      <c r="H3481" s="650">
        <v>10.46</v>
      </c>
      <c r="I3481" s="650">
        <v>125.52000000000001</v>
      </c>
      <c r="J3481" s="419">
        <v>43847</v>
      </c>
      <c r="K3481" s="597" t="s">
        <v>9234</v>
      </c>
      <c r="L3481" s="323" t="s">
        <v>9</v>
      </c>
      <c r="M3481" s="652" t="s">
        <v>1873</v>
      </c>
      <c r="N3481" s="660">
        <v>43878</v>
      </c>
      <c r="O3481" s="654">
        <v>43882</v>
      </c>
      <c r="P3481" s="396"/>
      <c r="Q3481" s="396" t="s">
        <v>67</v>
      </c>
      <c r="R3481" s="655">
        <v>2020</v>
      </c>
    </row>
    <row r="3482" spans="1:23" s="564" customFormat="1" ht="23.25" hidden="1" customHeight="1" x14ac:dyDescent="0.25">
      <c r="A3482" s="4" t="s">
        <v>0</v>
      </c>
      <c r="B3482" s="4" t="s">
        <v>5699</v>
      </c>
      <c r="C3482" s="722" t="s">
        <v>41</v>
      </c>
      <c r="D3482" s="421">
        <v>543861</v>
      </c>
      <c r="E3482" s="3" t="s">
        <v>5700</v>
      </c>
      <c r="F3482" s="344" t="s">
        <v>44</v>
      </c>
      <c r="G3482" s="692">
        <v>3</v>
      </c>
      <c r="H3482" s="650">
        <v>19.763000000000002</v>
      </c>
      <c r="I3482" s="650">
        <v>59.289000000000001</v>
      </c>
      <c r="J3482" s="420">
        <v>43850</v>
      </c>
      <c r="K3482" s="782" t="s">
        <v>33</v>
      </c>
      <c r="L3482" s="323" t="s">
        <v>54</v>
      </c>
      <c r="M3482" s="652" t="s">
        <v>193</v>
      </c>
      <c r="N3482" s="653">
        <v>43860</v>
      </c>
      <c r="O3482" s="654">
        <v>43860</v>
      </c>
      <c r="P3482" s="5"/>
      <c r="Q3482" s="363" t="s">
        <v>67</v>
      </c>
      <c r="R3482" s="655">
        <v>2020</v>
      </c>
      <c r="S3482" s="330"/>
      <c r="T3482" s="330"/>
      <c r="U3482" s="330"/>
      <c r="V3482" s="330"/>
      <c r="W3482" s="330"/>
    </row>
    <row r="3483" spans="1:23" s="124" customFormat="1" ht="23.25" hidden="1" customHeight="1" x14ac:dyDescent="0.25">
      <c r="A3483" s="4" t="s">
        <v>0</v>
      </c>
      <c r="B3483" s="4" t="s">
        <v>5699</v>
      </c>
      <c r="C3483" s="722" t="s">
        <v>41</v>
      </c>
      <c r="D3483" s="421">
        <v>543861</v>
      </c>
      <c r="E3483" s="3" t="s">
        <v>5700</v>
      </c>
      <c r="F3483" s="344" t="s">
        <v>44</v>
      </c>
      <c r="G3483" s="692">
        <v>3</v>
      </c>
      <c r="H3483" s="650">
        <v>19.763000000000002</v>
      </c>
      <c r="I3483" s="650">
        <v>59.289000000000001</v>
      </c>
      <c r="J3483" s="420">
        <v>43850</v>
      </c>
      <c r="K3483" s="782" t="s">
        <v>33</v>
      </c>
      <c r="L3483" s="323" t="s">
        <v>54</v>
      </c>
      <c r="M3483" s="652" t="s">
        <v>193</v>
      </c>
      <c r="N3483" s="653">
        <v>43860</v>
      </c>
      <c r="O3483" s="654">
        <v>43860</v>
      </c>
      <c r="P3483" s="5"/>
      <c r="Q3483" s="363" t="s">
        <v>67</v>
      </c>
      <c r="R3483" s="655">
        <v>2020</v>
      </c>
      <c r="S3483" s="564"/>
      <c r="T3483" s="564"/>
      <c r="U3483" s="564"/>
      <c r="V3483" s="564"/>
      <c r="W3483" s="564"/>
    </row>
    <row r="3484" spans="1:23" ht="23.25" hidden="1" customHeight="1" x14ac:dyDescent="0.25">
      <c r="A3484" s="4" t="s">
        <v>36</v>
      </c>
      <c r="B3484" s="4" t="s">
        <v>5701</v>
      </c>
      <c r="C3484" s="691"/>
      <c r="D3484" s="421"/>
      <c r="E3484" s="337" t="s">
        <v>5702</v>
      </c>
      <c r="F3484" s="332" t="s">
        <v>32</v>
      </c>
      <c r="G3484" s="692">
        <v>1</v>
      </c>
      <c r="H3484" s="650">
        <v>39.229999999999997</v>
      </c>
      <c r="I3484" s="650">
        <v>39.229999999999997</v>
      </c>
      <c r="J3484" s="419">
        <v>43853</v>
      </c>
      <c r="K3484" s="782" t="s">
        <v>149</v>
      </c>
      <c r="L3484" s="323" t="s">
        <v>88</v>
      </c>
      <c r="M3484" s="652" t="s">
        <v>193</v>
      </c>
      <c r="N3484" s="660">
        <v>43858</v>
      </c>
      <c r="O3484" s="654"/>
      <c r="P3484" s="396"/>
      <c r="Q3484" s="396" t="s">
        <v>67</v>
      </c>
      <c r="R3484" s="655">
        <v>2020</v>
      </c>
    </row>
    <row r="3485" spans="1:23" s="564" customFormat="1" ht="23.25" hidden="1" customHeight="1" x14ac:dyDescent="0.25">
      <c r="A3485" s="4" t="s">
        <v>36</v>
      </c>
      <c r="B3485" s="4" t="s">
        <v>5701</v>
      </c>
      <c r="C3485" s="691"/>
      <c r="D3485" s="421"/>
      <c r="E3485" s="337" t="s">
        <v>5702</v>
      </c>
      <c r="F3485" s="332" t="s">
        <v>32</v>
      </c>
      <c r="G3485" s="692">
        <v>1</v>
      </c>
      <c r="H3485" s="650">
        <v>39.229999999999997</v>
      </c>
      <c r="I3485" s="650">
        <v>39.229999999999997</v>
      </c>
      <c r="J3485" s="419">
        <v>43853</v>
      </c>
      <c r="K3485" s="782" t="s">
        <v>149</v>
      </c>
      <c r="L3485" s="323" t="s">
        <v>88</v>
      </c>
      <c r="M3485" s="652" t="s">
        <v>193</v>
      </c>
      <c r="N3485" s="660">
        <v>43858</v>
      </c>
      <c r="O3485" s="654"/>
      <c r="P3485" s="396"/>
      <c r="Q3485" s="396" t="s">
        <v>67</v>
      </c>
      <c r="R3485" s="655">
        <v>2020</v>
      </c>
      <c r="S3485" s="330"/>
      <c r="T3485" s="330"/>
      <c r="U3485" s="330"/>
      <c r="V3485" s="330"/>
      <c r="W3485" s="330"/>
    </row>
    <row r="3486" spans="1:23" ht="23.25" hidden="1" customHeight="1" x14ac:dyDescent="0.25">
      <c r="A3486" s="4" t="s">
        <v>95</v>
      </c>
      <c r="B3486" s="4" t="s">
        <v>3464</v>
      </c>
      <c r="C3486" s="691" t="s">
        <v>3465</v>
      </c>
      <c r="D3486" s="421" t="s">
        <v>3466</v>
      </c>
      <c r="E3486" s="3" t="s">
        <v>3467</v>
      </c>
      <c r="F3486" s="332" t="s">
        <v>94</v>
      </c>
      <c r="G3486" s="692">
        <v>12</v>
      </c>
      <c r="H3486" s="650">
        <v>1.633</v>
      </c>
      <c r="I3486" s="650">
        <v>19.596</v>
      </c>
      <c r="J3486" s="419">
        <v>43853</v>
      </c>
      <c r="K3486" s="782" t="s">
        <v>139</v>
      </c>
      <c r="L3486" s="323" t="s">
        <v>3468</v>
      </c>
      <c r="M3486" s="652" t="s">
        <v>193</v>
      </c>
      <c r="N3486" s="660">
        <v>43858</v>
      </c>
      <c r="O3486" s="654">
        <v>43858</v>
      </c>
      <c r="P3486" s="396"/>
      <c r="Q3486" s="4" t="s">
        <v>67</v>
      </c>
      <c r="R3486" s="655">
        <v>2020</v>
      </c>
    </row>
    <row r="3487" spans="1:23" ht="23.25" hidden="1" customHeight="1" x14ac:dyDescent="0.25">
      <c r="A3487" s="4" t="s">
        <v>95</v>
      </c>
      <c r="B3487" s="4" t="s">
        <v>3464</v>
      </c>
      <c r="C3487" s="691" t="s">
        <v>3465</v>
      </c>
      <c r="D3487" s="421" t="s">
        <v>3469</v>
      </c>
      <c r="E3487" s="3" t="s">
        <v>3470</v>
      </c>
      <c r="F3487" s="332" t="s">
        <v>94</v>
      </c>
      <c r="G3487" s="692">
        <v>60</v>
      </c>
      <c r="H3487" s="650">
        <v>2.8889999999999998</v>
      </c>
      <c r="I3487" s="650">
        <v>173.33999999999997</v>
      </c>
      <c r="J3487" s="419">
        <v>43853</v>
      </c>
      <c r="K3487" s="782" t="s">
        <v>139</v>
      </c>
      <c r="L3487" s="323" t="s">
        <v>3471</v>
      </c>
      <c r="M3487" s="652" t="s">
        <v>193</v>
      </c>
      <c r="N3487" s="660">
        <v>43858</v>
      </c>
      <c r="O3487" s="654">
        <v>43858</v>
      </c>
      <c r="P3487" s="396"/>
      <c r="Q3487" s="4" t="s">
        <v>67</v>
      </c>
      <c r="R3487" s="655">
        <v>2020</v>
      </c>
    </row>
    <row r="3488" spans="1:23" ht="23.25" hidden="1" customHeight="1" x14ac:dyDescent="0.25">
      <c r="A3488" s="4" t="s">
        <v>95</v>
      </c>
      <c r="B3488" s="4" t="s">
        <v>3464</v>
      </c>
      <c r="C3488" s="691" t="s">
        <v>3465</v>
      </c>
      <c r="D3488" s="421" t="s">
        <v>3466</v>
      </c>
      <c r="E3488" s="3" t="s">
        <v>3467</v>
      </c>
      <c r="F3488" s="332" t="s">
        <v>94</v>
      </c>
      <c r="G3488" s="692">
        <v>12</v>
      </c>
      <c r="H3488" s="650">
        <v>1.633</v>
      </c>
      <c r="I3488" s="650">
        <v>19.596</v>
      </c>
      <c r="J3488" s="419">
        <v>43853</v>
      </c>
      <c r="K3488" s="782" t="s">
        <v>139</v>
      </c>
      <c r="L3488" s="323" t="s">
        <v>3468</v>
      </c>
      <c r="M3488" s="652" t="s">
        <v>193</v>
      </c>
      <c r="N3488" s="660">
        <v>43858</v>
      </c>
      <c r="O3488" s="654">
        <v>43858</v>
      </c>
      <c r="P3488" s="396"/>
      <c r="Q3488" s="4" t="s">
        <v>67</v>
      </c>
      <c r="R3488" s="655">
        <v>2020</v>
      </c>
    </row>
    <row r="3489" spans="1:23" ht="23.25" hidden="1" customHeight="1" x14ac:dyDescent="0.25">
      <c r="A3489" s="4" t="s">
        <v>95</v>
      </c>
      <c r="B3489" s="4" t="s">
        <v>3464</v>
      </c>
      <c r="C3489" s="691" t="s">
        <v>3465</v>
      </c>
      <c r="D3489" s="421" t="s">
        <v>3469</v>
      </c>
      <c r="E3489" s="3" t="s">
        <v>3470</v>
      </c>
      <c r="F3489" s="332" t="s">
        <v>94</v>
      </c>
      <c r="G3489" s="692">
        <v>60</v>
      </c>
      <c r="H3489" s="650">
        <v>2.8889999999999998</v>
      </c>
      <c r="I3489" s="650">
        <v>173.33999999999997</v>
      </c>
      <c r="J3489" s="419">
        <v>43853</v>
      </c>
      <c r="K3489" s="782" t="s">
        <v>139</v>
      </c>
      <c r="L3489" s="323" t="s">
        <v>3471</v>
      </c>
      <c r="M3489" s="652" t="s">
        <v>193</v>
      </c>
      <c r="N3489" s="660">
        <v>43858</v>
      </c>
      <c r="O3489" s="654">
        <v>43858</v>
      </c>
      <c r="P3489" s="396"/>
      <c r="Q3489" s="4" t="s">
        <v>67</v>
      </c>
      <c r="R3489" s="655">
        <v>2020</v>
      </c>
    </row>
    <row r="3490" spans="1:23" ht="23.25" hidden="1" customHeight="1" x14ac:dyDescent="0.25">
      <c r="A3490" s="4" t="s">
        <v>9</v>
      </c>
      <c r="B3490" s="4" t="s">
        <v>5703</v>
      </c>
      <c r="C3490" s="691"/>
      <c r="D3490" s="421" t="s">
        <v>5704</v>
      </c>
      <c r="E3490" s="333" t="s">
        <v>5703</v>
      </c>
      <c r="F3490" s="332" t="s">
        <v>50</v>
      </c>
      <c r="G3490" s="692">
        <v>5</v>
      </c>
      <c r="H3490" s="650">
        <v>6.67</v>
      </c>
      <c r="I3490" s="650">
        <v>33.35</v>
      </c>
      <c r="J3490" s="419">
        <v>43854</v>
      </c>
      <c r="K3490" s="598" t="s">
        <v>188</v>
      </c>
      <c r="L3490" s="323" t="s">
        <v>9</v>
      </c>
      <c r="M3490" s="652" t="s">
        <v>193</v>
      </c>
      <c r="N3490" s="660">
        <v>43858</v>
      </c>
      <c r="O3490" s="654">
        <v>43865</v>
      </c>
      <c r="P3490" s="396"/>
      <c r="Q3490" s="817" t="s">
        <v>100</v>
      </c>
      <c r="R3490" s="655">
        <v>2020</v>
      </c>
    </row>
    <row r="3491" spans="1:23" ht="23.25" hidden="1" customHeight="1" x14ac:dyDescent="0.25">
      <c r="A3491" s="4" t="s">
        <v>9</v>
      </c>
      <c r="B3491" s="4" t="s">
        <v>5703</v>
      </c>
      <c r="C3491" s="691"/>
      <c r="D3491" s="421" t="s">
        <v>5704</v>
      </c>
      <c r="E3491" s="333" t="s">
        <v>5703</v>
      </c>
      <c r="F3491" s="332" t="s">
        <v>50</v>
      </c>
      <c r="G3491" s="692">
        <v>5</v>
      </c>
      <c r="H3491" s="650">
        <v>6.67</v>
      </c>
      <c r="I3491" s="650">
        <v>33.35</v>
      </c>
      <c r="J3491" s="419">
        <v>43854</v>
      </c>
      <c r="K3491" s="598" t="s">
        <v>188</v>
      </c>
      <c r="L3491" s="323" t="s">
        <v>9</v>
      </c>
      <c r="M3491" s="652" t="s">
        <v>193</v>
      </c>
      <c r="N3491" s="660">
        <v>43858</v>
      </c>
      <c r="O3491" s="654">
        <v>43865</v>
      </c>
      <c r="P3491" s="396"/>
      <c r="Q3491" s="817" t="s">
        <v>100</v>
      </c>
      <c r="R3491" s="655">
        <v>2020</v>
      </c>
    </row>
    <row r="3492" spans="1:23" ht="23.25" hidden="1" customHeight="1" x14ac:dyDescent="0.25">
      <c r="A3492" s="4" t="s">
        <v>9</v>
      </c>
      <c r="B3492" s="4" t="s">
        <v>5705</v>
      </c>
      <c r="C3492" s="691"/>
      <c r="D3492" s="421" t="s">
        <v>5706</v>
      </c>
      <c r="E3492" s="3" t="s">
        <v>5705</v>
      </c>
      <c r="F3492" s="332" t="s">
        <v>50</v>
      </c>
      <c r="G3492" s="692">
        <v>12</v>
      </c>
      <c r="H3492" s="650">
        <v>7.09</v>
      </c>
      <c r="I3492" s="650">
        <v>83.16</v>
      </c>
      <c r="J3492" s="419">
        <v>43854</v>
      </c>
      <c r="K3492" s="598" t="s">
        <v>188</v>
      </c>
      <c r="L3492" s="323" t="s">
        <v>9</v>
      </c>
      <c r="M3492" s="652" t="s">
        <v>1873</v>
      </c>
      <c r="N3492" s="660">
        <v>43880</v>
      </c>
      <c r="O3492" s="654">
        <v>43882</v>
      </c>
      <c r="P3492" s="396"/>
      <c r="Q3492" s="817" t="s">
        <v>100</v>
      </c>
      <c r="R3492" s="655">
        <v>2020</v>
      </c>
    </row>
    <row r="3493" spans="1:23" ht="23.25" hidden="1" customHeight="1" x14ac:dyDescent="0.25">
      <c r="A3493" s="4" t="s">
        <v>9</v>
      </c>
      <c r="B3493" s="4" t="s">
        <v>5705</v>
      </c>
      <c r="C3493" s="691"/>
      <c r="D3493" s="421" t="s">
        <v>5706</v>
      </c>
      <c r="E3493" s="3" t="s">
        <v>5705</v>
      </c>
      <c r="F3493" s="332" t="s">
        <v>50</v>
      </c>
      <c r="G3493" s="692">
        <v>12</v>
      </c>
      <c r="H3493" s="650">
        <v>7.09</v>
      </c>
      <c r="I3493" s="650">
        <v>83.16</v>
      </c>
      <c r="J3493" s="419">
        <v>43854</v>
      </c>
      <c r="K3493" s="598" t="s">
        <v>188</v>
      </c>
      <c r="L3493" s="323" t="s">
        <v>9</v>
      </c>
      <c r="M3493" s="652" t="s">
        <v>1873</v>
      </c>
      <c r="N3493" s="660">
        <v>43880</v>
      </c>
      <c r="O3493" s="654">
        <v>43882</v>
      </c>
      <c r="P3493" s="396"/>
      <c r="Q3493" s="817" t="s">
        <v>100</v>
      </c>
      <c r="R3493" s="655">
        <v>2020</v>
      </c>
    </row>
    <row r="3494" spans="1:23" ht="23.25" hidden="1" customHeight="1" x14ac:dyDescent="0.25">
      <c r="A3494" s="4" t="s">
        <v>9</v>
      </c>
      <c r="B3494" s="4" t="s">
        <v>4868</v>
      </c>
      <c r="C3494" s="691"/>
      <c r="D3494" s="421" t="s">
        <v>5707</v>
      </c>
      <c r="E3494" s="333" t="s">
        <v>4868</v>
      </c>
      <c r="F3494" s="332" t="s">
        <v>50</v>
      </c>
      <c r="G3494" s="692" t="s">
        <v>5264</v>
      </c>
      <c r="H3494" s="650"/>
      <c r="I3494" s="650">
        <v>56</v>
      </c>
      <c r="J3494" s="419">
        <v>43854</v>
      </c>
      <c r="K3494" s="598" t="s">
        <v>188</v>
      </c>
      <c r="L3494" s="323" t="s">
        <v>9</v>
      </c>
      <c r="M3494" s="652" t="s">
        <v>193</v>
      </c>
      <c r="N3494" s="660">
        <v>43858</v>
      </c>
      <c r="O3494" s="654">
        <v>43865</v>
      </c>
      <c r="P3494" s="396"/>
      <c r="Q3494" s="817" t="s">
        <v>100</v>
      </c>
      <c r="R3494" s="655">
        <v>2020</v>
      </c>
    </row>
    <row r="3495" spans="1:23" ht="23.25" hidden="1" customHeight="1" x14ac:dyDescent="0.25">
      <c r="A3495" s="4" t="s">
        <v>9</v>
      </c>
      <c r="B3495" s="4" t="s">
        <v>4868</v>
      </c>
      <c r="C3495" s="691"/>
      <c r="D3495" s="421" t="s">
        <v>5707</v>
      </c>
      <c r="E3495" s="333" t="s">
        <v>4868</v>
      </c>
      <c r="F3495" s="332" t="s">
        <v>50</v>
      </c>
      <c r="G3495" s="692" t="s">
        <v>5264</v>
      </c>
      <c r="H3495" s="650"/>
      <c r="I3495" s="650">
        <v>56</v>
      </c>
      <c r="J3495" s="419">
        <v>43854</v>
      </c>
      <c r="K3495" s="598" t="s">
        <v>188</v>
      </c>
      <c r="L3495" s="323" t="s">
        <v>9</v>
      </c>
      <c r="M3495" s="652" t="s">
        <v>193</v>
      </c>
      <c r="N3495" s="660">
        <v>43858</v>
      </c>
      <c r="O3495" s="654">
        <v>43865</v>
      </c>
      <c r="P3495" s="396"/>
      <c r="Q3495" s="817" t="s">
        <v>100</v>
      </c>
      <c r="R3495" s="655">
        <v>2020</v>
      </c>
    </row>
    <row r="3496" spans="1:23" ht="23.25" hidden="1" customHeight="1" x14ac:dyDescent="0.25">
      <c r="A3496" s="4" t="s">
        <v>9</v>
      </c>
      <c r="B3496" s="4" t="s">
        <v>5708</v>
      </c>
      <c r="C3496" s="691"/>
      <c r="D3496" s="421" t="s">
        <v>5709</v>
      </c>
      <c r="E3496" s="333" t="s">
        <v>5708</v>
      </c>
      <c r="F3496" s="332" t="s">
        <v>50</v>
      </c>
      <c r="G3496" s="692" t="s">
        <v>5264</v>
      </c>
      <c r="H3496" s="650"/>
      <c r="I3496" s="650">
        <v>82.67</v>
      </c>
      <c r="J3496" s="419">
        <v>43854</v>
      </c>
      <c r="K3496" s="598" t="s">
        <v>188</v>
      </c>
      <c r="L3496" s="323" t="s">
        <v>9</v>
      </c>
      <c r="M3496" s="652" t="s">
        <v>193</v>
      </c>
      <c r="N3496" s="653">
        <v>43858</v>
      </c>
      <c r="O3496" s="654">
        <v>43865</v>
      </c>
      <c r="P3496" s="396"/>
      <c r="Q3496" s="817" t="s">
        <v>100</v>
      </c>
      <c r="R3496" s="655">
        <v>2020</v>
      </c>
    </row>
    <row r="3497" spans="1:23" ht="23.25" hidden="1" customHeight="1" x14ac:dyDescent="0.25">
      <c r="A3497" s="4" t="s">
        <v>9</v>
      </c>
      <c r="B3497" s="4" t="s">
        <v>5708</v>
      </c>
      <c r="C3497" s="691"/>
      <c r="D3497" s="421" t="s">
        <v>5709</v>
      </c>
      <c r="E3497" s="333" t="s">
        <v>5708</v>
      </c>
      <c r="F3497" s="332" t="s">
        <v>50</v>
      </c>
      <c r="G3497" s="692" t="s">
        <v>5264</v>
      </c>
      <c r="H3497" s="650"/>
      <c r="I3497" s="650">
        <v>82.67</v>
      </c>
      <c r="J3497" s="419">
        <v>43854</v>
      </c>
      <c r="K3497" s="598" t="s">
        <v>188</v>
      </c>
      <c r="L3497" s="323" t="s">
        <v>9</v>
      </c>
      <c r="M3497" s="652" t="s">
        <v>193</v>
      </c>
      <c r="N3497" s="653">
        <v>43858</v>
      </c>
      <c r="O3497" s="654">
        <v>43865</v>
      </c>
      <c r="P3497" s="396"/>
      <c r="Q3497" s="817" t="s">
        <v>100</v>
      </c>
      <c r="R3497" s="655">
        <v>2020</v>
      </c>
    </row>
    <row r="3498" spans="1:23" ht="23.25" hidden="1" customHeight="1" x14ac:dyDescent="0.25">
      <c r="A3498" s="124" t="s">
        <v>4004</v>
      </c>
      <c r="B3498" s="86" t="s">
        <v>5710</v>
      </c>
      <c r="C3498" s="661" t="s">
        <v>3770</v>
      </c>
      <c r="D3498" s="118" t="s">
        <v>5711</v>
      </c>
      <c r="E3498" s="337" t="s">
        <v>5712</v>
      </c>
      <c r="F3498" s="344" t="s">
        <v>44</v>
      </c>
      <c r="G3498" s="661">
        <v>4</v>
      </c>
      <c r="H3498" s="650"/>
      <c r="I3498" s="650"/>
      <c r="J3498" s="168">
        <v>44412</v>
      </c>
      <c r="K3498" s="671" t="s">
        <v>76</v>
      </c>
      <c r="L3498" s="312" t="s">
        <v>84</v>
      </c>
      <c r="M3498" s="652" t="s">
        <v>1258</v>
      </c>
      <c r="N3498" s="654">
        <v>44495</v>
      </c>
      <c r="O3498" s="654">
        <v>44497</v>
      </c>
      <c r="P3498" s="86"/>
      <c r="Q3498" s="271" t="s">
        <v>67</v>
      </c>
      <c r="R3498" s="455">
        <f>YEAR(J3498)</f>
        <v>2021</v>
      </c>
    </row>
    <row r="3499" spans="1:23" ht="23.25" hidden="1" customHeight="1" x14ac:dyDescent="0.25">
      <c r="A3499" s="440" t="s">
        <v>293</v>
      </c>
      <c r="B3499" s="124" t="s">
        <v>5713</v>
      </c>
      <c r="C3499" s="661" t="s">
        <v>3770</v>
      </c>
      <c r="D3499" s="118" t="s">
        <v>5711</v>
      </c>
      <c r="E3499" s="124" t="s">
        <v>5714</v>
      </c>
      <c r="F3499" s="118" t="s">
        <v>2334</v>
      </c>
      <c r="G3499" s="661">
        <v>7</v>
      </c>
      <c r="H3499" s="650">
        <v>30.29</v>
      </c>
      <c r="I3499" s="650">
        <v>169.62</v>
      </c>
      <c r="J3499" s="168">
        <v>44882</v>
      </c>
      <c r="K3499" s="671" t="s">
        <v>76</v>
      </c>
      <c r="L3499" s="310"/>
      <c r="M3499" s="652"/>
      <c r="N3499" s="654"/>
      <c r="O3499" s="654"/>
      <c r="P3499" s="118"/>
      <c r="Q3499" s="271" t="s">
        <v>67</v>
      </c>
      <c r="R3499" s="86">
        <v>2021</v>
      </c>
    </row>
    <row r="3500" spans="1:23" ht="23.25" hidden="1" customHeight="1" x14ac:dyDescent="0.25">
      <c r="A3500" s="4" t="s">
        <v>54</v>
      </c>
      <c r="B3500" s="4" t="s">
        <v>5715</v>
      </c>
      <c r="C3500" s="691" t="s">
        <v>5716</v>
      </c>
      <c r="D3500" s="421" t="s">
        <v>5717</v>
      </c>
      <c r="E3500" s="337" t="s">
        <v>5718</v>
      </c>
      <c r="F3500" s="344" t="s">
        <v>44</v>
      </c>
      <c r="G3500" s="692">
        <v>5</v>
      </c>
      <c r="H3500" s="650">
        <v>3.5</v>
      </c>
      <c r="I3500" s="650">
        <v>17.5</v>
      </c>
      <c r="J3500" s="420">
        <v>43857</v>
      </c>
      <c r="K3500" s="782" t="s">
        <v>33</v>
      </c>
      <c r="L3500" s="323" t="s">
        <v>0</v>
      </c>
      <c r="M3500" s="652" t="s">
        <v>193</v>
      </c>
      <c r="N3500" s="653">
        <v>43860</v>
      </c>
      <c r="O3500" s="654">
        <v>43860</v>
      </c>
      <c r="P3500" s="396"/>
      <c r="Q3500" s="363" t="s">
        <v>67</v>
      </c>
      <c r="R3500" s="655">
        <v>2020</v>
      </c>
      <c r="S3500" s="564"/>
      <c r="T3500" s="564"/>
      <c r="U3500" s="564"/>
      <c r="V3500" s="564"/>
      <c r="W3500" s="564"/>
    </row>
    <row r="3501" spans="1:23" ht="23.25" hidden="1" customHeight="1" x14ac:dyDescent="0.25">
      <c r="A3501" s="4" t="s">
        <v>54</v>
      </c>
      <c r="B3501" s="4" t="s">
        <v>5715</v>
      </c>
      <c r="C3501" s="691" t="s">
        <v>5716</v>
      </c>
      <c r="D3501" s="421" t="s">
        <v>5717</v>
      </c>
      <c r="E3501" s="337" t="s">
        <v>5718</v>
      </c>
      <c r="F3501" s="344" t="s">
        <v>44</v>
      </c>
      <c r="G3501" s="692">
        <v>5</v>
      </c>
      <c r="H3501" s="650">
        <v>3.5</v>
      </c>
      <c r="I3501" s="650">
        <v>17.5</v>
      </c>
      <c r="J3501" s="420">
        <v>43857</v>
      </c>
      <c r="K3501" s="782" t="s">
        <v>33</v>
      </c>
      <c r="L3501" s="323" t="s">
        <v>0</v>
      </c>
      <c r="M3501" s="652" t="s">
        <v>193</v>
      </c>
      <c r="N3501" s="653">
        <v>43860</v>
      </c>
      <c r="O3501" s="654">
        <v>43860</v>
      </c>
      <c r="P3501" s="396"/>
      <c r="Q3501" s="363" t="s">
        <v>67</v>
      </c>
      <c r="R3501" s="655">
        <v>2020</v>
      </c>
    </row>
    <row r="3502" spans="1:23" ht="23.25" hidden="1" customHeight="1" x14ac:dyDescent="0.25">
      <c r="A3502" s="4" t="s">
        <v>103</v>
      </c>
      <c r="B3502" s="4" t="s">
        <v>5322</v>
      </c>
      <c r="C3502" s="691"/>
      <c r="D3502" s="421" t="s">
        <v>5323</v>
      </c>
      <c r="E3502" s="337" t="s">
        <v>5325</v>
      </c>
      <c r="F3502" s="332" t="s">
        <v>32</v>
      </c>
      <c r="G3502" s="692">
        <v>225</v>
      </c>
      <c r="H3502" s="650">
        <v>0.92</v>
      </c>
      <c r="I3502" s="650">
        <v>207</v>
      </c>
      <c r="J3502" s="419">
        <v>43857</v>
      </c>
      <c r="K3502" s="782" t="s">
        <v>149</v>
      </c>
      <c r="L3502" s="323" t="s">
        <v>103</v>
      </c>
      <c r="M3502" s="652" t="s">
        <v>193</v>
      </c>
      <c r="N3502" s="660">
        <v>43858</v>
      </c>
      <c r="O3502" s="654">
        <v>43865</v>
      </c>
      <c r="P3502" s="396"/>
      <c r="Q3502" s="817" t="s">
        <v>100</v>
      </c>
      <c r="R3502" s="655">
        <v>2020</v>
      </c>
    </row>
    <row r="3503" spans="1:23" s="124" customFormat="1" ht="23.25" hidden="1" customHeight="1" x14ac:dyDescent="0.25">
      <c r="A3503" s="4" t="s">
        <v>103</v>
      </c>
      <c r="B3503" s="4" t="s">
        <v>5322</v>
      </c>
      <c r="C3503" s="691"/>
      <c r="D3503" s="421" t="s">
        <v>5323</v>
      </c>
      <c r="E3503" s="337" t="s">
        <v>5326</v>
      </c>
      <c r="F3503" s="332" t="s">
        <v>32</v>
      </c>
      <c r="G3503" s="692">
        <v>225</v>
      </c>
      <c r="H3503" s="650">
        <v>1.64</v>
      </c>
      <c r="I3503" s="650">
        <v>369</v>
      </c>
      <c r="J3503" s="419">
        <v>43857</v>
      </c>
      <c r="K3503" s="782" t="s">
        <v>149</v>
      </c>
      <c r="L3503" s="323" t="s">
        <v>103</v>
      </c>
      <c r="M3503" s="652" t="s">
        <v>193</v>
      </c>
      <c r="N3503" s="660">
        <v>43858</v>
      </c>
      <c r="O3503" s="654">
        <v>43865</v>
      </c>
      <c r="P3503" s="396"/>
      <c r="Q3503" s="817" t="s">
        <v>100</v>
      </c>
      <c r="R3503" s="655">
        <v>2020</v>
      </c>
      <c r="S3503" s="330"/>
      <c r="T3503" s="330"/>
      <c r="U3503" s="330"/>
      <c r="V3503" s="330"/>
      <c r="W3503" s="330"/>
    </row>
    <row r="3504" spans="1:23" s="124" customFormat="1" ht="23.25" hidden="1" customHeight="1" x14ac:dyDescent="0.25">
      <c r="A3504" s="4" t="s">
        <v>103</v>
      </c>
      <c r="B3504" s="4" t="s">
        <v>5322</v>
      </c>
      <c r="C3504" s="691"/>
      <c r="D3504" s="421" t="s">
        <v>5323</v>
      </c>
      <c r="E3504" s="337" t="s">
        <v>5324</v>
      </c>
      <c r="F3504" s="332" t="s">
        <v>32</v>
      </c>
      <c r="G3504" s="692">
        <v>225</v>
      </c>
      <c r="H3504" s="650">
        <v>3.5</v>
      </c>
      <c r="I3504" s="650">
        <v>787.5</v>
      </c>
      <c r="J3504" s="419">
        <v>43857</v>
      </c>
      <c r="K3504" s="782" t="s">
        <v>149</v>
      </c>
      <c r="L3504" s="323" t="s">
        <v>103</v>
      </c>
      <c r="M3504" s="652" t="s">
        <v>193</v>
      </c>
      <c r="N3504" s="660">
        <v>43858</v>
      </c>
      <c r="O3504" s="654">
        <v>43865</v>
      </c>
      <c r="P3504" s="396"/>
      <c r="Q3504" s="817" t="s">
        <v>100</v>
      </c>
      <c r="R3504" s="655">
        <v>2020</v>
      </c>
      <c r="S3504" s="330"/>
      <c r="T3504" s="330"/>
      <c r="U3504" s="330"/>
      <c r="V3504" s="330"/>
      <c r="W3504" s="330"/>
    </row>
    <row r="3505" spans="1:23" ht="23.25" hidden="1" customHeight="1" x14ac:dyDescent="0.25">
      <c r="A3505" s="4" t="s">
        <v>103</v>
      </c>
      <c r="B3505" s="4" t="s">
        <v>5322</v>
      </c>
      <c r="C3505" s="691"/>
      <c r="D3505" s="421" t="s">
        <v>5323</v>
      </c>
      <c r="E3505" s="337" t="s">
        <v>5325</v>
      </c>
      <c r="F3505" s="332" t="s">
        <v>32</v>
      </c>
      <c r="G3505" s="692">
        <v>225</v>
      </c>
      <c r="H3505" s="650">
        <v>0.92</v>
      </c>
      <c r="I3505" s="650">
        <v>207</v>
      </c>
      <c r="J3505" s="419">
        <v>43857</v>
      </c>
      <c r="K3505" s="782" t="s">
        <v>149</v>
      </c>
      <c r="L3505" s="323" t="s">
        <v>103</v>
      </c>
      <c r="M3505" s="652" t="s">
        <v>193</v>
      </c>
      <c r="N3505" s="660">
        <v>43858</v>
      </c>
      <c r="O3505" s="654">
        <v>43865</v>
      </c>
      <c r="P3505" s="396"/>
      <c r="Q3505" s="817" t="s">
        <v>100</v>
      </c>
      <c r="R3505" s="655">
        <v>2020</v>
      </c>
    </row>
    <row r="3506" spans="1:23" s="564" customFormat="1" ht="23.25" hidden="1" customHeight="1" x14ac:dyDescent="0.25">
      <c r="A3506" s="4" t="s">
        <v>103</v>
      </c>
      <c r="B3506" s="4" t="s">
        <v>5322</v>
      </c>
      <c r="C3506" s="691"/>
      <c r="D3506" s="421" t="s">
        <v>5323</v>
      </c>
      <c r="E3506" s="337" t="s">
        <v>5326</v>
      </c>
      <c r="F3506" s="332" t="s">
        <v>32</v>
      </c>
      <c r="G3506" s="692">
        <v>225</v>
      </c>
      <c r="H3506" s="650">
        <v>1.64</v>
      </c>
      <c r="I3506" s="650">
        <v>369</v>
      </c>
      <c r="J3506" s="419">
        <v>43857</v>
      </c>
      <c r="K3506" s="782" t="s">
        <v>149</v>
      </c>
      <c r="L3506" s="323" t="s">
        <v>103</v>
      </c>
      <c r="M3506" s="652" t="s">
        <v>193</v>
      </c>
      <c r="N3506" s="660">
        <v>43858</v>
      </c>
      <c r="O3506" s="654">
        <v>43865</v>
      </c>
      <c r="P3506" s="396"/>
      <c r="Q3506" s="817" t="s">
        <v>100</v>
      </c>
      <c r="R3506" s="655">
        <v>2020</v>
      </c>
      <c r="S3506" s="330"/>
      <c r="T3506" s="330"/>
      <c r="U3506" s="330"/>
      <c r="V3506" s="330"/>
      <c r="W3506" s="330"/>
    </row>
    <row r="3507" spans="1:23" s="124" customFormat="1" ht="23.25" hidden="1" customHeight="1" x14ac:dyDescent="0.25">
      <c r="A3507" s="4" t="s">
        <v>103</v>
      </c>
      <c r="B3507" s="4" t="s">
        <v>5322</v>
      </c>
      <c r="C3507" s="691"/>
      <c r="D3507" s="421" t="s">
        <v>5323</v>
      </c>
      <c r="E3507" s="337" t="s">
        <v>5324</v>
      </c>
      <c r="F3507" s="332" t="s">
        <v>32</v>
      </c>
      <c r="G3507" s="692">
        <v>225</v>
      </c>
      <c r="H3507" s="650">
        <v>3.5</v>
      </c>
      <c r="I3507" s="650">
        <v>787.5</v>
      </c>
      <c r="J3507" s="419">
        <v>43857</v>
      </c>
      <c r="K3507" s="782" t="s">
        <v>149</v>
      </c>
      <c r="L3507" s="323" t="s">
        <v>103</v>
      </c>
      <c r="M3507" s="652" t="s">
        <v>193</v>
      </c>
      <c r="N3507" s="660">
        <v>43858</v>
      </c>
      <c r="O3507" s="654">
        <v>43865</v>
      </c>
      <c r="P3507" s="396"/>
      <c r="Q3507" s="817" t="s">
        <v>100</v>
      </c>
      <c r="R3507" s="655">
        <v>2020</v>
      </c>
      <c r="S3507" s="330"/>
      <c r="T3507" s="330"/>
      <c r="U3507" s="330"/>
      <c r="V3507" s="330"/>
      <c r="W3507" s="330"/>
    </row>
    <row r="3508" spans="1:23" s="124" customFormat="1" ht="23.25" hidden="1" customHeight="1" x14ac:dyDescent="0.25">
      <c r="A3508" s="4" t="s">
        <v>54</v>
      </c>
      <c r="B3508" s="4" t="s">
        <v>5719</v>
      </c>
      <c r="C3508" s="691" t="s">
        <v>2402</v>
      </c>
      <c r="D3508" s="421"/>
      <c r="E3508" s="337" t="s">
        <v>4936</v>
      </c>
      <c r="F3508" s="332" t="s">
        <v>32</v>
      </c>
      <c r="G3508" s="692">
        <v>1</v>
      </c>
      <c r="H3508" s="650"/>
      <c r="I3508" s="650"/>
      <c r="J3508" s="419">
        <v>43857</v>
      </c>
      <c r="K3508" s="782" t="s">
        <v>808</v>
      </c>
      <c r="L3508" s="323" t="s">
        <v>88</v>
      </c>
      <c r="M3508" s="652" t="s">
        <v>1873</v>
      </c>
      <c r="N3508" s="660"/>
      <c r="O3508" s="654"/>
      <c r="P3508" s="396"/>
      <c r="Q3508" s="817" t="s">
        <v>100</v>
      </c>
      <c r="R3508" s="655">
        <v>2020</v>
      </c>
    </row>
    <row r="3509" spans="1:23" s="124" customFormat="1" ht="23.25" hidden="1" customHeight="1" x14ac:dyDescent="0.25">
      <c r="A3509" s="4" t="s">
        <v>54</v>
      </c>
      <c r="B3509" s="4" t="s">
        <v>5719</v>
      </c>
      <c r="C3509" s="691" t="s">
        <v>2402</v>
      </c>
      <c r="D3509" s="421"/>
      <c r="E3509" s="337" t="s">
        <v>4936</v>
      </c>
      <c r="F3509" s="332" t="s">
        <v>32</v>
      </c>
      <c r="G3509" s="692">
        <v>1</v>
      </c>
      <c r="H3509" s="650"/>
      <c r="I3509" s="650"/>
      <c r="J3509" s="419">
        <v>43857</v>
      </c>
      <c r="K3509" s="782" t="s">
        <v>808</v>
      </c>
      <c r="L3509" s="323" t="s">
        <v>88</v>
      </c>
      <c r="M3509" s="652" t="s">
        <v>1873</v>
      </c>
      <c r="N3509" s="660"/>
      <c r="O3509" s="654"/>
      <c r="P3509" s="396"/>
      <c r="Q3509" s="817" t="s">
        <v>100</v>
      </c>
      <c r="R3509" s="655">
        <v>2020</v>
      </c>
    </row>
    <row r="3510" spans="1:23" s="564" customFormat="1" ht="23.25" hidden="1" customHeight="1" x14ac:dyDescent="0.25">
      <c r="A3510" s="4" t="s">
        <v>84</v>
      </c>
      <c r="B3510" s="4" t="s">
        <v>5720</v>
      </c>
      <c r="C3510" s="691" t="s">
        <v>2402</v>
      </c>
      <c r="D3510" s="421"/>
      <c r="E3510" s="337" t="s">
        <v>5720</v>
      </c>
      <c r="F3510" s="332" t="s">
        <v>32</v>
      </c>
      <c r="G3510" s="692">
        <v>1</v>
      </c>
      <c r="H3510" s="650">
        <v>1045.2</v>
      </c>
      <c r="I3510" s="650">
        <v>1045.2</v>
      </c>
      <c r="J3510" s="420">
        <v>43857</v>
      </c>
      <c r="K3510" s="782" t="s">
        <v>33</v>
      </c>
      <c r="L3510" s="323" t="s">
        <v>88</v>
      </c>
      <c r="M3510" s="652" t="s">
        <v>193</v>
      </c>
      <c r="N3510" s="653">
        <v>43858</v>
      </c>
      <c r="O3510" s="654">
        <v>43865</v>
      </c>
      <c r="P3510" s="658"/>
      <c r="Q3510" s="746" t="s">
        <v>67</v>
      </c>
      <c r="R3510" s="655">
        <v>2020</v>
      </c>
      <c r="S3510" s="330"/>
      <c r="T3510" s="330"/>
      <c r="U3510" s="330"/>
      <c r="V3510" s="330"/>
      <c r="W3510" s="330"/>
    </row>
    <row r="3511" spans="1:23" s="124" customFormat="1" ht="23.25" hidden="1" customHeight="1" x14ac:dyDescent="0.25">
      <c r="A3511" s="4" t="s">
        <v>84</v>
      </c>
      <c r="B3511" s="4" t="s">
        <v>5720</v>
      </c>
      <c r="C3511" s="691" t="s">
        <v>2402</v>
      </c>
      <c r="D3511" s="421"/>
      <c r="E3511" s="337" t="s">
        <v>5720</v>
      </c>
      <c r="F3511" s="332" t="s">
        <v>32</v>
      </c>
      <c r="G3511" s="692">
        <v>1</v>
      </c>
      <c r="H3511" s="650">
        <v>1045.2</v>
      </c>
      <c r="I3511" s="650">
        <v>1045.2</v>
      </c>
      <c r="J3511" s="420">
        <v>43857</v>
      </c>
      <c r="K3511" s="782" t="s">
        <v>33</v>
      </c>
      <c r="L3511" s="323" t="s">
        <v>88</v>
      </c>
      <c r="M3511" s="652" t="s">
        <v>193</v>
      </c>
      <c r="N3511" s="653">
        <v>43858</v>
      </c>
      <c r="O3511" s="654">
        <v>43865</v>
      </c>
      <c r="P3511" s="658"/>
      <c r="Q3511" s="746" t="s">
        <v>67</v>
      </c>
      <c r="R3511" s="655">
        <v>2020</v>
      </c>
      <c r="S3511" s="330"/>
      <c r="T3511" s="330"/>
      <c r="U3511" s="330"/>
      <c r="V3511" s="330"/>
      <c r="W3511" s="330"/>
    </row>
    <row r="3512" spans="1:23" s="124" customFormat="1" ht="23.25" hidden="1" customHeight="1" x14ac:dyDescent="0.25">
      <c r="A3512" s="4" t="s">
        <v>84</v>
      </c>
      <c r="B3512" s="4" t="s">
        <v>5721</v>
      </c>
      <c r="C3512" s="691" t="s">
        <v>2402</v>
      </c>
      <c r="D3512" s="421"/>
      <c r="E3512" s="337" t="s">
        <v>5721</v>
      </c>
      <c r="F3512" s="332" t="s">
        <v>32</v>
      </c>
      <c r="G3512" s="692">
        <v>1</v>
      </c>
      <c r="H3512" s="650">
        <v>105</v>
      </c>
      <c r="I3512" s="650">
        <v>105</v>
      </c>
      <c r="J3512" s="420">
        <v>43857</v>
      </c>
      <c r="K3512" s="782" t="s">
        <v>33</v>
      </c>
      <c r="L3512" s="323" t="s">
        <v>88</v>
      </c>
      <c r="M3512" s="652" t="s">
        <v>193</v>
      </c>
      <c r="N3512" s="653">
        <v>43858</v>
      </c>
      <c r="O3512" s="654"/>
      <c r="P3512" s="396"/>
      <c r="Q3512" s="772" t="s">
        <v>100</v>
      </c>
      <c r="R3512" s="655">
        <v>2020</v>
      </c>
      <c r="S3512" s="330"/>
      <c r="T3512" s="330"/>
      <c r="U3512" s="330"/>
      <c r="V3512" s="330"/>
      <c r="W3512" s="330"/>
    </row>
    <row r="3513" spans="1:23" s="124" customFormat="1" ht="23.25" hidden="1" customHeight="1" x14ac:dyDescent="0.25">
      <c r="A3513" s="4" t="s">
        <v>84</v>
      </c>
      <c r="B3513" s="4" t="s">
        <v>5721</v>
      </c>
      <c r="C3513" s="691" t="s">
        <v>2402</v>
      </c>
      <c r="D3513" s="421"/>
      <c r="E3513" s="337" t="s">
        <v>5721</v>
      </c>
      <c r="F3513" s="332" t="s">
        <v>32</v>
      </c>
      <c r="G3513" s="692">
        <v>1</v>
      </c>
      <c r="H3513" s="650">
        <v>105</v>
      </c>
      <c r="I3513" s="650">
        <v>105</v>
      </c>
      <c r="J3513" s="420">
        <v>43857</v>
      </c>
      <c r="K3513" s="782" t="s">
        <v>33</v>
      </c>
      <c r="L3513" s="323" t="s">
        <v>88</v>
      </c>
      <c r="M3513" s="652" t="s">
        <v>193</v>
      </c>
      <c r="N3513" s="653">
        <v>43858</v>
      </c>
      <c r="O3513" s="654"/>
      <c r="P3513" s="396"/>
      <c r="Q3513" s="772" t="s">
        <v>100</v>
      </c>
      <c r="R3513" s="655">
        <v>2020</v>
      </c>
      <c r="S3513" s="330"/>
      <c r="T3513" s="330"/>
      <c r="U3513" s="330"/>
      <c r="V3513" s="330"/>
      <c r="W3513" s="330"/>
    </row>
    <row r="3514" spans="1:23" s="124" customFormat="1" ht="23.25" hidden="1" customHeight="1" x14ac:dyDescent="0.25">
      <c r="A3514" s="4" t="s">
        <v>120</v>
      </c>
      <c r="B3514" s="4" t="s">
        <v>5722</v>
      </c>
      <c r="C3514" s="722" t="s">
        <v>122</v>
      </c>
      <c r="D3514" s="422" t="s">
        <v>5723</v>
      </c>
      <c r="E3514" s="3" t="s">
        <v>5722</v>
      </c>
      <c r="F3514" s="332" t="s">
        <v>2464</v>
      </c>
      <c r="G3514" s="692">
        <v>20</v>
      </c>
      <c r="H3514" s="650"/>
      <c r="I3514" s="650"/>
      <c r="J3514" s="419">
        <v>43861</v>
      </c>
      <c r="K3514" s="598" t="s">
        <v>76</v>
      </c>
      <c r="L3514" s="323" t="s">
        <v>154</v>
      </c>
      <c r="M3514" s="652" t="s">
        <v>1873</v>
      </c>
      <c r="N3514" s="660">
        <v>43878</v>
      </c>
      <c r="O3514" s="654">
        <v>43882</v>
      </c>
      <c r="P3514" s="396"/>
      <c r="Q3514" s="701" t="s">
        <v>67</v>
      </c>
      <c r="R3514" s="655">
        <v>2020</v>
      </c>
      <c r="S3514" s="330"/>
      <c r="T3514" s="330"/>
      <c r="U3514" s="330"/>
      <c r="V3514" s="330"/>
      <c r="W3514" s="330"/>
    </row>
    <row r="3515" spans="1:23" s="124" customFormat="1" ht="23.25" hidden="1" customHeight="1" x14ac:dyDescent="0.25">
      <c r="A3515" s="4" t="s">
        <v>120</v>
      </c>
      <c r="B3515" s="4" t="s">
        <v>5722</v>
      </c>
      <c r="C3515" s="722" t="s">
        <v>122</v>
      </c>
      <c r="D3515" s="422" t="s">
        <v>5723</v>
      </c>
      <c r="E3515" s="3" t="s">
        <v>5722</v>
      </c>
      <c r="F3515" s="332" t="s">
        <v>2464</v>
      </c>
      <c r="G3515" s="692">
        <v>20</v>
      </c>
      <c r="H3515" s="650"/>
      <c r="I3515" s="650"/>
      <c r="J3515" s="419">
        <v>43861</v>
      </c>
      <c r="K3515" s="598" t="s">
        <v>76</v>
      </c>
      <c r="L3515" s="323" t="s">
        <v>154</v>
      </c>
      <c r="M3515" s="652" t="s">
        <v>1873</v>
      </c>
      <c r="N3515" s="660">
        <v>43878</v>
      </c>
      <c r="O3515" s="654">
        <v>43882</v>
      </c>
      <c r="P3515" s="396"/>
      <c r="Q3515" s="701" t="s">
        <v>67</v>
      </c>
      <c r="R3515" s="655">
        <v>2020</v>
      </c>
      <c r="S3515" s="330"/>
      <c r="T3515" s="330"/>
      <c r="U3515" s="330"/>
      <c r="V3515" s="330"/>
      <c r="W3515" s="330"/>
    </row>
    <row r="3516" spans="1:23" ht="23.25" hidden="1" customHeight="1" x14ac:dyDescent="0.25">
      <c r="A3516" s="4" t="s">
        <v>293</v>
      </c>
      <c r="B3516" s="4" t="s">
        <v>3877</v>
      </c>
      <c r="C3516" s="376" t="s">
        <v>784</v>
      </c>
      <c r="D3516" s="414" t="s">
        <v>3878</v>
      </c>
      <c r="E3516" s="337" t="s">
        <v>3879</v>
      </c>
      <c r="F3516" s="332" t="s">
        <v>64</v>
      </c>
      <c r="G3516" s="376">
        <v>40</v>
      </c>
      <c r="H3516" s="650">
        <v>9.5299999999999994</v>
      </c>
      <c r="I3516" s="650">
        <v>381.2</v>
      </c>
      <c r="J3516" s="419">
        <v>43859</v>
      </c>
      <c r="K3516" s="782" t="s">
        <v>784</v>
      </c>
      <c r="L3516" s="323" t="s">
        <v>535</v>
      </c>
      <c r="M3516" s="652" t="s">
        <v>1873</v>
      </c>
      <c r="N3516" s="660">
        <v>43873</v>
      </c>
      <c r="O3516" s="654">
        <v>43882</v>
      </c>
      <c r="P3516" s="396"/>
      <c r="Q3516" s="396" t="s">
        <v>67</v>
      </c>
      <c r="R3516" s="655">
        <v>2020</v>
      </c>
    </row>
    <row r="3517" spans="1:23" ht="23.25" hidden="1" customHeight="1" x14ac:dyDescent="0.25">
      <c r="A3517" s="4" t="s">
        <v>293</v>
      </c>
      <c r="B3517" s="4" t="s">
        <v>3877</v>
      </c>
      <c r="C3517" s="376" t="s">
        <v>784</v>
      </c>
      <c r="D3517" s="414" t="s">
        <v>3878</v>
      </c>
      <c r="E3517" s="337" t="s">
        <v>3879</v>
      </c>
      <c r="F3517" s="332" t="s">
        <v>64</v>
      </c>
      <c r="G3517" s="376">
        <v>40</v>
      </c>
      <c r="H3517" s="650">
        <v>9.5299999999999994</v>
      </c>
      <c r="I3517" s="650">
        <v>381.2</v>
      </c>
      <c r="J3517" s="419">
        <v>43859</v>
      </c>
      <c r="K3517" s="782" t="s">
        <v>784</v>
      </c>
      <c r="L3517" s="323" t="s">
        <v>535</v>
      </c>
      <c r="M3517" s="652" t="s">
        <v>1873</v>
      </c>
      <c r="N3517" s="660">
        <v>43873</v>
      </c>
      <c r="O3517" s="654">
        <v>43882</v>
      </c>
      <c r="P3517" s="396"/>
      <c r="Q3517" s="396" t="s">
        <v>67</v>
      </c>
      <c r="R3517" s="655">
        <v>2020</v>
      </c>
    </row>
    <row r="3518" spans="1:23" ht="23.25" hidden="1" customHeight="1" x14ac:dyDescent="0.25">
      <c r="A3518" s="4" t="s">
        <v>293</v>
      </c>
      <c r="B3518" s="4" t="s">
        <v>2859</v>
      </c>
      <c r="C3518" s="430" t="s">
        <v>784</v>
      </c>
      <c r="D3518" s="332" t="s">
        <v>5160</v>
      </c>
      <c r="E3518" s="337" t="s">
        <v>5120</v>
      </c>
      <c r="F3518" s="332" t="s">
        <v>32</v>
      </c>
      <c r="G3518" s="430">
        <v>40</v>
      </c>
      <c r="H3518" s="650">
        <v>13.95</v>
      </c>
      <c r="I3518" s="650">
        <v>558</v>
      </c>
      <c r="J3518" s="419">
        <v>43859</v>
      </c>
      <c r="K3518" s="782" t="s">
        <v>784</v>
      </c>
      <c r="L3518" s="323" t="s">
        <v>535</v>
      </c>
      <c r="M3518" s="652" t="s">
        <v>1873</v>
      </c>
      <c r="N3518" s="660">
        <v>43873</v>
      </c>
      <c r="O3518" s="654">
        <v>43882</v>
      </c>
      <c r="P3518" s="396"/>
      <c r="Q3518" s="396" t="s">
        <v>67</v>
      </c>
      <c r="R3518" s="655">
        <v>2020</v>
      </c>
    </row>
    <row r="3519" spans="1:23" ht="23.25" hidden="1" customHeight="1" x14ac:dyDescent="0.25">
      <c r="A3519" s="4" t="s">
        <v>293</v>
      </c>
      <c r="B3519" s="4" t="s">
        <v>2859</v>
      </c>
      <c r="C3519" s="430" t="s">
        <v>784</v>
      </c>
      <c r="D3519" s="332" t="s">
        <v>5160</v>
      </c>
      <c r="E3519" s="337" t="s">
        <v>5120</v>
      </c>
      <c r="F3519" s="332" t="s">
        <v>32</v>
      </c>
      <c r="G3519" s="430">
        <v>40</v>
      </c>
      <c r="H3519" s="650">
        <v>13.95</v>
      </c>
      <c r="I3519" s="650">
        <v>558</v>
      </c>
      <c r="J3519" s="419">
        <v>43859</v>
      </c>
      <c r="K3519" s="782" t="s">
        <v>784</v>
      </c>
      <c r="L3519" s="323" t="s">
        <v>535</v>
      </c>
      <c r="M3519" s="652" t="s">
        <v>1873</v>
      </c>
      <c r="N3519" s="660">
        <v>43873</v>
      </c>
      <c r="O3519" s="654">
        <v>43882</v>
      </c>
      <c r="P3519" s="396"/>
      <c r="Q3519" s="396" t="s">
        <v>67</v>
      </c>
      <c r="R3519" s="655">
        <v>2020</v>
      </c>
    </row>
    <row r="3520" spans="1:23" s="819" customFormat="1" ht="23.25" hidden="1" customHeight="1" x14ac:dyDescent="0.25">
      <c r="A3520" s="338" t="s">
        <v>0</v>
      </c>
      <c r="B3520" s="5"/>
      <c r="C3520" s="376"/>
      <c r="D3520" s="335" t="s">
        <v>5724</v>
      </c>
      <c r="E3520" s="4" t="s">
        <v>5725</v>
      </c>
      <c r="F3520" s="344" t="s">
        <v>32</v>
      </c>
      <c r="G3520" s="344">
        <v>30</v>
      </c>
      <c r="H3520" s="650">
        <v>0.37</v>
      </c>
      <c r="I3520" s="650">
        <v>11.1</v>
      </c>
      <c r="J3520" s="366">
        <v>42892</v>
      </c>
      <c r="K3520" s="598" t="s">
        <v>76</v>
      </c>
      <c r="L3520" s="361"/>
      <c r="M3520" s="652" t="s">
        <v>66</v>
      </c>
      <c r="N3520" s="660">
        <v>42907</v>
      </c>
      <c r="O3520" s="654">
        <v>42912</v>
      </c>
      <c r="P3520" s="5"/>
      <c r="Q3520" s="271" t="s">
        <v>77</v>
      </c>
      <c r="R3520" s="675">
        <v>2017</v>
      </c>
      <c r="S3520" s="330"/>
      <c r="T3520" s="330"/>
      <c r="U3520" s="330"/>
      <c r="V3520" s="330"/>
      <c r="W3520" s="330"/>
    </row>
    <row r="3521" spans="1:23" s="820" customFormat="1" ht="23.25" hidden="1" customHeight="1" x14ac:dyDescent="0.25">
      <c r="A3521" s="342" t="s">
        <v>384</v>
      </c>
      <c r="B3521" s="448" t="s">
        <v>531</v>
      </c>
      <c r="C3521" s="699" t="s">
        <v>532</v>
      </c>
      <c r="D3521" s="422" t="s">
        <v>5726</v>
      </c>
      <c r="E3521" s="337" t="s">
        <v>5727</v>
      </c>
      <c r="F3521" s="449" t="s">
        <v>94</v>
      </c>
      <c r="G3521" s="449">
        <v>10</v>
      </c>
      <c r="H3521" s="650"/>
      <c r="I3521" s="650"/>
      <c r="J3521" s="700">
        <v>44019</v>
      </c>
      <c r="K3521" s="598" t="s">
        <v>76</v>
      </c>
      <c r="L3521" s="312" t="s">
        <v>535</v>
      </c>
      <c r="M3521" s="652"/>
      <c r="N3521" s="660">
        <v>44029</v>
      </c>
      <c r="O3521" s="654">
        <v>44034</v>
      </c>
      <c r="P3521" s="699"/>
      <c r="Q3521" s="701" t="s">
        <v>67</v>
      </c>
      <c r="R3521" s="658">
        <f>YEAR(J3521)</f>
        <v>2020</v>
      </c>
      <c r="S3521" s="330"/>
      <c r="T3521" s="330"/>
      <c r="U3521" s="330"/>
      <c r="V3521" s="330"/>
      <c r="W3521" s="330"/>
    </row>
    <row r="3522" spans="1:23" ht="23.25" hidden="1" customHeight="1" x14ac:dyDescent="0.25">
      <c r="A3522" s="4" t="s">
        <v>5728</v>
      </c>
      <c r="B3522" s="4" t="s">
        <v>3610</v>
      </c>
      <c r="C3522" s="376" t="s">
        <v>2579</v>
      </c>
      <c r="D3522" s="422" t="s">
        <v>3611</v>
      </c>
      <c r="E3522" s="333" t="s">
        <v>3612</v>
      </c>
      <c r="F3522" s="344" t="s">
        <v>44</v>
      </c>
      <c r="G3522" s="692">
        <v>1</v>
      </c>
      <c r="H3522" s="650">
        <v>34.43</v>
      </c>
      <c r="I3522" s="650">
        <v>34.43</v>
      </c>
      <c r="J3522" s="420">
        <v>43860</v>
      </c>
      <c r="K3522" s="782" t="s">
        <v>33</v>
      </c>
      <c r="L3522" s="323" t="s">
        <v>0</v>
      </c>
      <c r="M3522" s="652" t="s">
        <v>1873</v>
      </c>
      <c r="N3522" s="653">
        <v>43880</v>
      </c>
      <c r="O3522" s="654">
        <v>43887</v>
      </c>
      <c r="P3522" s="7"/>
      <c r="Q3522" s="764" t="s">
        <v>67</v>
      </c>
      <c r="R3522" s="655">
        <v>2020</v>
      </c>
    </row>
    <row r="3523" spans="1:23" ht="23.25" hidden="1" customHeight="1" x14ac:dyDescent="0.25">
      <c r="A3523" s="4" t="s">
        <v>5728</v>
      </c>
      <c r="B3523" s="4" t="s">
        <v>3610</v>
      </c>
      <c r="C3523" s="376" t="s">
        <v>2579</v>
      </c>
      <c r="D3523" s="422" t="s">
        <v>3611</v>
      </c>
      <c r="E3523" s="333" t="s">
        <v>3612</v>
      </c>
      <c r="F3523" s="344" t="s">
        <v>44</v>
      </c>
      <c r="G3523" s="692">
        <v>1</v>
      </c>
      <c r="H3523" s="650">
        <v>34.43</v>
      </c>
      <c r="I3523" s="650">
        <v>34.43</v>
      </c>
      <c r="J3523" s="420">
        <v>43860</v>
      </c>
      <c r="K3523" s="782" t="s">
        <v>33</v>
      </c>
      <c r="L3523" s="323" t="s">
        <v>0</v>
      </c>
      <c r="M3523" s="652" t="s">
        <v>1873</v>
      </c>
      <c r="N3523" s="653">
        <v>43880</v>
      </c>
      <c r="O3523" s="654">
        <v>43887</v>
      </c>
      <c r="P3523" s="7"/>
      <c r="Q3523" s="764" t="s">
        <v>67</v>
      </c>
      <c r="R3523" s="655">
        <v>2020</v>
      </c>
    </row>
    <row r="3524" spans="1:23" ht="23.25" hidden="1" customHeight="1" x14ac:dyDescent="0.25">
      <c r="A3524" s="4" t="s">
        <v>0</v>
      </c>
      <c r="B3524" s="4" t="s">
        <v>5729</v>
      </c>
      <c r="C3524" s="430" t="s">
        <v>198</v>
      </c>
      <c r="D3524" s="422" t="s">
        <v>5730</v>
      </c>
      <c r="E3524" s="3" t="s">
        <v>5731</v>
      </c>
      <c r="F3524" s="332" t="s">
        <v>94</v>
      </c>
      <c r="G3524" s="692">
        <v>60</v>
      </c>
      <c r="H3524" s="650">
        <v>3.84</v>
      </c>
      <c r="I3524" s="650">
        <v>230.39999999999998</v>
      </c>
      <c r="J3524" s="419">
        <v>43860</v>
      </c>
      <c r="K3524" s="782" t="s">
        <v>214</v>
      </c>
      <c r="L3524" s="323" t="s">
        <v>0</v>
      </c>
      <c r="M3524" s="652" t="s">
        <v>1873</v>
      </c>
      <c r="N3524" s="660">
        <v>43880</v>
      </c>
      <c r="O3524" s="654">
        <v>43882</v>
      </c>
      <c r="P3524" s="658"/>
      <c r="Q3524" s="746" t="s">
        <v>100</v>
      </c>
      <c r="R3524" s="655">
        <v>2020</v>
      </c>
    </row>
    <row r="3525" spans="1:23" ht="23.25" hidden="1" customHeight="1" x14ac:dyDescent="0.25">
      <c r="A3525" s="4" t="s">
        <v>0</v>
      </c>
      <c r="B3525" s="4" t="s">
        <v>5729</v>
      </c>
      <c r="C3525" s="430" t="s">
        <v>198</v>
      </c>
      <c r="D3525" s="422" t="s">
        <v>5730</v>
      </c>
      <c r="E3525" s="3" t="s">
        <v>5731</v>
      </c>
      <c r="F3525" s="332" t="s">
        <v>94</v>
      </c>
      <c r="G3525" s="692">
        <v>60</v>
      </c>
      <c r="H3525" s="650">
        <v>3.84</v>
      </c>
      <c r="I3525" s="650">
        <v>230.39999999999998</v>
      </c>
      <c r="J3525" s="419">
        <v>43860</v>
      </c>
      <c r="K3525" s="782" t="s">
        <v>214</v>
      </c>
      <c r="L3525" s="323" t="s">
        <v>0</v>
      </c>
      <c r="M3525" s="652" t="s">
        <v>1873</v>
      </c>
      <c r="N3525" s="660">
        <v>43880</v>
      </c>
      <c r="O3525" s="654">
        <v>43882</v>
      </c>
      <c r="P3525" s="658"/>
      <c r="Q3525" s="746" t="s">
        <v>100</v>
      </c>
      <c r="R3525" s="655">
        <v>2020</v>
      </c>
    </row>
    <row r="3526" spans="1:23" s="124" customFormat="1" ht="23.25" hidden="1" customHeight="1" x14ac:dyDescent="0.25">
      <c r="A3526" s="4" t="s">
        <v>7</v>
      </c>
      <c r="B3526" s="4" t="s">
        <v>5732</v>
      </c>
      <c r="C3526" s="720" t="s">
        <v>5733</v>
      </c>
      <c r="D3526" s="422" t="s">
        <v>5734</v>
      </c>
      <c r="E3526" s="3" t="s">
        <v>5735</v>
      </c>
      <c r="F3526" s="332" t="s">
        <v>144</v>
      </c>
      <c r="G3526" s="692">
        <v>2</v>
      </c>
      <c r="H3526" s="650"/>
      <c r="I3526" s="650"/>
      <c r="J3526" s="420">
        <v>43861</v>
      </c>
      <c r="K3526" s="782" t="s">
        <v>33</v>
      </c>
      <c r="L3526" s="323" t="s">
        <v>7</v>
      </c>
      <c r="M3526" s="652" t="s">
        <v>3014</v>
      </c>
      <c r="N3526" s="653">
        <v>43901</v>
      </c>
      <c r="O3526" s="654">
        <v>43907</v>
      </c>
      <c r="P3526" s="658"/>
      <c r="Q3526" s="746" t="s">
        <v>100</v>
      </c>
      <c r="R3526" s="655">
        <v>2020</v>
      </c>
      <c r="S3526" s="330"/>
      <c r="T3526" s="330"/>
      <c r="U3526" s="330"/>
      <c r="V3526" s="330"/>
      <c r="W3526" s="330"/>
    </row>
    <row r="3527" spans="1:23" s="124" customFormat="1" ht="23.25" hidden="1" customHeight="1" x14ac:dyDescent="0.25">
      <c r="A3527" s="4" t="s">
        <v>7</v>
      </c>
      <c r="B3527" s="4" t="s">
        <v>5732</v>
      </c>
      <c r="C3527" s="720" t="s">
        <v>5733</v>
      </c>
      <c r="D3527" s="422" t="s">
        <v>5734</v>
      </c>
      <c r="E3527" s="3" t="s">
        <v>5735</v>
      </c>
      <c r="F3527" s="332" t="s">
        <v>144</v>
      </c>
      <c r="G3527" s="692">
        <v>2</v>
      </c>
      <c r="H3527" s="650"/>
      <c r="I3527" s="650"/>
      <c r="J3527" s="420">
        <v>43861</v>
      </c>
      <c r="K3527" s="782" t="s">
        <v>33</v>
      </c>
      <c r="L3527" s="323" t="s">
        <v>7</v>
      </c>
      <c r="M3527" s="652" t="s">
        <v>3014</v>
      </c>
      <c r="N3527" s="653">
        <v>43901</v>
      </c>
      <c r="O3527" s="654">
        <v>43907</v>
      </c>
      <c r="P3527" s="658"/>
      <c r="Q3527" s="746" t="s">
        <v>100</v>
      </c>
      <c r="R3527" s="655">
        <v>2020</v>
      </c>
      <c r="S3527" s="330"/>
      <c r="T3527" s="330"/>
      <c r="U3527" s="330"/>
      <c r="V3527" s="330"/>
      <c r="W3527" s="330"/>
    </row>
    <row r="3528" spans="1:23" s="124" customFormat="1" ht="23.25" hidden="1" customHeight="1" x14ac:dyDescent="0.25">
      <c r="A3528" s="4" t="s">
        <v>0</v>
      </c>
      <c r="B3528" s="4" t="s">
        <v>5736</v>
      </c>
      <c r="C3528" s="722" t="s">
        <v>5737</v>
      </c>
      <c r="D3528" s="422" t="s">
        <v>5738</v>
      </c>
      <c r="E3528" s="337" t="s">
        <v>5736</v>
      </c>
      <c r="F3528" s="332" t="s">
        <v>50</v>
      </c>
      <c r="G3528" s="692">
        <v>1</v>
      </c>
      <c r="H3528" s="650"/>
      <c r="I3528" s="650">
        <v>38</v>
      </c>
      <c r="J3528" s="419">
        <v>43861</v>
      </c>
      <c r="K3528" s="597" t="s">
        <v>287</v>
      </c>
      <c r="L3528" s="323" t="s">
        <v>0</v>
      </c>
      <c r="M3528" s="652" t="s">
        <v>1873</v>
      </c>
      <c r="N3528" s="660">
        <v>43880</v>
      </c>
      <c r="O3528" s="654">
        <v>43882</v>
      </c>
      <c r="P3528" s="658"/>
      <c r="Q3528" s="746" t="s">
        <v>100</v>
      </c>
      <c r="R3528" s="655">
        <v>2020</v>
      </c>
      <c r="S3528" s="330"/>
      <c r="T3528" s="330"/>
      <c r="U3528" s="330"/>
      <c r="V3528" s="330"/>
      <c r="W3528" s="330"/>
    </row>
    <row r="3529" spans="1:23" ht="23.25" hidden="1" customHeight="1" x14ac:dyDescent="0.25">
      <c r="A3529" s="4" t="s">
        <v>0</v>
      </c>
      <c r="B3529" s="4" t="s">
        <v>5736</v>
      </c>
      <c r="C3529" s="722" t="s">
        <v>5737</v>
      </c>
      <c r="D3529" s="422" t="s">
        <v>5738</v>
      </c>
      <c r="E3529" s="337" t="s">
        <v>5736</v>
      </c>
      <c r="F3529" s="332" t="s">
        <v>50</v>
      </c>
      <c r="G3529" s="692">
        <v>1</v>
      </c>
      <c r="H3529" s="650"/>
      <c r="I3529" s="650">
        <v>38</v>
      </c>
      <c r="J3529" s="419">
        <v>43861</v>
      </c>
      <c r="K3529" s="597" t="s">
        <v>287</v>
      </c>
      <c r="L3529" s="323" t="s">
        <v>0</v>
      </c>
      <c r="M3529" s="652" t="s">
        <v>1873</v>
      </c>
      <c r="N3529" s="660">
        <v>43880</v>
      </c>
      <c r="O3529" s="654">
        <v>43882</v>
      </c>
      <c r="P3529" s="658"/>
      <c r="Q3529" s="746" t="s">
        <v>100</v>
      </c>
      <c r="R3529" s="655">
        <v>2020</v>
      </c>
    </row>
    <row r="3530" spans="1:23" ht="23.25" hidden="1" customHeight="1" x14ac:dyDescent="0.25">
      <c r="A3530" s="4" t="s">
        <v>293</v>
      </c>
      <c r="B3530" s="4" t="s">
        <v>5739</v>
      </c>
      <c r="C3530" s="722" t="s">
        <v>198</v>
      </c>
      <c r="D3530" s="422" t="s">
        <v>5740</v>
      </c>
      <c r="E3530" s="3" t="s">
        <v>5739</v>
      </c>
      <c r="F3530" s="332" t="s">
        <v>3964</v>
      </c>
      <c r="G3530" s="692">
        <v>1</v>
      </c>
      <c r="H3530" s="650">
        <v>46.8</v>
      </c>
      <c r="I3530" s="650">
        <v>46.8</v>
      </c>
      <c r="J3530" s="419">
        <v>43861</v>
      </c>
      <c r="K3530" s="782" t="s">
        <v>214</v>
      </c>
      <c r="L3530" s="323" t="s">
        <v>154</v>
      </c>
      <c r="M3530" s="652" t="s">
        <v>1873</v>
      </c>
      <c r="N3530" s="660">
        <v>43880</v>
      </c>
      <c r="O3530" s="654">
        <v>43882</v>
      </c>
      <c r="P3530" s="396"/>
      <c r="Q3530" s="396" t="s">
        <v>67</v>
      </c>
      <c r="R3530" s="655">
        <v>2020</v>
      </c>
    </row>
    <row r="3531" spans="1:23" s="564" customFormat="1" ht="23.25" hidden="1" customHeight="1" x14ac:dyDescent="0.25">
      <c r="A3531" s="4" t="s">
        <v>293</v>
      </c>
      <c r="B3531" s="4" t="s">
        <v>5739</v>
      </c>
      <c r="C3531" s="722" t="s">
        <v>198</v>
      </c>
      <c r="D3531" s="422" t="s">
        <v>5740</v>
      </c>
      <c r="E3531" s="3" t="s">
        <v>5739</v>
      </c>
      <c r="F3531" s="332" t="s">
        <v>3964</v>
      </c>
      <c r="G3531" s="692">
        <v>1</v>
      </c>
      <c r="H3531" s="650">
        <v>46.8</v>
      </c>
      <c r="I3531" s="650">
        <v>46.8</v>
      </c>
      <c r="J3531" s="419">
        <v>43861</v>
      </c>
      <c r="K3531" s="782" t="s">
        <v>214</v>
      </c>
      <c r="L3531" s="323" t="s">
        <v>154</v>
      </c>
      <c r="M3531" s="652" t="s">
        <v>1873</v>
      </c>
      <c r="N3531" s="660">
        <v>43880</v>
      </c>
      <c r="O3531" s="654">
        <v>43882</v>
      </c>
      <c r="P3531" s="396"/>
      <c r="Q3531" s="396" t="s">
        <v>67</v>
      </c>
      <c r="R3531" s="655">
        <v>2020</v>
      </c>
      <c r="S3531" s="767"/>
      <c r="T3531" s="767"/>
      <c r="U3531" s="767"/>
      <c r="V3531" s="767"/>
      <c r="W3531" s="767"/>
    </row>
    <row r="3532" spans="1:23" s="564" customFormat="1" ht="23.25" hidden="1" customHeight="1" x14ac:dyDescent="0.25">
      <c r="A3532" s="4" t="s">
        <v>293</v>
      </c>
      <c r="B3532" s="4" t="s">
        <v>2852</v>
      </c>
      <c r="C3532" s="430" t="s">
        <v>784</v>
      </c>
      <c r="D3532" s="422"/>
      <c r="E3532" s="337" t="s">
        <v>4404</v>
      </c>
      <c r="F3532" s="332" t="s">
        <v>32</v>
      </c>
      <c r="G3532" s="692">
        <v>40</v>
      </c>
      <c r="H3532" s="650">
        <v>39.64</v>
      </c>
      <c r="I3532" s="650">
        <v>1585.6</v>
      </c>
      <c r="J3532" s="419">
        <v>43861</v>
      </c>
      <c r="K3532" s="782" t="s">
        <v>784</v>
      </c>
      <c r="L3532" s="323" t="s">
        <v>535</v>
      </c>
      <c r="M3532" s="652" t="s">
        <v>1873</v>
      </c>
      <c r="N3532" s="660">
        <v>43873</v>
      </c>
      <c r="O3532" s="654">
        <v>43882</v>
      </c>
      <c r="P3532" s="396"/>
      <c r="Q3532" s="396" t="s">
        <v>67</v>
      </c>
      <c r="R3532" s="655">
        <v>2020</v>
      </c>
      <c r="S3532" s="124"/>
      <c r="T3532" s="124"/>
      <c r="U3532" s="124"/>
      <c r="V3532" s="124"/>
      <c r="W3532" s="124"/>
    </row>
    <row r="3533" spans="1:23" s="564" customFormat="1" ht="23.25" hidden="1" customHeight="1" x14ac:dyDescent="0.25">
      <c r="A3533" s="4" t="s">
        <v>293</v>
      </c>
      <c r="B3533" s="4" t="s">
        <v>2852</v>
      </c>
      <c r="C3533" s="430" t="s">
        <v>784</v>
      </c>
      <c r="D3533" s="422"/>
      <c r="E3533" s="337" t="s">
        <v>4404</v>
      </c>
      <c r="F3533" s="332" t="s">
        <v>32</v>
      </c>
      <c r="G3533" s="692">
        <v>40</v>
      </c>
      <c r="H3533" s="650">
        <v>39.64</v>
      </c>
      <c r="I3533" s="650">
        <v>1585.6</v>
      </c>
      <c r="J3533" s="419">
        <v>43861</v>
      </c>
      <c r="K3533" s="782" t="s">
        <v>784</v>
      </c>
      <c r="L3533" s="323" t="s">
        <v>535</v>
      </c>
      <c r="M3533" s="652" t="s">
        <v>1873</v>
      </c>
      <c r="N3533" s="660">
        <v>43873</v>
      </c>
      <c r="O3533" s="654">
        <v>43882</v>
      </c>
      <c r="P3533" s="396"/>
      <c r="Q3533" s="396" t="s">
        <v>67</v>
      </c>
      <c r="R3533" s="655">
        <v>2020</v>
      </c>
      <c r="S3533" s="330"/>
      <c r="T3533" s="330"/>
      <c r="U3533" s="330"/>
      <c r="V3533" s="330"/>
      <c r="W3533" s="330"/>
    </row>
    <row r="3534" spans="1:23" s="564" customFormat="1" ht="23.25" hidden="1" customHeight="1" x14ac:dyDescent="0.25">
      <c r="A3534" s="342" t="s">
        <v>384</v>
      </c>
      <c r="B3534" s="448" t="s">
        <v>531</v>
      </c>
      <c r="C3534" s="699" t="s">
        <v>532</v>
      </c>
      <c r="D3534" s="422" t="s">
        <v>5741</v>
      </c>
      <c r="E3534" s="337" t="s">
        <v>5742</v>
      </c>
      <c r="F3534" s="699" t="s">
        <v>94</v>
      </c>
      <c r="G3534" s="699">
        <v>20</v>
      </c>
      <c r="H3534" s="650"/>
      <c r="I3534" s="650"/>
      <c r="J3534" s="700">
        <v>44019</v>
      </c>
      <c r="K3534" s="598" t="s">
        <v>76</v>
      </c>
      <c r="L3534" s="312" t="s">
        <v>535</v>
      </c>
      <c r="M3534" s="652"/>
      <c r="N3534" s="660">
        <v>44029</v>
      </c>
      <c r="O3534" s="654">
        <v>44034</v>
      </c>
      <c r="P3534" s="699"/>
      <c r="Q3534" s="701" t="s">
        <v>67</v>
      </c>
      <c r="R3534" s="658">
        <f>YEAR(J3534)</f>
        <v>2020</v>
      </c>
      <c r="S3534" s="330"/>
      <c r="T3534" s="330"/>
      <c r="U3534" s="330"/>
      <c r="V3534" s="330"/>
      <c r="W3534" s="330"/>
    </row>
    <row r="3535" spans="1:23" s="564" customFormat="1" ht="23.25" hidden="1" customHeight="1" x14ac:dyDescent="0.25">
      <c r="A3535" s="5" t="s">
        <v>54</v>
      </c>
      <c r="B3535" s="5" t="s">
        <v>5743</v>
      </c>
      <c r="C3535" s="376" t="s">
        <v>5744</v>
      </c>
      <c r="D3535" s="344" t="s">
        <v>5745</v>
      </c>
      <c r="E3535" s="345" t="s">
        <v>5746</v>
      </c>
      <c r="F3535" s="344" t="s">
        <v>32</v>
      </c>
      <c r="G3535" s="344">
        <v>1</v>
      </c>
      <c r="H3535" s="650">
        <v>62</v>
      </c>
      <c r="I3535" s="650">
        <v>62</v>
      </c>
      <c r="J3535" s="366">
        <v>43256</v>
      </c>
      <c r="K3535" s="598" t="s">
        <v>76</v>
      </c>
      <c r="L3535" s="361" t="s">
        <v>54</v>
      </c>
      <c r="M3535" s="652" t="s">
        <v>3073</v>
      </c>
      <c r="N3535" s="660">
        <v>43269</v>
      </c>
      <c r="O3535" s="654">
        <v>43270</v>
      </c>
      <c r="P3535" s="6"/>
      <c r="Q3535" s="271" t="s">
        <v>77</v>
      </c>
      <c r="R3535" s="549">
        <v>2018</v>
      </c>
      <c r="S3535" s="330"/>
      <c r="T3535" s="330"/>
      <c r="U3535" s="330"/>
      <c r="V3535" s="330"/>
      <c r="W3535" s="330"/>
    </row>
    <row r="3536" spans="1:23" ht="23.25" hidden="1" customHeight="1" x14ac:dyDescent="0.25">
      <c r="A3536" s="4" t="s">
        <v>7</v>
      </c>
      <c r="B3536" s="4" t="s">
        <v>4923</v>
      </c>
      <c r="C3536" s="659" t="s">
        <v>52</v>
      </c>
      <c r="D3536" s="422" t="s">
        <v>4924</v>
      </c>
      <c r="E3536" s="337" t="s">
        <v>4925</v>
      </c>
      <c r="F3536" s="332" t="s">
        <v>144</v>
      </c>
      <c r="G3536" s="692">
        <v>1</v>
      </c>
      <c r="H3536" s="650">
        <v>177.46</v>
      </c>
      <c r="I3536" s="650">
        <v>177.46</v>
      </c>
      <c r="J3536" s="420">
        <v>43861</v>
      </c>
      <c r="K3536" s="782" t="s">
        <v>33</v>
      </c>
      <c r="L3536" s="323" t="s">
        <v>7</v>
      </c>
      <c r="M3536" s="652" t="s">
        <v>3014</v>
      </c>
      <c r="N3536" s="653">
        <v>43901</v>
      </c>
      <c r="O3536" s="654">
        <v>43907</v>
      </c>
      <c r="P3536" s="659"/>
      <c r="Q3536" s="2" t="s">
        <v>100</v>
      </c>
      <c r="R3536" s="655">
        <v>2020</v>
      </c>
    </row>
    <row r="3537" spans="1:23" ht="23.25" hidden="1" customHeight="1" x14ac:dyDescent="0.25">
      <c r="A3537" s="4" t="s">
        <v>7</v>
      </c>
      <c r="B3537" s="4" t="s">
        <v>4923</v>
      </c>
      <c r="C3537" s="659" t="s">
        <v>52</v>
      </c>
      <c r="D3537" s="422" t="s">
        <v>4924</v>
      </c>
      <c r="E3537" s="337" t="s">
        <v>4925</v>
      </c>
      <c r="F3537" s="332" t="s">
        <v>144</v>
      </c>
      <c r="G3537" s="692">
        <v>1</v>
      </c>
      <c r="H3537" s="650">
        <v>177.46</v>
      </c>
      <c r="I3537" s="650">
        <v>177.46</v>
      </c>
      <c r="J3537" s="420">
        <v>43861</v>
      </c>
      <c r="K3537" s="782" t="s">
        <v>33</v>
      </c>
      <c r="L3537" s="323" t="s">
        <v>7</v>
      </c>
      <c r="M3537" s="652" t="s">
        <v>3014</v>
      </c>
      <c r="N3537" s="653">
        <v>43901</v>
      </c>
      <c r="O3537" s="654">
        <v>43907</v>
      </c>
      <c r="P3537" s="659"/>
      <c r="Q3537" s="2" t="s">
        <v>100</v>
      </c>
      <c r="R3537" s="655">
        <v>2020</v>
      </c>
    </row>
    <row r="3538" spans="1:23" ht="23.25" hidden="1" customHeight="1" x14ac:dyDescent="0.25">
      <c r="A3538" s="5" t="s">
        <v>54</v>
      </c>
      <c r="B3538" s="5" t="s">
        <v>5747</v>
      </c>
      <c r="C3538" s="759"/>
      <c r="D3538" s="344" t="s">
        <v>5748</v>
      </c>
      <c r="E3538" s="3" t="s">
        <v>5749</v>
      </c>
      <c r="F3538" s="344" t="s">
        <v>32</v>
      </c>
      <c r="G3538" s="344">
        <v>3</v>
      </c>
      <c r="H3538" s="650">
        <v>2.2799999999999998</v>
      </c>
      <c r="I3538" s="650">
        <v>6.84</v>
      </c>
      <c r="J3538" s="366">
        <v>43333</v>
      </c>
      <c r="K3538" s="598" t="s">
        <v>76</v>
      </c>
      <c r="L3538" s="628" t="s">
        <v>88</v>
      </c>
      <c r="M3538" s="652" t="s">
        <v>45</v>
      </c>
      <c r="N3538" s="660">
        <v>43341</v>
      </c>
      <c r="O3538" s="654">
        <v>43355</v>
      </c>
      <c r="P3538" s="6"/>
      <c r="Q3538" s="271" t="s">
        <v>77</v>
      </c>
      <c r="R3538" s="455">
        <f>YEAR(J3538)</f>
        <v>2018</v>
      </c>
    </row>
    <row r="3539" spans="1:23" ht="23.25" hidden="1" customHeight="1" x14ac:dyDescent="0.25">
      <c r="A3539" s="338" t="s">
        <v>54</v>
      </c>
      <c r="B3539" s="5" t="s">
        <v>5750</v>
      </c>
      <c r="C3539" s="376" t="s">
        <v>3299</v>
      </c>
      <c r="D3539" s="335" t="s">
        <v>5751</v>
      </c>
      <c r="E3539" s="4" t="s">
        <v>5752</v>
      </c>
      <c r="F3539" s="344" t="s">
        <v>32</v>
      </c>
      <c r="G3539" s="344">
        <v>1</v>
      </c>
      <c r="H3539" s="650">
        <v>270</v>
      </c>
      <c r="I3539" s="650">
        <v>270</v>
      </c>
      <c r="J3539" s="366">
        <v>42892</v>
      </c>
      <c r="K3539" s="598" t="s">
        <v>76</v>
      </c>
      <c r="L3539" s="361"/>
      <c r="M3539" s="652" t="s">
        <v>66</v>
      </c>
      <c r="N3539" s="660">
        <v>42894</v>
      </c>
      <c r="O3539" s="654">
        <v>42912</v>
      </c>
      <c r="P3539" s="5"/>
      <c r="Q3539" s="271" t="s">
        <v>77</v>
      </c>
      <c r="R3539" s="675">
        <v>2017</v>
      </c>
    </row>
    <row r="3540" spans="1:23" s="564" customFormat="1" ht="23.25" hidden="1" customHeight="1" x14ac:dyDescent="0.25">
      <c r="A3540" s="3" t="s">
        <v>95</v>
      </c>
      <c r="B3540" s="5" t="s">
        <v>5753</v>
      </c>
      <c r="C3540" s="376" t="s">
        <v>5754</v>
      </c>
      <c r="D3540" s="335" t="s">
        <v>5755</v>
      </c>
      <c r="E3540" s="4" t="s">
        <v>5756</v>
      </c>
      <c r="F3540" s="344" t="s">
        <v>94</v>
      </c>
      <c r="G3540" s="344">
        <v>1</v>
      </c>
      <c r="H3540" s="650">
        <v>590</v>
      </c>
      <c r="I3540" s="650">
        <v>590</v>
      </c>
      <c r="J3540" s="366">
        <v>43159</v>
      </c>
      <c r="K3540" s="598" t="s">
        <v>76</v>
      </c>
      <c r="L3540" s="361" t="s">
        <v>84</v>
      </c>
      <c r="M3540" s="652" t="s">
        <v>66</v>
      </c>
      <c r="N3540" s="660">
        <v>43172</v>
      </c>
      <c r="O3540" s="654">
        <v>43174</v>
      </c>
      <c r="P3540" s="5"/>
      <c r="Q3540" s="271" t="s">
        <v>77</v>
      </c>
      <c r="R3540" s="549">
        <v>2018</v>
      </c>
      <c r="S3540" s="330"/>
      <c r="T3540" s="330"/>
      <c r="U3540" s="330"/>
      <c r="V3540" s="330"/>
      <c r="W3540" s="330"/>
    </row>
    <row r="3541" spans="1:23" s="124" customFormat="1" ht="23.25" hidden="1" customHeight="1" x14ac:dyDescent="0.25">
      <c r="A3541" s="440" t="s">
        <v>154</v>
      </c>
      <c r="B3541" s="124" t="s">
        <v>5757</v>
      </c>
      <c r="C3541" s="118"/>
      <c r="D3541" s="118" t="s">
        <v>5758</v>
      </c>
      <c r="E3541" s="481" t="s">
        <v>5759</v>
      </c>
      <c r="F3541" s="118" t="s">
        <v>144</v>
      </c>
      <c r="G3541" s="118">
        <v>4</v>
      </c>
      <c r="H3541" s="650"/>
      <c r="I3541" s="650"/>
      <c r="J3541" s="168">
        <v>44986</v>
      </c>
      <c r="K3541" s="731" t="s">
        <v>76</v>
      </c>
      <c r="L3541" s="310"/>
      <c r="M3541" s="652" t="s">
        <v>2356</v>
      </c>
      <c r="N3541" s="654">
        <v>44952</v>
      </c>
      <c r="O3541" s="654">
        <v>44960</v>
      </c>
      <c r="P3541" s="118"/>
      <c r="Q3541" s="271" t="s">
        <v>67</v>
      </c>
      <c r="R3541" s="455">
        <f>IF(F3541&lt;&gt;"",YEAR(J3541))</f>
        <v>2023</v>
      </c>
      <c r="S3541" s="330"/>
      <c r="T3541" s="330"/>
      <c r="U3541" s="330"/>
      <c r="V3541" s="330"/>
      <c r="W3541" s="330"/>
    </row>
    <row r="3542" spans="1:23" s="124" customFormat="1" ht="23.25" hidden="1" customHeight="1" x14ac:dyDescent="0.25">
      <c r="A3542" s="338" t="s">
        <v>2792</v>
      </c>
      <c r="B3542" s="384" t="s">
        <v>5760</v>
      </c>
      <c r="C3542" s="376" t="s">
        <v>3299</v>
      </c>
      <c r="D3542" s="344" t="s">
        <v>5761</v>
      </c>
      <c r="E3542" s="5" t="s">
        <v>5762</v>
      </c>
      <c r="F3542" s="344" t="s">
        <v>44</v>
      </c>
      <c r="G3542" s="344">
        <v>2</v>
      </c>
      <c r="H3542" s="650">
        <v>50.52</v>
      </c>
      <c r="I3542" s="650">
        <v>101.04</v>
      </c>
      <c r="J3542" s="366">
        <v>43266</v>
      </c>
      <c r="K3542" s="598" t="s">
        <v>76</v>
      </c>
      <c r="L3542" s="361" t="s">
        <v>10</v>
      </c>
      <c r="M3542" s="652" t="s">
        <v>66</v>
      </c>
      <c r="N3542" s="660">
        <v>43284</v>
      </c>
      <c r="O3542" s="654">
        <v>43285</v>
      </c>
      <c r="P3542" s="6"/>
      <c r="Q3542" s="271" t="s">
        <v>77</v>
      </c>
      <c r="R3542" s="549">
        <v>2018</v>
      </c>
      <c r="S3542" s="330"/>
      <c r="T3542" s="330"/>
      <c r="U3542" s="330"/>
      <c r="V3542" s="330"/>
      <c r="W3542" s="330"/>
    </row>
    <row r="3543" spans="1:23" s="564" customFormat="1" ht="23.25" hidden="1" customHeight="1" x14ac:dyDescent="0.25">
      <c r="A3543" s="5" t="s">
        <v>54</v>
      </c>
      <c r="B3543" s="5" t="s">
        <v>5763</v>
      </c>
      <c r="C3543" s="376"/>
      <c r="D3543" s="344" t="s">
        <v>5764</v>
      </c>
      <c r="E3543" s="331" t="s">
        <v>5765</v>
      </c>
      <c r="F3543" s="344" t="s">
        <v>32</v>
      </c>
      <c r="G3543" s="344">
        <v>50</v>
      </c>
      <c r="H3543" s="650">
        <v>0.14300000000000002</v>
      </c>
      <c r="I3543" s="650">
        <v>7.15</v>
      </c>
      <c r="J3543" s="366">
        <v>43207</v>
      </c>
      <c r="K3543" s="598" t="s">
        <v>76</v>
      </c>
      <c r="L3543" s="361" t="s">
        <v>88</v>
      </c>
      <c r="M3543" s="652"/>
      <c r="N3543" s="660">
        <v>43213</v>
      </c>
      <c r="O3543" s="654">
        <v>43215</v>
      </c>
      <c r="P3543" s="6"/>
      <c r="Q3543" s="271" t="s">
        <v>77</v>
      </c>
      <c r="R3543" s="549">
        <v>2018</v>
      </c>
      <c r="S3543" s="330"/>
      <c r="T3543" s="330"/>
      <c r="U3543" s="330"/>
      <c r="V3543" s="330"/>
      <c r="W3543" s="330"/>
    </row>
    <row r="3544" spans="1:23" s="564" customFormat="1" ht="23.25" hidden="1" customHeight="1" x14ac:dyDescent="0.25">
      <c r="A3544" s="338" t="s">
        <v>84</v>
      </c>
      <c r="B3544" s="5" t="s">
        <v>5766</v>
      </c>
      <c r="C3544" s="376" t="s">
        <v>122</v>
      </c>
      <c r="D3544" s="335" t="s">
        <v>5767</v>
      </c>
      <c r="E3544" s="4" t="s">
        <v>5768</v>
      </c>
      <c r="F3544" s="344" t="s">
        <v>32</v>
      </c>
      <c r="G3544" s="344">
        <v>2</v>
      </c>
      <c r="H3544" s="650">
        <v>47.27</v>
      </c>
      <c r="I3544" s="650">
        <v>94.54</v>
      </c>
      <c r="J3544" s="366">
        <v>42370</v>
      </c>
      <c r="K3544" s="598" t="s">
        <v>76</v>
      </c>
      <c r="L3544" s="361"/>
      <c r="M3544" s="652" t="s">
        <v>66</v>
      </c>
      <c r="N3544" s="660">
        <v>42887</v>
      </c>
      <c r="O3544" s="654">
        <v>42895</v>
      </c>
      <c r="P3544" s="5"/>
      <c r="Q3544" s="7" t="s">
        <v>67</v>
      </c>
      <c r="R3544" s="675">
        <v>2016</v>
      </c>
      <c r="S3544" s="330"/>
      <c r="T3544" s="330"/>
      <c r="U3544" s="330"/>
      <c r="V3544" s="330"/>
      <c r="W3544" s="330"/>
    </row>
    <row r="3545" spans="1:23" ht="23.25" hidden="1" customHeight="1" x14ac:dyDescent="0.25">
      <c r="A3545" s="338" t="s">
        <v>36</v>
      </c>
      <c r="B3545" s="5" t="s">
        <v>5769</v>
      </c>
      <c r="C3545" s="376" t="s">
        <v>122</v>
      </c>
      <c r="D3545" s="344" t="s">
        <v>5767</v>
      </c>
      <c r="E3545" s="4" t="s">
        <v>5770</v>
      </c>
      <c r="F3545" s="344" t="s">
        <v>32</v>
      </c>
      <c r="G3545" s="344">
        <v>4</v>
      </c>
      <c r="H3545" s="650"/>
      <c r="I3545" s="650">
        <v>0</v>
      </c>
      <c r="J3545" s="366">
        <v>43256</v>
      </c>
      <c r="K3545" s="598" t="s">
        <v>76</v>
      </c>
      <c r="L3545" s="361" t="s">
        <v>36</v>
      </c>
      <c r="M3545" s="652" t="s">
        <v>3073</v>
      </c>
      <c r="N3545" s="660">
        <v>43269</v>
      </c>
      <c r="O3545" s="654">
        <v>43270</v>
      </c>
      <c r="P3545" s="6"/>
      <c r="Q3545" s="271" t="s">
        <v>77</v>
      </c>
      <c r="R3545" s="549">
        <v>2018</v>
      </c>
    </row>
    <row r="3546" spans="1:23" ht="23.25" hidden="1" customHeight="1" x14ac:dyDescent="0.25">
      <c r="A3546" s="4" t="s">
        <v>293</v>
      </c>
      <c r="B3546" s="4" t="s">
        <v>5771</v>
      </c>
      <c r="C3546" s="722" t="s">
        <v>198</v>
      </c>
      <c r="D3546" s="422" t="s">
        <v>5772</v>
      </c>
      <c r="E3546" s="3" t="s">
        <v>5771</v>
      </c>
      <c r="F3546" s="332" t="s">
        <v>3964</v>
      </c>
      <c r="G3546" s="692">
        <v>2</v>
      </c>
      <c r="H3546" s="650">
        <v>15.2</v>
      </c>
      <c r="I3546" s="650">
        <v>30.4</v>
      </c>
      <c r="J3546" s="419">
        <v>43861</v>
      </c>
      <c r="K3546" s="782" t="s">
        <v>214</v>
      </c>
      <c r="L3546" s="323" t="s">
        <v>154</v>
      </c>
      <c r="M3546" s="652" t="s">
        <v>1873</v>
      </c>
      <c r="N3546" s="660">
        <v>43880</v>
      </c>
      <c r="O3546" s="654">
        <v>43882</v>
      </c>
      <c r="P3546" s="658"/>
      <c r="Q3546" s="746" t="s">
        <v>100</v>
      </c>
      <c r="R3546" s="655">
        <v>2020</v>
      </c>
    </row>
    <row r="3547" spans="1:23" s="124" customFormat="1" ht="23.25" hidden="1" customHeight="1" x14ac:dyDescent="0.25">
      <c r="A3547" s="4" t="s">
        <v>293</v>
      </c>
      <c r="B3547" s="4" t="s">
        <v>5771</v>
      </c>
      <c r="C3547" s="722" t="s">
        <v>198</v>
      </c>
      <c r="D3547" s="422" t="s">
        <v>5772</v>
      </c>
      <c r="E3547" s="3" t="s">
        <v>5771</v>
      </c>
      <c r="F3547" s="332" t="s">
        <v>3964</v>
      </c>
      <c r="G3547" s="692">
        <v>2</v>
      </c>
      <c r="H3547" s="650">
        <v>15.2</v>
      </c>
      <c r="I3547" s="650">
        <v>30.4</v>
      </c>
      <c r="J3547" s="419">
        <v>43861</v>
      </c>
      <c r="K3547" s="782" t="s">
        <v>214</v>
      </c>
      <c r="L3547" s="323" t="s">
        <v>154</v>
      </c>
      <c r="M3547" s="652" t="s">
        <v>1873</v>
      </c>
      <c r="N3547" s="660">
        <v>43880</v>
      </c>
      <c r="O3547" s="654">
        <v>43882</v>
      </c>
      <c r="P3547" s="658"/>
      <c r="Q3547" s="746" t="s">
        <v>100</v>
      </c>
      <c r="R3547" s="655">
        <v>2020</v>
      </c>
      <c r="S3547" s="767"/>
      <c r="T3547" s="767"/>
      <c r="U3547" s="767"/>
      <c r="V3547" s="767"/>
      <c r="W3547" s="767"/>
    </row>
    <row r="3548" spans="1:23" s="124" customFormat="1" ht="23.25" hidden="1" customHeight="1" x14ac:dyDescent="0.25">
      <c r="A3548" s="338" t="s">
        <v>84</v>
      </c>
      <c r="B3548" s="384" t="s">
        <v>5769</v>
      </c>
      <c r="C3548" s="376" t="s">
        <v>122</v>
      </c>
      <c r="D3548" s="344" t="s">
        <v>5767</v>
      </c>
      <c r="E3548" s="3" t="s">
        <v>5773</v>
      </c>
      <c r="F3548" s="344" t="s">
        <v>44</v>
      </c>
      <c r="G3548" s="344">
        <v>2</v>
      </c>
      <c r="H3548" s="650">
        <v>36.299999999999997</v>
      </c>
      <c r="I3548" s="650">
        <v>72.599999999999994</v>
      </c>
      <c r="J3548" s="366">
        <v>43476</v>
      </c>
      <c r="K3548" s="598" t="s">
        <v>76</v>
      </c>
      <c r="L3548" s="361" t="s">
        <v>84</v>
      </c>
      <c r="M3548" s="652" t="s">
        <v>3106</v>
      </c>
      <c r="N3548" s="660">
        <v>43493</v>
      </c>
      <c r="O3548" s="654">
        <v>43495</v>
      </c>
      <c r="P3548" s="6"/>
      <c r="Q3548" s="7" t="s">
        <v>100</v>
      </c>
      <c r="R3548" s="549">
        <v>2019</v>
      </c>
      <c r="S3548" s="330"/>
      <c r="T3548" s="330"/>
      <c r="U3548" s="330"/>
      <c r="V3548" s="330"/>
      <c r="W3548" s="330"/>
    </row>
    <row r="3549" spans="1:23" s="124" customFormat="1" ht="23.25" hidden="1" customHeight="1" x14ac:dyDescent="0.25">
      <c r="A3549" s="338" t="s">
        <v>36</v>
      </c>
      <c r="B3549" s="5" t="s">
        <v>5769</v>
      </c>
      <c r="C3549" s="376" t="s">
        <v>122</v>
      </c>
      <c r="D3549" s="332" t="s">
        <v>5767</v>
      </c>
      <c r="E3549" s="331" t="s">
        <v>5774</v>
      </c>
      <c r="F3549" s="344" t="s">
        <v>32</v>
      </c>
      <c r="G3549" s="344">
        <v>1</v>
      </c>
      <c r="H3549" s="650">
        <v>166</v>
      </c>
      <c r="I3549" s="650">
        <v>166</v>
      </c>
      <c r="J3549" s="419">
        <v>43731</v>
      </c>
      <c r="K3549" s="597" t="s">
        <v>76</v>
      </c>
      <c r="L3549" s="323" t="s">
        <v>88</v>
      </c>
      <c r="M3549" s="652" t="s">
        <v>60</v>
      </c>
      <c r="N3549" s="660">
        <v>43731</v>
      </c>
      <c r="O3549" s="654"/>
      <c r="P3549" s="430"/>
      <c r="Q3549" s="2" t="s">
        <v>67</v>
      </c>
      <c r="R3549" s="718">
        <v>2019</v>
      </c>
      <c r="S3549" s="330"/>
      <c r="T3549" s="330"/>
      <c r="U3549" s="330"/>
      <c r="V3549" s="330"/>
      <c r="W3549" s="330"/>
    </row>
    <row r="3550" spans="1:23" ht="23.25" hidden="1" customHeight="1" x14ac:dyDescent="0.25">
      <c r="A3550" s="4" t="s">
        <v>293</v>
      </c>
      <c r="B3550" s="4" t="s">
        <v>5775</v>
      </c>
      <c r="C3550" s="722" t="s">
        <v>198</v>
      </c>
      <c r="D3550" s="422" t="s">
        <v>5776</v>
      </c>
      <c r="E3550" s="3" t="s">
        <v>5775</v>
      </c>
      <c r="F3550" s="332" t="s">
        <v>3964</v>
      </c>
      <c r="G3550" s="692">
        <v>14</v>
      </c>
      <c r="H3550" s="650">
        <v>5.92</v>
      </c>
      <c r="I3550" s="650">
        <v>82.88</v>
      </c>
      <c r="J3550" s="419">
        <v>43861</v>
      </c>
      <c r="K3550" s="782" t="s">
        <v>214</v>
      </c>
      <c r="L3550" s="323" t="s">
        <v>154</v>
      </c>
      <c r="M3550" s="652" t="s">
        <v>1873</v>
      </c>
      <c r="N3550" s="660">
        <v>43880</v>
      </c>
      <c r="O3550" s="654">
        <v>43882</v>
      </c>
      <c r="P3550" s="658"/>
      <c r="Q3550" s="746" t="s">
        <v>100</v>
      </c>
      <c r="R3550" s="655">
        <v>2020</v>
      </c>
    </row>
    <row r="3551" spans="1:23" ht="23.25" hidden="1" customHeight="1" x14ac:dyDescent="0.25">
      <c r="A3551" s="4" t="s">
        <v>293</v>
      </c>
      <c r="B3551" s="4" t="s">
        <v>5775</v>
      </c>
      <c r="C3551" s="722" t="s">
        <v>198</v>
      </c>
      <c r="D3551" s="422" t="s">
        <v>5776</v>
      </c>
      <c r="E3551" s="3" t="s">
        <v>5775</v>
      </c>
      <c r="F3551" s="332" t="s">
        <v>3964</v>
      </c>
      <c r="G3551" s="692">
        <v>14</v>
      </c>
      <c r="H3551" s="650">
        <v>5.92</v>
      </c>
      <c r="I3551" s="650">
        <v>82.88</v>
      </c>
      <c r="J3551" s="419">
        <v>43861</v>
      </c>
      <c r="K3551" s="782" t="s">
        <v>214</v>
      </c>
      <c r="L3551" s="323" t="s">
        <v>154</v>
      </c>
      <c r="M3551" s="652" t="s">
        <v>1873</v>
      </c>
      <c r="N3551" s="660">
        <v>43880</v>
      </c>
      <c r="O3551" s="654">
        <v>43882</v>
      </c>
      <c r="P3551" s="658"/>
      <c r="Q3551" s="746" t="s">
        <v>100</v>
      </c>
      <c r="R3551" s="655">
        <v>2020</v>
      </c>
      <c r="S3551" s="767"/>
      <c r="T3551" s="767"/>
      <c r="U3551" s="767"/>
      <c r="V3551" s="767"/>
      <c r="W3551" s="767"/>
    </row>
    <row r="3552" spans="1:23" ht="23.25" hidden="1" customHeight="1" x14ac:dyDescent="0.25">
      <c r="A3552" s="338" t="s">
        <v>36</v>
      </c>
      <c r="B3552" s="5" t="s">
        <v>5769</v>
      </c>
      <c r="C3552" s="376" t="s">
        <v>122</v>
      </c>
      <c r="D3552" s="332" t="s">
        <v>5767</v>
      </c>
      <c r="E3552" s="331" t="s">
        <v>5774</v>
      </c>
      <c r="F3552" s="344" t="s">
        <v>32</v>
      </c>
      <c r="G3552" s="344">
        <v>1</v>
      </c>
      <c r="H3552" s="650">
        <v>166</v>
      </c>
      <c r="I3552" s="650">
        <v>166</v>
      </c>
      <c r="J3552" s="419">
        <v>43731</v>
      </c>
      <c r="K3552" s="597" t="s">
        <v>76</v>
      </c>
      <c r="L3552" s="323" t="s">
        <v>88</v>
      </c>
      <c r="M3552" s="652" t="s">
        <v>60</v>
      </c>
      <c r="N3552" s="660">
        <v>43731</v>
      </c>
      <c r="O3552" s="654"/>
      <c r="P3552" s="430"/>
      <c r="Q3552" s="2" t="s">
        <v>67</v>
      </c>
      <c r="R3552" s="718">
        <v>2019</v>
      </c>
    </row>
    <row r="3553" spans="1:23" ht="23.25" hidden="1" customHeight="1" x14ac:dyDescent="0.25">
      <c r="A3553" s="338" t="s">
        <v>84</v>
      </c>
      <c r="B3553" s="384" t="s">
        <v>5769</v>
      </c>
      <c r="C3553" s="376" t="s">
        <v>122</v>
      </c>
      <c r="D3553" s="332" t="s">
        <v>5767</v>
      </c>
      <c r="E3553" s="3" t="s">
        <v>5773</v>
      </c>
      <c r="F3553" s="344" t="s">
        <v>2464</v>
      </c>
      <c r="G3553" s="344">
        <v>2</v>
      </c>
      <c r="H3553" s="650">
        <v>36.840000000000003</v>
      </c>
      <c r="I3553" s="650">
        <v>73.680000000000007</v>
      </c>
      <c r="J3553" s="366">
        <v>43803</v>
      </c>
      <c r="K3553" s="597" t="s">
        <v>76</v>
      </c>
      <c r="L3553" s="323" t="s">
        <v>293</v>
      </c>
      <c r="M3553" s="652" t="s">
        <v>3106</v>
      </c>
      <c r="N3553" s="660">
        <v>43844</v>
      </c>
      <c r="O3553" s="654">
        <v>43852</v>
      </c>
      <c r="P3553" s="6"/>
      <c r="Q3553" s="7" t="s">
        <v>67</v>
      </c>
      <c r="R3553" s="455">
        <f>YEAR(J3553)</f>
        <v>2019</v>
      </c>
    </row>
    <row r="3554" spans="1:23" ht="23.25" hidden="1" customHeight="1" x14ac:dyDescent="0.25">
      <c r="A3554" s="338" t="s">
        <v>84</v>
      </c>
      <c r="B3554" s="384" t="s">
        <v>5769</v>
      </c>
      <c r="C3554" s="376" t="s">
        <v>122</v>
      </c>
      <c r="D3554" s="332" t="s">
        <v>5767</v>
      </c>
      <c r="E3554" s="3" t="s">
        <v>5773</v>
      </c>
      <c r="F3554" s="344" t="s">
        <v>2464</v>
      </c>
      <c r="G3554" s="344">
        <v>2</v>
      </c>
      <c r="H3554" s="650">
        <v>36.840000000000003</v>
      </c>
      <c r="I3554" s="650">
        <v>73.680000000000007</v>
      </c>
      <c r="J3554" s="366">
        <v>43803</v>
      </c>
      <c r="K3554" s="597" t="s">
        <v>76</v>
      </c>
      <c r="L3554" s="323" t="s">
        <v>293</v>
      </c>
      <c r="M3554" s="652" t="s">
        <v>3106</v>
      </c>
      <c r="N3554" s="660">
        <v>43844</v>
      </c>
      <c r="O3554" s="654">
        <v>43852</v>
      </c>
      <c r="P3554" s="6"/>
      <c r="Q3554" s="7" t="s">
        <v>67</v>
      </c>
      <c r="R3554" s="455">
        <f>YEAR(J3554)</f>
        <v>2019</v>
      </c>
    </row>
    <row r="3555" spans="1:23" ht="23.25" hidden="1" customHeight="1" x14ac:dyDescent="0.25">
      <c r="A3555" s="338" t="s">
        <v>84</v>
      </c>
      <c r="B3555" s="384" t="s">
        <v>5777</v>
      </c>
      <c r="C3555" s="376" t="s">
        <v>122</v>
      </c>
      <c r="D3555" s="332" t="s">
        <v>5767</v>
      </c>
      <c r="E3555" s="3" t="s">
        <v>5773</v>
      </c>
      <c r="F3555" s="344" t="s">
        <v>144</v>
      </c>
      <c r="G3555" s="344">
        <v>2</v>
      </c>
      <c r="H3555" s="650">
        <v>36.840000000000003</v>
      </c>
      <c r="I3555" s="650">
        <v>73.680000000000007</v>
      </c>
      <c r="J3555" s="366">
        <v>44252</v>
      </c>
      <c r="K3555" s="597" t="s">
        <v>76</v>
      </c>
      <c r="L3555" s="323" t="s">
        <v>293</v>
      </c>
      <c r="M3555" s="652" t="s">
        <v>99</v>
      </c>
      <c r="N3555" s="660">
        <v>44263</v>
      </c>
      <c r="O3555" s="654">
        <v>44267</v>
      </c>
      <c r="P3555" s="6"/>
      <c r="Q3555" s="7" t="s">
        <v>100</v>
      </c>
      <c r="R3555" s="780">
        <f>YEAR(J3555)</f>
        <v>2021</v>
      </c>
    </row>
    <row r="3556" spans="1:23" ht="23.25" hidden="1" customHeight="1" x14ac:dyDescent="0.25">
      <c r="A3556" s="5" t="s">
        <v>7</v>
      </c>
      <c r="B3556" s="5" t="s">
        <v>4201</v>
      </c>
      <c r="C3556" s="376" t="s">
        <v>134</v>
      </c>
      <c r="D3556" s="344" t="s">
        <v>5778</v>
      </c>
      <c r="E3556" s="3" t="s">
        <v>5779</v>
      </c>
      <c r="F3556" s="344" t="s">
        <v>94</v>
      </c>
      <c r="G3556" s="344">
        <v>1</v>
      </c>
      <c r="H3556" s="650">
        <v>11.86</v>
      </c>
      <c r="I3556" s="650">
        <v>11.86</v>
      </c>
      <c r="J3556" s="366">
        <v>43490</v>
      </c>
      <c r="K3556" s="598" t="s">
        <v>76</v>
      </c>
      <c r="L3556" s="361" t="s">
        <v>7</v>
      </c>
      <c r="M3556" s="652" t="s">
        <v>3697</v>
      </c>
      <c r="N3556" s="660">
        <v>43494</v>
      </c>
      <c r="O3556" s="654">
        <v>43495</v>
      </c>
      <c r="P3556" s="6"/>
      <c r="Q3556" s="7" t="s">
        <v>100</v>
      </c>
      <c r="R3556" s="549">
        <v>2019</v>
      </c>
    </row>
    <row r="3557" spans="1:23" ht="23.25" hidden="1" customHeight="1" x14ac:dyDescent="0.25">
      <c r="A3557" s="5" t="s">
        <v>7</v>
      </c>
      <c r="B3557" s="5" t="s">
        <v>4201</v>
      </c>
      <c r="C3557" s="376" t="s">
        <v>134</v>
      </c>
      <c r="D3557" s="344" t="s">
        <v>5780</v>
      </c>
      <c r="E3557" s="3" t="s">
        <v>5781</v>
      </c>
      <c r="F3557" s="344" t="s">
        <v>94</v>
      </c>
      <c r="G3557" s="344">
        <v>1</v>
      </c>
      <c r="H3557" s="650">
        <v>11.86</v>
      </c>
      <c r="I3557" s="650">
        <v>11.86</v>
      </c>
      <c r="J3557" s="366">
        <v>43490</v>
      </c>
      <c r="K3557" s="598" t="s">
        <v>76</v>
      </c>
      <c r="L3557" s="361" t="s">
        <v>7</v>
      </c>
      <c r="M3557" s="652" t="s">
        <v>3697</v>
      </c>
      <c r="N3557" s="660">
        <v>43494</v>
      </c>
      <c r="O3557" s="654">
        <v>43495</v>
      </c>
      <c r="P3557" s="6"/>
      <c r="Q3557" s="7" t="s">
        <v>100</v>
      </c>
      <c r="R3557" s="549">
        <v>2019</v>
      </c>
    </row>
    <row r="3558" spans="1:23" ht="23.25" hidden="1" customHeight="1" x14ac:dyDescent="0.25">
      <c r="A3558" s="4" t="s">
        <v>36</v>
      </c>
      <c r="B3558" s="4" t="s">
        <v>5782</v>
      </c>
      <c r="C3558" s="720"/>
      <c r="D3558" s="422"/>
      <c r="E3558" s="337" t="s">
        <v>5783</v>
      </c>
      <c r="F3558" s="332" t="s">
        <v>32</v>
      </c>
      <c r="G3558" s="692">
        <v>2</v>
      </c>
      <c r="H3558" s="650">
        <v>128</v>
      </c>
      <c r="I3558" s="650">
        <v>256</v>
      </c>
      <c r="J3558" s="420">
        <v>43865</v>
      </c>
      <c r="K3558" s="782" t="s">
        <v>33</v>
      </c>
      <c r="L3558" s="323" t="s">
        <v>88</v>
      </c>
      <c r="M3558" s="652" t="s">
        <v>1873</v>
      </c>
      <c r="N3558" s="653">
        <v>43873</v>
      </c>
      <c r="O3558" s="654">
        <v>43882</v>
      </c>
      <c r="P3558" s="396"/>
      <c r="Q3558" s="411" t="s">
        <v>67</v>
      </c>
      <c r="R3558" s="655">
        <v>2020</v>
      </c>
    </row>
    <row r="3559" spans="1:23" ht="23.25" hidden="1" customHeight="1" x14ac:dyDescent="0.25">
      <c r="A3559" s="4" t="s">
        <v>36</v>
      </c>
      <c r="B3559" s="4" t="s">
        <v>5782</v>
      </c>
      <c r="C3559" s="720"/>
      <c r="D3559" s="422"/>
      <c r="E3559" s="337" t="s">
        <v>5783</v>
      </c>
      <c r="F3559" s="332" t="s">
        <v>32</v>
      </c>
      <c r="G3559" s="692">
        <v>2</v>
      </c>
      <c r="H3559" s="650">
        <v>128</v>
      </c>
      <c r="I3559" s="650">
        <v>256</v>
      </c>
      <c r="J3559" s="420">
        <v>43865</v>
      </c>
      <c r="K3559" s="782" t="s">
        <v>33</v>
      </c>
      <c r="L3559" s="323" t="s">
        <v>88</v>
      </c>
      <c r="M3559" s="652" t="s">
        <v>1873</v>
      </c>
      <c r="N3559" s="653">
        <v>43873</v>
      </c>
      <c r="O3559" s="654">
        <v>43882</v>
      </c>
      <c r="P3559" s="396"/>
      <c r="Q3559" s="411" t="s">
        <v>67</v>
      </c>
      <c r="R3559" s="655">
        <v>2020</v>
      </c>
    </row>
    <row r="3560" spans="1:23" ht="23.25" hidden="1" customHeight="1" x14ac:dyDescent="0.25">
      <c r="A3560" s="4" t="s">
        <v>54</v>
      </c>
      <c r="B3560" s="4" t="s">
        <v>5784</v>
      </c>
      <c r="C3560" s="821"/>
      <c r="D3560" s="422"/>
      <c r="E3560" s="337" t="s">
        <v>5785</v>
      </c>
      <c r="F3560" s="332" t="s">
        <v>32</v>
      </c>
      <c r="G3560" s="692">
        <v>1</v>
      </c>
      <c r="H3560" s="650">
        <v>1744.5</v>
      </c>
      <c r="I3560" s="650"/>
      <c r="J3560" s="419">
        <v>43865</v>
      </c>
      <c r="K3560" s="782" t="s">
        <v>2494</v>
      </c>
      <c r="L3560" s="323" t="s">
        <v>0</v>
      </c>
      <c r="M3560" s="652" t="s">
        <v>1873</v>
      </c>
      <c r="N3560" s="660">
        <v>43862</v>
      </c>
      <c r="O3560" s="654">
        <v>43867</v>
      </c>
      <c r="P3560" s="658"/>
      <c r="Q3560" s="746" t="s">
        <v>100</v>
      </c>
      <c r="R3560" s="655">
        <v>2020</v>
      </c>
    </row>
    <row r="3561" spans="1:23" ht="23.25" hidden="1" customHeight="1" x14ac:dyDescent="0.25">
      <c r="A3561" s="4" t="s">
        <v>54</v>
      </c>
      <c r="B3561" s="4" t="s">
        <v>5784</v>
      </c>
      <c r="C3561" s="821"/>
      <c r="D3561" s="422"/>
      <c r="E3561" s="337" t="s">
        <v>5785</v>
      </c>
      <c r="F3561" s="332" t="s">
        <v>32</v>
      </c>
      <c r="G3561" s="692">
        <v>1</v>
      </c>
      <c r="H3561" s="650">
        <v>1744.5</v>
      </c>
      <c r="I3561" s="650"/>
      <c r="J3561" s="419">
        <v>43865</v>
      </c>
      <c r="K3561" s="782" t="s">
        <v>2494</v>
      </c>
      <c r="L3561" s="323" t="s">
        <v>0</v>
      </c>
      <c r="M3561" s="652" t="s">
        <v>1873</v>
      </c>
      <c r="N3561" s="660">
        <v>43862</v>
      </c>
      <c r="O3561" s="654">
        <v>43867</v>
      </c>
      <c r="P3561" s="658"/>
      <c r="Q3561" s="746" t="s">
        <v>100</v>
      </c>
      <c r="R3561" s="655">
        <v>2020</v>
      </c>
    </row>
    <row r="3562" spans="1:23" ht="23.25" hidden="1" customHeight="1" x14ac:dyDescent="0.25">
      <c r="A3562" s="4" t="s">
        <v>5786</v>
      </c>
      <c r="B3562" s="4" t="s">
        <v>5787</v>
      </c>
      <c r="C3562" s="720" t="s">
        <v>5788</v>
      </c>
      <c r="D3562" s="422"/>
      <c r="E3562" s="337" t="s">
        <v>5789</v>
      </c>
      <c r="F3562" s="344" t="s">
        <v>144</v>
      </c>
      <c r="G3562" s="692" t="s">
        <v>5790</v>
      </c>
      <c r="H3562" s="650"/>
      <c r="I3562" s="650"/>
      <c r="J3562" s="419">
        <v>43866</v>
      </c>
      <c r="K3562" s="600" t="s">
        <v>481</v>
      </c>
      <c r="L3562" s="323" t="s">
        <v>7</v>
      </c>
      <c r="M3562" s="652" t="s">
        <v>3014</v>
      </c>
      <c r="N3562" s="660">
        <v>43894</v>
      </c>
      <c r="O3562" s="654">
        <v>43899</v>
      </c>
      <c r="P3562" s="658"/>
      <c r="Q3562" s="746" t="s">
        <v>100</v>
      </c>
      <c r="R3562" s="655">
        <v>2020</v>
      </c>
      <c r="S3562" s="564"/>
      <c r="T3562" s="564"/>
      <c r="U3562" s="564"/>
      <c r="V3562" s="564"/>
      <c r="W3562" s="564"/>
    </row>
    <row r="3563" spans="1:23" ht="23.25" hidden="1" customHeight="1" x14ac:dyDescent="0.25">
      <c r="A3563" s="4" t="s">
        <v>5786</v>
      </c>
      <c r="B3563" s="4" t="s">
        <v>5787</v>
      </c>
      <c r="C3563" s="720" t="s">
        <v>5788</v>
      </c>
      <c r="D3563" s="422"/>
      <c r="E3563" s="337" t="s">
        <v>5789</v>
      </c>
      <c r="F3563" s="344" t="s">
        <v>144</v>
      </c>
      <c r="G3563" s="692" t="s">
        <v>5790</v>
      </c>
      <c r="H3563" s="650"/>
      <c r="I3563" s="650"/>
      <c r="J3563" s="419">
        <v>43866</v>
      </c>
      <c r="K3563" s="600" t="s">
        <v>481</v>
      </c>
      <c r="L3563" s="323" t="s">
        <v>7</v>
      </c>
      <c r="M3563" s="652" t="s">
        <v>3014</v>
      </c>
      <c r="N3563" s="660">
        <v>43894</v>
      </c>
      <c r="O3563" s="654">
        <v>43899</v>
      </c>
      <c r="P3563" s="658"/>
      <c r="Q3563" s="746" t="s">
        <v>100</v>
      </c>
      <c r="R3563" s="655">
        <v>2020</v>
      </c>
    </row>
    <row r="3564" spans="1:23" s="124" customFormat="1" ht="23.25" hidden="1" customHeight="1" x14ac:dyDescent="0.25">
      <c r="A3564" s="4" t="s">
        <v>36</v>
      </c>
      <c r="B3564" s="4" t="s">
        <v>5791</v>
      </c>
      <c r="C3564" s="821"/>
      <c r="D3564" s="422"/>
      <c r="E3564" s="337" t="s">
        <v>5792</v>
      </c>
      <c r="F3564" s="344" t="s">
        <v>32</v>
      </c>
      <c r="G3564" s="692">
        <v>8</v>
      </c>
      <c r="H3564" s="650">
        <v>150</v>
      </c>
      <c r="I3564" s="650">
        <v>1200</v>
      </c>
      <c r="J3564" s="419">
        <v>43866</v>
      </c>
      <c r="K3564" s="782" t="s">
        <v>1147</v>
      </c>
      <c r="L3564" s="323" t="s">
        <v>36</v>
      </c>
      <c r="M3564" s="652" t="s">
        <v>1873</v>
      </c>
      <c r="N3564" s="660">
        <v>43878</v>
      </c>
      <c r="O3564" s="654">
        <v>43882</v>
      </c>
      <c r="P3564" s="658"/>
      <c r="Q3564" s="746" t="s">
        <v>67</v>
      </c>
      <c r="R3564" s="655">
        <v>2020</v>
      </c>
      <c r="S3564" s="330"/>
      <c r="T3564" s="330"/>
      <c r="U3564" s="330"/>
      <c r="V3564" s="330"/>
      <c r="W3564" s="330"/>
    </row>
    <row r="3565" spans="1:23" ht="23.25" hidden="1" customHeight="1" x14ac:dyDescent="0.25">
      <c r="A3565" s="4" t="s">
        <v>36</v>
      </c>
      <c r="B3565" s="4" t="s">
        <v>5791</v>
      </c>
      <c r="C3565" s="821"/>
      <c r="D3565" s="422"/>
      <c r="E3565" s="337" t="s">
        <v>5792</v>
      </c>
      <c r="F3565" s="344" t="s">
        <v>32</v>
      </c>
      <c r="G3565" s="692">
        <v>8</v>
      </c>
      <c r="H3565" s="650">
        <v>150</v>
      </c>
      <c r="I3565" s="650">
        <v>1200</v>
      </c>
      <c r="J3565" s="419">
        <v>43866</v>
      </c>
      <c r="K3565" s="782" t="s">
        <v>1147</v>
      </c>
      <c r="L3565" s="323" t="s">
        <v>36</v>
      </c>
      <c r="M3565" s="652" t="s">
        <v>1873</v>
      </c>
      <c r="N3565" s="660">
        <v>43878</v>
      </c>
      <c r="O3565" s="654">
        <v>43882</v>
      </c>
      <c r="P3565" s="658"/>
      <c r="Q3565" s="746" t="s">
        <v>67</v>
      </c>
      <c r="R3565" s="655">
        <v>2020</v>
      </c>
    </row>
    <row r="3566" spans="1:23" s="124" customFormat="1" ht="23.25" hidden="1" customHeight="1" x14ac:dyDescent="0.25">
      <c r="A3566" s="4" t="s">
        <v>0</v>
      </c>
      <c r="B3566" s="4" t="s">
        <v>5793</v>
      </c>
      <c r="C3566" s="720"/>
      <c r="D3566" s="422" t="s">
        <v>5794</v>
      </c>
      <c r="E3566" s="337" t="s">
        <v>5793</v>
      </c>
      <c r="F3566" s="344" t="s">
        <v>3964</v>
      </c>
      <c r="G3566" s="692">
        <v>8</v>
      </c>
      <c r="H3566" s="650">
        <v>4.6900000000000004</v>
      </c>
      <c r="I3566" s="650">
        <v>29.02</v>
      </c>
      <c r="J3566" s="419">
        <v>43866</v>
      </c>
      <c r="K3566" s="598" t="s">
        <v>188</v>
      </c>
      <c r="L3566" s="323" t="s">
        <v>0</v>
      </c>
      <c r="M3566" s="652" t="s">
        <v>1873</v>
      </c>
      <c r="N3566" s="660">
        <v>43878</v>
      </c>
      <c r="O3566" s="654">
        <v>43882</v>
      </c>
      <c r="P3566" s="396"/>
      <c r="Q3566" s="723" t="s">
        <v>67</v>
      </c>
      <c r="R3566" s="655">
        <v>2020</v>
      </c>
      <c r="S3566" s="330"/>
      <c r="T3566" s="330"/>
      <c r="U3566" s="330"/>
      <c r="V3566" s="330"/>
      <c r="W3566" s="330"/>
    </row>
    <row r="3567" spans="1:23" s="124" customFormat="1" ht="23.25" hidden="1" customHeight="1" x14ac:dyDescent="0.25">
      <c r="A3567" s="4" t="s">
        <v>0</v>
      </c>
      <c r="B3567" s="4" t="s">
        <v>5793</v>
      </c>
      <c r="C3567" s="720"/>
      <c r="D3567" s="422" t="s">
        <v>5794</v>
      </c>
      <c r="E3567" s="337" t="s">
        <v>5793</v>
      </c>
      <c r="F3567" s="344" t="s">
        <v>3964</v>
      </c>
      <c r="G3567" s="692">
        <v>8</v>
      </c>
      <c r="H3567" s="650">
        <v>4.6900000000000004</v>
      </c>
      <c r="I3567" s="650">
        <v>29.02</v>
      </c>
      <c r="J3567" s="419">
        <v>43866</v>
      </c>
      <c r="K3567" s="598" t="s">
        <v>188</v>
      </c>
      <c r="L3567" s="323" t="s">
        <v>0</v>
      </c>
      <c r="M3567" s="652" t="s">
        <v>1873</v>
      </c>
      <c r="N3567" s="660">
        <v>43878</v>
      </c>
      <c r="O3567" s="654">
        <v>43882</v>
      </c>
      <c r="P3567" s="396"/>
      <c r="Q3567" s="723" t="s">
        <v>67</v>
      </c>
      <c r="R3567" s="655">
        <v>2020</v>
      </c>
      <c r="S3567" s="330"/>
      <c r="T3567" s="330"/>
      <c r="U3567" s="330"/>
      <c r="V3567" s="330"/>
      <c r="W3567" s="330"/>
    </row>
    <row r="3568" spans="1:23" s="124" customFormat="1" ht="23.25" hidden="1" customHeight="1" x14ac:dyDescent="0.25">
      <c r="A3568" s="4" t="s">
        <v>0</v>
      </c>
      <c r="B3568" s="4" t="s">
        <v>5795</v>
      </c>
      <c r="C3568" s="720"/>
      <c r="D3568" s="422" t="s">
        <v>5794</v>
      </c>
      <c r="E3568" s="337" t="s">
        <v>5795</v>
      </c>
      <c r="F3568" s="344" t="s">
        <v>3964</v>
      </c>
      <c r="G3568" s="692">
        <v>10</v>
      </c>
      <c r="H3568" s="650">
        <v>5.09</v>
      </c>
      <c r="I3568" s="650">
        <v>30</v>
      </c>
      <c r="J3568" s="419">
        <v>43866</v>
      </c>
      <c r="K3568" s="598" t="s">
        <v>188</v>
      </c>
      <c r="L3568" s="323" t="s">
        <v>0</v>
      </c>
      <c r="M3568" s="652" t="s">
        <v>1873</v>
      </c>
      <c r="N3568" s="660">
        <v>43878</v>
      </c>
      <c r="O3568" s="654">
        <v>43882</v>
      </c>
      <c r="P3568" s="396"/>
      <c r="Q3568" s="723" t="s">
        <v>67</v>
      </c>
      <c r="R3568" s="655">
        <v>2020</v>
      </c>
      <c r="S3568" s="330"/>
      <c r="T3568" s="330"/>
      <c r="U3568" s="330"/>
      <c r="V3568" s="330"/>
      <c r="W3568" s="330"/>
    </row>
    <row r="3569" spans="1:23" ht="23.25" hidden="1" customHeight="1" x14ac:dyDescent="0.25">
      <c r="A3569" s="4" t="s">
        <v>0</v>
      </c>
      <c r="B3569" s="4" t="s">
        <v>5795</v>
      </c>
      <c r="C3569" s="720"/>
      <c r="D3569" s="422" t="s">
        <v>5794</v>
      </c>
      <c r="E3569" s="337" t="s">
        <v>5795</v>
      </c>
      <c r="F3569" s="344" t="s">
        <v>3964</v>
      </c>
      <c r="G3569" s="692">
        <v>10</v>
      </c>
      <c r="H3569" s="650">
        <v>5.09</v>
      </c>
      <c r="I3569" s="650">
        <v>30</v>
      </c>
      <c r="J3569" s="419">
        <v>43866</v>
      </c>
      <c r="K3569" s="598" t="s">
        <v>188</v>
      </c>
      <c r="L3569" s="323" t="s">
        <v>0</v>
      </c>
      <c r="M3569" s="652" t="s">
        <v>1873</v>
      </c>
      <c r="N3569" s="660">
        <v>43878</v>
      </c>
      <c r="O3569" s="654">
        <v>43882</v>
      </c>
      <c r="P3569" s="396"/>
      <c r="Q3569" s="723" t="s">
        <v>67</v>
      </c>
      <c r="R3569" s="655">
        <v>2020</v>
      </c>
    </row>
    <row r="3570" spans="1:23" s="564" customFormat="1" ht="23.25" hidden="1" customHeight="1" x14ac:dyDescent="0.25">
      <c r="A3570" s="4" t="s">
        <v>0</v>
      </c>
      <c r="B3570" s="4" t="s">
        <v>5564</v>
      </c>
      <c r="C3570" s="659"/>
      <c r="D3570" s="422"/>
      <c r="E3570" s="337" t="s">
        <v>5564</v>
      </c>
      <c r="F3570" s="344" t="s">
        <v>50</v>
      </c>
      <c r="G3570" s="692">
        <v>2</v>
      </c>
      <c r="H3570" s="650"/>
      <c r="I3570" s="650"/>
      <c r="J3570" s="419">
        <v>43866</v>
      </c>
      <c r="K3570" s="598" t="s">
        <v>188</v>
      </c>
      <c r="L3570" s="323" t="s">
        <v>0</v>
      </c>
      <c r="M3570" s="652" t="s">
        <v>1873</v>
      </c>
      <c r="N3570" s="660">
        <v>43878</v>
      </c>
      <c r="O3570" s="654">
        <v>43882</v>
      </c>
      <c r="P3570" s="396"/>
      <c r="Q3570" s="723" t="s">
        <v>67</v>
      </c>
      <c r="R3570" s="655">
        <v>2020</v>
      </c>
      <c r="S3570" s="330"/>
      <c r="T3570" s="330"/>
      <c r="U3570" s="330"/>
      <c r="V3570" s="330"/>
      <c r="W3570" s="330"/>
    </row>
    <row r="3571" spans="1:23" ht="23.25" hidden="1" customHeight="1" x14ac:dyDescent="0.25">
      <c r="A3571" s="4" t="s">
        <v>0</v>
      </c>
      <c r="B3571" s="4" t="s">
        <v>5564</v>
      </c>
      <c r="C3571" s="659"/>
      <c r="D3571" s="422"/>
      <c r="E3571" s="337" t="s">
        <v>5564</v>
      </c>
      <c r="F3571" s="344" t="s">
        <v>50</v>
      </c>
      <c r="G3571" s="692">
        <v>2</v>
      </c>
      <c r="H3571" s="650"/>
      <c r="I3571" s="650"/>
      <c r="J3571" s="419">
        <v>43866</v>
      </c>
      <c r="K3571" s="598" t="s">
        <v>188</v>
      </c>
      <c r="L3571" s="323" t="s">
        <v>0</v>
      </c>
      <c r="M3571" s="652" t="s">
        <v>1873</v>
      </c>
      <c r="N3571" s="660">
        <v>43878</v>
      </c>
      <c r="O3571" s="654">
        <v>43882</v>
      </c>
      <c r="P3571" s="396"/>
      <c r="Q3571" s="723" t="s">
        <v>67</v>
      </c>
      <c r="R3571" s="655">
        <v>2020</v>
      </c>
    </row>
    <row r="3572" spans="1:23" ht="23.25" hidden="1" customHeight="1" x14ac:dyDescent="0.25">
      <c r="A3572" s="4" t="s">
        <v>5796</v>
      </c>
      <c r="B3572" s="4" t="s">
        <v>5797</v>
      </c>
      <c r="C3572" s="691" t="s">
        <v>5798</v>
      </c>
      <c r="D3572" s="422" t="s">
        <v>5799</v>
      </c>
      <c r="E3572" s="333" t="s">
        <v>5800</v>
      </c>
      <c r="F3572" s="332" t="s">
        <v>94</v>
      </c>
      <c r="G3572" s="692">
        <v>1</v>
      </c>
      <c r="H3572" s="650">
        <v>6.77</v>
      </c>
      <c r="I3572" s="650">
        <v>6.77</v>
      </c>
      <c r="J3572" s="419">
        <v>43867</v>
      </c>
      <c r="K3572" s="782" t="s">
        <v>139</v>
      </c>
      <c r="L3572" s="323" t="s">
        <v>7</v>
      </c>
      <c r="M3572" s="652" t="s">
        <v>3014</v>
      </c>
      <c r="N3572" s="660">
        <v>43894</v>
      </c>
      <c r="O3572" s="654">
        <v>43899</v>
      </c>
      <c r="P3572" s="658"/>
      <c r="Q3572" s="658" t="s">
        <v>100</v>
      </c>
      <c r="R3572" s="655">
        <v>2020</v>
      </c>
    </row>
    <row r="3573" spans="1:23" s="124" customFormat="1" ht="23.25" hidden="1" customHeight="1" x14ac:dyDescent="0.25">
      <c r="A3573" s="4" t="s">
        <v>5796</v>
      </c>
      <c r="B3573" s="4" t="s">
        <v>5797</v>
      </c>
      <c r="C3573" s="691" t="s">
        <v>5798</v>
      </c>
      <c r="D3573" s="422" t="s">
        <v>5799</v>
      </c>
      <c r="E3573" s="333" t="s">
        <v>5800</v>
      </c>
      <c r="F3573" s="332" t="s">
        <v>94</v>
      </c>
      <c r="G3573" s="692">
        <v>1</v>
      </c>
      <c r="H3573" s="650">
        <v>6.77</v>
      </c>
      <c r="I3573" s="650">
        <v>6.77</v>
      </c>
      <c r="J3573" s="419">
        <v>43867</v>
      </c>
      <c r="K3573" s="782" t="s">
        <v>139</v>
      </c>
      <c r="L3573" s="323" t="s">
        <v>7</v>
      </c>
      <c r="M3573" s="652" t="s">
        <v>3014</v>
      </c>
      <c r="N3573" s="660">
        <v>43894</v>
      </c>
      <c r="O3573" s="654">
        <v>43899</v>
      </c>
      <c r="P3573" s="658"/>
      <c r="Q3573" s="658" t="s">
        <v>100</v>
      </c>
      <c r="R3573" s="655">
        <v>2020</v>
      </c>
      <c r="S3573" s="330"/>
      <c r="T3573" s="330"/>
      <c r="U3573" s="330"/>
      <c r="V3573" s="330"/>
      <c r="W3573" s="330"/>
    </row>
    <row r="3574" spans="1:23" ht="23.25" hidden="1" customHeight="1" x14ac:dyDescent="0.25">
      <c r="A3574" s="4" t="s">
        <v>293</v>
      </c>
      <c r="B3574" s="4" t="s">
        <v>2859</v>
      </c>
      <c r="C3574" s="691" t="s">
        <v>784</v>
      </c>
      <c r="D3574" s="422" t="s">
        <v>5160</v>
      </c>
      <c r="E3574" s="337" t="s">
        <v>5120</v>
      </c>
      <c r="F3574" s="332" t="s">
        <v>32</v>
      </c>
      <c r="G3574" s="692">
        <v>40</v>
      </c>
      <c r="H3574" s="650">
        <v>13.95</v>
      </c>
      <c r="I3574" s="650">
        <v>558</v>
      </c>
      <c r="J3574" s="419">
        <v>43867</v>
      </c>
      <c r="K3574" s="782" t="s">
        <v>1167</v>
      </c>
      <c r="L3574" s="323" t="s">
        <v>5801</v>
      </c>
      <c r="M3574" s="652" t="s">
        <v>1873</v>
      </c>
      <c r="N3574" s="660">
        <v>43873</v>
      </c>
      <c r="O3574" s="654">
        <v>43882</v>
      </c>
      <c r="P3574" s="396"/>
      <c r="Q3574" s="396" t="s">
        <v>100</v>
      </c>
      <c r="R3574" s="396">
        <v>2020</v>
      </c>
    </row>
    <row r="3575" spans="1:23" ht="23.25" hidden="1" customHeight="1" x14ac:dyDescent="0.25">
      <c r="A3575" s="4" t="s">
        <v>293</v>
      </c>
      <c r="B3575" s="4" t="s">
        <v>2859</v>
      </c>
      <c r="C3575" s="691" t="s">
        <v>784</v>
      </c>
      <c r="D3575" s="422" t="s">
        <v>5160</v>
      </c>
      <c r="E3575" s="337" t="s">
        <v>5120</v>
      </c>
      <c r="F3575" s="332" t="s">
        <v>32</v>
      </c>
      <c r="G3575" s="692">
        <v>40</v>
      </c>
      <c r="H3575" s="650">
        <v>13.95</v>
      </c>
      <c r="I3575" s="650">
        <v>558</v>
      </c>
      <c r="J3575" s="419">
        <v>43867</v>
      </c>
      <c r="K3575" s="782" t="s">
        <v>1167</v>
      </c>
      <c r="L3575" s="323" t="s">
        <v>5801</v>
      </c>
      <c r="M3575" s="652" t="s">
        <v>1873</v>
      </c>
      <c r="N3575" s="660">
        <v>43873</v>
      </c>
      <c r="O3575" s="654">
        <v>43882</v>
      </c>
      <c r="P3575" s="396"/>
      <c r="Q3575" s="396" t="s">
        <v>100</v>
      </c>
      <c r="R3575" s="396">
        <v>2020</v>
      </c>
    </row>
    <row r="3576" spans="1:23" ht="23.25" hidden="1" customHeight="1" x14ac:dyDescent="0.25">
      <c r="A3576" s="331" t="s">
        <v>54</v>
      </c>
      <c r="B3576" s="4" t="s">
        <v>5802</v>
      </c>
      <c r="C3576" s="691" t="s">
        <v>1390</v>
      </c>
      <c r="D3576" s="422" t="s">
        <v>5803</v>
      </c>
      <c r="E3576" s="4" t="s">
        <v>5802</v>
      </c>
      <c r="F3576" s="332" t="s">
        <v>50</v>
      </c>
      <c r="G3576" s="692">
        <v>2</v>
      </c>
      <c r="H3576" s="650"/>
      <c r="I3576" s="650">
        <v>558.70000000000005</v>
      </c>
      <c r="J3576" s="420">
        <v>43868</v>
      </c>
      <c r="K3576" s="671" t="s">
        <v>33</v>
      </c>
      <c r="L3576" s="323" t="s">
        <v>54</v>
      </c>
      <c r="M3576" s="652" t="s">
        <v>634</v>
      </c>
      <c r="N3576" s="654">
        <v>44321</v>
      </c>
      <c r="O3576" s="654">
        <v>44326</v>
      </c>
      <c r="P3576" s="430"/>
      <c r="Q3576" s="2" t="s">
        <v>77</v>
      </c>
      <c r="R3576" s="4">
        <v>2020</v>
      </c>
    </row>
    <row r="3577" spans="1:23" ht="23.25" hidden="1" customHeight="1" x14ac:dyDescent="0.25">
      <c r="A3577" s="331" t="s">
        <v>54</v>
      </c>
      <c r="B3577" s="4" t="s">
        <v>5802</v>
      </c>
      <c r="C3577" s="691" t="s">
        <v>1390</v>
      </c>
      <c r="D3577" s="422" t="s">
        <v>5803</v>
      </c>
      <c r="E3577" s="4" t="s">
        <v>5802</v>
      </c>
      <c r="F3577" s="332" t="s">
        <v>50</v>
      </c>
      <c r="G3577" s="692">
        <v>2</v>
      </c>
      <c r="H3577" s="650"/>
      <c r="I3577" s="650">
        <v>558.70000000000005</v>
      </c>
      <c r="J3577" s="420">
        <v>43868</v>
      </c>
      <c r="K3577" s="671" t="s">
        <v>33</v>
      </c>
      <c r="L3577" s="323" t="s">
        <v>54</v>
      </c>
      <c r="M3577" s="652" t="s">
        <v>634</v>
      </c>
      <c r="N3577" s="654">
        <v>44321</v>
      </c>
      <c r="O3577" s="654">
        <v>44326</v>
      </c>
      <c r="P3577" s="430"/>
      <c r="Q3577" s="2" t="s">
        <v>77</v>
      </c>
      <c r="R3577" s="4">
        <v>2020</v>
      </c>
    </row>
    <row r="3578" spans="1:23" s="564" customFormat="1" ht="23.25" hidden="1" customHeight="1" x14ac:dyDescent="0.25">
      <c r="A3578" s="4" t="s">
        <v>36</v>
      </c>
      <c r="B3578" s="4" t="s">
        <v>2582</v>
      </c>
      <c r="C3578" s="691"/>
      <c r="D3578" s="422" t="s">
        <v>2583</v>
      </c>
      <c r="E3578" s="337" t="s">
        <v>2584</v>
      </c>
      <c r="F3578" s="332" t="s">
        <v>32</v>
      </c>
      <c r="G3578" s="692">
        <v>2</v>
      </c>
      <c r="H3578" s="650">
        <v>180</v>
      </c>
      <c r="I3578" s="650">
        <v>360</v>
      </c>
      <c r="J3578" s="419">
        <v>43868</v>
      </c>
      <c r="K3578" s="782" t="s">
        <v>756</v>
      </c>
      <c r="L3578" s="323" t="s">
        <v>36</v>
      </c>
      <c r="M3578" s="652" t="s">
        <v>1873</v>
      </c>
      <c r="N3578" s="660">
        <v>43880</v>
      </c>
      <c r="O3578" s="654">
        <v>43882</v>
      </c>
      <c r="P3578" s="430"/>
      <c r="Q3578" s="2" t="s">
        <v>100</v>
      </c>
      <c r="R3578" s="396">
        <v>2020</v>
      </c>
      <c r="S3578" s="330"/>
      <c r="T3578" s="330"/>
      <c r="U3578" s="330"/>
      <c r="V3578" s="330"/>
      <c r="W3578" s="330"/>
    </row>
    <row r="3579" spans="1:23" ht="23.25" hidden="1" customHeight="1" x14ac:dyDescent="0.25">
      <c r="A3579" s="4" t="s">
        <v>36</v>
      </c>
      <c r="B3579" s="4" t="s">
        <v>2582</v>
      </c>
      <c r="C3579" s="691"/>
      <c r="D3579" s="422" t="s">
        <v>2583</v>
      </c>
      <c r="E3579" s="337" t="s">
        <v>2584</v>
      </c>
      <c r="F3579" s="332" t="s">
        <v>32</v>
      </c>
      <c r="G3579" s="692">
        <v>2</v>
      </c>
      <c r="H3579" s="650">
        <v>180</v>
      </c>
      <c r="I3579" s="650">
        <v>360</v>
      </c>
      <c r="J3579" s="419">
        <v>43868</v>
      </c>
      <c r="K3579" s="782" t="s">
        <v>756</v>
      </c>
      <c r="L3579" s="323" t="s">
        <v>36</v>
      </c>
      <c r="M3579" s="652" t="s">
        <v>1873</v>
      </c>
      <c r="N3579" s="660">
        <v>43880</v>
      </c>
      <c r="O3579" s="654">
        <v>43882</v>
      </c>
      <c r="P3579" s="430"/>
      <c r="Q3579" s="2" t="s">
        <v>100</v>
      </c>
      <c r="R3579" s="396">
        <v>2020</v>
      </c>
    </row>
    <row r="3580" spans="1:23" ht="23.25" hidden="1" customHeight="1" x14ac:dyDescent="0.25">
      <c r="A3580" s="4" t="s">
        <v>54</v>
      </c>
      <c r="B3580" s="4" t="s">
        <v>2746</v>
      </c>
      <c r="C3580" s="691" t="s">
        <v>246</v>
      </c>
      <c r="D3580" s="422" t="s">
        <v>420</v>
      </c>
      <c r="E3580" s="337" t="s">
        <v>421</v>
      </c>
      <c r="F3580" s="332" t="s">
        <v>50</v>
      </c>
      <c r="G3580" s="692" t="s">
        <v>5804</v>
      </c>
      <c r="H3580" s="650">
        <v>79.09</v>
      </c>
      <c r="I3580" s="650">
        <v>395.45</v>
      </c>
      <c r="J3580" s="419">
        <v>43869</v>
      </c>
      <c r="K3580" s="782" t="s">
        <v>234</v>
      </c>
      <c r="L3580" s="323" t="s">
        <v>88</v>
      </c>
      <c r="M3580" s="652" t="s">
        <v>1873</v>
      </c>
      <c r="N3580" s="660">
        <v>43873</v>
      </c>
      <c r="O3580" s="654">
        <v>43882</v>
      </c>
      <c r="P3580" s="5"/>
      <c r="Q3580" s="363" t="s">
        <v>67</v>
      </c>
      <c r="R3580" s="396">
        <v>2020</v>
      </c>
    </row>
    <row r="3581" spans="1:23" ht="23.25" hidden="1" customHeight="1" x14ac:dyDescent="0.25">
      <c r="A3581" s="4" t="s">
        <v>54</v>
      </c>
      <c r="B3581" s="4" t="s">
        <v>2746</v>
      </c>
      <c r="C3581" s="691" t="s">
        <v>246</v>
      </c>
      <c r="D3581" s="422" t="s">
        <v>420</v>
      </c>
      <c r="E3581" s="337" t="s">
        <v>421</v>
      </c>
      <c r="F3581" s="332" t="s">
        <v>50</v>
      </c>
      <c r="G3581" s="692" t="s">
        <v>5804</v>
      </c>
      <c r="H3581" s="650">
        <v>79.09</v>
      </c>
      <c r="I3581" s="650">
        <v>395.45</v>
      </c>
      <c r="J3581" s="419">
        <v>43869</v>
      </c>
      <c r="K3581" s="782" t="s">
        <v>234</v>
      </c>
      <c r="L3581" s="323" t="s">
        <v>88</v>
      </c>
      <c r="M3581" s="652" t="s">
        <v>1873</v>
      </c>
      <c r="N3581" s="660">
        <v>43873</v>
      </c>
      <c r="O3581" s="654">
        <v>43882</v>
      </c>
      <c r="P3581" s="5"/>
      <c r="Q3581" s="363" t="s">
        <v>67</v>
      </c>
      <c r="R3581" s="396">
        <v>2020</v>
      </c>
    </row>
    <row r="3582" spans="1:23" ht="23.25" hidden="1" customHeight="1" x14ac:dyDescent="0.25">
      <c r="A3582" s="4" t="s">
        <v>95</v>
      </c>
      <c r="B3582" s="4" t="s">
        <v>5805</v>
      </c>
      <c r="C3582" s="691"/>
      <c r="D3582" s="122" t="s">
        <v>5806</v>
      </c>
      <c r="E3582" s="3" t="s">
        <v>5805</v>
      </c>
      <c r="F3582" s="332" t="s">
        <v>32</v>
      </c>
      <c r="G3582" s="692">
        <v>1</v>
      </c>
      <c r="H3582" s="650">
        <v>460.4</v>
      </c>
      <c r="I3582" s="650">
        <v>460.4</v>
      </c>
      <c r="J3582" s="419">
        <v>43871</v>
      </c>
      <c r="K3582" s="598" t="s">
        <v>2782</v>
      </c>
      <c r="L3582" s="323" t="s">
        <v>88</v>
      </c>
      <c r="M3582" s="652" t="s">
        <v>3014</v>
      </c>
      <c r="N3582" s="660"/>
      <c r="O3582" s="654"/>
      <c r="P3582" s="658"/>
      <c r="Q3582" s="746" t="s">
        <v>100</v>
      </c>
      <c r="R3582" s="396">
        <v>2020</v>
      </c>
    </row>
    <row r="3583" spans="1:23" ht="23.25" hidden="1" customHeight="1" x14ac:dyDescent="0.25">
      <c r="A3583" s="4" t="s">
        <v>95</v>
      </c>
      <c r="B3583" s="4" t="s">
        <v>5805</v>
      </c>
      <c r="C3583" s="691"/>
      <c r="D3583" s="122" t="s">
        <v>5806</v>
      </c>
      <c r="E3583" s="3" t="s">
        <v>5805</v>
      </c>
      <c r="F3583" s="332" t="s">
        <v>32</v>
      </c>
      <c r="G3583" s="692">
        <v>1</v>
      </c>
      <c r="H3583" s="650">
        <v>460.4</v>
      </c>
      <c r="I3583" s="650">
        <v>460.4</v>
      </c>
      <c r="J3583" s="419">
        <v>43871</v>
      </c>
      <c r="K3583" s="598" t="s">
        <v>2782</v>
      </c>
      <c r="L3583" s="323" t="s">
        <v>88</v>
      </c>
      <c r="M3583" s="652" t="s">
        <v>3014</v>
      </c>
      <c r="N3583" s="660"/>
      <c r="O3583" s="654"/>
      <c r="P3583" s="658"/>
      <c r="Q3583" s="746" t="s">
        <v>100</v>
      </c>
      <c r="R3583" s="396">
        <v>2020</v>
      </c>
    </row>
    <row r="3584" spans="1:23" ht="23.25" hidden="1" customHeight="1" x14ac:dyDescent="0.25">
      <c r="A3584" s="4" t="s">
        <v>5327</v>
      </c>
      <c r="B3584" s="4" t="s">
        <v>5338</v>
      </c>
      <c r="C3584" s="691" t="s">
        <v>1093</v>
      </c>
      <c r="D3584" s="422" t="s">
        <v>5807</v>
      </c>
      <c r="E3584" s="333" t="s">
        <v>5808</v>
      </c>
      <c r="F3584" s="344" t="s">
        <v>44</v>
      </c>
      <c r="G3584" s="692">
        <v>5</v>
      </c>
      <c r="H3584" s="650">
        <v>0</v>
      </c>
      <c r="I3584" s="650"/>
      <c r="J3584" s="419">
        <v>43871</v>
      </c>
      <c r="K3584" s="598" t="s">
        <v>188</v>
      </c>
      <c r="L3584" s="323" t="s">
        <v>5327</v>
      </c>
      <c r="M3584" s="652" t="s">
        <v>3014</v>
      </c>
      <c r="N3584" s="660">
        <v>43901</v>
      </c>
      <c r="O3584" s="654">
        <v>43907</v>
      </c>
      <c r="P3584" s="332"/>
      <c r="Q3584" s="2" t="s">
        <v>100</v>
      </c>
      <c r="R3584" s="396">
        <v>2020</v>
      </c>
    </row>
    <row r="3585" spans="1:23" ht="23.25" hidden="1" customHeight="1" x14ac:dyDescent="0.25">
      <c r="A3585" s="4" t="s">
        <v>5327</v>
      </c>
      <c r="B3585" s="4" t="s">
        <v>5338</v>
      </c>
      <c r="C3585" s="691" t="s">
        <v>1093</v>
      </c>
      <c r="D3585" s="422" t="s">
        <v>5807</v>
      </c>
      <c r="E3585" s="333" t="s">
        <v>5808</v>
      </c>
      <c r="F3585" s="344" t="s">
        <v>44</v>
      </c>
      <c r="G3585" s="692">
        <v>5</v>
      </c>
      <c r="H3585" s="650">
        <v>0</v>
      </c>
      <c r="I3585" s="650"/>
      <c r="J3585" s="419">
        <v>43871</v>
      </c>
      <c r="K3585" s="598" t="s">
        <v>188</v>
      </c>
      <c r="L3585" s="323" t="s">
        <v>5327</v>
      </c>
      <c r="M3585" s="652" t="s">
        <v>3014</v>
      </c>
      <c r="N3585" s="660">
        <v>43901</v>
      </c>
      <c r="O3585" s="654">
        <v>43907</v>
      </c>
      <c r="P3585" s="332"/>
      <c r="Q3585" s="2" t="s">
        <v>100</v>
      </c>
      <c r="R3585" s="396">
        <v>2020</v>
      </c>
    </row>
    <row r="3586" spans="1:23" ht="23.25" hidden="1" customHeight="1" x14ac:dyDescent="0.25">
      <c r="A3586" s="4" t="s">
        <v>103</v>
      </c>
      <c r="B3586" s="4" t="s">
        <v>5809</v>
      </c>
      <c r="C3586" s="691"/>
      <c r="D3586" s="422"/>
      <c r="E3586" s="337" t="s">
        <v>5809</v>
      </c>
      <c r="F3586" s="332" t="s">
        <v>32</v>
      </c>
      <c r="G3586" s="692">
        <v>1</v>
      </c>
      <c r="H3586" s="650">
        <v>550</v>
      </c>
      <c r="I3586" s="650">
        <v>550</v>
      </c>
      <c r="J3586" s="419">
        <v>43871</v>
      </c>
      <c r="K3586" s="598" t="s">
        <v>2782</v>
      </c>
      <c r="L3586" s="323" t="s">
        <v>88</v>
      </c>
      <c r="M3586" s="652" t="s">
        <v>1873</v>
      </c>
      <c r="N3586" s="660">
        <v>43873</v>
      </c>
      <c r="O3586" s="654">
        <v>43882</v>
      </c>
      <c r="P3586" s="396"/>
      <c r="Q3586" s="396" t="s">
        <v>67</v>
      </c>
      <c r="R3586" s="396">
        <v>2020</v>
      </c>
    </row>
    <row r="3587" spans="1:23" ht="23.25" hidden="1" customHeight="1" x14ac:dyDescent="0.25">
      <c r="A3587" s="4" t="s">
        <v>103</v>
      </c>
      <c r="B3587" s="4" t="s">
        <v>5809</v>
      </c>
      <c r="C3587" s="691"/>
      <c r="D3587" s="422"/>
      <c r="E3587" s="337" t="s">
        <v>5809</v>
      </c>
      <c r="F3587" s="332" t="s">
        <v>32</v>
      </c>
      <c r="G3587" s="692">
        <v>1</v>
      </c>
      <c r="H3587" s="650">
        <v>550</v>
      </c>
      <c r="I3587" s="650">
        <v>550</v>
      </c>
      <c r="J3587" s="419">
        <v>43871</v>
      </c>
      <c r="K3587" s="598" t="s">
        <v>2782</v>
      </c>
      <c r="L3587" s="323" t="s">
        <v>88</v>
      </c>
      <c r="M3587" s="652" t="s">
        <v>1873</v>
      </c>
      <c r="N3587" s="660">
        <v>43873</v>
      </c>
      <c r="O3587" s="654">
        <v>43882</v>
      </c>
      <c r="P3587" s="396"/>
      <c r="Q3587" s="396" t="s">
        <v>67</v>
      </c>
      <c r="R3587" s="396">
        <v>2020</v>
      </c>
    </row>
    <row r="3588" spans="1:23" ht="23.25" hidden="1" customHeight="1" x14ac:dyDescent="0.25">
      <c r="A3588" s="4" t="s">
        <v>5810</v>
      </c>
      <c r="B3588" s="4" t="s">
        <v>5811</v>
      </c>
      <c r="C3588" s="691" t="s">
        <v>5812</v>
      </c>
      <c r="D3588" s="422" t="s">
        <v>3571</v>
      </c>
      <c r="E3588" s="333" t="s">
        <v>5811</v>
      </c>
      <c r="F3588" s="332" t="s">
        <v>144</v>
      </c>
      <c r="G3588" s="692">
        <v>2</v>
      </c>
      <c r="H3588" s="650">
        <v>15.83</v>
      </c>
      <c r="I3588" s="650">
        <v>31.66</v>
      </c>
      <c r="J3588" s="419">
        <v>43872</v>
      </c>
      <c r="K3588" s="782" t="s">
        <v>139</v>
      </c>
      <c r="L3588" s="323" t="s">
        <v>1362</v>
      </c>
      <c r="M3588" s="652" t="s">
        <v>3014</v>
      </c>
      <c r="N3588" s="660">
        <v>43894</v>
      </c>
      <c r="O3588" s="654">
        <v>43899</v>
      </c>
      <c r="P3588" s="658"/>
      <c r="Q3588" s="746" t="s">
        <v>100</v>
      </c>
      <c r="R3588" s="396">
        <v>2020</v>
      </c>
    </row>
    <row r="3589" spans="1:23" ht="23.25" hidden="1" customHeight="1" x14ac:dyDescent="0.25">
      <c r="A3589" s="4" t="s">
        <v>5810</v>
      </c>
      <c r="B3589" s="4" t="s">
        <v>5811</v>
      </c>
      <c r="C3589" s="691" t="s">
        <v>5812</v>
      </c>
      <c r="D3589" s="422" t="s">
        <v>3571</v>
      </c>
      <c r="E3589" s="333" t="s">
        <v>5811</v>
      </c>
      <c r="F3589" s="332" t="s">
        <v>144</v>
      </c>
      <c r="G3589" s="692">
        <v>2</v>
      </c>
      <c r="H3589" s="650">
        <v>15.83</v>
      </c>
      <c r="I3589" s="650">
        <v>31.66</v>
      </c>
      <c r="J3589" s="419">
        <v>43872</v>
      </c>
      <c r="K3589" s="782" t="s">
        <v>139</v>
      </c>
      <c r="L3589" s="323" t="s">
        <v>1362</v>
      </c>
      <c r="M3589" s="652" t="s">
        <v>3014</v>
      </c>
      <c r="N3589" s="660">
        <v>43894</v>
      </c>
      <c r="O3589" s="654">
        <v>43899</v>
      </c>
      <c r="P3589" s="658"/>
      <c r="Q3589" s="746" t="s">
        <v>100</v>
      </c>
      <c r="R3589" s="396">
        <v>2020</v>
      </c>
    </row>
    <row r="3590" spans="1:23" ht="23.25" hidden="1" customHeight="1" x14ac:dyDescent="0.25">
      <c r="A3590" s="4" t="s">
        <v>384</v>
      </c>
      <c r="B3590" s="4" t="s">
        <v>385</v>
      </c>
      <c r="C3590" s="691" t="s">
        <v>386</v>
      </c>
      <c r="D3590" s="422" t="s">
        <v>5813</v>
      </c>
      <c r="E3590" s="333" t="s">
        <v>388</v>
      </c>
      <c r="F3590" s="344" t="s">
        <v>44</v>
      </c>
      <c r="G3590" s="692">
        <v>4</v>
      </c>
      <c r="H3590" s="650">
        <v>30.32</v>
      </c>
      <c r="I3590" s="650">
        <f>H3590*G3590</f>
        <v>121.28</v>
      </c>
      <c r="J3590" s="419">
        <v>43872</v>
      </c>
      <c r="K3590" s="782" t="s">
        <v>139</v>
      </c>
      <c r="L3590" s="323" t="s">
        <v>389</v>
      </c>
      <c r="M3590" s="652" t="s">
        <v>3014</v>
      </c>
      <c r="N3590" s="660">
        <v>43894</v>
      </c>
      <c r="O3590" s="654">
        <v>43899</v>
      </c>
      <c r="P3590" s="658"/>
      <c r="Q3590" s="658" t="s">
        <v>100</v>
      </c>
      <c r="R3590" s="396">
        <v>2020</v>
      </c>
    </row>
    <row r="3591" spans="1:23" ht="23.25" hidden="1" customHeight="1" x14ac:dyDescent="0.25">
      <c r="A3591" s="4" t="s">
        <v>384</v>
      </c>
      <c r="B3591" s="4" t="s">
        <v>385</v>
      </c>
      <c r="C3591" s="691" t="s">
        <v>386</v>
      </c>
      <c r="D3591" s="422" t="s">
        <v>5813</v>
      </c>
      <c r="E3591" s="333" t="s">
        <v>388</v>
      </c>
      <c r="F3591" s="344" t="s">
        <v>44</v>
      </c>
      <c r="G3591" s="692">
        <v>4</v>
      </c>
      <c r="H3591" s="650">
        <v>30.32</v>
      </c>
      <c r="I3591" s="650">
        <f>H3591*G3591</f>
        <v>121.28</v>
      </c>
      <c r="J3591" s="419">
        <v>43872</v>
      </c>
      <c r="K3591" s="782" t="s">
        <v>139</v>
      </c>
      <c r="L3591" s="323" t="s">
        <v>389</v>
      </c>
      <c r="M3591" s="652" t="s">
        <v>3014</v>
      </c>
      <c r="N3591" s="660">
        <v>43894</v>
      </c>
      <c r="O3591" s="654">
        <v>43899</v>
      </c>
      <c r="P3591" s="658"/>
      <c r="Q3591" s="658" t="s">
        <v>100</v>
      </c>
      <c r="R3591" s="396">
        <v>2020</v>
      </c>
    </row>
    <row r="3592" spans="1:23" ht="23.25" hidden="1" customHeight="1" x14ac:dyDescent="0.25">
      <c r="A3592" s="4" t="s">
        <v>5327</v>
      </c>
      <c r="B3592" s="4" t="s">
        <v>5814</v>
      </c>
      <c r="C3592" s="691" t="s">
        <v>5815</v>
      </c>
      <c r="D3592" s="422" t="s">
        <v>5816</v>
      </c>
      <c r="E3592" s="333" t="s">
        <v>5817</v>
      </c>
      <c r="F3592" s="344" t="s">
        <v>44</v>
      </c>
      <c r="G3592" s="692">
        <v>2</v>
      </c>
      <c r="H3592" s="650">
        <v>0</v>
      </c>
      <c r="I3592" s="650">
        <v>0</v>
      </c>
      <c r="J3592" s="419">
        <v>43872</v>
      </c>
      <c r="K3592" s="782" t="s">
        <v>5524</v>
      </c>
      <c r="L3592" s="323" t="s">
        <v>5818</v>
      </c>
      <c r="M3592" s="652" t="s">
        <v>1341</v>
      </c>
      <c r="N3592" s="660"/>
      <c r="O3592" s="654"/>
      <c r="P3592" s="658"/>
      <c r="Q3592" s="2" t="s">
        <v>100</v>
      </c>
      <c r="R3592" s="396">
        <v>2020</v>
      </c>
      <c r="S3592" s="695"/>
      <c r="T3592" s="695"/>
      <c r="U3592" s="695"/>
      <c r="V3592" s="695"/>
      <c r="W3592" s="695"/>
    </row>
    <row r="3593" spans="1:23" ht="23.25" hidden="1" customHeight="1" x14ac:dyDescent="0.25">
      <c r="A3593" s="4" t="s">
        <v>5327</v>
      </c>
      <c r="B3593" s="4" t="s">
        <v>5814</v>
      </c>
      <c r="C3593" s="691" t="s">
        <v>5815</v>
      </c>
      <c r="D3593" s="422" t="s">
        <v>5816</v>
      </c>
      <c r="E3593" s="333" t="s">
        <v>5817</v>
      </c>
      <c r="F3593" s="344" t="s">
        <v>44</v>
      </c>
      <c r="G3593" s="692">
        <v>2</v>
      </c>
      <c r="H3593" s="650">
        <v>0</v>
      </c>
      <c r="I3593" s="650">
        <v>0</v>
      </c>
      <c r="J3593" s="419">
        <v>43872</v>
      </c>
      <c r="K3593" s="782" t="s">
        <v>5524</v>
      </c>
      <c r="L3593" s="323" t="s">
        <v>5818</v>
      </c>
      <c r="M3593" s="652" t="s">
        <v>1341</v>
      </c>
      <c r="N3593" s="660"/>
      <c r="O3593" s="654"/>
      <c r="P3593" s="658"/>
      <c r="Q3593" s="2" t="s">
        <v>100</v>
      </c>
      <c r="R3593" s="396">
        <v>2020</v>
      </c>
      <c r="S3593" s="695"/>
      <c r="T3593" s="695"/>
      <c r="U3593" s="695"/>
      <c r="V3593" s="695"/>
      <c r="W3593" s="695"/>
    </row>
    <row r="3594" spans="1:23" ht="23.25" hidden="1" customHeight="1" x14ac:dyDescent="0.25">
      <c r="A3594" s="4" t="s">
        <v>36</v>
      </c>
      <c r="B3594" s="4" t="s">
        <v>5819</v>
      </c>
      <c r="C3594" s="691"/>
      <c r="D3594" s="422"/>
      <c r="E3594" s="337" t="s">
        <v>5819</v>
      </c>
      <c r="F3594" s="332" t="s">
        <v>32</v>
      </c>
      <c r="G3594" s="692">
        <v>9</v>
      </c>
      <c r="H3594" s="650">
        <v>11.5</v>
      </c>
      <c r="I3594" s="650">
        <v>103.5</v>
      </c>
      <c r="J3594" s="419">
        <v>43872</v>
      </c>
      <c r="K3594" s="782" t="s">
        <v>1560</v>
      </c>
      <c r="L3594" s="323" t="s">
        <v>88</v>
      </c>
      <c r="M3594" s="652" t="s">
        <v>1873</v>
      </c>
      <c r="N3594" s="660"/>
      <c r="O3594" s="654">
        <v>43882</v>
      </c>
      <c r="P3594" s="396"/>
      <c r="Q3594" s="396" t="s">
        <v>67</v>
      </c>
      <c r="R3594" s="396">
        <v>2020</v>
      </c>
    </row>
    <row r="3595" spans="1:23" ht="23.25" hidden="1" customHeight="1" x14ac:dyDescent="0.25">
      <c r="A3595" s="4" t="s">
        <v>36</v>
      </c>
      <c r="B3595" s="4" t="s">
        <v>5819</v>
      </c>
      <c r="C3595" s="691"/>
      <c r="D3595" s="422"/>
      <c r="E3595" s="337" t="s">
        <v>5819</v>
      </c>
      <c r="F3595" s="332" t="s">
        <v>32</v>
      </c>
      <c r="G3595" s="692">
        <v>9</v>
      </c>
      <c r="H3595" s="650">
        <v>11.5</v>
      </c>
      <c r="I3595" s="650">
        <v>103.5</v>
      </c>
      <c r="J3595" s="419">
        <v>43872</v>
      </c>
      <c r="K3595" s="782" t="s">
        <v>1560</v>
      </c>
      <c r="L3595" s="323" t="s">
        <v>88</v>
      </c>
      <c r="M3595" s="652" t="s">
        <v>1873</v>
      </c>
      <c r="N3595" s="660"/>
      <c r="O3595" s="654">
        <v>43882</v>
      </c>
      <c r="P3595" s="396"/>
      <c r="Q3595" s="396" t="s">
        <v>67</v>
      </c>
      <c r="R3595" s="396">
        <v>2020</v>
      </c>
    </row>
    <row r="3596" spans="1:23" ht="23.25" hidden="1" customHeight="1" x14ac:dyDescent="0.25">
      <c r="A3596" s="4" t="s">
        <v>103</v>
      </c>
      <c r="B3596" s="4" t="s">
        <v>5820</v>
      </c>
      <c r="C3596" s="691"/>
      <c r="D3596" s="422" t="s">
        <v>5821</v>
      </c>
      <c r="E3596" s="337" t="s">
        <v>5820</v>
      </c>
      <c r="F3596" s="332" t="s">
        <v>32</v>
      </c>
      <c r="G3596" s="692">
        <v>3</v>
      </c>
      <c r="H3596" s="650">
        <v>57.82</v>
      </c>
      <c r="I3596" s="650">
        <v>57.82</v>
      </c>
      <c r="J3596" s="420">
        <v>43872</v>
      </c>
      <c r="K3596" s="782" t="s">
        <v>33</v>
      </c>
      <c r="L3596" s="323" t="s">
        <v>103</v>
      </c>
      <c r="M3596" s="652" t="s">
        <v>1873</v>
      </c>
      <c r="N3596" s="653">
        <v>43880</v>
      </c>
      <c r="O3596" s="654">
        <v>43887</v>
      </c>
      <c r="P3596" s="658"/>
      <c r="Q3596" s="796" t="s">
        <v>100</v>
      </c>
      <c r="R3596" s="396">
        <v>2020</v>
      </c>
    </row>
    <row r="3597" spans="1:23" ht="23.25" hidden="1" customHeight="1" x14ac:dyDescent="0.25">
      <c r="A3597" s="4" t="s">
        <v>103</v>
      </c>
      <c r="B3597" s="4" t="s">
        <v>5820</v>
      </c>
      <c r="C3597" s="691"/>
      <c r="D3597" s="422" t="s">
        <v>5821</v>
      </c>
      <c r="E3597" s="337" t="s">
        <v>5820</v>
      </c>
      <c r="F3597" s="332" t="s">
        <v>32</v>
      </c>
      <c r="G3597" s="692">
        <v>3</v>
      </c>
      <c r="H3597" s="650">
        <v>57.82</v>
      </c>
      <c r="I3597" s="650">
        <v>57.82</v>
      </c>
      <c r="J3597" s="420">
        <v>43872</v>
      </c>
      <c r="K3597" s="782" t="s">
        <v>33</v>
      </c>
      <c r="L3597" s="323" t="s">
        <v>103</v>
      </c>
      <c r="M3597" s="652" t="s">
        <v>1873</v>
      </c>
      <c r="N3597" s="653">
        <v>43880</v>
      </c>
      <c r="O3597" s="654">
        <v>43887</v>
      </c>
      <c r="P3597" s="658"/>
      <c r="Q3597" s="796" t="s">
        <v>100</v>
      </c>
      <c r="R3597" s="396">
        <v>2020</v>
      </c>
    </row>
    <row r="3598" spans="1:23" ht="23.25" hidden="1" customHeight="1" x14ac:dyDescent="0.25">
      <c r="A3598" s="5" t="s">
        <v>78</v>
      </c>
      <c r="B3598" s="5" t="s">
        <v>5822</v>
      </c>
      <c r="C3598" s="376"/>
      <c r="D3598" s="344" t="s">
        <v>5823</v>
      </c>
      <c r="E3598" s="3" t="s">
        <v>5824</v>
      </c>
      <c r="F3598" s="344" t="s">
        <v>75</v>
      </c>
      <c r="G3598" s="344">
        <v>2</v>
      </c>
      <c r="H3598" s="650">
        <v>19.059999999999999</v>
      </c>
      <c r="I3598" s="650">
        <v>38.119999999999997</v>
      </c>
      <c r="J3598" s="366">
        <v>43252</v>
      </c>
      <c r="K3598" s="598" t="s">
        <v>76</v>
      </c>
      <c r="L3598" s="361" t="s">
        <v>78</v>
      </c>
      <c r="M3598" s="652" t="s">
        <v>2352</v>
      </c>
      <c r="N3598" s="660">
        <v>43262</v>
      </c>
      <c r="O3598" s="654">
        <v>43266</v>
      </c>
      <c r="P3598" s="6"/>
      <c r="Q3598" s="271" t="s">
        <v>77</v>
      </c>
      <c r="R3598" s="549">
        <v>2018</v>
      </c>
    </row>
    <row r="3599" spans="1:23" ht="23.25" hidden="1" customHeight="1" x14ac:dyDescent="0.25">
      <c r="A3599" s="5" t="s">
        <v>54</v>
      </c>
      <c r="B3599" s="5" t="s">
        <v>5825</v>
      </c>
      <c r="C3599" s="376" t="s">
        <v>122</v>
      </c>
      <c r="D3599" s="344" t="s">
        <v>5826</v>
      </c>
      <c r="E3599" s="331" t="s">
        <v>5827</v>
      </c>
      <c r="F3599" s="344" t="s">
        <v>75</v>
      </c>
      <c r="G3599" s="344">
        <v>1</v>
      </c>
      <c r="H3599" s="650">
        <v>75.510000000000005</v>
      </c>
      <c r="I3599" s="650">
        <v>75.510000000000005</v>
      </c>
      <c r="J3599" s="366">
        <v>43182</v>
      </c>
      <c r="K3599" s="598" t="s">
        <v>76</v>
      </c>
      <c r="L3599" s="361" t="s">
        <v>0</v>
      </c>
      <c r="M3599" s="652" t="s">
        <v>66</v>
      </c>
      <c r="N3599" s="660">
        <v>43223</v>
      </c>
      <c r="O3599" s="654">
        <v>43223</v>
      </c>
      <c r="P3599" s="5"/>
      <c r="Q3599" s="271" t="s">
        <v>77</v>
      </c>
      <c r="R3599" s="549">
        <v>2018</v>
      </c>
    </row>
    <row r="3600" spans="1:23" ht="23.25" hidden="1" customHeight="1" x14ac:dyDescent="0.25">
      <c r="A3600" s="4" t="s">
        <v>54</v>
      </c>
      <c r="B3600" s="4" t="s">
        <v>5828</v>
      </c>
      <c r="C3600" s="691"/>
      <c r="D3600" s="422"/>
      <c r="E3600" s="337" t="s">
        <v>5828</v>
      </c>
      <c r="F3600" s="332" t="s">
        <v>64</v>
      </c>
      <c r="G3600" s="692">
        <v>1</v>
      </c>
      <c r="H3600" s="650">
        <v>247.5</v>
      </c>
      <c r="I3600" s="650">
        <v>247.5</v>
      </c>
      <c r="J3600" s="419">
        <v>43872</v>
      </c>
      <c r="K3600" s="598" t="s">
        <v>1290</v>
      </c>
      <c r="L3600" s="323" t="s">
        <v>88</v>
      </c>
      <c r="M3600" s="652" t="s">
        <v>1873</v>
      </c>
      <c r="N3600" s="660">
        <v>43873</v>
      </c>
      <c r="O3600" s="654">
        <v>43882</v>
      </c>
      <c r="P3600" s="658"/>
      <c r="Q3600" s="396" t="s">
        <v>100</v>
      </c>
      <c r="R3600" s="396">
        <v>2020</v>
      </c>
    </row>
    <row r="3601" spans="1:23" ht="23.25" hidden="1" customHeight="1" x14ac:dyDescent="0.25">
      <c r="A3601" s="4" t="s">
        <v>54</v>
      </c>
      <c r="B3601" s="4" t="s">
        <v>5828</v>
      </c>
      <c r="C3601" s="691"/>
      <c r="D3601" s="422"/>
      <c r="E3601" s="337" t="s">
        <v>5828</v>
      </c>
      <c r="F3601" s="332" t="s">
        <v>64</v>
      </c>
      <c r="G3601" s="692">
        <v>1</v>
      </c>
      <c r="H3601" s="650">
        <v>247.5</v>
      </c>
      <c r="I3601" s="650">
        <v>247.5</v>
      </c>
      <c r="J3601" s="419">
        <v>43872</v>
      </c>
      <c r="K3601" s="598" t="s">
        <v>1290</v>
      </c>
      <c r="L3601" s="323" t="s">
        <v>88</v>
      </c>
      <c r="M3601" s="652" t="s">
        <v>1873</v>
      </c>
      <c r="N3601" s="660">
        <v>43873</v>
      </c>
      <c r="O3601" s="654">
        <v>43882</v>
      </c>
      <c r="P3601" s="658"/>
      <c r="Q3601" s="396" t="s">
        <v>100</v>
      </c>
      <c r="R3601" s="396">
        <v>2020</v>
      </c>
    </row>
    <row r="3602" spans="1:23" ht="23.25" hidden="1" customHeight="1" x14ac:dyDescent="0.25">
      <c r="A3602" s="4" t="s">
        <v>5829</v>
      </c>
      <c r="B3602" s="428" t="s">
        <v>5830</v>
      </c>
      <c r="C3602" s="430" t="s">
        <v>5831</v>
      </c>
      <c r="D3602" s="332" t="s">
        <v>5832</v>
      </c>
      <c r="E3602" s="417" t="s">
        <v>5833</v>
      </c>
      <c r="F3602" s="344" t="s">
        <v>44</v>
      </c>
      <c r="G3602" s="332">
        <v>2</v>
      </c>
      <c r="H3602" s="650">
        <v>26.9</v>
      </c>
      <c r="I3602" s="650">
        <v>53.8</v>
      </c>
      <c r="J3602" s="419">
        <v>43752</v>
      </c>
      <c r="K3602" s="597" t="s">
        <v>76</v>
      </c>
      <c r="L3602" s="323" t="s">
        <v>384</v>
      </c>
      <c r="M3602" s="652" t="s">
        <v>601</v>
      </c>
      <c r="N3602" s="660">
        <v>43803</v>
      </c>
      <c r="O3602" s="654">
        <v>43809</v>
      </c>
      <c r="P3602" s="430"/>
      <c r="Q3602" s="2" t="s">
        <v>100</v>
      </c>
      <c r="R3602" s="655">
        <v>2019</v>
      </c>
    </row>
    <row r="3603" spans="1:23" ht="23.25" hidden="1" customHeight="1" x14ac:dyDescent="0.25">
      <c r="A3603" s="4" t="s">
        <v>5829</v>
      </c>
      <c r="B3603" s="428" t="s">
        <v>5830</v>
      </c>
      <c r="C3603" s="430" t="s">
        <v>5831</v>
      </c>
      <c r="D3603" s="332" t="s">
        <v>5832</v>
      </c>
      <c r="E3603" s="417" t="s">
        <v>5833</v>
      </c>
      <c r="F3603" s="344" t="s">
        <v>44</v>
      </c>
      <c r="G3603" s="332">
        <v>2</v>
      </c>
      <c r="H3603" s="650">
        <v>26.9</v>
      </c>
      <c r="I3603" s="650">
        <v>53.8</v>
      </c>
      <c r="J3603" s="419">
        <v>43752</v>
      </c>
      <c r="K3603" s="597" t="s">
        <v>76</v>
      </c>
      <c r="L3603" s="323" t="s">
        <v>384</v>
      </c>
      <c r="M3603" s="652" t="s">
        <v>601</v>
      </c>
      <c r="N3603" s="660">
        <v>43803</v>
      </c>
      <c r="O3603" s="654">
        <v>43809</v>
      </c>
      <c r="P3603" s="430"/>
      <c r="Q3603" s="2" t="s">
        <v>100</v>
      </c>
      <c r="R3603" s="655">
        <v>2019</v>
      </c>
    </row>
    <row r="3604" spans="1:23" ht="23.25" hidden="1" customHeight="1" x14ac:dyDescent="0.25">
      <c r="A3604" s="396" t="s">
        <v>7</v>
      </c>
      <c r="B3604" s="396" t="s">
        <v>5834</v>
      </c>
      <c r="C3604" s="691"/>
      <c r="D3604" s="422" t="s">
        <v>5835</v>
      </c>
      <c r="E3604" s="337" t="s">
        <v>5834</v>
      </c>
      <c r="F3604" s="332" t="s">
        <v>50</v>
      </c>
      <c r="G3604" s="692">
        <v>3</v>
      </c>
      <c r="H3604" s="650">
        <v>20</v>
      </c>
      <c r="I3604" s="650">
        <v>60</v>
      </c>
      <c r="J3604" s="419">
        <v>43873</v>
      </c>
      <c r="K3604" s="782" t="s">
        <v>5836</v>
      </c>
      <c r="L3604" s="323" t="s">
        <v>7</v>
      </c>
      <c r="M3604" s="652" t="s">
        <v>3014</v>
      </c>
      <c r="N3604" s="660">
        <v>43894</v>
      </c>
      <c r="O3604" s="654">
        <v>43899</v>
      </c>
      <c r="P3604" s="658"/>
      <c r="Q3604" s="746" t="s">
        <v>100</v>
      </c>
      <c r="R3604" s="396">
        <v>2020</v>
      </c>
    </row>
    <row r="3605" spans="1:23" ht="23.25" hidden="1" customHeight="1" x14ac:dyDescent="0.25">
      <c r="A3605" s="396" t="s">
        <v>7</v>
      </c>
      <c r="B3605" s="396" t="s">
        <v>5834</v>
      </c>
      <c r="C3605" s="691"/>
      <c r="D3605" s="422" t="s">
        <v>5835</v>
      </c>
      <c r="E3605" s="337" t="s">
        <v>5834</v>
      </c>
      <c r="F3605" s="332" t="s">
        <v>50</v>
      </c>
      <c r="G3605" s="692">
        <v>3</v>
      </c>
      <c r="H3605" s="650">
        <v>20</v>
      </c>
      <c r="I3605" s="650">
        <v>60</v>
      </c>
      <c r="J3605" s="419">
        <v>43873</v>
      </c>
      <c r="K3605" s="782" t="s">
        <v>5836</v>
      </c>
      <c r="L3605" s="323" t="s">
        <v>7</v>
      </c>
      <c r="M3605" s="652" t="s">
        <v>3014</v>
      </c>
      <c r="N3605" s="660">
        <v>43894</v>
      </c>
      <c r="O3605" s="654">
        <v>43899</v>
      </c>
      <c r="P3605" s="658"/>
      <c r="Q3605" s="746" t="s">
        <v>100</v>
      </c>
      <c r="R3605" s="396">
        <v>2020</v>
      </c>
    </row>
    <row r="3606" spans="1:23" s="623" customFormat="1" ht="23.25" hidden="1" customHeight="1" x14ac:dyDescent="0.25">
      <c r="A3606" s="4" t="s">
        <v>5837</v>
      </c>
      <c r="B3606" s="4" t="s">
        <v>5838</v>
      </c>
      <c r="C3606" s="691" t="s">
        <v>947</v>
      </c>
      <c r="D3606" s="422" t="s">
        <v>5839</v>
      </c>
      <c r="E3606" s="337" t="s">
        <v>5840</v>
      </c>
      <c r="F3606" s="332" t="s">
        <v>94</v>
      </c>
      <c r="G3606" s="692">
        <v>1</v>
      </c>
      <c r="H3606" s="650">
        <v>155.49</v>
      </c>
      <c r="I3606" s="650">
        <f>G3606*H3606</f>
        <v>155.49</v>
      </c>
      <c r="J3606" s="419">
        <v>43873</v>
      </c>
      <c r="K3606" s="782" t="s">
        <v>234</v>
      </c>
      <c r="L3606" s="323" t="s">
        <v>36</v>
      </c>
      <c r="M3606" s="652" t="s">
        <v>3014</v>
      </c>
      <c r="N3606" s="660">
        <v>43894</v>
      </c>
      <c r="O3606" s="654">
        <v>43899</v>
      </c>
      <c r="P3606" s="4"/>
      <c r="Q3606" s="2" t="s">
        <v>100</v>
      </c>
      <c r="R3606" s="396">
        <v>2020</v>
      </c>
      <c r="S3606" s="330"/>
      <c r="T3606" s="330"/>
      <c r="U3606" s="330"/>
      <c r="V3606" s="330"/>
      <c r="W3606" s="330"/>
    </row>
    <row r="3607" spans="1:23" ht="23.25" hidden="1" customHeight="1" x14ac:dyDescent="0.25">
      <c r="A3607" s="4" t="s">
        <v>5837</v>
      </c>
      <c r="B3607" s="4" t="s">
        <v>5838</v>
      </c>
      <c r="C3607" s="691" t="s">
        <v>947</v>
      </c>
      <c r="D3607" s="422" t="s">
        <v>5839</v>
      </c>
      <c r="E3607" s="337" t="s">
        <v>5840</v>
      </c>
      <c r="F3607" s="332" t="s">
        <v>94</v>
      </c>
      <c r="G3607" s="692">
        <v>1</v>
      </c>
      <c r="H3607" s="650">
        <v>155.49</v>
      </c>
      <c r="I3607" s="650">
        <f>G3607*H3607</f>
        <v>155.49</v>
      </c>
      <c r="J3607" s="419">
        <v>43873</v>
      </c>
      <c r="K3607" s="782" t="s">
        <v>234</v>
      </c>
      <c r="L3607" s="323" t="s">
        <v>36</v>
      </c>
      <c r="M3607" s="652" t="s">
        <v>3014</v>
      </c>
      <c r="N3607" s="660">
        <v>43894</v>
      </c>
      <c r="O3607" s="654">
        <v>43899</v>
      </c>
      <c r="P3607" s="4"/>
      <c r="Q3607" s="2" t="s">
        <v>100</v>
      </c>
      <c r="R3607" s="396">
        <v>2020</v>
      </c>
    </row>
    <row r="3608" spans="1:23" ht="23.25" hidden="1" customHeight="1" x14ac:dyDescent="0.25">
      <c r="A3608" s="4" t="s">
        <v>54</v>
      </c>
      <c r="B3608" s="4" t="s">
        <v>5841</v>
      </c>
      <c r="C3608" s="691"/>
      <c r="D3608" s="422" t="s">
        <v>5842</v>
      </c>
      <c r="E3608" s="337" t="s">
        <v>5843</v>
      </c>
      <c r="F3608" s="332" t="s">
        <v>32</v>
      </c>
      <c r="G3608" s="692">
        <v>1</v>
      </c>
      <c r="H3608" s="650">
        <v>532.03</v>
      </c>
      <c r="I3608" s="650">
        <v>532.03</v>
      </c>
      <c r="J3608" s="419">
        <v>43873</v>
      </c>
      <c r="K3608" s="782" t="s">
        <v>808</v>
      </c>
      <c r="L3608" s="323" t="s">
        <v>54</v>
      </c>
      <c r="M3608" s="652"/>
      <c r="N3608" s="660"/>
      <c r="O3608" s="654"/>
      <c r="P3608" s="658"/>
      <c r="Q3608" s="746" t="s">
        <v>100</v>
      </c>
      <c r="R3608" s="396">
        <v>2020</v>
      </c>
      <c r="S3608" s="124"/>
      <c r="T3608" s="124"/>
      <c r="U3608" s="124"/>
      <c r="V3608" s="124"/>
      <c r="W3608" s="124"/>
    </row>
    <row r="3609" spans="1:23" s="564" customFormat="1" ht="23.25" hidden="1" customHeight="1" x14ac:dyDescent="0.25">
      <c r="A3609" s="4" t="s">
        <v>54</v>
      </c>
      <c r="B3609" s="4" t="s">
        <v>5841</v>
      </c>
      <c r="C3609" s="691"/>
      <c r="D3609" s="422" t="s">
        <v>5842</v>
      </c>
      <c r="E3609" s="337" t="s">
        <v>5843</v>
      </c>
      <c r="F3609" s="332" t="s">
        <v>32</v>
      </c>
      <c r="G3609" s="692">
        <v>1</v>
      </c>
      <c r="H3609" s="650">
        <v>532.03</v>
      </c>
      <c r="I3609" s="650">
        <v>532.03</v>
      </c>
      <c r="J3609" s="419">
        <v>43873</v>
      </c>
      <c r="K3609" s="782" t="s">
        <v>808</v>
      </c>
      <c r="L3609" s="323" t="s">
        <v>54</v>
      </c>
      <c r="M3609" s="652"/>
      <c r="N3609" s="660"/>
      <c r="O3609" s="654"/>
      <c r="P3609" s="658"/>
      <c r="Q3609" s="746" t="s">
        <v>100</v>
      </c>
      <c r="R3609" s="396">
        <v>2020</v>
      </c>
      <c r="S3609" s="124"/>
      <c r="T3609" s="124"/>
      <c r="U3609" s="124"/>
      <c r="V3609" s="124"/>
      <c r="W3609" s="124"/>
    </row>
    <row r="3610" spans="1:23" s="564" customFormat="1" ht="23.25" hidden="1" customHeight="1" x14ac:dyDescent="0.25">
      <c r="A3610" s="4" t="s">
        <v>54</v>
      </c>
      <c r="B3610" s="4" t="s">
        <v>3850</v>
      </c>
      <c r="C3610" s="691" t="s">
        <v>180</v>
      </c>
      <c r="D3610" s="422">
        <v>910000295</v>
      </c>
      <c r="E3610" s="3" t="s">
        <v>673</v>
      </c>
      <c r="F3610" s="332" t="s">
        <v>64</v>
      </c>
      <c r="G3610" s="692">
        <v>1</v>
      </c>
      <c r="H3610" s="650">
        <v>7373.72</v>
      </c>
      <c r="I3610" s="650">
        <v>7373.72</v>
      </c>
      <c r="J3610" s="419">
        <v>43873</v>
      </c>
      <c r="K3610" s="782" t="s">
        <v>178</v>
      </c>
      <c r="L3610" s="323" t="s">
        <v>88</v>
      </c>
      <c r="M3610" s="652" t="s">
        <v>1873</v>
      </c>
      <c r="N3610" s="660">
        <v>43873</v>
      </c>
      <c r="O3610" s="654">
        <v>43882</v>
      </c>
      <c r="P3610" s="658"/>
      <c r="Q3610" s="746" t="s">
        <v>100</v>
      </c>
      <c r="R3610" s="396">
        <v>2020</v>
      </c>
      <c r="S3610" s="124"/>
      <c r="T3610" s="124"/>
      <c r="U3610" s="124"/>
      <c r="V3610" s="124"/>
      <c r="W3610" s="124"/>
    </row>
    <row r="3611" spans="1:23" s="564" customFormat="1" ht="23.25" hidden="1" customHeight="1" x14ac:dyDescent="0.25">
      <c r="A3611" s="4" t="s">
        <v>54</v>
      </c>
      <c r="B3611" s="4" t="s">
        <v>3850</v>
      </c>
      <c r="C3611" s="691" t="s">
        <v>180</v>
      </c>
      <c r="D3611" s="422">
        <v>910000295</v>
      </c>
      <c r="E3611" s="3" t="s">
        <v>673</v>
      </c>
      <c r="F3611" s="332" t="s">
        <v>64</v>
      </c>
      <c r="G3611" s="692">
        <v>1</v>
      </c>
      <c r="H3611" s="650">
        <v>7373.72</v>
      </c>
      <c r="I3611" s="650">
        <v>7373.72</v>
      </c>
      <c r="J3611" s="419">
        <v>43873</v>
      </c>
      <c r="K3611" s="782" t="s">
        <v>178</v>
      </c>
      <c r="L3611" s="323" t="s">
        <v>88</v>
      </c>
      <c r="M3611" s="652" t="s">
        <v>1873</v>
      </c>
      <c r="N3611" s="660">
        <v>43873</v>
      </c>
      <c r="O3611" s="654">
        <v>43882</v>
      </c>
      <c r="P3611" s="658"/>
      <c r="Q3611" s="746" t="s">
        <v>100</v>
      </c>
      <c r="R3611" s="396">
        <v>2020</v>
      </c>
      <c r="S3611" s="124"/>
      <c r="T3611" s="124"/>
      <c r="U3611" s="124"/>
      <c r="V3611" s="124"/>
      <c r="W3611" s="124"/>
    </row>
    <row r="3612" spans="1:23" ht="23.25" hidden="1" customHeight="1" x14ac:dyDescent="0.25">
      <c r="A3612" s="389" t="s">
        <v>9</v>
      </c>
      <c r="B3612" s="5" t="s">
        <v>4958</v>
      </c>
      <c r="C3612" s="376" t="s">
        <v>1423</v>
      </c>
      <c r="D3612" s="344" t="s">
        <v>353</v>
      </c>
      <c r="E3612" s="337" t="s">
        <v>1424</v>
      </c>
      <c r="F3612" s="344" t="s">
        <v>2464</v>
      </c>
      <c r="G3612" s="344">
        <v>200</v>
      </c>
      <c r="H3612" s="650">
        <v>0.03</v>
      </c>
      <c r="I3612" s="650">
        <v>6</v>
      </c>
      <c r="J3612" s="419">
        <v>43874</v>
      </c>
      <c r="K3612" s="782" t="s">
        <v>481</v>
      </c>
      <c r="L3612" s="323" t="s">
        <v>9</v>
      </c>
      <c r="M3612" s="652" t="s">
        <v>3014</v>
      </c>
      <c r="N3612" s="660">
        <v>43894</v>
      </c>
      <c r="O3612" s="654">
        <v>43899</v>
      </c>
      <c r="P3612" s="659"/>
      <c r="Q3612" s="2" t="s">
        <v>100</v>
      </c>
      <c r="R3612" s="396">
        <v>2020</v>
      </c>
    </row>
    <row r="3613" spans="1:23" s="564" customFormat="1" ht="23.25" hidden="1" customHeight="1" x14ac:dyDescent="0.25">
      <c r="A3613" s="389" t="s">
        <v>9</v>
      </c>
      <c r="B3613" s="5" t="s">
        <v>4958</v>
      </c>
      <c r="C3613" s="376" t="s">
        <v>1423</v>
      </c>
      <c r="D3613" s="344" t="s">
        <v>353</v>
      </c>
      <c r="E3613" s="337" t="s">
        <v>1424</v>
      </c>
      <c r="F3613" s="344" t="s">
        <v>2464</v>
      </c>
      <c r="G3613" s="344">
        <v>200</v>
      </c>
      <c r="H3613" s="650">
        <v>0.03</v>
      </c>
      <c r="I3613" s="650">
        <v>6</v>
      </c>
      <c r="J3613" s="419">
        <v>43874</v>
      </c>
      <c r="K3613" s="782" t="s">
        <v>481</v>
      </c>
      <c r="L3613" s="323" t="s">
        <v>9</v>
      </c>
      <c r="M3613" s="652" t="s">
        <v>3014</v>
      </c>
      <c r="N3613" s="660">
        <v>43894</v>
      </c>
      <c r="O3613" s="654">
        <v>43899</v>
      </c>
      <c r="P3613" s="659"/>
      <c r="Q3613" s="2" t="s">
        <v>100</v>
      </c>
      <c r="R3613" s="396">
        <v>2020</v>
      </c>
      <c r="S3613" s="330"/>
      <c r="T3613" s="330"/>
      <c r="U3613" s="330"/>
      <c r="V3613" s="330"/>
      <c r="W3613" s="330"/>
    </row>
    <row r="3614" spans="1:23" ht="23.25" hidden="1" customHeight="1" x14ac:dyDescent="0.25">
      <c r="A3614" s="389" t="s">
        <v>9</v>
      </c>
      <c r="B3614" s="5" t="s">
        <v>4959</v>
      </c>
      <c r="C3614" s="376" t="s">
        <v>1423</v>
      </c>
      <c r="D3614" s="344" t="s">
        <v>354</v>
      </c>
      <c r="E3614" s="337" t="s">
        <v>1424</v>
      </c>
      <c r="F3614" s="344" t="s">
        <v>2464</v>
      </c>
      <c r="G3614" s="332">
        <v>200</v>
      </c>
      <c r="H3614" s="650">
        <v>0.05</v>
      </c>
      <c r="I3614" s="650">
        <v>10</v>
      </c>
      <c r="J3614" s="419">
        <v>43874</v>
      </c>
      <c r="K3614" s="782" t="s">
        <v>481</v>
      </c>
      <c r="L3614" s="323" t="s">
        <v>9</v>
      </c>
      <c r="M3614" s="652" t="s">
        <v>3014</v>
      </c>
      <c r="N3614" s="660">
        <v>43894</v>
      </c>
      <c r="O3614" s="654">
        <v>43899</v>
      </c>
      <c r="P3614" s="659"/>
      <c r="Q3614" s="2" t="s">
        <v>100</v>
      </c>
      <c r="R3614" s="396">
        <v>2020</v>
      </c>
    </row>
    <row r="3615" spans="1:23" ht="23.25" hidden="1" customHeight="1" x14ac:dyDescent="0.25">
      <c r="A3615" s="389" t="s">
        <v>9</v>
      </c>
      <c r="B3615" s="5" t="s">
        <v>4959</v>
      </c>
      <c r="C3615" s="376" t="s">
        <v>1423</v>
      </c>
      <c r="D3615" s="344" t="s">
        <v>354</v>
      </c>
      <c r="E3615" s="337" t="s">
        <v>1424</v>
      </c>
      <c r="F3615" s="344" t="s">
        <v>2464</v>
      </c>
      <c r="G3615" s="332">
        <v>200</v>
      </c>
      <c r="H3615" s="650">
        <v>0.05</v>
      </c>
      <c r="I3615" s="650">
        <v>10</v>
      </c>
      <c r="J3615" s="419">
        <v>43874</v>
      </c>
      <c r="K3615" s="782" t="s">
        <v>481</v>
      </c>
      <c r="L3615" s="323" t="s">
        <v>9</v>
      </c>
      <c r="M3615" s="652" t="s">
        <v>3014</v>
      </c>
      <c r="N3615" s="660">
        <v>43894</v>
      </c>
      <c r="O3615" s="654">
        <v>43899</v>
      </c>
      <c r="P3615" s="659"/>
      <c r="Q3615" s="2" t="s">
        <v>100</v>
      </c>
      <c r="R3615" s="396">
        <v>2020</v>
      </c>
    </row>
    <row r="3616" spans="1:23" ht="23.25" hidden="1" customHeight="1" x14ac:dyDescent="0.25">
      <c r="A3616" s="396" t="s">
        <v>154</v>
      </c>
      <c r="B3616" s="396" t="s">
        <v>5844</v>
      </c>
      <c r="C3616" s="691" t="s">
        <v>2053</v>
      </c>
      <c r="D3616" s="422" t="s">
        <v>5845</v>
      </c>
      <c r="E3616" s="3" t="s">
        <v>5844</v>
      </c>
      <c r="F3616" s="332" t="s">
        <v>2464</v>
      </c>
      <c r="G3616" s="692">
        <v>30</v>
      </c>
      <c r="H3616" s="650">
        <v>0.434</v>
      </c>
      <c r="I3616" s="650">
        <v>12.9</v>
      </c>
      <c r="J3616" s="419">
        <v>43874</v>
      </c>
      <c r="K3616" s="782" t="s">
        <v>139</v>
      </c>
      <c r="L3616" s="323" t="s">
        <v>154</v>
      </c>
      <c r="M3616" s="652" t="s">
        <v>3014</v>
      </c>
      <c r="N3616" s="660">
        <v>43894</v>
      </c>
      <c r="O3616" s="654">
        <v>43899</v>
      </c>
      <c r="P3616" s="658"/>
      <c r="Q3616" s="746" t="s">
        <v>100</v>
      </c>
      <c r="R3616" s="396">
        <v>2020</v>
      </c>
    </row>
    <row r="3617" spans="1:23" ht="23.25" hidden="1" customHeight="1" x14ac:dyDescent="0.25">
      <c r="A3617" s="396" t="s">
        <v>154</v>
      </c>
      <c r="B3617" s="396" t="s">
        <v>5844</v>
      </c>
      <c r="C3617" s="691" t="s">
        <v>2053</v>
      </c>
      <c r="D3617" s="422" t="s">
        <v>5845</v>
      </c>
      <c r="E3617" s="3" t="s">
        <v>5844</v>
      </c>
      <c r="F3617" s="332" t="s">
        <v>2464</v>
      </c>
      <c r="G3617" s="692">
        <v>30</v>
      </c>
      <c r="H3617" s="650">
        <v>0.434</v>
      </c>
      <c r="I3617" s="650">
        <v>12.9</v>
      </c>
      <c r="J3617" s="419">
        <v>43874</v>
      </c>
      <c r="K3617" s="782" t="s">
        <v>139</v>
      </c>
      <c r="L3617" s="323" t="s">
        <v>154</v>
      </c>
      <c r="M3617" s="652" t="s">
        <v>3014</v>
      </c>
      <c r="N3617" s="660">
        <v>43894</v>
      </c>
      <c r="O3617" s="654">
        <v>43899</v>
      </c>
      <c r="P3617" s="658"/>
      <c r="Q3617" s="746" t="s">
        <v>100</v>
      </c>
      <c r="R3617" s="396">
        <v>2020</v>
      </c>
    </row>
    <row r="3618" spans="1:23" ht="23.25" hidden="1" customHeight="1" x14ac:dyDescent="0.25">
      <c r="A3618" s="396" t="s">
        <v>154</v>
      </c>
      <c r="B3618" s="396" t="s">
        <v>5846</v>
      </c>
      <c r="C3618" s="691" t="s">
        <v>2053</v>
      </c>
      <c r="D3618" s="422" t="s">
        <v>5847</v>
      </c>
      <c r="E3618" s="3" t="s">
        <v>5846</v>
      </c>
      <c r="F3618" s="332" t="s">
        <v>2464</v>
      </c>
      <c r="G3618" s="692">
        <v>30</v>
      </c>
      <c r="H3618" s="650">
        <v>0.14099999999999999</v>
      </c>
      <c r="I3618" s="650">
        <f>H3618*G3618</f>
        <v>4.2299999999999995</v>
      </c>
      <c r="J3618" s="419">
        <v>43874</v>
      </c>
      <c r="K3618" s="782" t="s">
        <v>139</v>
      </c>
      <c r="L3618" s="323" t="s">
        <v>154</v>
      </c>
      <c r="M3618" s="652" t="s">
        <v>3014</v>
      </c>
      <c r="N3618" s="660">
        <v>43894</v>
      </c>
      <c r="O3618" s="654">
        <v>43899</v>
      </c>
      <c r="P3618" s="658"/>
      <c r="Q3618" s="746" t="s">
        <v>100</v>
      </c>
      <c r="R3618" s="396">
        <v>2020</v>
      </c>
    </row>
    <row r="3619" spans="1:23" s="564" customFormat="1" ht="23.25" hidden="1" customHeight="1" x14ac:dyDescent="0.25">
      <c r="A3619" s="396" t="s">
        <v>154</v>
      </c>
      <c r="B3619" s="396" t="s">
        <v>5846</v>
      </c>
      <c r="C3619" s="691" t="s">
        <v>2053</v>
      </c>
      <c r="D3619" s="422" t="s">
        <v>5847</v>
      </c>
      <c r="E3619" s="3" t="s">
        <v>5846</v>
      </c>
      <c r="F3619" s="332" t="s">
        <v>2464</v>
      </c>
      <c r="G3619" s="692">
        <v>30</v>
      </c>
      <c r="H3619" s="650">
        <v>0.14099999999999999</v>
      </c>
      <c r="I3619" s="650">
        <f>H3619*G3619</f>
        <v>4.2299999999999995</v>
      </c>
      <c r="J3619" s="419">
        <v>43874</v>
      </c>
      <c r="K3619" s="782" t="s">
        <v>139</v>
      </c>
      <c r="L3619" s="323" t="s">
        <v>154</v>
      </c>
      <c r="M3619" s="652" t="s">
        <v>3014</v>
      </c>
      <c r="N3619" s="660">
        <v>43894</v>
      </c>
      <c r="O3619" s="654">
        <v>43899</v>
      </c>
      <c r="P3619" s="658"/>
      <c r="Q3619" s="746" t="s">
        <v>100</v>
      </c>
      <c r="R3619" s="396">
        <v>2020</v>
      </c>
      <c r="S3619" s="330"/>
      <c r="T3619" s="330"/>
      <c r="U3619" s="330"/>
      <c r="V3619" s="330"/>
      <c r="W3619" s="330"/>
    </row>
    <row r="3620" spans="1:23" s="564" customFormat="1" ht="23.25" hidden="1" customHeight="1" x14ac:dyDescent="0.25">
      <c r="A3620" s="396" t="s">
        <v>9</v>
      </c>
      <c r="B3620" s="396" t="s">
        <v>5848</v>
      </c>
      <c r="C3620" s="691"/>
      <c r="D3620" s="422"/>
      <c r="E3620" s="337" t="s">
        <v>5848</v>
      </c>
      <c r="F3620" s="332" t="s">
        <v>50</v>
      </c>
      <c r="G3620" s="692" t="s">
        <v>4048</v>
      </c>
      <c r="H3620" s="650"/>
      <c r="I3620" s="650"/>
      <c r="J3620" s="419">
        <v>43874</v>
      </c>
      <c r="K3620" s="782" t="s">
        <v>1560</v>
      </c>
      <c r="L3620" s="323" t="s">
        <v>9</v>
      </c>
      <c r="M3620" s="652"/>
      <c r="N3620" s="660">
        <v>43885</v>
      </c>
      <c r="O3620" s="654">
        <v>43887</v>
      </c>
      <c r="P3620" s="4"/>
      <c r="Q3620" s="723" t="s">
        <v>100</v>
      </c>
      <c r="R3620" s="4">
        <v>2020</v>
      </c>
      <c r="S3620" s="124"/>
      <c r="T3620" s="124"/>
      <c r="U3620" s="124"/>
      <c r="V3620" s="124"/>
      <c r="W3620" s="124"/>
    </row>
    <row r="3621" spans="1:23" s="124" customFormat="1" ht="23.25" hidden="1" customHeight="1" x14ac:dyDescent="0.25">
      <c r="A3621" s="396" t="s">
        <v>9</v>
      </c>
      <c r="B3621" s="396" t="s">
        <v>5848</v>
      </c>
      <c r="C3621" s="691"/>
      <c r="D3621" s="422"/>
      <c r="E3621" s="337" t="s">
        <v>5848</v>
      </c>
      <c r="F3621" s="332" t="s">
        <v>50</v>
      </c>
      <c r="G3621" s="692" t="s">
        <v>4048</v>
      </c>
      <c r="H3621" s="650"/>
      <c r="I3621" s="650"/>
      <c r="J3621" s="419">
        <v>43874</v>
      </c>
      <c r="K3621" s="782" t="s">
        <v>1560</v>
      </c>
      <c r="L3621" s="323" t="s">
        <v>9</v>
      </c>
      <c r="M3621" s="652"/>
      <c r="N3621" s="660">
        <v>43885</v>
      </c>
      <c r="O3621" s="654">
        <v>43887</v>
      </c>
      <c r="P3621" s="4"/>
      <c r="Q3621" s="723" t="s">
        <v>100</v>
      </c>
      <c r="R3621" s="4">
        <v>2020</v>
      </c>
      <c r="S3621" s="330"/>
      <c r="T3621" s="330"/>
      <c r="U3621" s="330"/>
      <c r="V3621" s="330"/>
      <c r="W3621" s="330"/>
    </row>
    <row r="3622" spans="1:23" ht="23.25" hidden="1" customHeight="1" x14ac:dyDescent="0.25">
      <c r="A3622" s="396" t="s">
        <v>9</v>
      </c>
      <c r="B3622" s="396" t="s">
        <v>5849</v>
      </c>
      <c r="C3622" s="691"/>
      <c r="D3622" s="422"/>
      <c r="E3622" s="337" t="s">
        <v>5849</v>
      </c>
      <c r="F3622" s="332" t="s">
        <v>50</v>
      </c>
      <c r="G3622" s="692" t="s">
        <v>4048</v>
      </c>
      <c r="H3622" s="650"/>
      <c r="I3622" s="650"/>
      <c r="J3622" s="419">
        <v>43874</v>
      </c>
      <c r="K3622" s="782" t="s">
        <v>1560</v>
      </c>
      <c r="L3622" s="323" t="s">
        <v>9</v>
      </c>
      <c r="M3622" s="652"/>
      <c r="N3622" s="660">
        <v>43885</v>
      </c>
      <c r="O3622" s="654">
        <v>43887</v>
      </c>
      <c r="P3622" s="4"/>
      <c r="Q3622" s="723" t="s">
        <v>100</v>
      </c>
      <c r="R3622" s="4">
        <v>2020</v>
      </c>
    </row>
    <row r="3623" spans="1:23" s="564" customFormat="1" ht="23.25" hidden="1" customHeight="1" x14ac:dyDescent="0.25">
      <c r="A3623" s="396" t="s">
        <v>9</v>
      </c>
      <c r="B3623" s="396" t="s">
        <v>5849</v>
      </c>
      <c r="C3623" s="691"/>
      <c r="D3623" s="422"/>
      <c r="E3623" s="337" t="s">
        <v>5849</v>
      </c>
      <c r="F3623" s="332" t="s">
        <v>50</v>
      </c>
      <c r="G3623" s="692" t="s">
        <v>4048</v>
      </c>
      <c r="H3623" s="650"/>
      <c r="I3623" s="650"/>
      <c r="J3623" s="419">
        <v>43874</v>
      </c>
      <c r="K3623" s="782" t="s">
        <v>1560</v>
      </c>
      <c r="L3623" s="323" t="s">
        <v>9</v>
      </c>
      <c r="M3623" s="652"/>
      <c r="N3623" s="660">
        <v>43885</v>
      </c>
      <c r="O3623" s="654">
        <v>43887</v>
      </c>
      <c r="P3623" s="4"/>
      <c r="Q3623" s="723" t="s">
        <v>100</v>
      </c>
      <c r="R3623" s="4">
        <v>2020</v>
      </c>
      <c r="S3623" s="330"/>
      <c r="T3623" s="330"/>
      <c r="U3623" s="330"/>
      <c r="V3623" s="330"/>
      <c r="W3623" s="330"/>
    </row>
    <row r="3624" spans="1:23" s="564" customFormat="1" ht="23.25" hidden="1" customHeight="1" x14ac:dyDescent="0.25">
      <c r="A3624" s="396" t="s">
        <v>9</v>
      </c>
      <c r="B3624" s="5" t="s">
        <v>5850</v>
      </c>
      <c r="C3624" s="821"/>
      <c r="D3624" s="411"/>
      <c r="E3624" s="337" t="s">
        <v>5850</v>
      </c>
      <c r="F3624" s="344" t="s">
        <v>50</v>
      </c>
      <c r="G3624" s="332">
        <v>6</v>
      </c>
      <c r="H3624" s="650"/>
      <c r="I3624" s="650"/>
      <c r="J3624" s="419">
        <v>43875</v>
      </c>
      <c r="K3624" s="782" t="s">
        <v>481</v>
      </c>
      <c r="L3624" s="323" t="s">
        <v>9</v>
      </c>
      <c r="M3624" s="652" t="s">
        <v>3014</v>
      </c>
      <c r="N3624" s="660">
        <v>43894</v>
      </c>
      <c r="O3624" s="654">
        <v>43899</v>
      </c>
      <c r="P3624" s="658"/>
      <c r="Q3624" s="746" t="s">
        <v>67</v>
      </c>
      <c r="R3624" s="396">
        <v>2020</v>
      </c>
      <c r="S3624" s="330"/>
      <c r="T3624" s="330"/>
      <c r="U3624" s="330"/>
      <c r="V3624" s="330"/>
      <c r="W3624" s="330"/>
    </row>
    <row r="3625" spans="1:23" ht="23.25" hidden="1" customHeight="1" x14ac:dyDescent="0.25">
      <c r="A3625" s="396" t="s">
        <v>9</v>
      </c>
      <c r="B3625" s="5" t="s">
        <v>5850</v>
      </c>
      <c r="C3625" s="821"/>
      <c r="D3625" s="411"/>
      <c r="E3625" s="337" t="s">
        <v>5850</v>
      </c>
      <c r="F3625" s="344" t="s">
        <v>50</v>
      </c>
      <c r="G3625" s="332">
        <v>6</v>
      </c>
      <c r="H3625" s="650"/>
      <c r="I3625" s="650"/>
      <c r="J3625" s="419">
        <v>43875</v>
      </c>
      <c r="K3625" s="782" t="s">
        <v>481</v>
      </c>
      <c r="L3625" s="323" t="s">
        <v>9</v>
      </c>
      <c r="M3625" s="652" t="s">
        <v>3014</v>
      </c>
      <c r="N3625" s="660">
        <v>43894</v>
      </c>
      <c r="O3625" s="654">
        <v>43899</v>
      </c>
      <c r="P3625" s="658"/>
      <c r="Q3625" s="746" t="s">
        <v>67</v>
      </c>
      <c r="R3625" s="396">
        <v>2020</v>
      </c>
    </row>
    <row r="3626" spans="1:23" ht="23.25" hidden="1" customHeight="1" x14ac:dyDescent="0.25">
      <c r="A3626" s="4" t="s">
        <v>54</v>
      </c>
      <c r="B3626" s="5" t="s">
        <v>5851</v>
      </c>
      <c r="C3626" s="691"/>
      <c r="D3626" s="422" t="s">
        <v>5852</v>
      </c>
      <c r="E3626" s="337" t="s">
        <v>5853</v>
      </c>
      <c r="F3626" s="344" t="s">
        <v>32</v>
      </c>
      <c r="G3626" s="332">
        <v>1</v>
      </c>
      <c r="H3626" s="650">
        <v>210</v>
      </c>
      <c r="I3626" s="650">
        <v>210</v>
      </c>
      <c r="J3626" s="419">
        <v>43875</v>
      </c>
      <c r="K3626" s="782" t="s">
        <v>808</v>
      </c>
      <c r="L3626" s="323" t="s">
        <v>88</v>
      </c>
      <c r="M3626" s="652" t="s">
        <v>4237</v>
      </c>
      <c r="N3626" s="660">
        <v>43885</v>
      </c>
      <c r="O3626" s="654">
        <v>43887</v>
      </c>
      <c r="P3626" s="396"/>
      <c r="Q3626" s="396" t="s">
        <v>100</v>
      </c>
      <c r="R3626" s="396">
        <v>2020</v>
      </c>
      <c r="S3626" s="124"/>
      <c r="T3626" s="124"/>
      <c r="U3626" s="124"/>
      <c r="V3626" s="124"/>
      <c r="W3626" s="124"/>
    </row>
    <row r="3627" spans="1:23" s="542" customFormat="1" ht="23.25" hidden="1" customHeight="1" x14ac:dyDescent="0.25">
      <c r="A3627" s="4" t="s">
        <v>54</v>
      </c>
      <c r="B3627" s="5" t="s">
        <v>5851</v>
      </c>
      <c r="C3627" s="691"/>
      <c r="D3627" s="422" t="s">
        <v>5852</v>
      </c>
      <c r="E3627" s="337" t="s">
        <v>5853</v>
      </c>
      <c r="F3627" s="344" t="s">
        <v>32</v>
      </c>
      <c r="G3627" s="332">
        <v>1</v>
      </c>
      <c r="H3627" s="650">
        <v>210</v>
      </c>
      <c r="I3627" s="650">
        <v>210</v>
      </c>
      <c r="J3627" s="419">
        <v>43875</v>
      </c>
      <c r="K3627" s="782" t="s">
        <v>808</v>
      </c>
      <c r="L3627" s="323" t="s">
        <v>88</v>
      </c>
      <c r="M3627" s="652" t="s">
        <v>4237</v>
      </c>
      <c r="N3627" s="660">
        <v>43885</v>
      </c>
      <c r="O3627" s="654">
        <v>43887</v>
      </c>
      <c r="P3627" s="396"/>
      <c r="Q3627" s="396" t="s">
        <v>100</v>
      </c>
      <c r="R3627" s="396">
        <v>2020</v>
      </c>
      <c r="S3627" s="124"/>
      <c r="T3627" s="124"/>
      <c r="U3627" s="124"/>
      <c r="V3627" s="124"/>
      <c r="W3627" s="124"/>
    </row>
    <row r="3628" spans="1:23" s="542" customFormat="1" ht="23.25" hidden="1" customHeight="1" x14ac:dyDescent="0.25">
      <c r="A3628" s="4" t="s">
        <v>54</v>
      </c>
      <c r="B3628" s="5" t="s">
        <v>5854</v>
      </c>
      <c r="C3628" s="430"/>
      <c r="D3628" s="332"/>
      <c r="E3628" s="337" t="s">
        <v>5854</v>
      </c>
      <c r="F3628" s="344" t="s">
        <v>32</v>
      </c>
      <c r="G3628" s="332">
        <v>1</v>
      </c>
      <c r="H3628" s="650">
        <v>355.5</v>
      </c>
      <c r="I3628" s="650">
        <v>355.5</v>
      </c>
      <c r="J3628" s="419">
        <v>43878</v>
      </c>
      <c r="K3628" s="782" t="s">
        <v>2494</v>
      </c>
      <c r="L3628" s="323" t="s">
        <v>54</v>
      </c>
      <c r="M3628" s="652" t="s">
        <v>3014</v>
      </c>
      <c r="N3628" s="660">
        <v>43894</v>
      </c>
      <c r="O3628" s="654">
        <v>43899</v>
      </c>
      <c r="P3628" s="4"/>
      <c r="Q3628" s="2" t="s">
        <v>100</v>
      </c>
      <c r="R3628" s="4">
        <v>2020</v>
      </c>
      <c r="S3628" s="330"/>
      <c r="T3628" s="330"/>
      <c r="U3628" s="330"/>
      <c r="V3628" s="330"/>
      <c r="W3628" s="330"/>
    </row>
    <row r="3629" spans="1:23" ht="23.25" hidden="1" customHeight="1" x14ac:dyDescent="0.25">
      <c r="A3629" s="4" t="s">
        <v>54</v>
      </c>
      <c r="B3629" s="5" t="s">
        <v>5854</v>
      </c>
      <c r="C3629" s="430"/>
      <c r="D3629" s="332"/>
      <c r="E3629" s="337" t="s">
        <v>5854</v>
      </c>
      <c r="F3629" s="344" t="s">
        <v>32</v>
      </c>
      <c r="G3629" s="332">
        <v>1</v>
      </c>
      <c r="H3629" s="650">
        <v>355.5</v>
      </c>
      <c r="I3629" s="650">
        <v>355.5</v>
      </c>
      <c r="J3629" s="419">
        <v>43878</v>
      </c>
      <c r="K3629" s="782" t="s">
        <v>2494</v>
      </c>
      <c r="L3629" s="323" t="s">
        <v>54</v>
      </c>
      <c r="M3629" s="652" t="s">
        <v>3014</v>
      </c>
      <c r="N3629" s="660">
        <v>43894</v>
      </c>
      <c r="O3629" s="654">
        <v>43899</v>
      </c>
      <c r="P3629" s="4"/>
      <c r="Q3629" s="2" t="s">
        <v>100</v>
      </c>
      <c r="R3629" s="4">
        <v>2020</v>
      </c>
    </row>
    <row r="3630" spans="1:23" ht="23.25" hidden="1" customHeight="1" x14ac:dyDescent="0.25">
      <c r="A3630" s="4" t="s">
        <v>5855</v>
      </c>
      <c r="B3630" s="5" t="s">
        <v>5856</v>
      </c>
      <c r="C3630" s="430" t="s">
        <v>5857</v>
      </c>
      <c r="D3630" s="332" t="s">
        <v>5858</v>
      </c>
      <c r="E3630" s="337" t="s">
        <v>5859</v>
      </c>
      <c r="F3630" s="344" t="s">
        <v>94</v>
      </c>
      <c r="G3630" s="332">
        <v>1</v>
      </c>
      <c r="H3630" s="650">
        <v>5.22</v>
      </c>
      <c r="I3630" s="650">
        <v>5.22</v>
      </c>
      <c r="J3630" s="419">
        <v>43879</v>
      </c>
      <c r="K3630" s="782" t="s">
        <v>5860</v>
      </c>
      <c r="L3630" s="323" t="s">
        <v>5861</v>
      </c>
      <c r="M3630" s="652" t="s">
        <v>3014</v>
      </c>
      <c r="N3630" s="660">
        <v>43894</v>
      </c>
      <c r="O3630" s="654">
        <v>43899</v>
      </c>
      <c r="P3630" s="658"/>
      <c r="Q3630" s="746" t="s">
        <v>67</v>
      </c>
      <c r="R3630" s="396">
        <v>2020</v>
      </c>
    </row>
    <row r="3631" spans="1:23" ht="23.25" hidden="1" customHeight="1" x14ac:dyDescent="0.25">
      <c r="A3631" s="4" t="s">
        <v>5855</v>
      </c>
      <c r="B3631" s="5" t="s">
        <v>5856</v>
      </c>
      <c r="C3631" s="430" t="s">
        <v>5857</v>
      </c>
      <c r="D3631" s="332" t="s">
        <v>5862</v>
      </c>
      <c r="E3631" s="337" t="s">
        <v>5863</v>
      </c>
      <c r="F3631" s="344" t="s">
        <v>94</v>
      </c>
      <c r="G3631" s="332">
        <v>4</v>
      </c>
      <c r="H3631" s="650">
        <v>2.08</v>
      </c>
      <c r="I3631" s="650">
        <v>8.32</v>
      </c>
      <c r="J3631" s="419">
        <v>43879</v>
      </c>
      <c r="K3631" s="782" t="s">
        <v>5860</v>
      </c>
      <c r="L3631" s="323" t="s">
        <v>5861</v>
      </c>
      <c r="M3631" s="652" t="s">
        <v>3014</v>
      </c>
      <c r="N3631" s="660">
        <v>43894</v>
      </c>
      <c r="O3631" s="654">
        <v>43899</v>
      </c>
      <c r="P3631" s="658"/>
      <c r="Q3631" s="746" t="s">
        <v>67</v>
      </c>
      <c r="R3631" s="396">
        <v>2020</v>
      </c>
    </row>
    <row r="3632" spans="1:23" ht="23.25" hidden="1" customHeight="1" x14ac:dyDescent="0.25">
      <c r="A3632" s="4" t="s">
        <v>5855</v>
      </c>
      <c r="B3632" s="5" t="s">
        <v>5856</v>
      </c>
      <c r="C3632" s="430" t="s">
        <v>5857</v>
      </c>
      <c r="D3632" s="332" t="s">
        <v>5864</v>
      </c>
      <c r="E3632" s="337" t="s">
        <v>5865</v>
      </c>
      <c r="F3632" s="344" t="s">
        <v>94</v>
      </c>
      <c r="G3632" s="332">
        <v>5</v>
      </c>
      <c r="H3632" s="650">
        <v>4.5999999999999996</v>
      </c>
      <c r="I3632" s="650">
        <v>23</v>
      </c>
      <c r="J3632" s="419">
        <v>43879</v>
      </c>
      <c r="K3632" s="782" t="s">
        <v>5860</v>
      </c>
      <c r="L3632" s="323" t="s">
        <v>5861</v>
      </c>
      <c r="M3632" s="652" t="s">
        <v>3014</v>
      </c>
      <c r="N3632" s="660">
        <v>43894</v>
      </c>
      <c r="O3632" s="654">
        <v>43899</v>
      </c>
      <c r="P3632" s="658"/>
      <c r="Q3632" s="746" t="s">
        <v>67</v>
      </c>
      <c r="R3632" s="396">
        <v>2020</v>
      </c>
    </row>
    <row r="3633" spans="1:23" ht="23.25" hidden="1" customHeight="1" x14ac:dyDescent="0.25">
      <c r="A3633" s="4" t="s">
        <v>5855</v>
      </c>
      <c r="B3633" s="5" t="s">
        <v>5856</v>
      </c>
      <c r="C3633" s="430" t="s">
        <v>5857</v>
      </c>
      <c r="D3633" s="332" t="s">
        <v>5866</v>
      </c>
      <c r="E3633" s="337" t="s">
        <v>5867</v>
      </c>
      <c r="F3633" s="344" t="s">
        <v>94</v>
      </c>
      <c r="G3633" s="332">
        <v>20</v>
      </c>
      <c r="H3633" s="650">
        <v>1.79</v>
      </c>
      <c r="I3633" s="650">
        <v>35.799999999999997</v>
      </c>
      <c r="J3633" s="419">
        <v>43879</v>
      </c>
      <c r="K3633" s="782" t="s">
        <v>5860</v>
      </c>
      <c r="L3633" s="323" t="s">
        <v>5861</v>
      </c>
      <c r="M3633" s="652" t="s">
        <v>3014</v>
      </c>
      <c r="N3633" s="660">
        <v>43894</v>
      </c>
      <c r="O3633" s="654">
        <v>43899</v>
      </c>
      <c r="P3633" s="658"/>
      <c r="Q3633" s="746" t="s">
        <v>67</v>
      </c>
      <c r="R3633" s="396">
        <v>2020</v>
      </c>
    </row>
    <row r="3634" spans="1:23" ht="23.25" hidden="1" customHeight="1" x14ac:dyDescent="0.25">
      <c r="A3634" s="4" t="s">
        <v>5855</v>
      </c>
      <c r="B3634" s="5" t="s">
        <v>5856</v>
      </c>
      <c r="C3634" s="430" t="s">
        <v>5857</v>
      </c>
      <c r="D3634" s="332" t="s">
        <v>5868</v>
      </c>
      <c r="E3634" s="337" t="s">
        <v>5869</v>
      </c>
      <c r="F3634" s="344" t="s">
        <v>94</v>
      </c>
      <c r="G3634" s="332">
        <v>2</v>
      </c>
      <c r="H3634" s="650">
        <v>37.47</v>
      </c>
      <c r="I3634" s="650">
        <v>74.94</v>
      </c>
      <c r="J3634" s="419">
        <v>43879</v>
      </c>
      <c r="K3634" s="782" t="s">
        <v>5860</v>
      </c>
      <c r="L3634" s="323" t="s">
        <v>5861</v>
      </c>
      <c r="M3634" s="652" t="s">
        <v>3014</v>
      </c>
      <c r="N3634" s="660">
        <v>43894</v>
      </c>
      <c r="O3634" s="654">
        <v>43899</v>
      </c>
      <c r="P3634" s="658"/>
      <c r="Q3634" s="746" t="s">
        <v>67</v>
      </c>
      <c r="R3634" s="396">
        <v>2020</v>
      </c>
    </row>
    <row r="3635" spans="1:23" ht="23.25" hidden="1" customHeight="1" x14ac:dyDescent="0.25">
      <c r="A3635" s="4" t="s">
        <v>5855</v>
      </c>
      <c r="B3635" s="5" t="s">
        <v>5856</v>
      </c>
      <c r="C3635" s="430" t="s">
        <v>5857</v>
      </c>
      <c r="D3635" s="729" t="s">
        <v>5870</v>
      </c>
      <c r="E3635" s="337" t="s">
        <v>5871</v>
      </c>
      <c r="F3635" s="344" t="s">
        <v>94</v>
      </c>
      <c r="G3635" s="332">
        <v>2</v>
      </c>
      <c r="H3635" s="650">
        <v>20.440000000000001</v>
      </c>
      <c r="I3635" s="650">
        <v>40.880000000000003</v>
      </c>
      <c r="J3635" s="419">
        <v>43879</v>
      </c>
      <c r="K3635" s="782" t="s">
        <v>5860</v>
      </c>
      <c r="L3635" s="323" t="s">
        <v>5861</v>
      </c>
      <c r="M3635" s="652" t="s">
        <v>3014</v>
      </c>
      <c r="N3635" s="660">
        <v>43894</v>
      </c>
      <c r="O3635" s="654">
        <v>43899</v>
      </c>
      <c r="P3635" s="658"/>
      <c r="Q3635" s="746" t="s">
        <v>67</v>
      </c>
      <c r="R3635" s="396">
        <v>2020</v>
      </c>
    </row>
    <row r="3636" spans="1:23" ht="23.25" hidden="1" customHeight="1" x14ac:dyDescent="0.25">
      <c r="A3636" s="4" t="s">
        <v>5855</v>
      </c>
      <c r="B3636" s="5" t="s">
        <v>5856</v>
      </c>
      <c r="C3636" s="430" t="s">
        <v>5857</v>
      </c>
      <c r="D3636" s="729" t="s">
        <v>5870</v>
      </c>
      <c r="E3636" s="337" t="s">
        <v>5872</v>
      </c>
      <c r="F3636" s="344" t="s">
        <v>94</v>
      </c>
      <c r="G3636" s="332">
        <v>2</v>
      </c>
      <c r="H3636" s="650">
        <v>10.71</v>
      </c>
      <c r="I3636" s="650">
        <v>21.42</v>
      </c>
      <c r="J3636" s="419">
        <v>43879</v>
      </c>
      <c r="K3636" s="782" t="s">
        <v>5860</v>
      </c>
      <c r="L3636" s="323" t="s">
        <v>5861</v>
      </c>
      <c r="M3636" s="652" t="s">
        <v>3014</v>
      </c>
      <c r="N3636" s="660">
        <v>43894</v>
      </c>
      <c r="O3636" s="654">
        <v>43899</v>
      </c>
      <c r="P3636" s="658"/>
      <c r="Q3636" s="746" t="s">
        <v>67</v>
      </c>
      <c r="R3636" s="396">
        <v>2020</v>
      </c>
    </row>
    <row r="3637" spans="1:23" s="542" customFormat="1" ht="23.25" hidden="1" customHeight="1" x14ac:dyDescent="0.25">
      <c r="A3637" s="4" t="s">
        <v>5855</v>
      </c>
      <c r="B3637" s="5" t="s">
        <v>5856</v>
      </c>
      <c r="C3637" s="430" t="s">
        <v>5857</v>
      </c>
      <c r="D3637" s="332" t="s">
        <v>5873</v>
      </c>
      <c r="E3637" s="337" t="s">
        <v>5874</v>
      </c>
      <c r="F3637" s="344" t="s">
        <v>94</v>
      </c>
      <c r="G3637" s="332">
        <v>1</v>
      </c>
      <c r="H3637" s="650">
        <v>78.430000000000007</v>
      </c>
      <c r="I3637" s="650">
        <v>78.430000000000007</v>
      </c>
      <c r="J3637" s="419">
        <v>43879</v>
      </c>
      <c r="K3637" s="782" t="s">
        <v>5860</v>
      </c>
      <c r="L3637" s="323" t="s">
        <v>5861</v>
      </c>
      <c r="M3637" s="652" t="s">
        <v>3014</v>
      </c>
      <c r="N3637" s="660">
        <v>43894</v>
      </c>
      <c r="O3637" s="654">
        <v>43899</v>
      </c>
      <c r="P3637" s="658"/>
      <c r="Q3637" s="746" t="s">
        <v>67</v>
      </c>
      <c r="R3637" s="396">
        <v>2020</v>
      </c>
      <c r="S3637" s="330"/>
      <c r="T3637" s="330"/>
      <c r="U3637" s="330"/>
      <c r="V3637" s="330"/>
      <c r="W3637" s="330"/>
    </row>
    <row r="3638" spans="1:23" s="124" customFormat="1" ht="23.25" hidden="1" customHeight="1" x14ac:dyDescent="0.25">
      <c r="A3638" s="4" t="s">
        <v>5855</v>
      </c>
      <c r="B3638" s="5" t="s">
        <v>5856</v>
      </c>
      <c r="C3638" s="430" t="s">
        <v>5857</v>
      </c>
      <c r="D3638" s="332" t="s">
        <v>5875</v>
      </c>
      <c r="E3638" s="337" t="s">
        <v>5876</v>
      </c>
      <c r="F3638" s="344" t="s">
        <v>94</v>
      </c>
      <c r="G3638" s="332">
        <v>50</v>
      </c>
      <c r="H3638" s="650">
        <v>0.5</v>
      </c>
      <c r="I3638" s="650">
        <v>25</v>
      </c>
      <c r="J3638" s="419">
        <v>43879</v>
      </c>
      <c r="K3638" s="782" t="s">
        <v>5860</v>
      </c>
      <c r="L3638" s="323" t="s">
        <v>5861</v>
      </c>
      <c r="M3638" s="652" t="s">
        <v>3014</v>
      </c>
      <c r="N3638" s="660">
        <v>43894</v>
      </c>
      <c r="O3638" s="654">
        <v>43899</v>
      </c>
      <c r="P3638" s="658"/>
      <c r="Q3638" s="746" t="s">
        <v>67</v>
      </c>
      <c r="R3638" s="396">
        <v>2020</v>
      </c>
      <c r="S3638" s="330"/>
      <c r="T3638" s="330"/>
      <c r="U3638" s="330"/>
      <c r="V3638" s="330"/>
      <c r="W3638" s="330"/>
    </row>
    <row r="3639" spans="1:23" ht="23.25" hidden="1" customHeight="1" x14ac:dyDescent="0.25">
      <c r="A3639" s="4" t="s">
        <v>5855</v>
      </c>
      <c r="B3639" s="5" t="s">
        <v>5856</v>
      </c>
      <c r="C3639" s="430" t="s">
        <v>5857</v>
      </c>
      <c r="D3639" s="332" t="s">
        <v>5877</v>
      </c>
      <c r="E3639" s="337" t="s">
        <v>5878</v>
      </c>
      <c r="F3639" s="344" t="s">
        <v>94</v>
      </c>
      <c r="G3639" s="332">
        <v>20</v>
      </c>
      <c r="H3639" s="650">
        <v>3.54</v>
      </c>
      <c r="I3639" s="650">
        <v>70.8</v>
      </c>
      <c r="J3639" s="419">
        <v>43879</v>
      </c>
      <c r="K3639" s="782" t="s">
        <v>5860</v>
      </c>
      <c r="L3639" s="323" t="s">
        <v>5861</v>
      </c>
      <c r="M3639" s="652" t="s">
        <v>3014</v>
      </c>
      <c r="N3639" s="660">
        <v>43894</v>
      </c>
      <c r="O3639" s="654">
        <v>43899</v>
      </c>
      <c r="P3639" s="658"/>
      <c r="Q3639" s="746" t="s">
        <v>67</v>
      </c>
      <c r="R3639" s="396">
        <v>2020</v>
      </c>
    </row>
    <row r="3640" spans="1:23" ht="23.25" hidden="1" customHeight="1" x14ac:dyDescent="0.25">
      <c r="A3640" s="4" t="s">
        <v>5855</v>
      </c>
      <c r="B3640" s="5" t="s">
        <v>5856</v>
      </c>
      <c r="C3640" s="430" t="s">
        <v>5857</v>
      </c>
      <c r="D3640" s="332" t="s">
        <v>5879</v>
      </c>
      <c r="E3640" s="337" t="s">
        <v>5880</v>
      </c>
      <c r="F3640" s="344" t="s">
        <v>94</v>
      </c>
      <c r="G3640" s="332">
        <v>20</v>
      </c>
      <c r="H3640" s="650">
        <v>1.53</v>
      </c>
      <c r="I3640" s="650">
        <v>30.6</v>
      </c>
      <c r="J3640" s="419">
        <v>43879</v>
      </c>
      <c r="K3640" s="782" t="s">
        <v>5860</v>
      </c>
      <c r="L3640" s="323" t="s">
        <v>5861</v>
      </c>
      <c r="M3640" s="652" t="s">
        <v>3014</v>
      </c>
      <c r="N3640" s="660">
        <v>43894</v>
      </c>
      <c r="O3640" s="654">
        <v>43899</v>
      </c>
      <c r="P3640" s="658"/>
      <c r="Q3640" s="746" t="s">
        <v>67</v>
      </c>
      <c r="R3640" s="396">
        <v>2020</v>
      </c>
    </row>
    <row r="3641" spans="1:23" ht="23.25" hidden="1" customHeight="1" x14ac:dyDescent="0.25">
      <c r="A3641" s="4" t="s">
        <v>5855</v>
      </c>
      <c r="B3641" s="5" t="s">
        <v>5856</v>
      </c>
      <c r="C3641" s="430" t="s">
        <v>5857</v>
      </c>
      <c r="D3641" s="332" t="s">
        <v>5858</v>
      </c>
      <c r="E3641" s="337" t="s">
        <v>5859</v>
      </c>
      <c r="F3641" s="344" t="s">
        <v>94</v>
      </c>
      <c r="G3641" s="332">
        <v>1</v>
      </c>
      <c r="H3641" s="650">
        <v>5.22</v>
      </c>
      <c r="I3641" s="650">
        <v>5.22</v>
      </c>
      <c r="J3641" s="419">
        <v>43879</v>
      </c>
      <c r="K3641" s="782" t="s">
        <v>5860</v>
      </c>
      <c r="L3641" s="323" t="s">
        <v>5861</v>
      </c>
      <c r="M3641" s="652" t="s">
        <v>3014</v>
      </c>
      <c r="N3641" s="660">
        <v>43894</v>
      </c>
      <c r="O3641" s="654">
        <v>43899</v>
      </c>
      <c r="P3641" s="658"/>
      <c r="Q3641" s="746" t="s">
        <v>67</v>
      </c>
      <c r="R3641" s="396">
        <v>2020</v>
      </c>
    </row>
    <row r="3642" spans="1:23" ht="23.25" hidden="1" customHeight="1" x14ac:dyDescent="0.25">
      <c r="A3642" s="4" t="s">
        <v>5855</v>
      </c>
      <c r="B3642" s="5" t="s">
        <v>5856</v>
      </c>
      <c r="C3642" s="430" t="s">
        <v>5857</v>
      </c>
      <c r="D3642" s="332" t="s">
        <v>5862</v>
      </c>
      <c r="E3642" s="337" t="s">
        <v>5863</v>
      </c>
      <c r="F3642" s="344" t="s">
        <v>94</v>
      </c>
      <c r="G3642" s="332">
        <v>4</v>
      </c>
      <c r="H3642" s="650">
        <v>2.08</v>
      </c>
      <c r="I3642" s="650">
        <v>8.32</v>
      </c>
      <c r="J3642" s="419">
        <v>43879</v>
      </c>
      <c r="K3642" s="782" t="s">
        <v>5860</v>
      </c>
      <c r="L3642" s="323" t="s">
        <v>5861</v>
      </c>
      <c r="M3642" s="652" t="s">
        <v>3014</v>
      </c>
      <c r="N3642" s="660">
        <v>43894</v>
      </c>
      <c r="O3642" s="654">
        <v>43899</v>
      </c>
      <c r="P3642" s="658"/>
      <c r="Q3642" s="746" t="s">
        <v>67</v>
      </c>
      <c r="R3642" s="396">
        <v>2020</v>
      </c>
    </row>
    <row r="3643" spans="1:23" s="124" customFormat="1" ht="23.25" hidden="1" customHeight="1" x14ac:dyDescent="0.25">
      <c r="A3643" s="4" t="s">
        <v>5855</v>
      </c>
      <c r="B3643" s="5" t="s">
        <v>5856</v>
      </c>
      <c r="C3643" s="430" t="s">
        <v>5857</v>
      </c>
      <c r="D3643" s="332" t="s">
        <v>5864</v>
      </c>
      <c r="E3643" s="337" t="s">
        <v>5865</v>
      </c>
      <c r="F3643" s="344" t="s">
        <v>94</v>
      </c>
      <c r="G3643" s="332">
        <v>5</v>
      </c>
      <c r="H3643" s="650">
        <v>4.5999999999999996</v>
      </c>
      <c r="I3643" s="650">
        <v>23</v>
      </c>
      <c r="J3643" s="419">
        <v>43879</v>
      </c>
      <c r="K3643" s="782" t="s">
        <v>5860</v>
      </c>
      <c r="L3643" s="323" t="s">
        <v>5861</v>
      </c>
      <c r="M3643" s="652" t="s">
        <v>3014</v>
      </c>
      <c r="N3643" s="660">
        <v>43894</v>
      </c>
      <c r="O3643" s="654">
        <v>43899</v>
      </c>
      <c r="P3643" s="658"/>
      <c r="Q3643" s="746" t="s">
        <v>67</v>
      </c>
      <c r="R3643" s="396">
        <v>2020</v>
      </c>
      <c r="S3643" s="330"/>
      <c r="T3643" s="330"/>
      <c r="U3643" s="330"/>
      <c r="V3643" s="330"/>
      <c r="W3643" s="330"/>
    </row>
    <row r="3644" spans="1:23" ht="23.25" hidden="1" customHeight="1" x14ac:dyDescent="0.25">
      <c r="A3644" s="4" t="s">
        <v>5855</v>
      </c>
      <c r="B3644" s="5" t="s">
        <v>5856</v>
      </c>
      <c r="C3644" s="430" t="s">
        <v>5857</v>
      </c>
      <c r="D3644" s="332" t="s">
        <v>5866</v>
      </c>
      <c r="E3644" s="337" t="s">
        <v>5867</v>
      </c>
      <c r="F3644" s="344" t="s">
        <v>94</v>
      </c>
      <c r="G3644" s="332">
        <v>20</v>
      </c>
      <c r="H3644" s="650">
        <v>1.79</v>
      </c>
      <c r="I3644" s="650">
        <v>35.799999999999997</v>
      </c>
      <c r="J3644" s="419">
        <v>43879</v>
      </c>
      <c r="K3644" s="782" t="s">
        <v>5860</v>
      </c>
      <c r="L3644" s="323" t="s">
        <v>5861</v>
      </c>
      <c r="M3644" s="652" t="s">
        <v>3014</v>
      </c>
      <c r="N3644" s="660">
        <v>43894</v>
      </c>
      <c r="O3644" s="654">
        <v>43899</v>
      </c>
      <c r="P3644" s="658"/>
      <c r="Q3644" s="746" t="s">
        <v>67</v>
      </c>
      <c r="R3644" s="396">
        <v>2020</v>
      </c>
    </row>
    <row r="3645" spans="1:23" ht="23.25" hidden="1" customHeight="1" x14ac:dyDescent="0.25">
      <c r="A3645" s="4" t="s">
        <v>5855</v>
      </c>
      <c r="B3645" s="5" t="s">
        <v>5856</v>
      </c>
      <c r="C3645" s="430" t="s">
        <v>5857</v>
      </c>
      <c r="D3645" s="332" t="s">
        <v>5868</v>
      </c>
      <c r="E3645" s="337" t="s">
        <v>5869</v>
      </c>
      <c r="F3645" s="344" t="s">
        <v>94</v>
      </c>
      <c r="G3645" s="332">
        <v>2</v>
      </c>
      <c r="H3645" s="650">
        <v>37.47</v>
      </c>
      <c r="I3645" s="650">
        <v>74.94</v>
      </c>
      <c r="J3645" s="419">
        <v>43879</v>
      </c>
      <c r="K3645" s="782" t="s">
        <v>5860</v>
      </c>
      <c r="L3645" s="323" t="s">
        <v>5861</v>
      </c>
      <c r="M3645" s="652" t="s">
        <v>3014</v>
      </c>
      <c r="N3645" s="660">
        <v>43894</v>
      </c>
      <c r="O3645" s="654">
        <v>43899</v>
      </c>
      <c r="P3645" s="658"/>
      <c r="Q3645" s="746" t="s">
        <v>67</v>
      </c>
      <c r="R3645" s="396">
        <v>2020</v>
      </c>
    </row>
    <row r="3646" spans="1:23" ht="23.25" hidden="1" customHeight="1" x14ac:dyDescent="0.25">
      <c r="A3646" s="4" t="s">
        <v>5855</v>
      </c>
      <c r="B3646" s="5" t="s">
        <v>5856</v>
      </c>
      <c r="C3646" s="430" t="s">
        <v>5857</v>
      </c>
      <c r="D3646" s="729" t="s">
        <v>5870</v>
      </c>
      <c r="E3646" s="337" t="s">
        <v>5871</v>
      </c>
      <c r="F3646" s="344" t="s">
        <v>94</v>
      </c>
      <c r="G3646" s="332">
        <v>2</v>
      </c>
      <c r="H3646" s="650">
        <v>20.440000000000001</v>
      </c>
      <c r="I3646" s="650">
        <v>40.880000000000003</v>
      </c>
      <c r="J3646" s="419">
        <v>43879</v>
      </c>
      <c r="K3646" s="782" t="s">
        <v>5860</v>
      </c>
      <c r="L3646" s="323" t="s">
        <v>5861</v>
      </c>
      <c r="M3646" s="652" t="s">
        <v>3014</v>
      </c>
      <c r="N3646" s="660">
        <v>43894</v>
      </c>
      <c r="O3646" s="654">
        <v>43899</v>
      </c>
      <c r="P3646" s="658"/>
      <c r="Q3646" s="746" t="s">
        <v>67</v>
      </c>
      <c r="R3646" s="396">
        <v>2020</v>
      </c>
    </row>
    <row r="3647" spans="1:23" ht="23.25" hidden="1" customHeight="1" x14ac:dyDescent="0.25">
      <c r="A3647" s="4" t="s">
        <v>5855</v>
      </c>
      <c r="B3647" s="5" t="s">
        <v>5856</v>
      </c>
      <c r="C3647" s="430" t="s">
        <v>5857</v>
      </c>
      <c r="D3647" s="729" t="s">
        <v>5870</v>
      </c>
      <c r="E3647" s="337" t="s">
        <v>5872</v>
      </c>
      <c r="F3647" s="344" t="s">
        <v>94</v>
      </c>
      <c r="G3647" s="332">
        <v>2</v>
      </c>
      <c r="H3647" s="650">
        <v>10.71</v>
      </c>
      <c r="I3647" s="650">
        <v>21.42</v>
      </c>
      <c r="J3647" s="419">
        <v>43879</v>
      </c>
      <c r="K3647" s="782" t="s">
        <v>5860</v>
      </c>
      <c r="L3647" s="323" t="s">
        <v>5861</v>
      </c>
      <c r="M3647" s="652" t="s">
        <v>3014</v>
      </c>
      <c r="N3647" s="660">
        <v>43894</v>
      </c>
      <c r="O3647" s="654">
        <v>43899</v>
      </c>
      <c r="P3647" s="658"/>
      <c r="Q3647" s="746" t="s">
        <v>67</v>
      </c>
      <c r="R3647" s="396">
        <v>2020</v>
      </c>
    </row>
    <row r="3648" spans="1:23" ht="23.25" hidden="1" customHeight="1" x14ac:dyDescent="0.25">
      <c r="A3648" s="4" t="s">
        <v>5855</v>
      </c>
      <c r="B3648" s="5" t="s">
        <v>5856</v>
      </c>
      <c r="C3648" s="430" t="s">
        <v>5857</v>
      </c>
      <c r="D3648" s="332" t="s">
        <v>5873</v>
      </c>
      <c r="E3648" s="337" t="s">
        <v>5874</v>
      </c>
      <c r="F3648" s="344" t="s">
        <v>94</v>
      </c>
      <c r="G3648" s="332">
        <v>1</v>
      </c>
      <c r="H3648" s="650">
        <v>78.430000000000007</v>
      </c>
      <c r="I3648" s="650">
        <v>78.430000000000007</v>
      </c>
      <c r="J3648" s="419">
        <v>43879</v>
      </c>
      <c r="K3648" s="782" t="s">
        <v>5860</v>
      </c>
      <c r="L3648" s="323" t="s">
        <v>5861</v>
      </c>
      <c r="M3648" s="652" t="s">
        <v>3014</v>
      </c>
      <c r="N3648" s="660">
        <v>43894</v>
      </c>
      <c r="O3648" s="654">
        <v>43899</v>
      </c>
      <c r="P3648" s="658"/>
      <c r="Q3648" s="746" t="s">
        <v>67</v>
      </c>
      <c r="R3648" s="396">
        <v>2020</v>
      </c>
    </row>
    <row r="3649" spans="1:23" ht="23.25" hidden="1" customHeight="1" x14ac:dyDescent="0.25">
      <c r="A3649" s="4" t="s">
        <v>5855</v>
      </c>
      <c r="B3649" s="5" t="s">
        <v>5856</v>
      </c>
      <c r="C3649" s="430" t="s">
        <v>5857</v>
      </c>
      <c r="D3649" s="332" t="s">
        <v>5875</v>
      </c>
      <c r="E3649" s="337" t="s">
        <v>5876</v>
      </c>
      <c r="F3649" s="344" t="s">
        <v>94</v>
      </c>
      <c r="G3649" s="332">
        <v>50</v>
      </c>
      <c r="H3649" s="650">
        <v>0.5</v>
      </c>
      <c r="I3649" s="650">
        <v>25</v>
      </c>
      <c r="J3649" s="419">
        <v>43879</v>
      </c>
      <c r="K3649" s="782" t="s">
        <v>5860</v>
      </c>
      <c r="L3649" s="323" t="s">
        <v>5861</v>
      </c>
      <c r="M3649" s="652" t="s">
        <v>3014</v>
      </c>
      <c r="N3649" s="660">
        <v>43894</v>
      </c>
      <c r="O3649" s="654">
        <v>43899</v>
      </c>
      <c r="P3649" s="658"/>
      <c r="Q3649" s="746" t="s">
        <v>67</v>
      </c>
      <c r="R3649" s="396">
        <v>2020</v>
      </c>
    </row>
    <row r="3650" spans="1:23" ht="23.25" hidden="1" customHeight="1" x14ac:dyDescent="0.25">
      <c r="A3650" s="4" t="s">
        <v>5855</v>
      </c>
      <c r="B3650" s="5" t="s">
        <v>5856</v>
      </c>
      <c r="C3650" s="430" t="s">
        <v>5857</v>
      </c>
      <c r="D3650" s="332" t="s">
        <v>5877</v>
      </c>
      <c r="E3650" s="337" t="s">
        <v>5878</v>
      </c>
      <c r="F3650" s="344" t="s">
        <v>94</v>
      </c>
      <c r="G3650" s="332">
        <v>20</v>
      </c>
      <c r="H3650" s="650">
        <v>3.54</v>
      </c>
      <c r="I3650" s="650">
        <v>70.8</v>
      </c>
      <c r="J3650" s="419">
        <v>43879</v>
      </c>
      <c r="K3650" s="782" t="s">
        <v>5860</v>
      </c>
      <c r="L3650" s="323" t="s">
        <v>5861</v>
      </c>
      <c r="M3650" s="652" t="s">
        <v>3014</v>
      </c>
      <c r="N3650" s="660">
        <v>43894</v>
      </c>
      <c r="O3650" s="654">
        <v>43899</v>
      </c>
      <c r="P3650" s="658"/>
      <c r="Q3650" s="746" t="s">
        <v>67</v>
      </c>
      <c r="R3650" s="396">
        <v>2020</v>
      </c>
    </row>
    <row r="3651" spans="1:23" ht="23.25" hidden="1" customHeight="1" x14ac:dyDescent="0.25">
      <c r="A3651" s="4" t="s">
        <v>5855</v>
      </c>
      <c r="B3651" s="5" t="s">
        <v>5856</v>
      </c>
      <c r="C3651" s="430" t="s">
        <v>5857</v>
      </c>
      <c r="D3651" s="332" t="s">
        <v>5879</v>
      </c>
      <c r="E3651" s="337" t="s">
        <v>5880</v>
      </c>
      <c r="F3651" s="344" t="s">
        <v>94</v>
      </c>
      <c r="G3651" s="332">
        <v>20</v>
      </c>
      <c r="H3651" s="650">
        <v>1.53</v>
      </c>
      <c r="I3651" s="650">
        <v>30.6</v>
      </c>
      <c r="J3651" s="419">
        <v>43879</v>
      </c>
      <c r="K3651" s="782" t="s">
        <v>5860</v>
      </c>
      <c r="L3651" s="323" t="s">
        <v>5861</v>
      </c>
      <c r="M3651" s="652" t="s">
        <v>3014</v>
      </c>
      <c r="N3651" s="660">
        <v>43894</v>
      </c>
      <c r="O3651" s="654">
        <v>43899</v>
      </c>
      <c r="P3651" s="658"/>
      <c r="Q3651" s="746" t="s">
        <v>67</v>
      </c>
      <c r="R3651" s="396">
        <v>2020</v>
      </c>
    </row>
    <row r="3652" spans="1:23" ht="23.25" hidden="1" customHeight="1" x14ac:dyDescent="0.25">
      <c r="A3652" s="4" t="s">
        <v>9</v>
      </c>
      <c r="B3652" s="5" t="s">
        <v>5881</v>
      </c>
      <c r="C3652" s="691" t="s">
        <v>5882</v>
      </c>
      <c r="D3652" s="422"/>
      <c r="E3652" s="337" t="s">
        <v>5881</v>
      </c>
      <c r="F3652" s="344" t="s">
        <v>50</v>
      </c>
      <c r="G3652" s="332">
        <v>1</v>
      </c>
      <c r="H3652" s="650">
        <v>23.18</v>
      </c>
      <c r="I3652" s="650">
        <v>23.18</v>
      </c>
      <c r="J3652" s="420">
        <v>43881</v>
      </c>
      <c r="K3652" s="782" t="s">
        <v>33</v>
      </c>
      <c r="L3652" s="323" t="s">
        <v>9</v>
      </c>
      <c r="M3652" s="652"/>
      <c r="N3652" s="653">
        <v>43886</v>
      </c>
      <c r="O3652" s="654">
        <v>43887</v>
      </c>
      <c r="P3652" s="396"/>
      <c r="Q3652" s="411" t="s">
        <v>100</v>
      </c>
      <c r="R3652" s="658">
        <f>YEAR(J3652)</f>
        <v>2020</v>
      </c>
      <c r="S3652" s="564"/>
      <c r="T3652" s="564"/>
      <c r="U3652" s="564"/>
      <c r="V3652" s="564"/>
      <c r="W3652" s="564"/>
    </row>
    <row r="3653" spans="1:23" ht="23.25" hidden="1" customHeight="1" x14ac:dyDescent="0.25">
      <c r="A3653" s="4" t="s">
        <v>9</v>
      </c>
      <c r="B3653" s="5" t="s">
        <v>5881</v>
      </c>
      <c r="C3653" s="691" t="s">
        <v>5882</v>
      </c>
      <c r="D3653" s="422"/>
      <c r="E3653" s="337" t="s">
        <v>5881</v>
      </c>
      <c r="F3653" s="344" t="s">
        <v>50</v>
      </c>
      <c r="G3653" s="332">
        <v>1</v>
      </c>
      <c r="H3653" s="650">
        <v>23.18</v>
      </c>
      <c r="I3653" s="650">
        <v>23.18</v>
      </c>
      <c r="J3653" s="420">
        <v>43881</v>
      </c>
      <c r="K3653" s="782" t="s">
        <v>33</v>
      </c>
      <c r="L3653" s="323" t="s">
        <v>9</v>
      </c>
      <c r="M3653" s="652"/>
      <c r="N3653" s="653">
        <v>43886</v>
      </c>
      <c r="O3653" s="654">
        <v>43887</v>
      </c>
      <c r="P3653" s="396"/>
      <c r="Q3653" s="411" t="s">
        <v>100</v>
      </c>
      <c r="R3653" s="658">
        <f>YEAR(J3653)</f>
        <v>2020</v>
      </c>
    </row>
    <row r="3654" spans="1:23" ht="23.25" hidden="1" customHeight="1" x14ac:dyDescent="0.25">
      <c r="A3654" s="389" t="s">
        <v>2641</v>
      </c>
      <c r="B3654" s="5" t="s">
        <v>3938</v>
      </c>
      <c r="C3654" s="376" t="s">
        <v>694</v>
      </c>
      <c r="D3654" s="344">
        <v>1055560</v>
      </c>
      <c r="E3654" s="337" t="s">
        <v>4489</v>
      </c>
      <c r="F3654" s="344" t="s">
        <v>44</v>
      </c>
      <c r="G3654" s="332">
        <v>5</v>
      </c>
      <c r="H3654" s="650">
        <v>57.63</v>
      </c>
      <c r="I3654" s="650">
        <v>288.15000000000003</v>
      </c>
      <c r="J3654" s="419">
        <v>43881</v>
      </c>
      <c r="K3654" s="782" t="s">
        <v>694</v>
      </c>
      <c r="L3654" s="323" t="s">
        <v>2496</v>
      </c>
      <c r="M3654" s="652" t="s">
        <v>3014</v>
      </c>
      <c r="N3654" s="660">
        <v>43894</v>
      </c>
      <c r="O3654" s="654">
        <v>43899</v>
      </c>
      <c r="P3654" s="822"/>
      <c r="Q3654" s="768" t="s">
        <v>67</v>
      </c>
      <c r="R3654" s="396">
        <v>2020</v>
      </c>
    </row>
    <row r="3655" spans="1:23" ht="23.25" hidden="1" customHeight="1" x14ac:dyDescent="0.25">
      <c r="A3655" s="389" t="s">
        <v>2641</v>
      </c>
      <c r="B3655" s="5" t="s">
        <v>3938</v>
      </c>
      <c r="C3655" s="376" t="s">
        <v>694</v>
      </c>
      <c r="D3655" s="344">
        <v>1055560</v>
      </c>
      <c r="E3655" s="337" t="s">
        <v>4489</v>
      </c>
      <c r="F3655" s="344" t="s">
        <v>44</v>
      </c>
      <c r="G3655" s="332">
        <v>5</v>
      </c>
      <c r="H3655" s="650">
        <v>57.63</v>
      </c>
      <c r="I3655" s="650">
        <v>288.15000000000003</v>
      </c>
      <c r="J3655" s="419">
        <v>43881</v>
      </c>
      <c r="K3655" s="782" t="s">
        <v>694</v>
      </c>
      <c r="L3655" s="323" t="s">
        <v>2496</v>
      </c>
      <c r="M3655" s="652" t="s">
        <v>3014</v>
      </c>
      <c r="N3655" s="660">
        <v>43894</v>
      </c>
      <c r="O3655" s="654">
        <v>43899</v>
      </c>
      <c r="P3655" s="822"/>
      <c r="Q3655" s="768" t="s">
        <v>67</v>
      </c>
      <c r="R3655" s="396">
        <v>2020</v>
      </c>
    </row>
    <row r="3656" spans="1:23" ht="23.25" hidden="1" customHeight="1" x14ac:dyDescent="0.25">
      <c r="A3656" s="417" t="s">
        <v>54</v>
      </c>
      <c r="B3656" s="5" t="s">
        <v>5883</v>
      </c>
      <c r="C3656" s="430"/>
      <c r="D3656" s="332" t="s">
        <v>5884</v>
      </c>
      <c r="E3656" s="337" t="s">
        <v>5885</v>
      </c>
      <c r="F3656" s="344" t="s">
        <v>32</v>
      </c>
      <c r="G3656" s="332">
        <v>50</v>
      </c>
      <c r="H3656" s="650">
        <v>14</v>
      </c>
      <c r="I3656" s="650">
        <v>700</v>
      </c>
      <c r="J3656" s="419">
        <v>43881</v>
      </c>
      <c r="K3656" s="782" t="s">
        <v>1147</v>
      </c>
      <c r="L3656" s="323" t="s">
        <v>88</v>
      </c>
      <c r="M3656" s="652" t="s">
        <v>4237</v>
      </c>
      <c r="N3656" s="660">
        <v>43881</v>
      </c>
      <c r="O3656" s="654">
        <v>43887</v>
      </c>
      <c r="P3656" s="396"/>
      <c r="Q3656" s="396" t="s">
        <v>100</v>
      </c>
      <c r="R3656" s="396">
        <v>2020</v>
      </c>
    </row>
    <row r="3657" spans="1:23" s="564" customFormat="1" ht="23.25" hidden="1" customHeight="1" x14ac:dyDescent="0.25">
      <c r="A3657" s="417" t="s">
        <v>54</v>
      </c>
      <c r="B3657" s="5" t="s">
        <v>5883</v>
      </c>
      <c r="C3657" s="430"/>
      <c r="D3657" s="332" t="s">
        <v>5884</v>
      </c>
      <c r="E3657" s="337" t="s">
        <v>5885</v>
      </c>
      <c r="F3657" s="344" t="s">
        <v>32</v>
      </c>
      <c r="G3657" s="332">
        <v>50</v>
      </c>
      <c r="H3657" s="650">
        <v>14</v>
      </c>
      <c r="I3657" s="650">
        <v>700</v>
      </c>
      <c r="J3657" s="419">
        <v>43881</v>
      </c>
      <c r="K3657" s="782" t="s">
        <v>1147</v>
      </c>
      <c r="L3657" s="323" t="s">
        <v>88</v>
      </c>
      <c r="M3657" s="652" t="s">
        <v>4237</v>
      </c>
      <c r="N3657" s="660">
        <v>43881</v>
      </c>
      <c r="O3657" s="654">
        <v>43887</v>
      </c>
      <c r="P3657" s="396"/>
      <c r="Q3657" s="396" t="s">
        <v>100</v>
      </c>
      <c r="R3657" s="396">
        <v>2020</v>
      </c>
      <c r="S3657" s="330"/>
      <c r="T3657" s="330"/>
      <c r="U3657" s="330"/>
      <c r="V3657" s="330"/>
      <c r="W3657" s="330"/>
    </row>
    <row r="3658" spans="1:23" ht="23.25" hidden="1" customHeight="1" x14ac:dyDescent="0.25">
      <c r="A3658" s="4" t="s">
        <v>103</v>
      </c>
      <c r="B3658" s="5" t="s">
        <v>4377</v>
      </c>
      <c r="C3658" s="430" t="s">
        <v>1167</v>
      </c>
      <c r="D3658" s="332" t="s">
        <v>1884</v>
      </c>
      <c r="E3658" s="337" t="s">
        <v>4378</v>
      </c>
      <c r="F3658" s="344" t="s">
        <v>50</v>
      </c>
      <c r="G3658" s="332">
        <v>40</v>
      </c>
      <c r="H3658" s="650">
        <v>2.7</v>
      </c>
      <c r="I3658" s="650">
        <f>G3658*H3658</f>
        <v>108</v>
      </c>
      <c r="J3658" s="419">
        <v>43881</v>
      </c>
      <c r="K3658" s="782" t="s">
        <v>784</v>
      </c>
      <c r="L3658" s="323" t="s">
        <v>103</v>
      </c>
      <c r="M3658" s="652" t="s">
        <v>3014</v>
      </c>
      <c r="N3658" s="660">
        <v>43894</v>
      </c>
      <c r="O3658" s="654">
        <v>43899</v>
      </c>
      <c r="P3658" s="430"/>
      <c r="Q3658" s="2" t="s">
        <v>100</v>
      </c>
      <c r="R3658" s="396">
        <v>2020</v>
      </c>
    </row>
    <row r="3659" spans="1:23" s="640" customFormat="1" ht="23.25" hidden="1" customHeight="1" x14ac:dyDescent="0.25">
      <c r="A3659" s="4" t="s">
        <v>103</v>
      </c>
      <c r="B3659" s="5" t="s">
        <v>4377</v>
      </c>
      <c r="C3659" s="430" t="s">
        <v>1167</v>
      </c>
      <c r="D3659" s="332" t="s">
        <v>1884</v>
      </c>
      <c r="E3659" s="337" t="s">
        <v>4378</v>
      </c>
      <c r="F3659" s="344" t="s">
        <v>50</v>
      </c>
      <c r="G3659" s="332">
        <v>40</v>
      </c>
      <c r="H3659" s="650">
        <v>2.7</v>
      </c>
      <c r="I3659" s="650">
        <f>G3659*H3659</f>
        <v>108</v>
      </c>
      <c r="J3659" s="419">
        <v>43881</v>
      </c>
      <c r="K3659" s="782" t="s">
        <v>784</v>
      </c>
      <c r="L3659" s="323" t="s">
        <v>103</v>
      </c>
      <c r="M3659" s="652" t="s">
        <v>3014</v>
      </c>
      <c r="N3659" s="660">
        <v>43894</v>
      </c>
      <c r="O3659" s="654">
        <v>43899</v>
      </c>
      <c r="P3659" s="430"/>
      <c r="Q3659" s="2" t="s">
        <v>100</v>
      </c>
      <c r="R3659" s="396">
        <v>2020</v>
      </c>
      <c r="S3659" s="330"/>
      <c r="T3659" s="330"/>
      <c r="U3659" s="330"/>
      <c r="V3659" s="330"/>
      <c r="W3659" s="330"/>
    </row>
    <row r="3660" spans="1:23" ht="23.25" hidden="1" customHeight="1" x14ac:dyDescent="0.25">
      <c r="A3660" s="396" t="s">
        <v>36</v>
      </c>
      <c r="B3660" s="5" t="s">
        <v>5886</v>
      </c>
      <c r="C3660" s="720"/>
      <c r="D3660" s="411"/>
      <c r="E3660" s="337" t="s">
        <v>5887</v>
      </c>
      <c r="F3660" s="344" t="s">
        <v>32</v>
      </c>
      <c r="G3660" s="332">
        <v>1</v>
      </c>
      <c r="H3660" s="650">
        <v>59.8</v>
      </c>
      <c r="I3660" s="650">
        <v>59.8</v>
      </c>
      <c r="J3660" s="419">
        <v>43881</v>
      </c>
      <c r="K3660" s="782" t="s">
        <v>1147</v>
      </c>
      <c r="L3660" s="323" t="s">
        <v>88</v>
      </c>
      <c r="M3660" s="652" t="s">
        <v>1873</v>
      </c>
      <c r="N3660" s="660"/>
      <c r="O3660" s="654"/>
      <c r="P3660" s="396"/>
      <c r="Q3660" s="396" t="s">
        <v>100</v>
      </c>
      <c r="R3660" s="396">
        <v>2020</v>
      </c>
    </row>
    <row r="3661" spans="1:23" ht="23.25" hidden="1" customHeight="1" x14ac:dyDescent="0.25">
      <c r="A3661" s="396" t="s">
        <v>36</v>
      </c>
      <c r="B3661" s="5" t="s">
        <v>5886</v>
      </c>
      <c r="C3661" s="720"/>
      <c r="D3661" s="411"/>
      <c r="E3661" s="337" t="s">
        <v>5887</v>
      </c>
      <c r="F3661" s="344" t="s">
        <v>32</v>
      </c>
      <c r="G3661" s="332">
        <v>1</v>
      </c>
      <c r="H3661" s="650">
        <v>59.8</v>
      </c>
      <c r="I3661" s="650">
        <v>59.8</v>
      </c>
      <c r="J3661" s="419">
        <v>43881</v>
      </c>
      <c r="K3661" s="782" t="s">
        <v>1147</v>
      </c>
      <c r="L3661" s="323" t="s">
        <v>88</v>
      </c>
      <c r="M3661" s="652" t="s">
        <v>1873</v>
      </c>
      <c r="N3661" s="660"/>
      <c r="O3661" s="654"/>
      <c r="P3661" s="396"/>
      <c r="Q3661" s="396" t="s">
        <v>100</v>
      </c>
      <c r="R3661" s="396">
        <v>2020</v>
      </c>
    </row>
    <row r="3662" spans="1:23" ht="23.25" hidden="1" customHeight="1" x14ac:dyDescent="0.25">
      <c r="A3662" s="5" t="s">
        <v>0</v>
      </c>
      <c r="B3662" s="5" t="s">
        <v>2619</v>
      </c>
      <c r="C3662" s="376" t="s">
        <v>947</v>
      </c>
      <c r="D3662" s="344" t="s">
        <v>409</v>
      </c>
      <c r="E3662" s="337" t="s">
        <v>3183</v>
      </c>
      <c r="F3662" s="344" t="s">
        <v>32</v>
      </c>
      <c r="G3662" s="332">
        <v>1</v>
      </c>
      <c r="H3662" s="650">
        <v>372.17</v>
      </c>
      <c r="I3662" s="650">
        <f>G3662*H3662</f>
        <v>372.17</v>
      </c>
      <c r="J3662" s="419">
        <v>43881</v>
      </c>
      <c r="K3662" s="782" t="s">
        <v>234</v>
      </c>
      <c r="L3662" s="323" t="s">
        <v>54</v>
      </c>
      <c r="M3662" s="652" t="s">
        <v>3014</v>
      </c>
      <c r="N3662" s="660">
        <v>43894</v>
      </c>
      <c r="O3662" s="654">
        <v>43899</v>
      </c>
      <c r="P3662" s="658"/>
      <c r="Q3662" s="746" t="s">
        <v>100</v>
      </c>
      <c r="R3662" s="396">
        <v>2020</v>
      </c>
    </row>
    <row r="3663" spans="1:23" ht="23.25" hidden="1" customHeight="1" x14ac:dyDescent="0.25">
      <c r="A3663" s="5" t="s">
        <v>0</v>
      </c>
      <c r="B3663" s="5" t="s">
        <v>2619</v>
      </c>
      <c r="C3663" s="376" t="s">
        <v>947</v>
      </c>
      <c r="D3663" s="344" t="s">
        <v>409</v>
      </c>
      <c r="E3663" s="337" t="s">
        <v>3183</v>
      </c>
      <c r="F3663" s="344" t="s">
        <v>32</v>
      </c>
      <c r="G3663" s="332">
        <v>1</v>
      </c>
      <c r="H3663" s="650">
        <v>372.17</v>
      </c>
      <c r="I3663" s="650">
        <f>G3663*H3663</f>
        <v>372.17</v>
      </c>
      <c r="J3663" s="419">
        <v>43881</v>
      </c>
      <c r="K3663" s="782" t="s">
        <v>234</v>
      </c>
      <c r="L3663" s="323" t="s">
        <v>54</v>
      </c>
      <c r="M3663" s="652" t="s">
        <v>3014</v>
      </c>
      <c r="N3663" s="660">
        <v>43894</v>
      </c>
      <c r="O3663" s="654">
        <v>43899</v>
      </c>
      <c r="P3663" s="658"/>
      <c r="Q3663" s="746" t="s">
        <v>100</v>
      </c>
      <c r="R3663" s="396">
        <v>2020</v>
      </c>
    </row>
    <row r="3664" spans="1:23" ht="23.25" hidden="1" customHeight="1" x14ac:dyDescent="0.25">
      <c r="A3664" s="4" t="s">
        <v>5855</v>
      </c>
      <c r="B3664" s="5" t="s">
        <v>5888</v>
      </c>
      <c r="C3664" s="430" t="s">
        <v>5889</v>
      </c>
      <c r="D3664" s="332">
        <v>25900</v>
      </c>
      <c r="E3664" s="337" t="s">
        <v>5890</v>
      </c>
      <c r="F3664" s="344" t="s">
        <v>94</v>
      </c>
      <c r="G3664" s="332">
        <v>25</v>
      </c>
      <c r="H3664" s="650">
        <v>2.0630000000000002</v>
      </c>
      <c r="I3664" s="650">
        <v>51.575000000000003</v>
      </c>
      <c r="J3664" s="420">
        <v>43882</v>
      </c>
      <c r="K3664" s="600" t="s">
        <v>33</v>
      </c>
      <c r="L3664" s="323" t="s">
        <v>5861</v>
      </c>
      <c r="M3664" s="652" t="s">
        <v>3014</v>
      </c>
      <c r="N3664" s="653">
        <v>43901</v>
      </c>
      <c r="O3664" s="657">
        <v>43907</v>
      </c>
      <c r="P3664" s="658"/>
      <c r="Q3664" s="796" t="s">
        <v>67</v>
      </c>
      <c r="R3664" s="396">
        <v>2020</v>
      </c>
      <c r="S3664" s="124"/>
      <c r="T3664" s="124"/>
      <c r="U3664" s="124"/>
      <c r="V3664" s="124"/>
      <c r="W3664" s="124"/>
    </row>
    <row r="3665" spans="1:23" ht="23.25" hidden="1" customHeight="1" x14ac:dyDescent="0.25">
      <c r="A3665" s="4" t="s">
        <v>5855</v>
      </c>
      <c r="B3665" s="5" t="s">
        <v>5888</v>
      </c>
      <c r="C3665" s="430" t="s">
        <v>5889</v>
      </c>
      <c r="D3665" s="332" t="s">
        <v>5891</v>
      </c>
      <c r="E3665" s="337" t="s">
        <v>5892</v>
      </c>
      <c r="F3665" s="344" t="s">
        <v>94</v>
      </c>
      <c r="G3665" s="332">
        <v>25</v>
      </c>
      <c r="H3665" s="650">
        <v>3.2</v>
      </c>
      <c r="I3665" s="650">
        <v>80</v>
      </c>
      <c r="J3665" s="420">
        <v>43882</v>
      </c>
      <c r="K3665" s="600" t="s">
        <v>33</v>
      </c>
      <c r="L3665" s="323" t="s">
        <v>5861</v>
      </c>
      <c r="M3665" s="652" t="s">
        <v>3014</v>
      </c>
      <c r="N3665" s="653">
        <v>43901</v>
      </c>
      <c r="O3665" s="654">
        <v>43907</v>
      </c>
      <c r="P3665" s="658"/>
      <c r="Q3665" s="796" t="s">
        <v>100</v>
      </c>
      <c r="R3665" s="396">
        <v>2020</v>
      </c>
      <c r="S3665" s="124"/>
      <c r="T3665" s="124"/>
      <c r="U3665" s="124"/>
      <c r="V3665" s="124"/>
      <c r="W3665" s="124"/>
    </row>
    <row r="3666" spans="1:23" ht="23.25" hidden="1" customHeight="1" x14ac:dyDescent="0.25">
      <c r="A3666" s="4" t="s">
        <v>5855</v>
      </c>
      <c r="B3666" s="5" t="s">
        <v>5888</v>
      </c>
      <c r="C3666" s="430" t="s">
        <v>5889</v>
      </c>
      <c r="D3666" s="332">
        <v>25900</v>
      </c>
      <c r="E3666" s="337" t="s">
        <v>5890</v>
      </c>
      <c r="F3666" s="344" t="s">
        <v>94</v>
      </c>
      <c r="G3666" s="332">
        <v>25</v>
      </c>
      <c r="H3666" s="650">
        <v>2.0630000000000002</v>
      </c>
      <c r="I3666" s="650">
        <v>51.575000000000003</v>
      </c>
      <c r="J3666" s="420">
        <v>43882</v>
      </c>
      <c r="K3666" s="600" t="s">
        <v>33</v>
      </c>
      <c r="L3666" s="323" t="s">
        <v>5861</v>
      </c>
      <c r="M3666" s="652" t="s">
        <v>3014</v>
      </c>
      <c r="N3666" s="653">
        <v>43901</v>
      </c>
      <c r="O3666" s="657">
        <v>43907</v>
      </c>
      <c r="P3666" s="658"/>
      <c r="Q3666" s="796" t="s">
        <v>67</v>
      </c>
      <c r="R3666" s="396">
        <v>2020</v>
      </c>
    </row>
    <row r="3667" spans="1:23" ht="23.25" hidden="1" customHeight="1" x14ac:dyDescent="0.25">
      <c r="A3667" s="4" t="s">
        <v>5855</v>
      </c>
      <c r="B3667" s="5" t="s">
        <v>5888</v>
      </c>
      <c r="C3667" s="430" t="s">
        <v>5889</v>
      </c>
      <c r="D3667" s="332" t="s">
        <v>5891</v>
      </c>
      <c r="E3667" s="337" t="s">
        <v>5892</v>
      </c>
      <c r="F3667" s="344" t="s">
        <v>94</v>
      </c>
      <c r="G3667" s="332">
        <v>25</v>
      </c>
      <c r="H3667" s="650">
        <v>3.2</v>
      </c>
      <c r="I3667" s="650">
        <v>80</v>
      </c>
      <c r="J3667" s="420">
        <v>43882</v>
      </c>
      <c r="K3667" s="600" t="s">
        <v>33</v>
      </c>
      <c r="L3667" s="323" t="s">
        <v>5861</v>
      </c>
      <c r="M3667" s="652" t="s">
        <v>3014</v>
      </c>
      <c r="N3667" s="653">
        <v>43901</v>
      </c>
      <c r="O3667" s="654">
        <v>43907</v>
      </c>
      <c r="P3667" s="658"/>
      <c r="Q3667" s="796" t="s">
        <v>100</v>
      </c>
      <c r="R3667" s="396">
        <v>2020</v>
      </c>
    </row>
    <row r="3668" spans="1:23" ht="23.25" hidden="1" customHeight="1" x14ac:dyDescent="0.25">
      <c r="A3668" s="4" t="s">
        <v>36</v>
      </c>
      <c r="B3668" s="5" t="s">
        <v>5893</v>
      </c>
      <c r="C3668" s="430" t="s">
        <v>3753</v>
      </c>
      <c r="D3668" s="332" t="s">
        <v>4023</v>
      </c>
      <c r="E3668" s="333" t="s">
        <v>4024</v>
      </c>
      <c r="F3668" s="344" t="s">
        <v>32</v>
      </c>
      <c r="G3668" s="332">
        <v>2</v>
      </c>
      <c r="H3668" s="650"/>
      <c r="I3668" s="650"/>
      <c r="J3668" s="419">
        <v>43885</v>
      </c>
      <c r="K3668" s="597" t="s">
        <v>214</v>
      </c>
      <c r="L3668" s="323" t="s">
        <v>36</v>
      </c>
      <c r="M3668" s="652" t="s">
        <v>3014</v>
      </c>
      <c r="N3668" s="660">
        <v>43894</v>
      </c>
      <c r="O3668" s="654">
        <v>43899</v>
      </c>
      <c r="P3668" s="658"/>
      <c r="Q3668" s="746" t="s">
        <v>100</v>
      </c>
      <c r="R3668" s="396">
        <v>2020</v>
      </c>
    </row>
    <row r="3669" spans="1:23" ht="23.25" hidden="1" customHeight="1" x14ac:dyDescent="0.25">
      <c r="A3669" s="4" t="s">
        <v>36</v>
      </c>
      <c r="B3669" s="5" t="s">
        <v>5893</v>
      </c>
      <c r="C3669" s="430" t="s">
        <v>3753</v>
      </c>
      <c r="D3669" s="332" t="s">
        <v>4023</v>
      </c>
      <c r="E3669" s="333" t="s">
        <v>4024</v>
      </c>
      <c r="F3669" s="344" t="s">
        <v>32</v>
      </c>
      <c r="G3669" s="332">
        <v>2</v>
      </c>
      <c r="H3669" s="650"/>
      <c r="I3669" s="650"/>
      <c r="J3669" s="419">
        <v>43885</v>
      </c>
      <c r="K3669" s="597" t="s">
        <v>214</v>
      </c>
      <c r="L3669" s="323" t="s">
        <v>36</v>
      </c>
      <c r="M3669" s="652" t="s">
        <v>3014</v>
      </c>
      <c r="N3669" s="660">
        <v>43894</v>
      </c>
      <c r="O3669" s="654">
        <v>43899</v>
      </c>
      <c r="P3669" s="658"/>
      <c r="Q3669" s="746" t="s">
        <v>100</v>
      </c>
      <c r="R3669" s="396">
        <v>2020</v>
      </c>
      <c r="S3669" s="767"/>
      <c r="T3669" s="767"/>
      <c r="U3669" s="767"/>
      <c r="V3669" s="767"/>
      <c r="W3669" s="767"/>
    </row>
    <row r="3670" spans="1:23" ht="23.25" hidden="1" customHeight="1" x14ac:dyDescent="0.25">
      <c r="A3670" s="4" t="s">
        <v>0</v>
      </c>
      <c r="B3670" s="5" t="s">
        <v>5894</v>
      </c>
      <c r="C3670" s="430" t="s">
        <v>2079</v>
      </c>
      <c r="D3670" s="332">
        <v>9151000306</v>
      </c>
      <c r="E3670" s="337" t="s">
        <v>5895</v>
      </c>
      <c r="F3670" s="344" t="s">
        <v>94</v>
      </c>
      <c r="G3670" s="332">
        <v>5</v>
      </c>
      <c r="H3670" s="650">
        <v>15.016</v>
      </c>
      <c r="I3670" s="650">
        <v>75.08</v>
      </c>
      <c r="J3670" s="420">
        <v>43886</v>
      </c>
      <c r="K3670" s="600" t="s">
        <v>33</v>
      </c>
      <c r="L3670" s="323" t="s">
        <v>0</v>
      </c>
      <c r="M3670" s="652" t="s">
        <v>3014</v>
      </c>
      <c r="N3670" s="653">
        <v>43895</v>
      </c>
      <c r="O3670" s="654">
        <v>43907</v>
      </c>
      <c r="P3670" s="658"/>
      <c r="Q3670" s="796" t="s">
        <v>100</v>
      </c>
      <c r="R3670" s="396">
        <v>2020</v>
      </c>
    </row>
    <row r="3671" spans="1:23" ht="23.25" hidden="1" customHeight="1" x14ac:dyDescent="0.25">
      <c r="A3671" s="4" t="s">
        <v>0</v>
      </c>
      <c r="B3671" s="5" t="s">
        <v>5894</v>
      </c>
      <c r="C3671" s="430" t="s">
        <v>2079</v>
      </c>
      <c r="D3671" s="332">
        <v>9151000602</v>
      </c>
      <c r="E3671" s="337" t="s">
        <v>5896</v>
      </c>
      <c r="F3671" s="344" t="s">
        <v>94</v>
      </c>
      <c r="G3671" s="332">
        <v>5</v>
      </c>
      <c r="H3671" s="650">
        <v>31.8</v>
      </c>
      <c r="I3671" s="650">
        <v>159</v>
      </c>
      <c r="J3671" s="420">
        <v>43886</v>
      </c>
      <c r="K3671" s="600" t="s">
        <v>33</v>
      </c>
      <c r="L3671" s="323" t="s">
        <v>0</v>
      </c>
      <c r="M3671" s="652" t="s">
        <v>3014</v>
      </c>
      <c r="N3671" s="653">
        <v>43895</v>
      </c>
      <c r="O3671" s="654">
        <v>43907</v>
      </c>
      <c r="P3671" s="658"/>
      <c r="Q3671" s="796" t="s">
        <v>100</v>
      </c>
      <c r="R3671" s="396">
        <v>2020</v>
      </c>
    </row>
    <row r="3672" spans="1:23" ht="23.25" hidden="1" customHeight="1" x14ac:dyDescent="0.25">
      <c r="A3672" s="4" t="s">
        <v>0</v>
      </c>
      <c r="B3672" s="5" t="s">
        <v>5894</v>
      </c>
      <c r="C3672" s="430" t="s">
        <v>2079</v>
      </c>
      <c r="D3672" s="332">
        <v>9151192602</v>
      </c>
      <c r="E3672" s="337" t="s">
        <v>5897</v>
      </c>
      <c r="F3672" s="344" t="s">
        <v>94</v>
      </c>
      <c r="G3672" s="332">
        <v>5</v>
      </c>
      <c r="H3672" s="650">
        <v>13.568000000000001</v>
      </c>
      <c r="I3672" s="650">
        <v>67.84</v>
      </c>
      <c r="J3672" s="420">
        <v>43886</v>
      </c>
      <c r="K3672" s="600" t="s">
        <v>33</v>
      </c>
      <c r="L3672" s="323" t="s">
        <v>0</v>
      </c>
      <c r="M3672" s="652" t="s">
        <v>3014</v>
      </c>
      <c r="N3672" s="653">
        <v>43895</v>
      </c>
      <c r="O3672" s="654">
        <v>43907</v>
      </c>
      <c r="P3672" s="658"/>
      <c r="Q3672" s="796" t="s">
        <v>100</v>
      </c>
      <c r="R3672" s="396">
        <v>2020</v>
      </c>
    </row>
    <row r="3673" spans="1:23" ht="23.25" hidden="1" customHeight="1" x14ac:dyDescent="0.25">
      <c r="A3673" s="4" t="s">
        <v>0</v>
      </c>
      <c r="B3673" s="5" t="s">
        <v>5894</v>
      </c>
      <c r="C3673" s="430" t="s">
        <v>2079</v>
      </c>
      <c r="D3673" s="332">
        <v>9151192702</v>
      </c>
      <c r="E3673" s="337" t="s">
        <v>5898</v>
      </c>
      <c r="F3673" s="344" t="s">
        <v>94</v>
      </c>
      <c r="G3673" s="332">
        <v>5</v>
      </c>
      <c r="H3673" s="650">
        <v>15.975999999999999</v>
      </c>
      <c r="I3673" s="650">
        <v>79.88</v>
      </c>
      <c r="J3673" s="420">
        <v>43886</v>
      </c>
      <c r="K3673" s="600" t="s">
        <v>33</v>
      </c>
      <c r="L3673" s="323" t="s">
        <v>0</v>
      </c>
      <c r="M3673" s="652" t="s">
        <v>3014</v>
      </c>
      <c r="N3673" s="653">
        <v>43895</v>
      </c>
      <c r="O3673" s="654">
        <v>43907</v>
      </c>
      <c r="P3673" s="658"/>
      <c r="Q3673" s="796" t="s">
        <v>100</v>
      </c>
      <c r="R3673" s="396">
        <v>2020</v>
      </c>
    </row>
    <row r="3674" spans="1:23" ht="23.25" hidden="1" customHeight="1" x14ac:dyDescent="0.25">
      <c r="A3674" s="4" t="s">
        <v>0</v>
      </c>
      <c r="B3674" s="5" t="s">
        <v>5894</v>
      </c>
      <c r="C3674" s="430" t="s">
        <v>5899</v>
      </c>
      <c r="D3674" s="332" t="s">
        <v>5900</v>
      </c>
      <c r="E3674" s="337" t="s">
        <v>5901</v>
      </c>
      <c r="F3674" s="344" t="s">
        <v>94</v>
      </c>
      <c r="G3674" s="332">
        <v>1</v>
      </c>
      <c r="H3674" s="650">
        <v>655.28599999999994</v>
      </c>
      <c r="I3674" s="650">
        <v>655.28599999999994</v>
      </c>
      <c r="J3674" s="420">
        <v>43886</v>
      </c>
      <c r="K3674" s="600" t="s">
        <v>33</v>
      </c>
      <c r="L3674" s="323" t="s">
        <v>0</v>
      </c>
      <c r="M3674" s="652" t="s">
        <v>3014</v>
      </c>
      <c r="N3674" s="653">
        <v>43895</v>
      </c>
      <c r="O3674" s="654">
        <v>43907</v>
      </c>
      <c r="P3674" s="658"/>
      <c r="Q3674" s="796" t="s">
        <v>100</v>
      </c>
      <c r="R3674" s="396">
        <v>2020</v>
      </c>
    </row>
    <row r="3675" spans="1:23" ht="23.25" hidden="1" customHeight="1" x14ac:dyDescent="0.25">
      <c r="A3675" s="4" t="s">
        <v>0</v>
      </c>
      <c r="B3675" s="5" t="s">
        <v>5894</v>
      </c>
      <c r="C3675" s="430" t="s">
        <v>5899</v>
      </c>
      <c r="D3675" s="332" t="s">
        <v>5902</v>
      </c>
      <c r="E3675" s="337" t="s">
        <v>5901</v>
      </c>
      <c r="F3675" s="344" t="s">
        <v>94</v>
      </c>
      <c r="G3675" s="332">
        <v>1</v>
      </c>
      <c r="H3675" s="650">
        <v>648.29</v>
      </c>
      <c r="I3675" s="650">
        <v>648.29</v>
      </c>
      <c r="J3675" s="420">
        <v>43886</v>
      </c>
      <c r="K3675" s="600" t="s">
        <v>33</v>
      </c>
      <c r="L3675" s="323" t="s">
        <v>0</v>
      </c>
      <c r="M3675" s="652" t="s">
        <v>3014</v>
      </c>
      <c r="N3675" s="653">
        <v>43895</v>
      </c>
      <c r="O3675" s="654">
        <v>43907</v>
      </c>
      <c r="P3675" s="658"/>
      <c r="Q3675" s="796" t="s">
        <v>100</v>
      </c>
      <c r="R3675" s="396">
        <v>2020</v>
      </c>
    </row>
    <row r="3676" spans="1:23" ht="23.25" hidden="1" customHeight="1" x14ac:dyDescent="0.25">
      <c r="A3676" s="4" t="s">
        <v>0</v>
      </c>
      <c r="B3676" s="5" t="s">
        <v>5894</v>
      </c>
      <c r="C3676" s="430" t="s">
        <v>2079</v>
      </c>
      <c r="D3676" s="332">
        <v>9151000306</v>
      </c>
      <c r="E3676" s="337" t="s">
        <v>5895</v>
      </c>
      <c r="F3676" s="344" t="s">
        <v>94</v>
      </c>
      <c r="G3676" s="332">
        <v>5</v>
      </c>
      <c r="H3676" s="650">
        <v>15.016</v>
      </c>
      <c r="I3676" s="650">
        <v>75.08</v>
      </c>
      <c r="J3676" s="420">
        <v>43886</v>
      </c>
      <c r="K3676" s="600" t="s">
        <v>33</v>
      </c>
      <c r="L3676" s="323" t="s">
        <v>0</v>
      </c>
      <c r="M3676" s="652" t="s">
        <v>3014</v>
      </c>
      <c r="N3676" s="653">
        <v>43895</v>
      </c>
      <c r="O3676" s="654">
        <v>43907</v>
      </c>
      <c r="P3676" s="658"/>
      <c r="Q3676" s="796" t="s">
        <v>100</v>
      </c>
      <c r="R3676" s="396">
        <v>2020</v>
      </c>
    </row>
    <row r="3677" spans="1:23" ht="23.25" hidden="1" customHeight="1" x14ac:dyDescent="0.25">
      <c r="A3677" s="4" t="s">
        <v>0</v>
      </c>
      <c r="B3677" s="5" t="s">
        <v>5894</v>
      </c>
      <c r="C3677" s="430" t="s">
        <v>2079</v>
      </c>
      <c r="D3677" s="332">
        <v>9151000602</v>
      </c>
      <c r="E3677" s="337" t="s">
        <v>5896</v>
      </c>
      <c r="F3677" s="344" t="s">
        <v>94</v>
      </c>
      <c r="G3677" s="332">
        <v>5</v>
      </c>
      <c r="H3677" s="650">
        <v>31.8</v>
      </c>
      <c r="I3677" s="650">
        <v>159</v>
      </c>
      <c r="J3677" s="420">
        <v>43886</v>
      </c>
      <c r="K3677" s="600" t="s">
        <v>33</v>
      </c>
      <c r="L3677" s="323" t="s">
        <v>0</v>
      </c>
      <c r="M3677" s="652" t="s">
        <v>3014</v>
      </c>
      <c r="N3677" s="653">
        <v>43895</v>
      </c>
      <c r="O3677" s="654">
        <v>43907</v>
      </c>
      <c r="P3677" s="658"/>
      <c r="Q3677" s="796" t="s">
        <v>100</v>
      </c>
      <c r="R3677" s="396">
        <v>2020</v>
      </c>
    </row>
    <row r="3678" spans="1:23" ht="23.25" hidden="1" customHeight="1" x14ac:dyDescent="0.25">
      <c r="A3678" s="4" t="s">
        <v>0</v>
      </c>
      <c r="B3678" s="5" t="s">
        <v>5894</v>
      </c>
      <c r="C3678" s="430" t="s">
        <v>2079</v>
      </c>
      <c r="D3678" s="332">
        <v>9151192602</v>
      </c>
      <c r="E3678" s="337" t="s">
        <v>5897</v>
      </c>
      <c r="F3678" s="344" t="s">
        <v>94</v>
      </c>
      <c r="G3678" s="332">
        <v>5</v>
      </c>
      <c r="H3678" s="650">
        <v>13.568000000000001</v>
      </c>
      <c r="I3678" s="650">
        <v>67.84</v>
      </c>
      <c r="J3678" s="420">
        <v>43886</v>
      </c>
      <c r="K3678" s="600" t="s">
        <v>33</v>
      </c>
      <c r="L3678" s="323" t="s">
        <v>0</v>
      </c>
      <c r="M3678" s="652" t="s">
        <v>3014</v>
      </c>
      <c r="N3678" s="653">
        <v>43895</v>
      </c>
      <c r="O3678" s="654">
        <v>43907</v>
      </c>
      <c r="P3678" s="658"/>
      <c r="Q3678" s="796" t="s">
        <v>100</v>
      </c>
      <c r="R3678" s="396">
        <v>2020</v>
      </c>
    </row>
    <row r="3679" spans="1:23" ht="23.25" hidden="1" customHeight="1" x14ac:dyDescent="0.25">
      <c r="A3679" s="4" t="s">
        <v>0</v>
      </c>
      <c r="B3679" s="5" t="s">
        <v>5894</v>
      </c>
      <c r="C3679" s="430" t="s">
        <v>2079</v>
      </c>
      <c r="D3679" s="332">
        <v>9151192702</v>
      </c>
      <c r="E3679" s="337" t="s">
        <v>5898</v>
      </c>
      <c r="F3679" s="344" t="s">
        <v>94</v>
      </c>
      <c r="G3679" s="332">
        <v>5</v>
      </c>
      <c r="H3679" s="650">
        <v>15.975999999999999</v>
      </c>
      <c r="I3679" s="650">
        <v>79.88</v>
      </c>
      <c r="J3679" s="420">
        <v>43886</v>
      </c>
      <c r="K3679" s="600" t="s">
        <v>33</v>
      </c>
      <c r="L3679" s="323" t="s">
        <v>0</v>
      </c>
      <c r="M3679" s="652" t="s">
        <v>3014</v>
      </c>
      <c r="N3679" s="653">
        <v>43895</v>
      </c>
      <c r="O3679" s="654">
        <v>43907</v>
      </c>
      <c r="P3679" s="658"/>
      <c r="Q3679" s="796" t="s">
        <v>100</v>
      </c>
      <c r="R3679" s="396">
        <v>2020</v>
      </c>
    </row>
    <row r="3680" spans="1:23" ht="23.25" hidden="1" customHeight="1" x14ac:dyDescent="0.25">
      <c r="A3680" s="4" t="s">
        <v>0</v>
      </c>
      <c r="B3680" s="5" t="s">
        <v>5894</v>
      </c>
      <c r="C3680" s="430" t="s">
        <v>5899</v>
      </c>
      <c r="D3680" s="332" t="s">
        <v>5900</v>
      </c>
      <c r="E3680" s="337" t="s">
        <v>5901</v>
      </c>
      <c r="F3680" s="344" t="s">
        <v>94</v>
      </c>
      <c r="G3680" s="332">
        <v>1</v>
      </c>
      <c r="H3680" s="650">
        <v>655.28599999999994</v>
      </c>
      <c r="I3680" s="650">
        <v>655.28599999999994</v>
      </c>
      <c r="J3680" s="420">
        <v>43886</v>
      </c>
      <c r="K3680" s="600" t="s">
        <v>33</v>
      </c>
      <c r="L3680" s="323" t="s">
        <v>0</v>
      </c>
      <c r="M3680" s="652" t="s">
        <v>3014</v>
      </c>
      <c r="N3680" s="653">
        <v>43895</v>
      </c>
      <c r="O3680" s="654">
        <v>43907</v>
      </c>
      <c r="P3680" s="658"/>
      <c r="Q3680" s="796" t="s">
        <v>100</v>
      </c>
      <c r="R3680" s="396">
        <v>2020</v>
      </c>
    </row>
    <row r="3681" spans="1:23" ht="23.25" hidden="1" customHeight="1" x14ac:dyDescent="0.25">
      <c r="A3681" s="4" t="s">
        <v>0</v>
      </c>
      <c r="B3681" s="5" t="s">
        <v>5894</v>
      </c>
      <c r="C3681" s="430" t="s">
        <v>5899</v>
      </c>
      <c r="D3681" s="332" t="s">
        <v>5902</v>
      </c>
      <c r="E3681" s="337" t="s">
        <v>5901</v>
      </c>
      <c r="F3681" s="344" t="s">
        <v>94</v>
      </c>
      <c r="G3681" s="332">
        <v>1</v>
      </c>
      <c r="H3681" s="650">
        <v>648.29</v>
      </c>
      <c r="I3681" s="650">
        <v>648.29</v>
      </c>
      <c r="J3681" s="420">
        <v>43886</v>
      </c>
      <c r="K3681" s="600" t="s">
        <v>33</v>
      </c>
      <c r="L3681" s="323" t="s">
        <v>0</v>
      </c>
      <c r="M3681" s="652" t="s">
        <v>3014</v>
      </c>
      <c r="N3681" s="653">
        <v>43895</v>
      </c>
      <c r="O3681" s="654">
        <v>43907</v>
      </c>
      <c r="P3681" s="658"/>
      <c r="Q3681" s="796" t="s">
        <v>100</v>
      </c>
      <c r="R3681" s="396">
        <v>2020</v>
      </c>
    </row>
    <row r="3682" spans="1:23" ht="23.25" hidden="1" customHeight="1" x14ac:dyDescent="0.25">
      <c r="A3682" s="4" t="s">
        <v>787</v>
      </c>
      <c r="B3682" s="4" t="s">
        <v>788</v>
      </c>
      <c r="C3682" s="691" t="s">
        <v>5903</v>
      </c>
      <c r="D3682" s="422" t="s">
        <v>5904</v>
      </c>
      <c r="E3682" s="3" t="s">
        <v>791</v>
      </c>
      <c r="F3682" s="332" t="s">
        <v>2334</v>
      </c>
      <c r="G3682" s="692">
        <v>1</v>
      </c>
      <c r="H3682" s="650">
        <v>0</v>
      </c>
      <c r="I3682" s="650">
        <v>0</v>
      </c>
      <c r="J3682" s="419">
        <v>43886</v>
      </c>
      <c r="K3682" s="782" t="s">
        <v>214</v>
      </c>
      <c r="L3682" s="323" t="s">
        <v>0</v>
      </c>
      <c r="M3682" s="652" t="s">
        <v>4469</v>
      </c>
      <c r="N3682" s="660">
        <v>43969</v>
      </c>
      <c r="O3682" s="654">
        <v>43970</v>
      </c>
      <c r="P3682" s="658"/>
      <c r="Q3682" s="746" t="s">
        <v>67</v>
      </c>
      <c r="R3682" s="396">
        <v>2020</v>
      </c>
      <c r="S3682" s="767"/>
      <c r="T3682" s="767"/>
      <c r="U3682" s="767"/>
      <c r="V3682" s="767"/>
      <c r="W3682" s="767"/>
    </row>
    <row r="3683" spans="1:23" ht="23.25" hidden="1" customHeight="1" x14ac:dyDescent="0.25">
      <c r="A3683" s="4" t="s">
        <v>787</v>
      </c>
      <c r="B3683" s="4" t="s">
        <v>788</v>
      </c>
      <c r="C3683" s="691" t="s">
        <v>5903</v>
      </c>
      <c r="D3683" s="422" t="s">
        <v>5904</v>
      </c>
      <c r="E3683" s="3" t="s">
        <v>791</v>
      </c>
      <c r="F3683" s="332" t="s">
        <v>2334</v>
      </c>
      <c r="G3683" s="692">
        <v>1</v>
      </c>
      <c r="H3683" s="650">
        <v>0</v>
      </c>
      <c r="I3683" s="650">
        <v>0</v>
      </c>
      <c r="J3683" s="419">
        <v>43886</v>
      </c>
      <c r="K3683" s="782" t="s">
        <v>214</v>
      </c>
      <c r="L3683" s="323" t="s">
        <v>0</v>
      </c>
      <c r="M3683" s="652" t="s">
        <v>4469</v>
      </c>
      <c r="N3683" s="660">
        <v>43969</v>
      </c>
      <c r="O3683" s="654">
        <v>43970</v>
      </c>
      <c r="P3683" s="658"/>
      <c r="Q3683" s="746" t="s">
        <v>67</v>
      </c>
      <c r="R3683" s="396">
        <v>2020</v>
      </c>
    </row>
    <row r="3684" spans="1:23" ht="23.25" hidden="1" customHeight="1" x14ac:dyDescent="0.25">
      <c r="A3684" s="658"/>
      <c r="B3684" s="5" t="s">
        <v>5905</v>
      </c>
      <c r="C3684" s="821"/>
      <c r="D3684" s="411" t="s">
        <v>5906</v>
      </c>
      <c r="E3684" s="337" t="s">
        <v>5907</v>
      </c>
      <c r="F3684" s="344" t="s">
        <v>32</v>
      </c>
      <c r="G3684" s="332">
        <v>1</v>
      </c>
      <c r="H3684" s="650">
        <v>1526.25</v>
      </c>
      <c r="I3684" s="650">
        <v>1526.25</v>
      </c>
      <c r="J3684" s="419">
        <v>43887</v>
      </c>
      <c r="K3684" s="823" t="s">
        <v>5908</v>
      </c>
      <c r="L3684" s="571" t="s">
        <v>88</v>
      </c>
      <c r="M3684" s="652" t="s">
        <v>3014</v>
      </c>
      <c r="N3684" s="660">
        <v>43894</v>
      </c>
      <c r="O3684" s="654">
        <v>43899</v>
      </c>
      <c r="P3684" s="658"/>
      <c r="Q3684" s="658" t="s">
        <v>100</v>
      </c>
      <c r="R3684" s="396">
        <v>2020</v>
      </c>
    </row>
    <row r="3685" spans="1:23" ht="23.25" hidden="1" customHeight="1" x14ac:dyDescent="0.25">
      <c r="A3685" s="658"/>
      <c r="B3685" s="5" t="s">
        <v>5905</v>
      </c>
      <c r="C3685" s="821"/>
      <c r="D3685" s="411" t="s">
        <v>5906</v>
      </c>
      <c r="E3685" s="337" t="s">
        <v>5907</v>
      </c>
      <c r="F3685" s="344" t="s">
        <v>32</v>
      </c>
      <c r="G3685" s="332">
        <v>1</v>
      </c>
      <c r="H3685" s="650">
        <v>1526.25</v>
      </c>
      <c r="I3685" s="650">
        <v>1526.25</v>
      </c>
      <c r="J3685" s="419">
        <v>43887</v>
      </c>
      <c r="K3685" s="823" t="s">
        <v>5908</v>
      </c>
      <c r="L3685" s="571" t="s">
        <v>88</v>
      </c>
      <c r="M3685" s="652" t="s">
        <v>3014</v>
      </c>
      <c r="N3685" s="660">
        <v>43894</v>
      </c>
      <c r="O3685" s="654">
        <v>43899</v>
      </c>
      <c r="P3685" s="658"/>
      <c r="Q3685" s="658" t="s">
        <v>100</v>
      </c>
      <c r="R3685" s="396">
        <v>2020</v>
      </c>
    </row>
    <row r="3686" spans="1:23" ht="23.25" hidden="1" customHeight="1" x14ac:dyDescent="0.25">
      <c r="A3686" s="3" t="s">
        <v>5909</v>
      </c>
      <c r="B3686" s="5" t="s">
        <v>5910</v>
      </c>
      <c r="C3686" s="376" t="s">
        <v>798</v>
      </c>
      <c r="D3686" s="344" t="s">
        <v>5911</v>
      </c>
      <c r="E3686" s="337" t="s">
        <v>5912</v>
      </c>
      <c r="F3686" s="344" t="s">
        <v>44</v>
      </c>
      <c r="G3686" s="332">
        <v>2</v>
      </c>
      <c r="H3686" s="650">
        <v>0</v>
      </c>
      <c r="I3686" s="650"/>
      <c r="J3686" s="420">
        <v>43888</v>
      </c>
      <c r="K3686" s="600" t="s">
        <v>33</v>
      </c>
      <c r="L3686" s="323" t="s">
        <v>384</v>
      </c>
      <c r="M3686" s="652" t="s">
        <v>3014</v>
      </c>
      <c r="N3686" s="653">
        <v>43901</v>
      </c>
      <c r="O3686" s="654">
        <v>43907</v>
      </c>
      <c r="P3686" s="658"/>
      <c r="Q3686" s="772" t="s">
        <v>67</v>
      </c>
      <c r="R3686" s="658">
        <f t="shared" ref="R3686:R3697" si="14">YEAR(J3686)</f>
        <v>2020</v>
      </c>
      <c r="S3686" s="124"/>
      <c r="T3686" s="124"/>
      <c r="U3686" s="124"/>
      <c r="V3686" s="124"/>
      <c r="W3686" s="124"/>
    </row>
    <row r="3687" spans="1:23" ht="23.25" hidden="1" customHeight="1" x14ac:dyDescent="0.25">
      <c r="A3687" s="3" t="s">
        <v>5909</v>
      </c>
      <c r="B3687" s="5" t="s">
        <v>5910</v>
      </c>
      <c r="C3687" s="376" t="s">
        <v>798</v>
      </c>
      <c r="D3687" s="344" t="s">
        <v>5911</v>
      </c>
      <c r="E3687" s="337" t="s">
        <v>5912</v>
      </c>
      <c r="F3687" s="344" t="s">
        <v>44</v>
      </c>
      <c r="G3687" s="332">
        <v>2</v>
      </c>
      <c r="H3687" s="650">
        <v>0</v>
      </c>
      <c r="I3687" s="650"/>
      <c r="J3687" s="420">
        <v>43888</v>
      </c>
      <c r="K3687" s="600" t="s">
        <v>33</v>
      </c>
      <c r="L3687" s="323" t="s">
        <v>384</v>
      </c>
      <c r="M3687" s="652" t="s">
        <v>3014</v>
      </c>
      <c r="N3687" s="653">
        <v>43901</v>
      </c>
      <c r="O3687" s="654">
        <v>43907</v>
      </c>
      <c r="P3687" s="658"/>
      <c r="Q3687" s="772" t="s">
        <v>67</v>
      </c>
      <c r="R3687" s="658">
        <f t="shared" si="14"/>
        <v>2020</v>
      </c>
    </row>
    <row r="3688" spans="1:23" ht="23.25" hidden="1" customHeight="1" x14ac:dyDescent="0.25">
      <c r="A3688" s="3" t="s">
        <v>36</v>
      </c>
      <c r="B3688" s="5" t="s">
        <v>5913</v>
      </c>
      <c r="C3688" s="376"/>
      <c r="D3688" s="344">
        <v>101466</v>
      </c>
      <c r="E3688" s="337" t="s">
        <v>5914</v>
      </c>
      <c r="F3688" s="344" t="s">
        <v>32</v>
      </c>
      <c r="G3688" s="332">
        <v>1</v>
      </c>
      <c r="H3688" s="650">
        <v>780</v>
      </c>
      <c r="I3688" s="650">
        <v>780</v>
      </c>
      <c r="J3688" s="420">
        <v>43888</v>
      </c>
      <c r="K3688" s="600" t="s">
        <v>33</v>
      </c>
      <c r="L3688" s="323" t="s">
        <v>88</v>
      </c>
      <c r="M3688" s="652" t="s">
        <v>1341</v>
      </c>
      <c r="N3688" s="653">
        <v>44084</v>
      </c>
      <c r="O3688" s="657">
        <v>44088</v>
      </c>
      <c r="P3688" s="658"/>
      <c r="Q3688" s="746" t="s">
        <v>100</v>
      </c>
      <c r="R3688" s="658">
        <f t="shared" si="14"/>
        <v>2020</v>
      </c>
      <c r="S3688" s="542"/>
      <c r="T3688" s="542"/>
      <c r="U3688" s="542"/>
      <c r="V3688" s="542"/>
      <c r="W3688" s="542"/>
    </row>
    <row r="3689" spans="1:23" ht="23.25" hidden="1" customHeight="1" x14ac:dyDescent="0.25">
      <c r="A3689" s="3" t="s">
        <v>36</v>
      </c>
      <c r="B3689" s="5" t="s">
        <v>5913</v>
      </c>
      <c r="C3689" s="376"/>
      <c r="D3689" s="344">
        <v>101466</v>
      </c>
      <c r="E3689" s="337" t="s">
        <v>5914</v>
      </c>
      <c r="F3689" s="344" t="s">
        <v>32</v>
      </c>
      <c r="G3689" s="332">
        <v>1</v>
      </c>
      <c r="H3689" s="650">
        <v>780</v>
      </c>
      <c r="I3689" s="650">
        <v>780</v>
      </c>
      <c r="J3689" s="420">
        <v>43888</v>
      </c>
      <c r="K3689" s="600" t="s">
        <v>33</v>
      </c>
      <c r="L3689" s="323" t="s">
        <v>88</v>
      </c>
      <c r="M3689" s="652" t="s">
        <v>1341</v>
      </c>
      <c r="N3689" s="653">
        <v>44084</v>
      </c>
      <c r="O3689" s="657">
        <v>44088</v>
      </c>
      <c r="P3689" s="658"/>
      <c r="Q3689" s="746" t="s">
        <v>100</v>
      </c>
      <c r="R3689" s="658">
        <f t="shared" si="14"/>
        <v>2020</v>
      </c>
      <c r="S3689" s="542"/>
      <c r="T3689" s="542"/>
      <c r="U3689" s="542"/>
      <c r="V3689" s="542"/>
      <c r="W3689" s="542"/>
    </row>
    <row r="3690" spans="1:23" ht="23.25" hidden="1" customHeight="1" x14ac:dyDescent="0.25">
      <c r="A3690" s="3" t="s">
        <v>54</v>
      </c>
      <c r="B3690" s="5" t="s">
        <v>5915</v>
      </c>
      <c r="C3690" s="376"/>
      <c r="D3690" s="344" t="s">
        <v>5916</v>
      </c>
      <c r="E3690" s="337" t="s">
        <v>5917</v>
      </c>
      <c r="F3690" s="344" t="s">
        <v>32</v>
      </c>
      <c r="G3690" s="332">
        <v>1</v>
      </c>
      <c r="H3690" s="650">
        <v>444.27</v>
      </c>
      <c r="I3690" s="650">
        <v>444.27</v>
      </c>
      <c r="J3690" s="419">
        <v>43888</v>
      </c>
      <c r="K3690" s="600" t="s">
        <v>808</v>
      </c>
      <c r="L3690" s="323" t="s">
        <v>54</v>
      </c>
      <c r="M3690" s="652" t="s">
        <v>935</v>
      </c>
      <c r="N3690" s="660">
        <v>44013</v>
      </c>
      <c r="O3690" s="654">
        <v>44020</v>
      </c>
      <c r="P3690" s="658"/>
      <c r="Q3690" s="746" t="s">
        <v>100</v>
      </c>
      <c r="R3690" s="658">
        <f t="shared" si="14"/>
        <v>2020</v>
      </c>
      <c r="S3690" s="124"/>
      <c r="T3690" s="124"/>
      <c r="U3690" s="124"/>
      <c r="V3690" s="124"/>
      <c r="W3690" s="124"/>
    </row>
    <row r="3691" spans="1:23" ht="23.25" hidden="1" customHeight="1" x14ac:dyDescent="0.25">
      <c r="A3691" s="3" t="s">
        <v>54</v>
      </c>
      <c r="B3691" s="5" t="s">
        <v>5915</v>
      </c>
      <c r="C3691" s="376"/>
      <c r="D3691" s="344" t="s">
        <v>5916</v>
      </c>
      <c r="E3691" s="337" t="s">
        <v>5917</v>
      </c>
      <c r="F3691" s="344" t="s">
        <v>32</v>
      </c>
      <c r="G3691" s="332">
        <v>1</v>
      </c>
      <c r="H3691" s="650">
        <v>444.27</v>
      </c>
      <c r="I3691" s="650">
        <v>444.27</v>
      </c>
      <c r="J3691" s="419">
        <v>43888</v>
      </c>
      <c r="K3691" s="600" t="s">
        <v>808</v>
      </c>
      <c r="L3691" s="323" t="s">
        <v>54</v>
      </c>
      <c r="M3691" s="652" t="s">
        <v>935</v>
      </c>
      <c r="N3691" s="660">
        <v>44013</v>
      </c>
      <c r="O3691" s="654">
        <v>44020</v>
      </c>
      <c r="P3691" s="658"/>
      <c r="Q3691" s="746" t="s">
        <v>100</v>
      </c>
      <c r="R3691" s="658">
        <f t="shared" si="14"/>
        <v>2020</v>
      </c>
      <c r="S3691" s="536"/>
      <c r="T3691" s="536"/>
      <c r="U3691" s="536"/>
      <c r="V3691" s="536"/>
      <c r="W3691" s="536"/>
    </row>
    <row r="3692" spans="1:23" ht="23.25" hidden="1" customHeight="1" x14ac:dyDescent="0.25">
      <c r="A3692" s="3" t="s">
        <v>54</v>
      </c>
      <c r="B3692" s="5" t="s">
        <v>5918</v>
      </c>
      <c r="C3692" s="376"/>
      <c r="D3692" s="344">
        <v>920369</v>
      </c>
      <c r="E3692" s="337" t="s">
        <v>5919</v>
      </c>
      <c r="F3692" s="344" t="s">
        <v>32</v>
      </c>
      <c r="G3692" s="332">
        <v>1</v>
      </c>
      <c r="H3692" s="650">
        <v>1574.72</v>
      </c>
      <c r="I3692" s="650">
        <v>1574.72</v>
      </c>
      <c r="J3692" s="419">
        <v>43888</v>
      </c>
      <c r="K3692" s="600" t="s">
        <v>1553</v>
      </c>
      <c r="L3692" s="323" t="s">
        <v>54</v>
      </c>
      <c r="M3692" s="652" t="s">
        <v>4469</v>
      </c>
      <c r="N3692" s="660">
        <v>43969</v>
      </c>
      <c r="O3692" s="654">
        <v>43970</v>
      </c>
      <c r="P3692" s="658"/>
      <c r="Q3692" s="746" t="s">
        <v>67</v>
      </c>
      <c r="R3692" s="658">
        <f t="shared" si="14"/>
        <v>2020</v>
      </c>
    </row>
    <row r="3693" spans="1:23" ht="23.25" hidden="1" customHeight="1" x14ac:dyDescent="0.25">
      <c r="A3693" s="3" t="s">
        <v>54</v>
      </c>
      <c r="B3693" s="5" t="s">
        <v>5918</v>
      </c>
      <c r="C3693" s="376"/>
      <c r="D3693" s="344">
        <v>920369</v>
      </c>
      <c r="E3693" s="337" t="s">
        <v>5919</v>
      </c>
      <c r="F3693" s="344" t="s">
        <v>32</v>
      </c>
      <c r="G3693" s="332">
        <v>1</v>
      </c>
      <c r="H3693" s="650">
        <v>1574.72</v>
      </c>
      <c r="I3693" s="650">
        <v>1574.72</v>
      </c>
      <c r="J3693" s="419">
        <v>43888</v>
      </c>
      <c r="K3693" s="600" t="s">
        <v>1553</v>
      </c>
      <c r="L3693" s="323" t="s">
        <v>54</v>
      </c>
      <c r="M3693" s="652" t="s">
        <v>4469</v>
      </c>
      <c r="N3693" s="660">
        <v>43969</v>
      </c>
      <c r="O3693" s="654">
        <v>43970</v>
      </c>
      <c r="P3693" s="658"/>
      <c r="Q3693" s="746" t="s">
        <v>67</v>
      </c>
      <c r="R3693" s="658">
        <f t="shared" si="14"/>
        <v>2020</v>
      </c>
    </row>
    <row r="3694" spans="1:23" ht="23.25" hidden="1" customHeight="1" x14ac:dyDescent="0.25">
      <c r="A3694" s="3" t="s">
        <v>5909</v>
      </c>
      <c r="B3694" s="5" t="s">
        <v>5920</v>
      </c>
      <c r="C3694" s="376" t="s">
        <v>5921</v>
      </c>
      <c r="D3694" s="344" t="s">
        <v>5922</v>
      </c>
      <c r="E3694" s="337" t="s">
        <v>5923</v>
      </c>
      <c r="F3694" s="344" t="s">
        <v>44</v>
      </c>
      <c r="G3694" s="332">
        <v>1</v>
      </c>
      <c r="H3694" s="650">
        <v>263.39999999999998</v>
      </c>
      <c r="I3694" s="650">
        <f>G3694*H3694</f>
        <v>263.39999999999998</v>
      </c>
      <c r="J3694" s="420">
        <v>43888</v>
      </c>
      <c r="K3694" s="597" t="s">
        <v>33</v>
      </c>
      <c r="L3694" s="312" t="s">
        <v>84</v>
      </c>
      <c r="M3694" s="652" t="s">
        <v>3697</v>
      </c>
      <c r="N3694" s="653">
        <v>44592</v>
      </c>
      <c r="O3694" s="654">
        <v>44607</v>
      </c>
      <c r="P3694" s="658"/>
      <c r="Q3694" s="746" t="s">
        <v>100</v>
      </c>
      <c r="R3694" s="780">
        <f t="shared" si="14"/>
        <v>2020</v>
      </c>
    </row>
    <row r="3695" spans="1:23" s="564" customFormat="1" ht="23.25" hidden="1" customHeight="1" x14ac:dyDescent="0.25">
      <c r="A3695" s="3" t="s">
        <v>5909</v>
      </c>
      <c r="B3695" s="5" t="s">
        <v>5920</v>
      </c>
      <c r="C3695" s="376" t="s">
        <v>5921</v>
      </c>
      <c r="D3695" s="344" t="s">
        <v>5922</v>
      </c>
      <c r="E3695" s="337" t="s">
        <v>5923</v>
      </c>
      <c r="F3695" s="344" t="s">
        <v>44</v>
      </c>
      <c r="G3695" s="332">
        <v>1</v>
      </c>
      <c r="H3695" s="650">
        <v>263.39999999999998</v>
      </c>
      <c r="I3695" s="650">
        <f>G3695*H3695</f>
        <v>263.39999999999998</v>
      </c>
      <c r="J3695" s="420">
        <v>43888</v>
      </c>
      <c r="K3695" s="597" t="s">
        <v>33</v>
      </c>
      <c r="L3695" s="312" t="s">
        <v>84</v>
      </c>
      <c r="M3695" s="652" t="s">
        <v>3697</v>
      </c>
      <c r="N3695" s="653">
        <v>44592</v>
      </c>
      <c r="O3695" s="654">
        <v>44607</v>
      </c>
      <c r="P3695" s="658"/>
      <c r="Q3695" s="746" t="s">
        <v>100</v>
      </c>
      <c r="R3695" s="780">
        <f t="shared" si="14"/>
        <v>2020</v>
      </c>
      <c r="S3695" s="330"/>
      <c r="T3695" s="330"/>
      <c r="U3695" s="330"/>
      <c r="V3695" s="330"/>
      <c r="W3695" s="330"/>
    </row>
    <row r="3696" spans="1:23" ht="23.25" hidden="1" customHeight="1" x14ac:dyDescent="0.25">
      <c r="A3696" s="3" t="s">
        <v>5909</v>
      </c>
      <c r="B3696" s="5" t="s">
        <v>5924</v>
      </c>
      <c r="C3696" s="376" t="s">
        <v>5925</v>
      </c>
      <c r="D3696" s="344" t="s">
        <v>5926</v>
      </c>
      <c r="E3696" s="337" t="s">
        <v>5927</v>
      </c>
      <c r="F3696" s="344" t="s">
        <v>44</v>
      </c>
      <c r="G3696" s="332">
        <v>2</v>
      </c>
      <c r="H3696" s="650">
        <v>491.92</v>
      </c>
      <c r="I3696" s="650">
        <f>G3696*H3696</f>
        <v>983.84</v>
      </c>
      <c r="J3696" s="419">
        <v>43888</v>
      </c>
      <c r="K3696" s="600" t="s">
        <v>1842</v>
      </c>
      <c r="L3696" s="323" t="s">
        <v>384</v>
      </c>
      <c r="M3696" s="652" t="s">
        <v>3014</v>
      </c>
      <c r="N3696" s="660">
        <v>43894</v>
      </c>
      <c r="O3696" s="654">
        <v>43899</v>
      </c>
      <c r="P3696" s="658"/>
      <c r="Q3696" s="746" t="s">
        <v>100</v>
      </c>
      <c r="R3696" s="658">
        <f t="shared" si="14"/>
        <v>2020</v>
      </c>
    </row>
    <row r="3697" spans="1:23" ht="23.25" hidden="1" customHeight="1" x14ac:dyDescent="0.25">
      <c r="A3697" s="3" t="s">
        <v>5909</v>
      </c>
      <c r="B3697" s="5" t="s">
        <v>5924</v>
      </c>
      <c r="C3697" s="376" t="s">
        <v>5925</v>
      </c>
      <c r="D3697" s="344" t="s">
        <v>5926</v>
      </c>
      <c r="E3697" s="337" t="s">
        <v>5927</v>
      </c>
      <c r="F3697" s="344" t="s">
        <v>44</v>
      </c>
      <c r="G3697" s="332">
        <v>2</v>
      </c>
      <c r="H3697" s="650">
        <v>491.92</v>
      </c>
      <c r="I3697" s="650">
        <f>G3697*H3697</f>
        <v>983.84</v>
      </c>
      <c r="J3697" s="419">
        <v>43888</v>
      </c>
      <c r="K3697" s="600" t="s">
        <v>1842</v>
      </c>
      <c r="L3697" s="323" t="s">
        <v>384</v>
      </c>
      <c r="M3697" s="652" t="s">
        <v>3014</v>
      </c>
      <c r="N3697" s="660">
        <v>43894</v>
      </c>
      <c r="O3697" s="654">
        <v>43899</v>
      </c>
      <c r="P3697" s="658"/>
      <c r="Q3697" s="746" t="s">
        <v>100</v>
      </c>
      <c r="R3697" s="658">
        <f t="shared" si="14"/>
        <v>2020</v>
      </c>
    </row>
    <row r="3698" spans="1:23" ht="23.25" hidden="1" customHeight="1" x14ac:dyDescent="0.25">
      <c r="A3698" s="338" t="s">
        <v>95</v>
      </c>
      <c r="B3698" s="5" t="s">
        <v>5928</v>
      </c>
      <c r="C3698" s="376"/>
      <c r="D3698" s="335" t="s">
        <v>5928</v>
      </c>
      <c r="E3698" s="337" t="s">
        <v>5929</v>
      </c>
      <c r="F3698" s="344" t="s">
        <v>32</v>
      </c>
      <c r="G3698" s="344">
        <v>30</v>
      </c>
      <c r="H3698" s="650">
        <v>13.4</v>
      </c>
      <c r="I3698" s="650">
        <v>402</v>
      </c>
      <c r="J3698" s="366">
        <v>42970</v>
      </c>
      <c r="K3698" s="598" t="s">
        <v>76</v>
      </c>
      <c r="L3698" s="361"/>
      <c r="M3698" s="652" t="s">
        <v>66</v>
      </c>
      <c r="N3698" s="660">
        <v>42984</v>
      </c>
      <c r="O3698" s="654">
        <v>42992</v>
      </c>
      <c r="P3698" s="5"/>
      <c r="Q3698" s="271" t="s">
        <v>77</v>
      </c>
      <c r="R3698" s="675">
        <v>2017</v>
      </c>
    </row>
    <row r="3699" spans="1:23" ht="23.25" hidden="1" customHeight="1" x14ac:dyDescent="0.25">
      <c r="A3699" s="338" t="s">
        <v>95</v>
      </c>
      <c r="B3699" s="5" t="s">
        <v>5930</v>
      </c>
      <c r="C3699" s="376"/>
      <c r="D3699" s="335" t="s">
        <v>5930</v>
      </c>
      <c r="E3699" s="337" t="s">
        <v>5931</v>
      </c>
      <c r="F3699" s="344" t="s">
        <v>32</v>
      </c>
      <c r="G3699" s="344">
        <v>1</v>
      </c>
      <c r="H3699" s="650">
        <v>130</v>
      </c>
      <c r="I3699" s="650">
        <v>130</v>
      </c>
      <c r="J3699" s="366">
        <v>42970</v>
      </c>
      <c r="K3699" s="598" t="s">
        <v>76</v>
      </c>
      <c r="L3699" s="361"/>
      <c r="M3699" s="652" t="s">
        <v>66</v>
      </c>
      <c r="N3699" s="660">
        <v>42984</v>
      </c>
      <c r="O3699" s="654">
        <v>42992</v>
      </c>
      <c r="P3699" s="5"/>
      <c r="Q3699" s="271" t="s">
        <v>77</v>
      </c>
      <c r="R3699" s="675">
        <v>2017</v>
      </c>
    </row>
    <row r="3700" spans="1:23" ht="23.25" hidden="1" customHeight="1" x14ac:dyDescent="0.25">
      <c r="A3700" s="338"/>
      <c r="B3700" s="5"/>
      <c r="C3700" s="376"/>
      <c r="D3700" s="335" t="s">
        <v>5932</v>
      </c>
      <c r="E3700" s="337" t="s">
        <v>5933</v>
      </c>
      <c r="F3700" s="344" t="s">
        <v>32</v>
      </c>
      <c r="G3700" s="344">
        <v>2</v>
      </c>
      <c r="H3700" s="650">
        <v>39.049999999999997</v>
      </c>
      <c r="I3700" s="650">
        <v>78.099999999999994</v>
      </c>
      <c r="J3700" s="366">
        <v>42983</v>
      </c>
      <c r="K3700" s="598" t="s">
        <v>76</v>
      </c>
      <c r="L3700" s="361"/>
      <c r="M3700" s="652" t="s">
        <v>66</v>
      </c>
      <c r="N3700" s="660">
        <v>42984</v>
      </c>
      <c r="O3700" s="654">
        <v>42992</v>
      </c>
      <c r="P3700" s="5"/>
      <c r="Q3700" s="271" t="s">
        <v>77</v>
      </c>
      <c r="R3700" s="675">
        <v>2017</v>
      </c>
    </row>
    <row r="3701" spans="1:23" ht="23.25" hidden="1" customHeight="1" x14ac:dyDescent="0.25">
      <c r="A3701" s="338"/>
      <c r="B3701" s="5"/>
      <c r="C3701" s="376"/>
      <c r="D3701" s="335" t="s">
        <v>5932</v>
      </c>
      <c r="E3701" s="337" t="s">
        <v>5934</v>
      </c>
      <c r="F3701" s="344" t="s">
        <v>32</v>
      </c>
      <c r="G3701" s="344">
        <v>2</v>
      </c>
      <c r="H3701" s="650">
        <v>40.93</v>
      </c>
      <c r="I3701" s="650">
        <v>81.86</v>
      </c>
      <c r="J3701" s="366">
        <v>42983</v>
      </c>
      <c r="K3701" s="598" t="s">
        <v>76</v>
      </c>
      <c r="L3701" s="361"/>
      <c r="M3701" s="652" t="s">
        <v>66</v>
      </c>
      <c r="N3701" s="660">
        <v>42984</v>
      </c>
      <c r="O3701" s="654">
        <v>42992</v>
      </c>
      <c r="P3701" s="5"/>
      <c r="Q3701" s="271" t="s">
        <v>77</v>
      </c>
      <c r="R3701" s="675">
        <v>2017</v>
      </c>
    </row>
    <row r="3702" spans="1:23" ht="23.25" hidden="1" customHeight="1" x14ac:dyDescent="0.25">
      <c r="A3702" s="3" t="s">
        <v>9</v>
      </c>
      <c r="B3702" s="5" t="s">
        <v>3583</v>
      </c>
      <c r="C3702" s="376" t="s">
        <v>223</v>
      </c>
      <c r="D3702" s="344"/>
      <c r="E3702" s="337" t="s">
        <v>3583</v>
      </c>
      <c r="F3702" s="344" t="s">
        <v>50</v>
      </c>
      <c r="G3702" s="332">
        <v>25</v>
      </c>
      <c r="H3702" s="650">
        <v>2.69</v>
      </c>
      <c r="I3702" s="650">
        <v>67.25</v>
      </c>
      <c r="J3702" s="419">
        <v>43893</v>
      </c>
      <c r="K3702" s="600" t="s">
        <v>481</v>
      </c>
      <c r="L3702" s="323" t="s">
        <v>9</v>
      </c>
      <c r="M3702" s="652" t="s">
        <v>3014</v>
      </c>
      <c r="N3702" s="660">
        <v>43894</v>
      </c>
      <c r="O3702" s="654">
        <v>43899</v>
      </c>
      <c r="P3702" s="655"/>
      <c r="Q3702" s="2" t="s">
        <v>100</v>
      </c>
      <c r="R3702" s="658">
        <f t="shared" ref="R3702:R3747" si="15">YEAR(J3702)</f>
        <v>2020</v>
      </c>
    </row>
    <row r="3703" spans="1:23" ht="23.25" hidden="1" customHeight="1" x14ac:dyDescent="0.25">
      <c r="A3703" s="3" t="s">
        <v>9</v>
      </c>
      <c r="B3703" s="5" t="s">
        <v>3583</v>
      </c>
      <c r="C3703" s="376" t="s">
        <v>223</v>
      </c>
      <c r="D3703" s="344"/>
      <c r="E3703" s="337" t="s">
        <v>3583</v>
      </c>
      <c r="F3703" s="344" t="s">
        <v>50</v>
      </c>
      <c r="G3703" s="332">
        <v>25</v>
      </c>
      <c r="H3703" s="650">
        <v>2.69</v>
      </c>
      <c r="I3703" s="650">
        <v>67.25</v>
      </c>
      <c r="J3703" s="419">
        <v>43893</v>
      </c>
      <c r="K3703" s="600" t="s">
        <v>481</v>
      </c>
      <c r="L3703" s="323" t="s">
        <v>9</v>
      </c>
      <c r="M3703" s="652" t="s">
        <v>3014</v>
      </c>
      <c r="N3703" s="660">
        <v>43894</v>
      </c>
      <c r="O3703" s="654">
        <v>43899</v>
      </c>
      <c r="P3703" s="655"/>
      <c r="Q3703" s="2" t="s">
        <v>100</v>
      </c>
      <c r="R3703" s="658">
        <f t="shared" si="15"/>
        <v>2020</v>
      </c>
    </row>
    <row r="3704" spans="1:23" s="124" customFormat="1" ht="23.25" hidden="1" customHeight="1" x14ac:dyDescent="0.25">
      <c r="A3704" s="3" t="s">
        <v>7</v>
      </c>
      <c r="B3704" s="5" t="s">
        <v>5935</v>
      </c>
      <c r="C3704" s="376"/>
      <c r="D3704" s="344" t="s">
        <v>5936</v>
      </c>
      <c r="E3704" s="337" t="s">
        <v>5935</v>
      </c>
      <c r="F3704" s="344" t="s">
        <v>50</v>
      </c>
      <c r="G3704" s="332">
        <v>1</v>
      </c>
      <c r="H3704" s="650">
        <v>278</v>
      </c>
      <c r="I3704" s="650">
        <v>278</v>
      </c>
      <c r="J3704" s="665">
        <v>43893</v>
      </c>
      <c r="K3704" s="600" t="s">
        <v>5836</v>
      </c>
      <c r="L3704" s="323" t="s">
        <v>7</v>
      </c>
      <c r="M3704" s="652" t="s">
        <v>3014</v>
      </c>
      <c r="N3704" s="660">
        <v>43894</v>
      </c>
      <c r="O3704" s="654">
        <v>43899</v>
      </c>
      <c r="Q3704" s="269" t="s">
        <v>100</v>
      </c>
      <c r="R3704" s="658">
        <f t="shared" si="15"/>
        <v>2020</v>
      </c>
      <c r="S3704" s="330"/>
      <c r="T3704" s="330"/>
      <c r="U3704" s="330"/>
      <c r="V3704" s="330"/>
      <c r="W3704" s="330"/>
    </row>
    <row r="3705" spans="1:23" ht="23.25" hidden="1" customHeight="1" x14ac:dyDescent="0.25">
      <c r="A3705" s="3" t="s">
        <v>7</v>
      </c>
      <c r="B3705" s="5" t="s">
        <v>5935</v>
      </c>
      <c r="C3705" s="376"/>
      <c r="D3705" s="344" t="s">
        <v>5936</v>
      </c>
      <c r="E3705" s="337" t="s">
        <v>5935</v>
      </c>
      <c r="F3705" s="344" t="s">
        <v>50</v>
      </c>
      <c r="G3705" s="332">
        <v>1</v>
      </c>
      <c r="H3705" s="650">
        <v>278</v>
      </c>
      <c r="I3705" s="650">
        <v>278</v>
      </c>
      <c r="J3705" s="665">
        <v>43893</v>
      </c>
      <c r="K3705" s="600" t="s">
        <v>5836</v>
      </c>
      <c r="L3705" s="323" t="s">
        <v>7</v>
      </c>
      <c r="M3705" s="652" t="s">
        <v>3014</v>
      </c>
      <c r="N3705" s="660">
        <v>43894</v>
      </c>
      <c r="O3705" s="654">
        <v>43899</v>
      </c>
      <c r="P3705" s="124"/>
      <c r="Q3705" s="269" t="s">
        <v>100</v>
      </c>
      <c r="R3705" s="658">
        <f t="shared" si="15"/>
        <v>2020</v>
      </c>
      <c r="S3705" s="564"/>
      <c r="T3705" s="564"/>
      <c r="U3705" s="564"/>
      <c r="V3705" s="564"/>
      <c r="W3705" s="564"/>
    </row>
    <row r="3706" spans="1:23" ht="23.25" hidden="1" customHeight="1" x14ac:dyDescent="0.25">
      <c r="A3706" s="437" t="s">
        <v>5937</v>
      </c>
      <c r="B3706" s="438" t="s">
        <v>5938</v>
      </c>
      <c r="C3706" s="376" t="s">
        <v>3867</v>
      </c>
      <c r="D3706" s="439">
        <v>11084</v>
      </c>
      <c r="E3706" s="3" t="s">
        <v>3868</v>
      </c>
      <c r="F3706" s="344" t="s">
        <v>44</v>
      </c>
      <c r="G3706" s="338">
        <v>8</v>
      </c>
      <c r="H3706" s="650">
        <v>0</v>
      </c>
      <c r="I3706" s="650">
        <v>101.68</v>
      </c>
      <c r="J3706" s="799">
        <v>43894</v>
      </c>
      <c r="K3706" s="600" t="s">
        <v>220</v>
      </c>
      <c r="L3706" s="497" t="s">
        <v>54</v>
      </c>
      <c r="M3706" s="652" t="s">
        <v>4469</v>
      </c>
      <c r="N3706" s="660">
        <v>43969</v>
      </c>
      <c r="O3706" s="662">
        <v>43970</v>
      </c>
      <c r="P3706" s="824"/>
      <c r="Q3706" s="825" t="s">
        <v>67</v>
      </c>
      <c r="R3706" s="658">
        <f t="shared" si="15"/>
        <v>2020</v>
      </c>
      <c r="S3706" s="542"/>
      <c r="T3706" s="542"/>
      <c r="U3706" s="542"/>
      <c r="V3706" s="542"/>
      <c r="W3706" s="542"/>
    </row>
    <row r="3707" spans="1:23" ht="23.25" hidden="1" customHeight="1" x14ac:dyDescent="0.25">
      <c r="A3707" s="437" t="s">
        <v>5937</v>
      </c>
      <c r="B3707" s="438" t="s">
        <v>5938</v>
      </c>
      <c r="C3707" s="376" t="s">
        <v>3867</v>
      </c>
      <c r="D3707" s="439">
        <v>11084</v>
      </c>
      <c r="E3707" s="3" t="s">
        <v>3868</v>
      </c>
      <c r="F3707" s="344" t="s">
        <v>44</v>
      </c>
      <c r="G3707" s="338">
        <v>8</v>
      </c>
      <c r="H3707" s="650">
        <v>0</v>
      </c>
      <c r="I3707" s="650">
        <v>101.68</v>
      </c>
      <c r="J3707" s="799">
        <v>43894</v>
      </c>
      <c r="K3707" s="600" t="s">
        <v>220</v>
      </c>
      <c r="L3707" s="497" t="s">
        <v>54</v>
      </c>
      <c r="M3707" s="652" t="s">
        <v>4469</v>
      </c>
      <c r="N3707" s="660">
        <v>43969</v>
      </c>
      <c r="O3707" s="662">
        <v>43970</v>
      </c>
      <c r="P3707" s="824"/>
      <c r="Q3707" s="825" t="s">
        <v>67</v>
      </c>
      <c r="R3707" s="658">
        <f t="shared" si="15"/>
        <v>2020</v>
      </c>
      <c r="S3707" s="542"/>
      <c r="T3707" s="542"/>
      <c r="U3707" s="542"/>
      <c r="V3707" s="542"/>
      <c r="W3707" s="542"/>
    </row>
    <row r="3708" spans="1:23" ht="23.25" hidden="1" customHeight="1" x14ac:dyDescent="0.25">
      <c r="A3708" s="86" t="s">
        <v>429</v>
      </c>
      <c r="B3708" s="124" t="s">
        <v>5939</v>
      </c>
      <c r="C3708" s="664"/>
      <c r="D3708" s="122" t="s">
        <v>5940</v>
      </c>
      <c r="E3708" s="124" t="s">
        <v>5939</v>
      </c>
      <c r="F3708" s="122" t="s">
        <v>3964</v>
      </c>
      <c r="G3708" s="664">
        <v>2</v>
      </c>
      <c r="H3708" s="650"/>
      <c r="I3708" s="650"/>
      <c r="J3708" s="419">
        <v>43896</v>
      </c>
      <c r="K3708" s="600" t="s">
        <v>214</v>
      </c>
      <c r="L3708" s="568" t="s">
        <v>0</v>
      </c>
      <c r="M3708" s="652" t="s">
        <v>4469</v>
      </c>
      <c r="N3708" s="660">
        <v>43969</v>
      </c>
      <c r="O3708" s="654">
        <v>43970</v>
      </c>
      <c r="P3708" s="124"/>
      <c r="Q3708" s="825" t="s">
        <v>67</v>
      </c>
      <c r="R3708" s="658">
        <f t="shared" si="15"/>
        <v>2020</v>
      </c>
    </row>
    <row r="3709" spans="1:23" ht="23.25" hidden="1" customHeight="1" x14ac:dyDescent="0.25">
      <c r="A3709" s="86" t="s">
        <v>429</v>
      </c>
      <c r="B3709" s="124" t="s">
        <v>5939</v>
      </c>
      <c r="C3709" s="664"/>
      <c r="D3709" s="122" t="s">
        <v>5940</v>
      </c>
      <c r="E3709" s="124" t="s">
        <v>5939</v>
      </c>
      <c r="F3709" s="122" t="s">
        <v>3964</v>
      </c>
      <c r="G3709" s="664">
        <v>2</v>
      </c>
      <c r="H3709" s="650"/>
      <c r="I3709" s="650"/>
      <c r="J3709" s="419">
        <v>43896</v>
      </c>
      <c r="K3709" s="600" t="s">
        <v>214</v>
      </c>
      <c r="L3709" s="568" t="s">
        <v>0</v>
      </c>
      <c r="M3709" s="652" t="s">
        <v>4469</v>
      </c>
      <c r="N3709" s="660">
        <v>43969</v>
      </c>
      <c r="O3709" s="654">
        <v>43970</v>
      </c>
      <c r="P3709" s="124"/>
      <c r="Q3709" s="825" t="s">
        <v>67</v>
      </c>
      <c r="R3709" s="658">
        <f t="shared" si="15"/>
        <v>2020</v>
      </c>
    </row>
    <row r="3710" spans="1:23" ht="23.25" hidden="1" customHeight="1" x14ac:dyDescent="0.25">
      <c r="A3710" s="333" t="s">
        <v>5941</v>
      </c>
      <c r="B3710" s="605" t="s">
        <v>5942</v>
      </c>
      <c r="C3710" s="664"/>
      <c r="D3710" s="122">
        <v>22023927</v>
      </c>
      <c r="E3710" s="440" t="s">
        <v>5943</v>
      </c>
      <c r="F3710" s="344" t="s">
        <v>44</v>
      </c>
      <c r="G3710" s="664">
        <v>1</v>
      </c>
      <c r="H3710" s="650">
        <v>149.75</v>
      </c>
      <c r="I3710" s="650">
        <f>PRODUCT(G3710,H3710)</f>
        <v>149.75</v>
      </c>
      <c r="J3710" s="665">
        <v>43896</v>
      </c>
      <c r="K3710" s="600" t="s">
        <v>524</v>
      </c>
      <c r="L3710" s="568" t="s">
        <v>36</v>
      </c>
      <c r="M3710" s="652" t="s">
        <v>4469</v>
      </c>
      <c r="N3710" s="660">
        <v>43969</v>
      </c>
      <c r="O3710" s="654">
        <v>43970</v>
      </c>
      <c r="P3710" s="124"/>
      <c r="Q3710" s="825" t="s">
        <v>67</v>
      </c>
      <c r="R3710" s="658">
        <f t="shared" si="15"/>
        <v>2020</v>
      </c>
    </row>
    <row r="3711" spans="1:23" ht="23.25" hidden="1" customHeight="1" x14ac:dyDescent="0.25">
      <c r="A3711" s="333" t="s">
        <v>5941</v>
      </c>
      <c r="B3711" s="605" t="s">
        <v>5942</v>
      </c>
      <c r="C3711" s="664"/>
      <c r="D3711" s="122">
        <v>22023927</v>
      </c>
      <c r="E3711" s="440" t="s">
        <v>5943</v>
      </c>
      <c r="F3711" s="344" t="s">
        <v>44</v>
      </c>
      <c r="G3711" s="664">
        <v>1</v>
      </c>
      <c r="H3711" s="650">
        <v>149.75</v>
      </c>
      <c r="I3711" s="650">
        <f>PRODUCT(G3711,H3711)</f>
        <v>149.75</v>
      </c>
      <c r="J3711" s="665">
        <v>43896</v>
      </c>
      <c r="K3711" s="600" t="s">
        <v>524</v>
      </c>
      <c r="L3711" s="568" t="s">
        <v>36</v>
      </c>
      <c r="M3711" s="652" t="s">
        <v>4469</v>
      </c>
      <c r="N3711" s="660">
        <v>43969</v>
      </c>
      <c r="O3711" s="654">
        <v>43970</v>
      </c>
      <c r="P3711" s="124"/>
      <c r="Q3711" s="825" t="s">
        <v>67</v>
      </c>
      <c r="R3711" s="658">
        <f t="shared" si="15"/>
        <v>2020</v>
      </c>
    </row>
    <row r="3712" spans="1:23" s="564" customFormat="1" ht="23.25" hidden="1" customHeight="1" x14ac:dyDescent="0.25">
      <c r="A3712" s="826" t="s">
        <v>3975</v>
      </c>
      <c r="B3712" s="606" t="s">
        <v>5944</v>
      </c>
      <c r="C3712" s="827" t="s">
        <v>5945</v>
      </c>
      <c r="D3712" s="118" t="s">
        <v>5946</v>
      </c>
      <c r="E3712" s="333" t="s">
        <v>5947</v>
      </c>
      <c r="F3712" s="344" t="s">
        <v>44</v>
      </c>
      <c r="G3712" s="664">
        <v>2</v>
      </c>
      <c r="H3712" s="650">
        <v>297.66000000000003</v>
      </c>
      <c r="I3712" s="650">
        <f>PRODUCT(G3712,H3712)</f>
        <v>595.32000000000005</v>
      </c>
      <c r="J3712" s="665">
        <v>43896</v>
      </c>
      <c r="K3712" s="600" t="s">
        <v>524</v>
      </c>
      <c r="L3712" s="312" t="s">
        <v>0</v>
      </c>
      <c r="M3712" s="652" t="s">
        <v>4469</v>
      </c>
      <c r="N3712" s="660">
        <v>43969</v>
      </c>
      <c r="O3712" s="654">
        <v>43970</v>
      </c>
      <c r="P3712" s="124"/>
      <c r="Q3712" s="825" t="s">
        <v>100</v>
      </c>
      <c r="R3712" s="658">
        <f t="shared" si="15"/>
        <v>2020</v>
      </c>
      <c r="S3712" s="330"/>
      <c r="T3712" s="330"/>
      <c r="U3712" s="330"/>
      <c r="V3712" s="330"/>
      <c r="W3712" s="330"/>
    </row>
    <row r="3713" spans="1:23" ht="23.25" hidden="1" customHeight="1" x14ac:dyDescent="0.25">
      <c r="A3713" s="826" t="s">
        <v>3975</v>
      </c>
      <c r="B3713" s="606" t="s">
        <v>5944</v>
      </c>
      <c r="C3713" s="827" t="s">
        <v>5945</v>
      </c>
      <c r="D3713" s="118" t="s">
        <v>5946</v>
      </c>
      <c r="E3713" s="333" t="s">
        <v>5947</v>
      </c>
      <c r="F3713" s="344" t="s">
        <v>44</v>
      </c>
      <c r="G3713" s="664">
        <v>2</v>
      </c>
      <c r="H3713" s="650">
        <v>297.66000000000003</v>
      </c>
      <c r="I3713" s="650">
        <f>PRODUCT(G3713,H3713)</f>
        <v>595.32000000000005</v>
      </c>
      <c r="J3713" s="665">
        <v>43896</v>
      </c>
      <c r="K3713" s="600" t="s">
        <v>524</v>
      </c>
      <c r="L3713" s="312" t="s">
        <v>0</v>
      </c>
      <c r="M3713" s="652" t="s">
        <v>4469</v>
      </c>
      <c r="N3713" s="660">
        <v>43969</v>
      </c>
      <c r="O3713" s="654">
        <v>43970</v>
      </c>
      <c r="P3713" s="124"/>
      <c r="Q3713" s="825" t="s">
        <v>100</v>
      </c>
      <c r="R3713" s="658">
        <f t="shared" si="15"/>
        <v>2020</v>
      </c>
    </row>
    <row r="3714" spans="1:23" ht="23.25" hidden="1" customHeight="1" x14ac:dyDescent="0.25">
      <c r="A3714" s="3" t="s">
        <v>103</v>
      </c>
      <c r="B3714" s="5" t="s">
        <v>5948</v>
      </c>
      <c r="C3714" s="664"/>
      <c r="D3714" s="122">
        <v>553490240040</v>
      </c>
      <c r="E3714" s="440" t="s">
        <v>5949</v>
      </c>
      <c r="F3714" s="122" t="s">
        <v>32</v>
      </c>
      <c r="G3714" s="664">
        <v>10</v>
      </c>
      <c r="H3714" s="650">
        <v>12.87</v>
      </c>
      <c r="I3714" s="650">
        <f>H3714*G3714</f>
        <v>128.69999999999999</v>
      </c>
      <c r="J3714" s="828">
        <v>43896</v>
      </c>
      <c r="K3714" s="600" t="s">
        <v>33</v>
      </c>
      <c r="L3714" s="568" t="s">
        <v>88</v>
      </c>
      <c r="M3714" s="652" t="s">
        <v>455</v>
      </c>
      <c r="N3714" s="653">
        <v>43894</v>
      </c>
      <c r="O3714" s="654">
        <v>43899</v>
      </c>
      <c r="P3714" s="124"/>
      <c r="Q3714" s="122" t="s">
        <v>67</v>
      </c>
      <c r="R3714" s="658">
        <f t="shared" si="15"/>
        <v>2020</v>
      </c>
      <c r="S3714" s="542"/>
      <c r="T3714" s="542"/>
      <c r="U3714" s="542"/>
      <c r="V3714" s="542"/>
      <c r="W3714" s="542"/>
    </row>
    <row r="3715" spans="1:23" ht="23.25" hidden="1" customHeight="1" x14ac:dyDescent="0.25">
      <c r="A3715" s="3" t="s">
        <v>103</v>
      </c>
      <c r="B3715" s="5" t="s">
        <v>5948</v>
      </c>
      <c r="C3715" s="664"/>
      <c r="D3715" s="122">
        <v>553490240040</v>
      </c>
      <c r="E3715" s="440" t="s">
        <v>5949</v>
      </c>
      <c r="F3715" s="122" t="s">
        <v>32</v>
      </c>
      <c r="G3715" s="664">
        <v>10</v>
      </c>
      <c r="H3715" s="650">
        <v>12.87</v>
      </c>
      <c r="I3715" s="650">
        <f>H3715*G3715</f>
        <v>128.69999999999999</v>
      </c>
      <c r="J3715" s="828">
        <v>43896</v>
      </c>
      <c r="K3715" s="600" t="s">
        <v>33</v>
      </c>
      <c r="L3715" s="568" t="s">
        <v>88</v>
      </c>
      <c r="M3715" s="652" t="s">
        <v>455</v>
      </c>
      <c r="N3715" s="653">
        <v>43894</v>
      </c>
      <c r="O3715" s="654">
        <v>43899</v>
      </c>
      <c r="P3715" s="124"/>
      <c r="Q3715" s="122" t="s">
        <v>67</v>
      </c>
      <c r="R3715" s="658">
        <f t="shared" si="15"/>
        <v>2020</v>
      </c>
      <c r="S3715" s="542"/>
      <c r="T3715" s="542"/>
      <c r="U3715" s="542"/>
      <c r="V3715" s="542"/>
      <c r="W3715" s="542"/>
    </row>
    <row r="3716" spans="1:23" ht="23.25" hidden="1" customHeight="1" x14ac:dyDescent="0.25">
      <c r="A3716" s="438" t="s">
        <v>0</v>
      </c>
      <c r="B3716" s="438" t="s">
        <v>2619</v>
      </c>
      <c r="C3716" s="668" t="s">
        <v>947</v>
      </c>
      <c r="D3716" s="439" t="s">
        <v>409</v>
      </c>
      <c r="E3716" s="441" t="s">
        <v>3183</v>
      </c>
      <c r="F3716" s="668" t="s">
        <v>94</v>
      </c>
      <c r="G3716" s="467">
        <v>1</v>
      </c>
      <c r="H3716" s="650">
        <v>372.17</v>
      </c>
      <c r="I3716" s="650">
        <f>G3716*H3716</f>
        <v>372.17</v>
      </c>
      <c r="J3716" s="672">
        <v>43899</v>
      </c>
      <c r="K3716" s="600" t="s">
        <v>234</v>
      </c>
      <c r="L3716" s="578" t="s">
        <v>54</v>
      </c>
      <c r="M3716" s="652" t="s">
        <v>4469</v>
      </c>
      <c r="N3716" s="653">
        <v>43969</v>
      </c>
      <c r="O3716" s="654">
        <v>43970</v>
      </c>
      <c r="P3716" s="124"/>
      <c r="Q3716" s="825" t="s">
        <v>67</v>
      </c>
      <c r="R3716" s="658">
        <f t="shared" si="15"/>
        <v>2020</v>
      </c>
    </row>
    <row r="3717" spans="1:23" ht="23.25" hidden="1" customHeight="1" x14ac:dyDescent="0.25">
      <c r="A3717" s="438" t="s">
        <v>0</v>
      </c>
      <c r="B3717" s="438" t="s">
        <v>2619</v>
      </c>
      <c r="C3717" s="668" t="s">
        <v>947</v>
      </c>
      <c r="D3717" s="439" t="s">
        <v>409</v>
      </c>
      <c r="E3717" s="441" t="s">
        <v>3183</v>
      </c>
      <c r="F3717" s="668" t="s">
        <v>94</v>
      </c>
      <c r="G3717" s="467">
        <v>1</v>
      </c>
      <c r="H3717" s="650">
        <v>372.17</v>
      </c>
      <c r="I3717" s="650">
        <f>G3717*H3717</f>
        <v>372.17</v>
      </c>
      <c r="J3717" s="672">
        <v>43899</v>
      </c>
      <c r="K3717" s="600" t="s">
        <v>234</v>
      </c>
      <c r="L3717" s="578" t="s">
        <v>54</v>
      </c>
      <c r="M3717" s="652" t="s">
        <v>4469</v>
      </c>
      <c r="N3717" s="653">
        <v>43969</v>
      </c>
      <c r="O3717" s="654">
        <v>43970</v>
      </c>
      <c r="P3717" s="124"/>
      <c r="Q3717" s="825" t="s">
        <v>67</v>
      </c>
      <c r="R3717" s="658">
        <f t="shared" si="15"/>
        <v>2020</v>
      </c>
    </row>
    <row r="3718" spans="1:23" ht="23.25" hidden="1" customHeight="1" x14ac:dyDescent="0.25">
      <c r="A3718" s="442" t="s">
        <v>4</v>
      </c>
      <c r="B3718" s="442" t="s">
        <v>5950</v>
      </c>
      <c r="C3718" s="443" t="s">
        <v>2053</v>
      </c>
      <c r="D3718" s="443" t="s">
        <v>5951</v>
      </c>
      <c r="E3718" s="333" t="s">
        <v>5950</v>
      </c>
      <c r="F3718" s="467" t="s">
        <v>2334</v>
      </c>
      <c r="G3718" s="439">
        <v>1</v>
      </c>
      <c r="H3718" s="650"/>
      <c r="I3718" s="650">
        <v>32.24</v>
      </c>
      <c r="J3718" s="672">
        <v>43900</v>
      </c>
      <c r="K3718" s="600" t="s">
        <v>139</v>
      </c>
      <c r="L3718" s="578" t="s">
        <v>1378</v>
      </c>
      <c r="M3718" s="652"/>
      <c r="N3718" s="660"/>
      <c r="O3718" s="654"/>
      <c r="P3718" s="124"/>
      <c r="Q3718" s="269" t="s">
        <v>100</v>
      </c>
      <c r="R3718" s="658">
        <f t="shared" si="15"/>
        <v>2020</v>
      </c>
    </row>
    <row r="3719" spans="1:23" ht="23.25" hidden="1" customHeight="1" x14ac:dyDescent="0.25">
      <c r="A3719" s="442" t="s">
        <v>4</v>
      </c>
      <c r="B3719" s="442" t="s">
        <v>5950</v>
      </c>
      <c r="C3719" s="443" t="s">
        <v>2053</v>
      </c>
      <c r="D3719" s="443" t="s">
        <v>5951</v>
      </c>
      <c r="E3719" s="333" t="s">
        <v>5950</v>
      </c>
      <c r="F3719" s="467" t="s">
        <v>2334</v>
      </c>
      <c r="G3719" s="439">
        <v>1</v>
      </c>
      <c r="H3719" s="650"/>
      <c r="I3719" s="650">
        <v>32.24</v>
      </c>
      <c r="J3719" s="672">
        <v>43900</v>
      </c>
      <c r="K3719" s="600" t="s">
        <v>139</v>
      </c>
      <c r="L3719" s="578" t="s">
        <v>1378</v>
      </c>
      <c r="M3719" s="652"/>
      <c r="N3719" s="660"/>
      <c r="O3719" s="654"/>
      <c r="P3719" s="124"/>
      <c r="Q3719" s="269" t="s">
        <v>100</v>
      </c>
      <c r="R3719" s="658">
        <f t="shared" si="15"/>
        <v>2020</v>
      </c>
    </row>
    <row r="3720" spans="1:23" s="124" customFormat="1" ht="23.25" hidden="1" customHeight="1" x14ac:dyDescent="0.25">
      <c r="A3720" s="86" t="s">
        <v>36</v>
      </c>
      <c r="B3720" s="444" t="s">
        <v>5952</v>
      </c>
      <c r="C3720" s="661"/>
      <c r="D3720" s="118">
        <v>12031</v>
      </c>
      <c r="E3720" s="333" t="s">
        <v>5952</v>
      </c>
      <c r="F3720" s="118" t="s">
        <v>32</v>
      </c>
      <c r="G3720" s="661">
        <v>1</v>
      </c>
      <c r="H3720" s="650">
        <v>1250</v>
      </c>
      <c r="I3720" s="650">
        <v>1250</v>
      </c>
      <c r="J3720" s="168">
        <v>43900</v>
      </c>
      <c r="K3720" s="600" t="s">
        <v>1147</v>
      </c>
      <c r="L3720" s="312" t="s">
        <v>535</v>
      </c>
      <c r="M3720" s="652"/>
      <c r="N3720" s="660"/>
      <c r="O3720" s="674"/>
      <c r="P3720" s="86"/>
      <c r="Q3720" s="271" t="s">
        <v>100</v>
      </c>
      <c r="R3720" s="780">
        <f t="shared" si="15"/>
        <v>2020</v>
      </c>
      <c r="S3720" s="330"/>
      <c r="T3720" s="330"/>
      <c r="U3720" s="330"/>
      <c r="V3720" s="330"/>
      <c r="W3720" s="330"/>
    </row>
    <row r="3721" spans="1:23" s="124" customFormat="1" ht="23.25" hidden="1" customHeight="1" x14ac:dyDescent="0.25">
      <c r="A3721" s="86" t="s">
        <v>36</v>
      </c>
      <c r="B3721" s="444" t="s">
        <v>5952</v>
      </c>
      <c r="C3721" s="661"/>
      <c r="D3721" s="118">
        <v>12031</v>
      </c>
      <c r="E3721" s="333" t="s">
        <v>5952</v>
      </c>
      <c r="F3721" s="118" t="s">
        <v>32</v>
      </c>
      <c r="G3721" s="661">
        <v>1</v>
      </c>
      <c r="H3721" s="650">
        <v>1250</v>
      </c>
      <c r="I3721" s="650">
        <v>1250</v>
      </c>
      <c r="J3721" s="168">
        <v>43900</v>
      </c>
      <c r="K3721" s="600" t="s">
        <v>1147</v>
      </c>
      <c r="L3721" s="312" t="s">
        <v>535</v>
      </c>
      <c r="M3721" s="652"/>
      <c r="N3721" s="660"/>
      <c r="O3721" s="674"/>
      <c r="P3721" s="86"/>
      <c r="Q3721" s="271" t="s">
        <v>100</v>
      </c>
      <c r="R3721" s="780">
        <f t="shared" si="15"/>
        <v>2020</v>
      </c>
      <c r="S3721" s="330"/>
      <c r="T3721" s="330"/>
      <c r="U3721" s="330"/>
      <c r="V3721" s="330"/>
      <c r="W3721" s="330"/>
    </row>
    <row r="3722" spans="1:23" ht="23.25" hidden="1" customHeight="1" x14ac:dyDescent="0.25">
      <c r="A3722" s="86" t="s">
        <v>5548</v>
      </c>
      <c r="B3722" s="124" t="s">
        <v>5953</v>
      </c>
      <c r="C3722" s="664"/>
      <c r="D3722" s="122"/>
      <c r="E3722" s="337" t="s">
        <v>5953</v>
      </c>
      <c r="F3722" s="122" t="s">
        <v>144</v>
      </c>
      <c r="G3722" s="664">
        <v>1</v>
      </c>
      <c r="H3722" s="650"/>
      <c r="I3722" s="650"/>
      <c r="J3722" s="665">
        <v>43900</v>
      </c>
      <c r="K3722" s="600" t="s">
        <v>192</v>
      </c>
      <c r="L3722" s="568" t="s">
        <v>389</v>
      </c>
      <c r="M3722" s="652" t="s">
        <v>935</v>
      </c>
      <c r="N3722" s="660" t="s">
        <v>5954</v>
      </c>
      <c r="O3722" s="654"/>
      <c r="P3722" s="124"/>
      <c r="Q3722" s="269" t="s">
        <v>100</v>
      </c>
      <c r="R3722" s="658">
        <f t="shared" si="15"/>
        <v>2020</v>
      </c>
    </row>
    <row r="3723" spans="1:23" ht="23.25" hidden="1" customHeight="1" x14ac:dyDescent="0.25">
      <c r="A3723" s="86" t="s">
        <v>5548</v>
      </c>
      <c r="B3723" s="124" t="s">
        <v>5953</v>
      </c>
      <c r="C3723" s="664"/>
      <c r="D3723" s="122"/>
      <c r="E3723" s="337" t="s">
        <v>5953</v>
      </c>
      <c r="F3723" s="122" t="s">
        <v>144</v>
      </c>
      <c r="G3723" s="664">
        <v>1</v>
      </c>
      <c r="H3723" s="650"/>
      <c r="I3723" s="650"/>
      <c r="J3723" s="665">
        <v>43900</v>
      </c>
      <c r="K3723" s="600" t="s">
        <v>192</v>
      </c>
      <c r="L3723" s="568" t="s">
        <v>389</v>
      </c>
      <c r="M3723" s="652" t="s">
        <v>935</v>
      </c>
      <c r="N3723" s="660" t="s">
        <v>5954</v>
      </c>
      <c r="O3723" s="654"/>
      <c r="P3723" s="124"/>
      <c r="Q3723" s="269" t="s">
        <v>100</v>
      </c>
      <c r="R3723" s="658">
        <f t="shared" si="15"/>
        <v>2020</v>
      </c>
    </row>
    <row r="3724" spans="1:23" s="124" customFormat="1" ht="23.25" hidden="1" customHeight="1" x14ac:dyDescent="0.25">
      <c r="A3724" s="86" t="s">
        <v>36</v>
      </c>
      <c r="B3724" s="444" t="s">
        <v>5955</v>
      </c>
      <c r="C3724" s="661"/>
      <c r="D3724" s="118">
        <v>12031</v>
      </c>
      <c r="E3724" s="86" t="s">
        <v>5955</v>
      </c>
      <c r="F3724" s="118" t="s">
        <v>32</v>
      </c>
      <c r="G3724" s="661">
        <v>1</v>
      </c>
      <c r="H3724" s="650">
        <v>2250</v>
      </c>
      <c r="I3724" s="650">
        <v>2250</v>
      </c>
      <c r="J3724" s="168">
        <v>43900</v>
      </c>
      <c r="K3724" s="600" t="s">
        <v>1147</v>
      </c>
      <c r="L3724" s="312" t="s">
        <v>535</v>
      </c>
      <c r="M3724" s="652"/>
      <c r="N3724" s="660"/>
      <c r="O3724" s="674"/>
      <c r="P3724" s="86"/>
      <c r="Q3724" s="271" t="s">
        <v>100</v>
      </c>
      <c r="R3724" s="780">
        <f t="shared" si="15"/>
        <v>2020</v>
      </c>
      <c r="S3724" s="330"/>
      <c r="T3724" s="330"/>
      <c r="U3724" s="330"/>
      <c r="V3724" s="330"/>
      <c r="W3724" s="330"/>
    </row>
    <row r="3725" spans="1:23" ht="23.25" hidden="1" customHeight="1" x14ac:dyDescent="0.25">
      <c r="A3725" s="86" t="s">
        <v>36</v>
      </c>
      <c r="B3725" s="444" t="s">
        <v>5955</v>
      </c>
      <c r="C3725" s="661"/>
      <c r="D3725" s="118">
        <v>12031</v>
      </c>
      <c r="E3725" s="86" t="s">
        <v>5955</v>
      </c>
      <c r="F3725" s="118" t="s">
        <v>32</v>
      </c>
      <c r="G3725" s="661">
        <v>1</v>
      </c>
      <c r="H3725" s="650">
        <v>2250</v>
      </c>
      <c r="I3725" s="650">
        <v>2250</v>
      </c>
      <c r="J3725" s="168">
        <v>43900</v>
      </c>
      <c r="K3725" s="600" t="s">
        <v>1147</v>
      </c>
      <c r="L3725" s="312" t="s">
        <v>535</v>
      </c>
      <c r="M3725" s="652"/>
      <c r="N3725" s="660"/>
      <c r="O3725" s="674"/>
      <c r="P3725" s="86"/>
      <c r="Q3725" s="271" t="s">
        <v>100</v>
      </c>
      <c r="R3725" s="780">
        <f t="shared" si="15"/>
        <v>2020</v>
      </c>
    </row>
    <row r="3726" spans="1:23" ht="23.25" hidden="1" customHeight="1" x14ac:dyDescent="0.25">
      <c r="A3726" s="86" t="s">
        <v>54</v>
      </c>
      <c r="B3726" s="124" t="s">
        <v>5956</v>
      </c>
      <c r="C3726" s="664"/>
      <c r="D3726" s="122" t="s">
        <v>5957</v>
      </c>
      <c r="E3726" s="440" t="s">
        <v>5958</v>
      </c>
      <c r="F3726" s="122" t="s">
        <v>32</v>
      </c>
      <c r="G3726" s="664">
        <v>1</v>
      </c>
      <c r="H3726" s="650">
        <v>365.16</v>
      </c>
      <c r="I3726" s="650">
        <v>365.16</v>
      </c>
      <c r="J3726" s="665">
        <v>43900</v>
      </c>
      <c r="K3726" s="600" t="s">
        <v>808</v>
      </c>
      <c r="L3726" s="568" t="s">
        <v>0</v>
      </c>
      <c r="M3726" s="652" t="s">
        <v>4469</v>
      </c>
      <c r="N3726" s="660">
        <v>43969</v>
      </c>
      <c r="O3726" s="654">
        <v>43970</v>
      </c>
      <c r="P3726" s="124"/>
      <c r="Q3726" s="825" t="s">
        <v>67</v>
      </c>
      <c r="R3726" s="658">
        <f t="shared" si="15"/>
        <v>2020</v>
      </c>
    </row>
    <row r="3727" spans="1:23" s="124" customFormat="1" ht="23.25" hidden="1" customHeight="1" x14ac:dyDescent="0.25">
      <c r="A3727" s="86" t="s">
        <v>54</v>
      </c>
      <c r="B3727" s="124" t="s">
        <v>5956</v>
      </c>
      <c r="C3727" s="664"/>
      <c r="D3727" s="122" t="s">
        <v>5957</v>
      </c>
      <c r="E3727" s="440" t="s">
        <v>5958</v>
      </c>
      <c r="F3727" s="122" t="s">
        <v>32</v>
      </c>
      <c r="G3727" s="664">
        <v>1</v>
      </c>
      <c r="H3727" s="650">
        <v>365.16</v>
      </c>
      <c r="I3727" s="650">
        <v>365.16</v>
      </c>
      <c r="J3727" s="665">
        <v>43900</v>
      </c>
      <c r="K3727" s="600" t="s">
        <v>808</v>
      </c>
      <c r="L3727" s="568" t="s">
        <v>0</v>
      </c>
      <c r="M3727" s="652" t="s">
        <v>4469</v>
      </c>
      <c r="N3727" s="660">
        <v>43969</v>
      </c>
      <c r="O3727" s="654">
        <v>43970</v>
      </c>
      <c r="Q3727" s="825" t="s">
        <v>67</v>
      </c>
      <c r="R3727" s="658">
        <f t="shared" si="15"/>
        <v>2020</v>
      </c>
      <c r="S3727" s="330"/>
      <c r="T3727" s="330"/>
      <c r="U3727" s="330"/>
      <c r="V3727" s="330"/>
      <c r="W3727" s="330"/>
    </row>
    <row r="3728" spans="1:23" s="564" customFormat="1" ht="23.25" hidden="1" customHeight="1" x14ac:dyDescent="0.25">
      <c r="A3728" s="86" t="s">
        <v>1718</v>
      </c>
      <c r="B3728" s="5" t="s">
        <v>5959</v>
      </c>
      <c r="C3728" s="664" t="s">
        <v>5960</v>
      </c>
      <c r="D3728" s="439" t="s">
        <v>5961</v>
      </c>
      <c r="E3728" s="337" t="s">
        <v>5962</v>
      </c>
      <c r="F3728" s="122" t="s">
        <v>94</v>
      </c>
      <c r="G3728" s="664">
        <v>15</v>
      </c>
      <c r="H3728" s="650">
        <v>31.3</v>
      </c>
      <c r="I3728" s="650">
        <f t="shared" ref="I3728:I3733" si="16">H3728*G3728</f>
        <v>469.5</v>
      </c>
      <c r="J3728" s="828">
        <v>43901</v>
      </c>
      <c r="K3728" s="600" t="s">
        <v>33</v>
      </c>
      <c r="L3728" s="568" t="s">
        <v>0</v>
      </c>
      <c r="M3728" s="652" t="s">
        <v>4469</v>
      </c>
      <c r="N3728" s="653">
        <v>43969</v>
      </c>
      <c r="O3728" s="654">
        <v>43970</v>
      </c>
      <c r="P3728" s="124"/>
      <c r="Q3728" s="825" t="s">
        <v>67</v>
      </c>
      <c r="R3728" s="658">
        <f t="shared" si="15"/>
        <v>2020</v>
      </c>
      <c r="S3728" s="542"/>
      <c r="T3728" s="542"/>
      <c r="U3728" s="542"/>
      <c r="V3728" s="542"/>
      <c r="W3728" s="542"/>
    </row>
    <row r="3729" spans="1:23" s="564" customFormat="1" ht="23.25" hidden="1" customHeight="1" x14ac:dyDescent="0.25">
      <c r="A3729" s="86" t="s">
        <v>1718</v>
      </c>
      <c r="B3729" s="5" t="s">
        <v>5959</v>
      </c>
      <c r="C3729" s="664" t="s">
        <v>5960</v>
      </c>
      <c r="D3729" s="439" t="s">
        <v>5961</v>
      </c>
      <c r="E3729" s="337" t="s">
        <v>5962</v>
      </c>
      <c r="F3729" s="122" t="s">
        <v>94</v>
      </c>
      <c r="G3729" s="664">
        <v>15</v>
      </c>
      <c r="H3729" s="650">
        <v>31.3</v>
      </c>
      <c r="I3729" s="650">
        <f t="shared" si="16"/>
        <v>469.5</v>
      </c>
      <c r="J3729" s="828">
        <v>43901</v>
      </c>
      <c r="K3729" s="600" t="s">
        <v>33</v>
      </c>
      <c r="L3729" s="568" t="s">
        <v>0</v>
      </c>
      <c r="M3729" s="652" t="s">
        <v>4469</v>
      </c>
      <c r="N3729" s="653">
        <v>43969</v>
      </c>
      <c r="O3729" s="654">
        <v>43970</v>
      </c>
      <c r="P3729" s="124"/>
      <c r="Q3729" s="825" t="s">
        <v>67</v>
      </c>
      <c r="R3729" s="658">
        <f t="shared" si="15"/>
        <v>2020</v>
      </c>
      <c r="S3729" s="716"/>
      <c r="T3729" s="716"/>
      <c r="U3729" s="716"/>
      <c r="V3729" s="716"/>
      <c r="W3729" s="716"/>
    </row>
    <row r="3730" spans="1:23" ht="23.25" hidden="1" customHeight="1" x14ac:dyDescent="0.25">
      <c r="A3730" s="86" t="s">
        <v>54</v>
      </c>
      <c r="B3730" s="124" t="s">
        <v>5963</v>
      </c>
      <c r="C3730" s="664"/>
      <c r="D3730" s="122" t="s">
        <v>5964</v>
      </c>
      <c r="E3730" s="124" t="s">
        <v>5965</v>
      </c>
      <c r="F3730" s="122" t="s">
        <v>32</v>
      </c>
      <c r="G3730" s="664">
        <v>1</v>
      </c>
      <c r="H3730" s="650">
        <v>355.5</v>
      </c>
      <c r="I3730" s="650">
        <f t="shared" si="16"/>
        <v>355.5</v>
      </c>
      <c r="J3730" s="665">
        <v>43901</v>
      </c>
      <c r="K3730" s="600" t="s">
        <v>2494</v>
      </c>
      <c r="L3730" s="568" t="s">
        <v>0</v>
      </c>
      <c r="M3730" s="652" t="s">
        <v>3014</v>
      </c>
      <c r="N3730" s="660">
        <v>43899</v>
      </c>
      <c r="O3730" s="654"/>
      <c r="P3730" s="124"/>
      <c r="Q3730" s="269" t="s">
        <v>100</v>
      </c>
      <c r="R3730" s="658">
        <f t="shared" si="15"/>
        <v>2020</v>
      </c>
    </row>
    <row r="3731" spans="1:23" ht="23.25" hidden="1" customHeight="1" x14ac:dyDescent="0.25">
      <c r="A3731" s="86" t="s">
        <v>54</v>
      </c>
      <c r="B3731" s="124" t="s">
        <v>5963</v>
      </c>
      <c r="C3731" s="664"/>
      <c r="D3731" s="122" t="s">
        <v>5964</v>
      </c>
      <c r="E3731" s="124" t="s">
        <v>5965</v>
      </c>
      <c r="F3731" s="122" t="s">
        <v>32</v>
      </c>
      <c r="G3731" s="664">
        <v>1</v>
      </c>
      <c r="H3731" s="650">
        <v>355.5</v>
      </c>
      <c r="I3731" s="650">
        <f t="shared" si="16"/>
        <v>355.5</v>
      </c>
      <c r="J3731" s="665">
        <v>43901</v>
      </c>
      <c r="K3731" s="600" t="s">
        <v>2494</v>
      </c>
      <c r="L3731" s="568" t="s">
        <v>0</v>
      </c>
      <c r="M3731" s="652" t="s">
        <v>3014</v>
      </c>
      <c r="N3731" s="660">
        <v>43899</v>
      </c>
      <c r="O3731" s="654"/>
      <c r="P3731" s="124"/>
      <c r="Q3731" s="269" t="s">
        <v>100</v>
      </c>
      <c r="R3731" s="658">
        <f t="shared" si="15"/>
        <v>2020</v>
      </c>
    </row>
    <row r="3732" spans="1:23" ht="23.25" hidden="1" customHeight="1" x14ac:dyDescent="0.25">
      <c r="A3732" s="86" t="s">
        <v>5966</v>
      </c>
      <c r="B3732" s="124" t="s">
        <v>5967</v>
      </c>
      <c r="C3732" s="664"/>
      <c r="D3732" s="422" t="s">
        <v>5968</v>
      </c>
      <c r="E3732" s="337" t="s">
        <v>5969</v>
      </c>
      <c r="F3732" s="467" t="s">
        <v>32</v>
      </c>
      <c r="G3732" s="664">
        <v>10</v>
      </c>
      <c r="H3732" s="650">
        <v>105.23</v>
      </c>
      <c r="I3732" s="650">
        <f t="shared" si="16"/>
        <v>1052.3</v>
      </c>
      <c r="J3732" s="665">
        <v>43902</v>
      </c>
      <c r="K3732" s="600" t="s">
        <v>1167</v>
      </c>
      <c r="L3732" s="568" t="s">
        <v>5801</v>
      </c>
      <c r="M3732" s="652"/>
      <c r="N3732" s="660">
        <v>44019</v>
      </c>
      <c r="O3732" s="654">
        <v>44032</v>
      </c>
      <c r="P3732" s="124"/>
      <c r="Q3732" s="269" t="s">
        <v>100</v>
      </c>
      <c r="R3732" s="658">
        <f t="shared" si="15"/>
        <v>2020</v>
      </c>
    </row>
    <row r="3733" spans="1:23" ht="23.25" hidden="1" customHeight="1" x14ac:dyDescent="0.25">
      <c r="A3733" s="86" t="s">
        <v>5966</v>
      </c>
      <c r="B3733" s="124" t="s">
        <v>5967</v>
      </c>
      <c r="C3733" s="664"/>
      <c r="D3733" s="422" t="s">
        <v>5968</v>
      </c>
      <c r="E3733" s="337" t="s">
        <v>5969</v>
      </c>
      <c r="F3733" s="467" t="s">
        <v>32</v>
      </c>
      <c r="G3733" s="664">
        <v>10</v>
      </c>
      <c r="H3733" s="650">
        <v>105.23</v>
      </c>
      <c r="I3733" s="650">
        <f t="shared" si="16"/>
        <v>1052.3</v>
      </c>
      <c r="J3733" s="665">
        <v>43902</v>
      </c>
      <c r="K3733" s="600" t="s">
        <v>1167</v>
      </c>
      <c r="L3733" s="568" t="s">
        <v>5801</v>
      </c>
      <c r="M3733" s="652"/>
      <c r="N3733" s="660">
        <v>44019</v>
      </c>
      <c r="O3733" s="654">
        <v>44032</v>
      </c>
      <c r="P3733" s="124"/>
      <c r="Q3733" s="269" t="s">
        <v>100</v>
      </c>
      <c r="R3733" s="658">
        <f t="shared" si="15"/>
        <v>2020</v>
      </c>
    </row>
    <row r="3734" spans="1:23" s="124" customFormat="1" ht="23.25" hidden="1" customHeight="1" x14ac:dyDescent="0.25">
      <c r="A3734" s="86" t="s">
        <v>1529</v>
      </c>
      <c r="B3734" s="124" t="s">
        <v>4405</v>
      </c>
      <c r="C3734" s="664" t="s">
        <v>1160</v>
      </c>
      <c r="D3734" s="122" t="s">
        <v>4406</v>
      </c>
      <c r="E3734" s="124" t="s">
        <v>4405</v>
      </c>
      <c r="F3734" s="122" t="s">
        <v>683</v>
      </c>
      <c r="G3734" s="664">
        <v>8</v>
      </c>
      <c r="H3734" s="650">
        <v>18.899999999999999</v>
      </c>
      <c r="I3734" s="650"/>
      <c r="J3734" s="665">
        <v>43902</v>
      </c>
      <c r="K3734" s="600" t="s">
        <v>139</v>
      </c>
      <c r="L3734" s="568" t="s">
        <v>2218</v>
      </c>
      <c r="M3734" s="652" t="s">
        <v>4469</v>
      </c>
      <c r="N3734" s="660">
        <v>43969</v>
      </c>
      <c r="O3734" s="654">
        <v>43970</v>
      </c>
      <c r="Q3734" s="269" t="s">
        <v>67</v>
      </c>
      <c r="R3734" s="658">
        <f t="shared" si="15"/>
        <v>2020</v>
      </c>
      <c r="S3734" s="330"/>
      <c r="T3734" s="330"/>
      <c r="U3734" s="330"/>
      <c r="V3734" s="330"/>
      <c r="W3734" s="330"/>
    </row>
    <row r="3735" spans="1:23" ht="23.25" hidden="1" customHeight="1" x14ac:dyDescent="0.25">
      <c r="A3735" s="86" t="s">
        <v>1529</v>
      </c>
      <c r="B3735" s="124" t="s">
        <v>4405</v>
      </c>
      <c r="C3735" s="664" t="s">
        <v>1160</v>
      </c>
      <c r="D3735" s="122" t="s">
        <v>4406</v>
      </c>
      <c r="E3735" s="124" t="s">
        <v>4405</v>
      </c>
      <c r="F3735" s="122" t="s">
        <v>683</v>
      </c>
      <c r="G3735" s="664">
        <v>8</v>
      </c>
      <c r="H3735" s="650">
        <v>18.899999999999999</v>
      </c>
      <c r="I3735" s="650"/>
      <c r="J3735" s="665">
        <v>43902</v>
      </c>
      <c r="K3735" s="600" t="s">
        <v>139</v>
      </c>
      <c r="L3735" s="568" t="s">
        <v>2218</v>
      </c>
      <c r="M3735" s="652" t="s">
        <v>4469</v>
      </c>
      <c r="N3735" s="660">
        <v>43969</v>
      </c>
      <c r="O3735" s="654">
        <v>43970</v>
      </c>
      <c r="P3735" s="124"/>
      <c r="Q3735" s="269" t="s">
        <v>67</v>
      </c>
      <c r="R3735" s="658">
        <f t="shared" si="15"/>
        <v>2020</v>
      </c>
    </row>
    <row r="3736" spans="1:23" ht="23.25" hidden="1" customHeight="1" x14ac:dyDescent="0.25">
      <c r="A3736" s="86" t="s">
        <v>7</v>
      </c>
      <c r="B3736" s="124" t="s">
        <v>5970</v>
      </c>
      <c r="C3736" s="664" t="s">
        <v>5971</v>
      </c>
      <c r="D3736" s="122" t="s">
        <v>5972</v>
      </c>
      <c r="E3736" s="337" t="s">
        <v>5970</v>
      </c>
      <c r="F3736" s="122" t="s">
        <v>50</v>
      </c>
      <c r="G3736" s="664">
        <v>1</v>
      </c>
      <c r="H3736" s="650">
        <v>106.07</v>
      </c>
      <c r="I3736" s="650">
        <f>H3736*G3736</f>
        <v>106.07</v>
      </c>
      <c r="J3736" s="828">
        <v>43902</v>
      </c>
      <c r="K3736" s="600" t="s">
        <v>33</v>
      </c>
      <c r="L3736" s="568" t="s">
        <v>7</v>
      </c>
      <c r="M3736" s="652" t="s">
        <v>2352</v>
      </c>
      <c r="N3736" s="653">
        <v>43969</v>
      </c>
      <c r="O3736" s="654">
        <v>44267</v>
      </c>
      <c r="P3736" s="124"/>
      <c r="Q3736" s="825" t="s">
        <v>67</v>
      </c>
      <c r="R3736" s="658">
        <f t="shared" si="15"/>
        <v>2020</v>
      </c>
      <c r="S3736" s="716"/>
      <c r="T3736" s="716"/>
      <c r="U3736" s="716"/>
      <c r="V3736" s="716"/>
      <c r="W3736" s="716"/>
    </row>
    <row r="3737" spans="1:23" ht="23.25" hidden="1" customHeight="1" x14ac:dyDescent="0.25">
      <c r="A3737" s="86" t="s">
        <v>7</v>
      </c>
      <c r="B3737" s="124" t="s">
        <v>5970</v>
      </c>
      <c r="C3737" s="664" t="s">
        <v>5971</v>
      </c>
      <c r="D3737" s="122" t="s">
        <v>5972</v>
      </c>
      <c r="E3737" s="337" t="s">
        <v>5970</v>
      </c>
      <c r="F3737" s="122" t="s">
        <v>50</v>
      </c>
      <c r="G3737" s="664">
        <v>1</v>
      </c>
      <c r="H3737" s="650">
        <v>106.07</v>
      </c>
      <c r="I3737" s="650">
        <f>H3737*G3737</f>
        <v>106.07</v>
      </c>
      <c r="J3737" s="828">
        <v>43902</v>
      </c>
      <c r="K3737" s="600" t="s">
        <v>33</v>
      </c>
      <c r="L3737" s="568" t="s">
        <v>7</v>
      </c>
      <c r="M3737" s="652" t="s">
        <v>2352</v>
      </c>
      <c r="N3737" s="653">
        <v>43969</v>
      </c>
      <c r="O3737" s="654">
        <v>44267</v>
      </c>
      <c r="P3737" s="124"/>
      <c r="Q3737" s="825" t="s">
        <v>67</v>
      </c>
      <c r="R3737" s="658">
        <f t="shared" si="15"/>
        <v>2020</v>
      </c>
      <c r="S3737" s="716"/>
      <c r="T3737" s="716"/>
      <c r="U3737" s="716"/>
      <c r="V3737" s="716"/>
      <c r="W3737" s="716"/>
    </row>
    <row r="3738" spans="1:23" s="124" customFormat="1" ht="23.25" hidden="1" customHeight="1" x14ac:dyDescent="0.25">
      <c r="A3738" s="86" t="s">
        <v>36</v>
      </c>
      <c r="B3738" s="124" t="s">
        <v>5973</v>
      </c>
      <c r="C3738" s="664"/>
      <c r="D3738" s="422" t="s">
        <v>5974</v>
      </c>
      <c r="E3738" s="337" t="s">
        <v>5973</v>
      </c>
      <c r="F3738" s="122" t="s">
        <v>32</v>
      </c>
      <c r="G3738" s="664">
        <v>1</v>
      </c>
      <c r="H3738" s="650">
        <v>1367.8</v>
      </c>
      <c r="I3738" s="650">
        <v>1367.8</v>
      </c>
      <c r="J3738" s="665">
        <v>43906</v>
      </c>
      <c r="K3738" s="600" t="s">
        <v>192</v>
      </c>
      <c r="L3738" s="568" t="s">
        <v>88</v>
      </c>
      <c r="M3738" s="652" t="s">
        <v>260</v>
      </c>
      <c r="N3738" s="660"/>
      <c r="O3738" s="654"/>
      <c r="Q3738" s="269" t="s">
        <v>100</v>
      </c>
      <c r="R3738" s="658">
        <f t="shared" si="15"/>
        <v>2020</v>
      </c>
      <c r="S3738" s="330"/>
      <c r="T3738" s="330"/>
      <c r="U3738" s="330"/>
      <c r="V3738" s="330"/>
      <c r="W3738" s="330"/>
    </row>
    <row r="3739" spans="1:23" ht="23.25" hidden="1" customHeight="1" x14ac:dyDescent="0.25">
      <c r="A3739" s="86" t="s">
        <v>36</v>
      </c>
      <c r="B3739" s="124" t="s">
        <v>5973</v>
      </c>
      <c r="C3739" s="664"/>
      <c r="D3739" s="422" t="s">
        <v>5974</v>
      </c>
      <c r="E3739" s="337" t="s">
        <v>5973</v>
      </c>
      <c r="F3739" s="122" t="s">
        <v>32</v>
      </c>
      <c r="G3739" s="664">
        <v>1</v>
      </c>
      <c r="H3739" s="650">
        <v>1367.8</v>
      </c>
      <c r="I3739" s="650">
        <v>1367.8</v>
      </c>
      <c r="J3739" s="665">
        <v>43906</v>
      </c>
      <c r="K3739" s="600" t="s">
        <v>192</v>
      </c>
      <c r="L3739" s="568" t="s">
        <v>88</v>
      </c>
      <c r="M3739" s="652" t="s">
        <v>260</v>
      </c>
      <c r="N3739" s="660"/>
      <c r="O3739" s="654"/>
      <c r="P3739" s="124"/>
      <c r="Q3739" s="269" t="s">
        <v>100</v>
      </c>
      <c r="R3739" s="658">
        <f t="shared" si="15"/>
        <v>2020</v>
      </c>
    </row>
    <row r="3740" spans="1:23" s="564" customFormat="1" ht="23.25" hidden="1" customHeight="1" x14ac:dyDescent="0.25">
      <c r="A3740" s="4" t="s">
        <v>5327</v>
      </c>
      <c r="B3740" s="4" t="s">
        <v>5975</v>
      </c>
      <c r="C3740" s="691" t="s">
        <v>947</v>
      </c>
      <c r="D3740" s="422" t="s">
        <v>5976</v>
      </c>
      <c r="E3740" s="337" t="s">
        <v>5977</v>
      </c>
      <c r="F3740" s="344" t="s">
        <v>44</v>
      </c>
      <c r="G3740" s="692">
        <v>3</v>
      </c>
      <c r="H3740" s="650">
        <v>215.36</v>
      </c>
      <c r="I3740" s="650">
        <f>G3740*H3740</f>
        <v>646.08000000000004</v>
      </c>
      <c r="J3740" s="665">
        <v>43907</v>
      </c>
      <c r="K3740" s="600" t="s">
        <v>234</v>
      </c>
      <c r="L3740" s="323" t="s">
        <v>5818</v>
      </c>
      <c r="M3740" s="652" t="s">
        <v>2352</v>
      </c>
      <c r="N3740" s="660">
        <v>43985</v>
      </c>
      <c r="O3740" s="654">
        <v>43994</v>
      </c>
      <c r="P3740" s="658"/>
      <c r="Q3740" s="746" t="s">
        <v>67</v>
      </c>
      <c r="R3740" s="658">
        <f t="shared" si="15"/>
        <v>2020</v>
      </c>
      <c r="S3740" s="330"/>
      <c r="T3740" s="330"/>
      <c r="U3740" s="330"/>
      <c r="V3740" s="330"/>
      <c r="W3740" s="330"/>
    </row>
    <row r="3741" spans="1:23" s="124" customFormat="1" ht="23.25" hidden="1" customHeight="1" x14ac:dyDescent="0.25">
      <c r="A3741" s="4" t="s">
        <v>5327</v>
      </c>
      <c r="B3741" s="4" t="s">
        <v>5975</v>
      </c>
      <c r="C3741" s="691" t="s">
        <v>947</v>
      </c>
      <c r="D3741" s="422" t="s">
        <v>5976</v>
      </c>
      <c r="E3741" s="337" t="s">
        <v>5977</v>
      </c>
      <c r="F3741" s="344" t="s">
        <v>44</v>
      </c>
      <c r="G3741" s="692">
        <v>3</v>
      </c>
      <c r="H3741" s="650">
        <v>215.36</v>
      </c>
      <c r="I3741" s="650">
        <f>G3741*H3741</f>
        <v>646.08000000000004</v>
      </c>
      <c r="J3741" s="665">
        <v>43907</v>
      </c>
      <c r="K3741" s="600" t="s">
        <v>234</v>
      </c>
      <c r="L3741" s="323" t="s">
        <v>5818</v>
      </c>
      <c r="M3741" s="652" t="s">
        <v>2352</v>
      </c>
      <c r="N3741" s="660">
        <v>43985</v>
      </c>
      <c r="O3741" s="654">
        <v>43994</v>
      </c>
      <c r="P3741" s="658"/>
      <c r="Q3741" s="746" t="s">
        <v>67</v>
      </c>
      <c r="R3741" s="658">
        <f t="shared" si="15"/>
        <v>2020</v>
      </c>
      <c r="S3741" s="330"/>
      <c r="T3741" s="330"/>
      <c r="U3741" s="330"/>
      <c r="V3741" s="330"/>
      <c r="W3741" s="330"/>
    </row>
    <row r="3742" spans="1:23" ht="23.25" hidden="1" customHeight="1" x14ac:dyDescent="0.25">
      <c r="A3742" s="86" t="s">
        <v>54</v>
      </c>
      <c r="B3742" s="86" t="s">
        <v>5978</v>
      </c>
      <c r="C3742" s="661" t="s">
        <v>362</v>
      </c>
      <c r="D3742" s="422" t="s">
        <v>2116</v>
      </c>
      <c r="E3742" s="333" t="s">
        <v>1128</v>
      </c>
      <c r="F3742" s="118" t="s">
        <v>32</v>
      </c>
      <c r="G3742" s="661">
        <v>10</v>
      </c>
      <c r="H3742" s="650"/>
      <c r="I3742" s="650"/>
      <c r="J3742" s="366">
        <v>43956</v>
      </c>
      <c r="K3742" s="600" t="s">
        <v>524</v>
      </c>
      <c r="L3742" s="323" t="s">
        <v>0</v>
      </c>
      <c r="M3742" s="652" t="s">
        <v>4469</v>
      </c>
      <c r="N3742" s="660">
        <v>43969</v>
      </c>
      <c r="O3742" s="654">
        <v>43970</v>
      </c>
      <c r="P3742" s="86"/>
      <c r="Q3742" s="271" t="s">
        <v>67</v>
      </c>
      <c r="R3742" s="780">
        <f t="shared" si="15"/>
        <v>2020</v>
      </c>
    </row>
    <row r="3743" spans="1:23" ht="23.25" hidden="1" customHeight="1" x14ac:dyDescent="0.25">
      <c r="A3743" s="86" t="s">
        <v>54</v>
      </c>
      <c r="B3743" s="86" t="s">
        <v>5978</v>
      </c>
      <c r="C3743" s="661" t="s">
        <v>362</v>
      </c>
      <c r="D3743" s="422" t="s">
        <v>1794</v>
      </c>
      <c r="E3743" s="333" t="s">
        <v>1128</v>
      </c>
      <c r="F3743" s="118" t="s">
        <v>32</v>
      </c>
      <c r="G3743" s="661">
        <v>10</v>
      </c>
      <c r="H3743" s="650"/>
      <c r="I3743" s="650"/>
      <c r="J3743" s="366">
        <v>43956</v>
      </c>
      <c r="K3743" s="600" t="s">
        <v>524</v>
      </c>
      <c r="L3743" s="323" t="s">
        <v>0</v>
      </c>
      <c r="M3743" s="652" t="s">
        <v>4469</v>
      </c>
      <c r="N3743" s="660">
        <v>43969</v>
      </c>
      <c r="O3743" s="654">
        <v>43970</v>
      </c>
      <c r="P3743" s="86"/>
      <c r="Q3743" s="271" t="s">
        <v>100</v>
      </c>
      <c r="R3743" s="780">
        <f t="shared" si="15"/>
        <v>2020</v>
      </c>
    </row>
    <row r="3744" spans="1:23" ht="23.25" hidden="1" customHeight="1" x14ac:dyDescent="0.25">
      <c r="A3744" s="86" t="s">
        <v>54</v>
      </c>
      <c r="B3744" s="86" t="s">
        <v>5978</v>
      </c>
      <c r="C3744" s="661" t="s">
        <v>362</v>
      </c>
      <c r="D3744" s="422" t="s">
        <v>2116</v>
      </c>
      <c r="E3744" s="333" t="s">
        <v>1128</v>
      </c>
      <c r="F3744" s="118" t="s">
        <v>32</v>
      </c>
      <c r="G3744" s="661">
        <v>10</v>
      </c>
      <c r="H3744" s="650"/>
      <c r="I3744" s="650"/>
      <c r="J3744" s="366">
        <v>43956</v>
      </c>
      <c r="K3744" s="600" t="s">
        <v>524</v>
      </c>
      <c r="L3744" s="323" t="s">
        <v>0</v>
      </c>
      <c r="M3744" s="652" t="s">
        <v>4469</v>
      </c>
      <c r="N3744" s="660">
        <v>43969</v>
      </c>
      <c r="O3744" s="654">
        <v>43970</v>
      </c>
      <c r="P3744" s="86"/>
      <c r="Q3744" s="271" t="s">
        <v>67</v>
      </c>
      <c r="R3744" s="780">
        <f t="shared" si="15"/>
        <v>2020</v>
      </c>
    </row>
    <row r="3745" spans="1:23" ht="23.25" hidden="1" customHeight="1" x14ac:dyDescent="0.25">
      <c r="A3745" s="86" t="s">
        <v>54</v>
      </c>
      <c r="B3745" s="86" t="s">
        <v>5978</v>
      </c>
      <c r="C3745" s="661" t="s">
        <v>362</v>
      </c>
      <c r="D3745" s="422" t="s">
        <v>1794</v>
      </c>
      <c r="E3745" s="333" t="s">
        <v>1128</v>
      </c>
      <c r="F3745" s="118" t="s">
        <v>32</v>
      </c>
      <c r="G3745" s="661">
        <v>10</v>
      </c>
      <c r="H3745" s="650"/>
      <c r="I3745" s="650"/>
      <c r="J3745" s="366">
        <v>43956</v>
      </c>
      <c r="K3745" s="600" t="s">
        <v>524</v>
      </c>
      <c r="L3745" s="323" t="s">
        <v>0</v>
      </c>
      <c r="M3745" s="652" t="s">
        <v>4469</v>
      </c>
      <c r="N3745" s="660">
        <v>43969</v>
      </c>
      <c r="O3745" s="654">
        <v>43970</v>
      </c>
      <c r="P3745" s="86"/>
      <c r="Q3745" s="271" t="s">
        <v>100</v>
      </c>
      <c r="R3745" s="780">
        <f t="shared" si="15"/>
        <v>2020</v>
      </c>
    </row>
    <row r="3746" spans="1:23" ht="23.25" hidden="1" customHeight="1" x14ac:dyDescent="0.25">
      <c r="A3746" s="86" t="s">
        <v>4</v>
      </c>
      <c r="B3746" s="124" t="s">
        <v>5979</v>
      </c>
      <c r="C3746" s="664" t="s">
        <v>2029</v>
      </c>
      <c r="D3746" s="422" t="s">
        <v>5980</v>
      </c>
      <c r="E3746" s="337" t="s">
        <v>5981</v>
      </c>
      <c r="F3746" s="122" t="s">
        <v>683</v>
      </c>
      <c r="G3746" s="664">
        <v>1</v>
      </c>
      <c r="H3746" s="650">
        <v>173.98</v>
      </c>
      <c r="I3746" s="650">
        <v>173.98</v>
      </c>
      <c r="J3746" s="665">
        <v>43959</v>
      </c>
      <c r="K3746" s="600" t="s">
        <v>139</v>
      </c>
      <c r="L3746" s="568" t="s">
        <v>4</v>
      </c>
      <c r="M3746" s="652" t="s">
        <v>4469</v>
      </c>
      <c r="N3746" s="660">
        <v>43969</v>
      </c>
      <c r="O3746" s="654">
        <v>43970</v>
      </c>
      <c r="P3746" s="124"/>
      <c r="Q3746" s="825" t="s">
        <v>67</v>
      </c>
      <c r="R3746" s="658">
        <f t="shared" si="15"/>
        <v>2020</v>
      </c>
    </row>
    <row r="3747" spans="1:23" s="124" customFormat="1" ht="23.25" hidden="1" customHeight="1" x14ac:dyDescent="0.25">
      <c r="A3747" s="86" t="s">
        <v>4</v>
      </c>
      <c r="B3747" s="124" t="s">
        <v>5979</v>
      </c>
      <c r="C3747" s="664" t="s">
        <v>2029</v>
      </c>
      <c r="D3747" s="422" t="s">
        <v>5980</v>
      </c>
      <c r="E3747" s="337" t="s">
        <v>5981</v>
      </c>
      <c r="F3747" s="122" t="s">
        <v>683</v>
      </c>
      <c r="G3747" s="664">
        <v>1</v>
      </c>
      <c r="H3747" s="650">
        <v>173.98</v>
      </c>
      <c r="I3747" s="650">
        <v>173.98</v>
      </c>
      <c r="J3747" s="665">
        <v>43959</v>
      </c>
      <c r="K3747" s="600" t="s">
        <v>139</v>
      </c>
      <c r="L3747" s="568" t="s">
        <v>4</v>
      </c>
      <c r="M3747" s="652" t="s">
        <v>4469</v>
      </c>
      <c r="N3747" s="660">
        <v>43969</v>
      </c>
      <c r="O3747" s="654">
        <v>43970</v>
      </c>
      <c r="Q3747" s="825" t="s">
        <v>67</v>
      </c>
      <c r="R3747" s="658">
        <f t="shared" si="15"/>
        <v>2020</v>
      </c>
      <c r="S3747" s="330"/>
      <c r="T3747" s="330"/>
      <c r="U3747" s="330"/>
      <c r="V3747" s="330"/>
      <c r="W3747" s="330"/>
    </row>
    <row r="3748" spans="1:23" ht="23.25" hidden="1" customHeight="1" x14ac:dyDescent="0.25">
      <c r="A3748" s="338" t="s">
        <v>54</v>
      </c>
      <c r="B3748" s="5" t="s">
        <v>5982</v>
      </c>
      <c r="C3748" s="376"/>
      <c r="D3748" s="335" t="s">
        <v>5983</v>
      </c>
      <c r="E3748" s="337" t="s">
        <v>5984</v>
      </c>
      <c r="F3748" s="344" t="s">
        <v>32</v>
      </c>
      <c r="G3748" s="344">
        <v>20</v>
      </c>
      <c r="H3748" s="650">
        <v>3.54</v>
      </c>
      <c r="I3748" s="650">
        <v>70.8</v>
      </c>
      <c r="J3748" s="366">
        <v>42996</v>
      </c>
      <c r="K3748" s="598" t="s">
        <v>76</v>
      </c>
      <c r="L3748" s="361"/>
      <c r="M3748" s="652" t="s">
        <v>66</v>
      </c>
      <c r="N3748" s="660">
        <v>42998</v>
      </c>
      <c r="O3748" s="654">
        <v>43007</v>
      </c>
      <c r="P3748" s="5"/>
      <c r="Q3748" s="271" t="s">
        <v>77</v>
      </c>
      <c r="R3748" s="675">
        <v>2017</v>
      </c>
    </row>
    <row r="3749" spans="1:23" ht="23.25" hidden="1" customHeight="1" x14ac:dyDescent="0.25">
      <c r="A3749" s="3" t="s">
        <v>54</v>
      </c>
      <c r="B3749" s="5" t="s">
        <v>5985</v>
      </c>
      <c r="C3749" s="376"/>
      <c r="D3749" s="335" t="s">
        <v>5986</v>
      </c>
      <c r="E3749" s="337" t="s">
        <v>5987</v>
      </c>
      <c r="F3749" s="344" t="s">
        <v>32</v>
      </c>
      <c r="G3749" s="344">
        <v>6</v>
      </c>
      <c r="H3749" s="650">
        <v>19.600000000000001</v>
      </c>
      <c r="I3749" s="650">
        <v>117.60000000000001</v>
      </c>
      <c r="J3749" s="366">
        <v>43062</v>
      </c>
      <c r="K3749" s="598" t="s">
        <v>76</v>
      </c>
      <c r="L3749" s="361"/>
      <c r="M3749" s="652" t="s">
        <v>66</v>
      </c>
      <c r="N3749" s="660">
        <v>43083</v>
      </c>
      <c r="O3749" s="654">
        <v>43449</v>
      </c>
      <c r="P3749" s="5"/>
      <c r="Q3749" s="271" t="s">
        <v>77</v>
      </c>
      <c r="R3749" s="675">
        <v>2017</v>
      </c>
    </row>
    <row r="3750" spans="1:23" ht="23.25" hidden="1" customHeight="1" x14ac:dyDescent="0.25">
      <c r="A3750" s="5" t="s">
        <v>5988</v>
      </c>
      <c r="B3750" s="5" t="s">
        <v>5989</v>
      </c>
      <c r="C3750" s="376"/>
      <c r="D3750" s="344" t="s">
        <v>5990</v>
      </c>
      <c r="E3750" s="337" t="s">
        <v>5989</v>
      </c>
      <c r="F3750" s="344" t="s">
        <v>50</v>
      </c>
      <c r="G3750" s="344">
        <v>2</v>
      </c>
      <c r="H3750" s="650">
        <v>10.5</v>
      </c>
      <c r="I3750" s="650">
        <v>21</v>
      </c>
      <c r="J3750" s="366">
        <v>43349</v>
      </c>
      <c r="K3750" s="598" t="s">
        <v>76</v>
      </c>
      <c r="L3750" s="361" t="s">
        <v>0</v>
      </c>
      <c r="M3750" s="652" t="s">
        <v>3531</v>
      </c>
      <c r="N3750" s="660">
        <v>43377</v>
      </c>
      <c r="O3750" s="654">
        <v>43381</v>
      </c>
      <c r="P3750" s="7"/>
      <c r="Q3750" s="271" t="s">
        <v>77</v>
      </c>
      <c r="R3750" s="549">
        <v>2018</v>
      </c>
    </row>
    <row r="3751" spans="1:23" s="124" customFormat="1" ht="23.25" hidden="1" customHeight="1" x14ac:dyDescent="0.25">
      <c r="A3751" s="338" t="s">
        <v>103</v>
      </c>
      <c r="B3751" s="5" t="s">
        <v>5991</v>
      </c>
      <c r="C3751" s="376" t="s">
        <v>3299</v>
      </c>
      <c r="D3751" s="335" t="s">
        <v>5992</v>
      </c>
      <c r="E3751" s="337" t="s">
        <v>5993</v>
      </c>
      <c r="F3751" s="344" t="s">
        <v>32</v>
      </c>
      <c r="G3751" s="344">
        <v>1</v>
      </c>
      <c r="H3751" s="650">
        <v>19.739999999999998</v>
      </c>
      <c r="I3751" s="650">
        <v>19.739999999999998</v>
      </c>
      <c r="J3751" s="366">
        <v>42849</v>
      </c>
      <c r="K3751" s="598" t="s">
        <v>76</v>
      </c>
      <c r="L3751" s="361"/>
      <c r="M3751" s="652" t="s">
        <v>66</v>
      </c>
      <c r="N3751" s="660">
        <v>42857</v>
      </c>
      <c r="O3751" s="654">
        <v>42863</v>
      </c>
      <c r="P3751" s="5"/>
      <c r="Q3751" s="271" t="s">
        <v>77</v>
      </c>
      <c r="R3751" s="675">
        <v>2017</v>
      </c>
      <c r="S3751" s="330"/>
      <c r="T3751" s="330"/>
      <c r="U3751" s="330"/>
      <c r="V3751" s="330"/>
      <c r="W3751" s="330"/>
    </row>
    <row r="3752" spans="1:23" ht="23.25" hidden="1" customHeight="1" x14ac:dyDescent="0.25">
      <c r="A3752" s="445" t="s">
        <v>9</v>
      </c>
      <c r="B3752" s="445" t="s">
        <v>5994</v>
      </c>
      <c r="C3752" s="458"/>
      <c r="D3752" s="422" t="s">
        <v>4989</v>
      </c>
      <c r="E3752" s="333" t="s">
        <v>5067</v>
      </c>
      <c r="F3752" s="467" t="s">
        <v>50</v>
      </c>
      <c r="G3752" s="275">
        <v>100</v>
      </c>
      <c r="H3752" s="650"/>
      <c r="I3752" s="650">
        <v>4.32</v>
      </c>
      <c r="J3752" s="672">
        <v>43962</v>
      </c>
      <c r="K3752" s="600" t="s">
        <v>1560</v>
      </c>
      <c r="L3752" s="578" t="s">
        <v>9</v>
      </c>
      <c r="M3752" s="652" t="s">
        <v>4469</v>
      </c>
      <c r="N3752" s="660">
        <v>43969</v>
      </c>
      <c r="O3752" s="654">
        <v>43970</v>
      </c>
      <c r="P3752" s="458"/>
      <c r="Q3752" s="829" t="s">
        <v>67</v>
      </c>
      <c r="R3752" s="667">
        <f t="shared" ref="R3752:R3783" si="17">YEAR(J3752)</f>
        <v>2020</v>
      </c>
    </row>
    <row r="3753" spans="1:23" ht="23.25" hidden="1" customHeight="1" x14ac:dyDescent="0.25">
      <c r="A3753" s="445" t="s">
        <v>9</v>
      </c>
      <c r="B3753" s="445" t="s">
        <v>5994</v>
      </c>
      <c r="C3753" s="458"/>
      <c r="D3753" s="422" t="s">
        <v>4989</v>
      </c>
      <c r="E3753" s="333" t="s">
        <v>5067</v>
      </c>
      <c r="F3753" s="467" t="s">
        <v>50</v>
      </c>
      <c r="G3753" s="275">
        <v>100</v>
      </c>
      <c r="H3753" s="650"/>
      <c r="I3753" s="650">
        <v>4.32</v>
      </c>
      <c r="J3753" s="672">
        <v>43962</v>
      </c>
      <c r="K3753" s="600" t="s">
        <v>1560</v>
      </c>
      <c r="L3753" s="578" t="s">
        <v>9</v>
      </c>
      <c r="M3753" s="652" t="s">
        <v>4469</v>
      </c>
      <c r="N3753" s="660">
        <v>43969</v>
      </c>
      <c r="O3753" s="654">
        <v>43970</v>
      </c>
      <c r="P3753" s="458"/>
      <c r="Q3753" s="829" t="s">
        <v>67</v>
      </c>
      <c r="R3753" s="667">
        <f t="shared" si="17"/>
        <v>2020</v>
      </c>
    </row>
    <row r="3754" spans="1:23" ht="23.25" hidden="1" customHeight="1" x14ac:dyDescent="0.25">
      <c r="A3754" s="3" t="s">
        <v>140</v>
      </c>
      <c r="B3754" s="4" t="s">
        <v>4067</v>
      </c>
      <c r="C3754" s="376" t="s">
        <v>646</v>
      </c>
      <c r="D3754" s="422">
        <v>243152</v>
      </c>
      <c r="E3754" s="337" t="s">
        <v>432</v>
      </c>
      <c r="F3754" s="332" t="s">
        <v>94</v>
      </c>
      <c r="G3754" s="332">
        <v>6</v>
      </c>
      <c r="H3754" s="650">
        <v>315.36</v>
      </c>
      <c r="I3754" s="650">
        <f t="shared" ref="I3754:I3769" si="18">H3754*G3754</f>
        <v>1892.16</v>
      </c>
      <c r="J3754" s="419">
        <v>43962</v>
      </c>
      <c r="K3754" s="600" t="s">
        <v>214</v>
      </c>
      <c r="L3754" s="323" t="s">
        <v>54</v>
      </c>
      <c r="M3754" s="652" t="s">
        <v>4469</v>
      </c>
      <c r="N3754" s="660">
        <v>43969</v>
      </c>
      <c r="O3754" s="654">
        <v>43970</v>
      </c>
      <c r="P3754" s="124"/>
      <c r="Q3754" s="825" t="s">
        <v>67</v>
      </c>
      <c r="R3754" s="667">
        <f t="shared" si="17"/>
        <v>2020</v>
      </c>
    </row>
    <row r="3755" spans="1:23" ht="23.25" hidden="1" customHeight="1" x14ac:dyDescent="0.25">
      <c r="A3755" s="3" t="s">
        <v>140</v>
      </c>
      <c r="B3755" s="4" t="s">
        <v>4067</v>
      </c>
      <c r="C3755" s="376" t="s">
        <v>646</v>
      </c>
      <c r="D3755" s="422">
        <v>243153</v>
      </c>
      <c r="E3755" s="337" t="s">
        <v>433</v>
      </c>
      <c r="F3755" s="332" t="s">
        <v>94</v>
      </c>
      <c r="G3755" s="332">
        <v>4</v>
      </c>
      <c r="H3755" s="650">
        <v>139.68</v>
      </c>
      <c r="I3755" s="650">
        <f t="shared" si="18"/>
        <v>558.72</v>
      </c>
      <c r="J3755" s="419">
        <v>43962</v>
      </c>
      <c r="K3755" s="600" t="s">
        <v>214</v>
      </c>
      <c r="L3755" s="323" t="s">
        <v>54</v>
      </c>
      <c r="M3755" s="652" t="s">
        <v>4469</v>
      </c>
      <c r="N3755" s="660">
        <v>43969</v>
      </c>
      <c r="O3755" s="654">
        <v>43970</v>
      </c>
      <c r="P3755" s="124"/>
      <c r="Q3755" s="825" t="s">
        <v>67</v>
      </c>
      <c r="R3755" s="667">
        <f t="shared" si="17"/>
        <v>2020</v>
      </c>
    </row>
    <row r="3756" spans="1:23" ht="23.25" hidden="1" customHeight="1" x14ac:dyDescent="0.25">
      <c r="A3756" s="3" t="s">
        <v>140</v>
      </c>
      <c r="B3756" s="4" t="s">
        <v>4067</v>
      </c>
      <c r="C3756" s="376" t="s">
        <v>646</v>
      </c>
      <c r="D3756" s="422">
        <v>243154</v>
      </c>
      <c r="E3756" s="337" t="s">
        <v>434</v>
      </c>
      <c r="F3756" s="332" t="s">
        <v>94</v>
      </c>
      <c r="G3756" s="332">
        <v>2</v>
      </c>
      <c r="H3756" s="650">
        <v>221.76</v>
      </c>
      <c r="I3756" s="650">
        <f t="shared" si="18"/>
        <v>443.52</v>
      </c>
      <c r="J3756" s="419">
        <v>43962</v>
      </c>
      <c r="K3756" s="600" t="s">
        <v>214</v>
      </c>
      <c r="L3756" s="323" t="s">
        <v>54</v>
      </c>
      <c r="M3756" s="652" t="s">
        <v>4469</v>
      </c>
      <c r="N3756" s="660">
        <v>43969</v>
      </c>
      <c r="O3756" s="654">
        <v>43970</v>
      </c>
      <c r="P3756" s="124"/>
      <c r="Q3756" s="825" t="s">
        <v>67</v>
      </c>
      <c r="R3756" s="667">
        <f t="shared" si="17"/>
        <v>2020</v>
      </c>
    </row>
    <row r="3757" spans="1:23" ht="23.25" hidden="1" customHeight="1" x14ac:dyDescent="0.25">
      <c r="A3757" s="3" t="s">
        <v>140</v>
      </c>
      <c r="B3757" s="4" t="s">
        <v>4067</v>
      </c>
      <c r="C3757" s="376" t="s">
        <v>646</v>
      </c>
      <c r="D3757" s="422">
        <v>243155</v>
      </c>
      <c r="E3757" s="337" t="s">
        <v>435</v>
      </c>
      <c r="F3757" s="332" t="s">
        <v>94</v>
      </c>
      <c r="G3757" s="332">
        <v>6</v>
      </c>
      <c r="H3757" s="650">
        <v>24.48</v>
      </c>
      <c r="I3757" s="650">
        <f t="shared" si="18"/>
        <v>146.88</v>
      </c>
      <c r="J3757" s="419">
        <v>43962</v>
      </c>
      <c r="K3757" s="600" t="s">
        <v>214</v>
      </c>
      <c r="L3757" s="323" t="s">
        <v>54</v>
      </c>
      <c r="M3757" s="652" t="s">
        <v>4469</v>
      </c>
      <c r="N3757" s="660">
        <v>43969</v>
      </c>
      <c r="O3757" s="654">
        <v>43970</v>
      </c>
      <c r="P3757" s="124"/>
      <c r="Q3757" s="825" t="s">
        <v>67</v>
      </c>
      <c r="R3757" s="667">
        <f t="shared" si="17"/>
        <v>2020</v>
      </c>
    </row>
    <row r="3758" spans="1:23" ht="23.25" hidden="1" customHeight="1" x14ac:dyDescent="0.25">
      <c r="A3758" s="3" t="s">
        <v>140</v>
      </c>
      <c r="B3758" s="5" t="s">
        <v>4067</v>
      </c>
      <c r="C3758" s="376" t="s">
        <v>646</v>
      </c>
      <c r="D3758" s="422" t="s">
        <v>4073</v>
      </c>
      <c r="E3758" s="333" t="s">
        <v>4074</v>
      </c>
      <c r="F3758" s="332" t="s">
        <v>94</v>
      </c>
      <c r="G3758" s="344">
        <v>18</v>
      </c>
      <c r="H3758" s="650">
        <v>12.8</v>
      </c>
      <c r="I3758" s="650">
        <f t="shared" si="18"/>
        <v>230.4</v>
      </c>
      <c r="J3758" s="419">
        <v>43962</v>
      </c>
      <c r="K3758" s="600" t="s">
        <v>214</v>
      </c>
      <c r="L3758" s="323" t="s">
        <v>54</v>
      </c>
      <c r="M3758" s="652" t="s">
        <v>4469</v>
      </c>
      <c r="N3758" s="660">
        <v>43969</v>
      </c>
      <c r="O3758" s="654">
        <v>43970</v>
      </c>
      <c r="P3758" s="124"/>
      <c r="Q3758" s="825" t="s">
        <v>67</v>
      </c>
      <c r="R3758" s="667">
        <f t="shared" si="17"/>
        <v>2020</v>
      </c>
    </row>
    <row r="3759" spans="1:23" ht="23.25" hidden="1" customHeight="1" x14ac:dyDescent="0.25">
      <c r="A3759" s="3" t="s">
        <v>140</v>
      </c>
      <c r="B3759" s="5" t="s">
        <v>4067</v>
      </c>
      <c r="C3759" s="376" t="s">
        <v>646</v>
      </c>
      <c r="D3759" s="422" t="s">
        <v>3855</v>
      </c>
      <c r="E3759" s="337" t="s">
        <v>4810</v>
      </c>
      <c r="F3759" s="332" t="s">
        <v>94</v>
      </c>
      <c r="G3759" s="332">
        <v>6</v>
      </c>
      <c r="H3759" s="650">
        <v>79.2</v>
      </c>
      <c r="I3759" s="650">
        <f t="shared" si="18"/>
        <v>475.20000000000005</v>
      </c>
      <c r="J3759" s="366">
        <v>43962</v>
      </c>
      <c r="K3759" s="600" t="s">
        <v>214</v>
      </c>
      <c r="L3759" s="323" t="s">
        <v>54</v>
      </c>
      <c r="M3759" s="652" t="s">
        <v>4469</v>
      </c>
      <c r="N3759" s="660">
        <v>43969</v>
      </c>
      <c r="O3759" s="654">
        <v>43970</v>
      </c>
      <c r="P3759" s="124"/>
      <c r="Q3759" s="825" t="s">
        <v>67</v>
      </c>
      <c r="R3759" s="667">
        <f t="shared" si="17"/>
        <v>2020</v>
      </c>
    </row>
    <row r="3760" spans="1:23" ht="23.25" hidden="1" customHeight="1" x14ac:dyDescent="0.25">
      <c r="A3760" s="3" t="s">
        <v>140</v>
      </c>
      <c r="B3760" s="5" t="s">
        <v>4067</v>
      </c>
      <c r="C3760" s="376" t="s">
        <v>646</v>
      </c>
      <c r="D3760" s="422" t="s">
        <v>545</v>
      </c>
      <c r="E3760" s="337" t="s">
        <v>4076</v>
      </c>
      <c r="F3760" s="344" t="s">
        <v>348</v>
      </c>
      <c r="G3760" s="344">
        <v>6</v>
      </c>
      <c r="H3760" s="650">
        <v>62.4</v>
      </c>
      <c r="I3760" s="650">
        <f t="shared" si="18"/>
        <v>374.4</v>
      </c>
      <c r="J3760" s="366">
        <v>43962</v>
      </c>
      <c r="K3760" s="600" t="s">
        <v>214</v>
      </c>
      <c r="L3760" s="361" t="s">
        <v>54</v>
      </c>
      <c r="M3760" s="652" t="s">
        <v>4469</v>
      </c>
      <c r="N3760" s="660">
        <v>43969</v>
      </c>
      <c r="O3760" s="654">
        <v>43970</v>
      </c>
      <c r="P3760" s="124"/>
      <c r="Q3760" s="825" t="s">
        <v>67</v>
      </c>
      <c r="R3760" s="667">
        <f t="shared" si="17"/>
        <v>2020</v>
      </c>
    </row>
    <row r="3761" spans="1:23" s="564" customFormat="1" ht="23.25" hidden="1" customHeight="1" x14ac:dyDescent="0.25">
      <c r="A3761" s="3" t="s">
        <v>140</v>
      </c>
      <c r="B3761" s="5" t="s">
        <v>4067</v>
      </c>
      <c r="C3761" s="376" t="s">
        <v>646</v>
      </c>
      <c r="D3761" s="422" t="s">
        <v>547</v>
      </c>
      <c r="E3761" s="337" t="s">
        <v>4077</v>
      </c>
      <c r="F3761" s="344" t="s">
        <v>348</v>
      </c>
      <c r="G3761" s="344">
        <v>6</v>
      </c>
      <c r="H3761" s="650">
        <v>74.25</v>
      </c>
      <c r="I3761" s="650">
        <f t="shared" si="18"/>
        <v>445.5</v>
      </c>
      <c r="J3761" s="366">
        <v>43962</v>
      </c>
      <c r="K3761" s="600" t="s">
        <v>214</v>
      </c>
      <c r="L3761" s="361" t="s">
        <v>54</v>
      </c>
      <c r="M3761" s="652" t="s">
        <v>4469</v>
      </c>
      <c r="N3761" s="660">
        <v>43969</v>
      </c>
      <c r="O3761" s="654">
        <v>43970</v>
      </c>
      <c r="P3761" s="124"/>
      <c r="Q3761" s="825" t="s">
        <v>67</v>
      </c>
      <c r="R3761" s="667">
        <f t="shared" si="17"/>
        <v>2020</v>
      </c>
      <c r="S3761" s="330"/>
      <c r="T3761" s="330"/>
      <c r="U3761" s="330"/>
      <c r="V3761" s="330"/>
      <c r="W3761" s="330"/>
    </row>
    <row r="3762" spans="1:23" ht="23.25" hidden="1" customHeight="1" x14ac:dyDescent="0.25">
      <c r="A3762" s="3" t="s">
        <v>140</v>
      </c>
      <c r="B3762" s="4" t="s">
        <v>4067</v>
      </c>
      <c r="C3762" s="376" t="s">
        <v>646</v>
      </c>
      <c r="D3762" s="422">
        <v>243152</v>
      </c>
      <c r="E3762" s="337" t="s">
        <v>432</v>
      </c>
      <c r="F3762" s="332" t="s">
        <v>94</v>
      </c>
      <c r="G3762" s="332">
        <v>6</v>
      </c>
      <c r="H3762" s="650">
        <v>315.36</v>
      </c>
      <c r="I3762" s="650">
        <f t="shared" si="18"/>
        <v>1892.16</v>
      </c>
      <c r="J3762" s="419">
        <v>43962</v>
      </c>
      <c r="K3762" s="600" t="s">
        <v>214</v>
      </c>
      <c r="L3762" s="323" t="s">
        <v>54</v>
      </c>
      <c r="M3762" s="652" t="s">
        <v>4469</v>
      </c>
      <c r="N3762" s="660">
        <v>43969</v>
      </c>
      <c r="O3762" s="654">
        <v>43970</v>
      </c>
      <c r="P3762" s="124"/>
      <c r="Q3762" s="825" t="s">
        <v>67</v>
      </c>
      <c r="R3762" s="667">
        <f t="shared" si="17"/>
        <v>2020</v>
      </c>
    </row>
    <row r="3763" spans="1:23" ht="23.25" hidden="1" customHeight="1" x14ac:dyDescent="0.25">
      <c r="A3763" s="3" t="s">
        <v>140</v>
      </c>
      <c r="B3763" s="4" t="s">
        <v>4067</v>
      </c>
      <c r="C3763" s="376" t="s">
        <v>646</v>
      </c>
      <c r="D3763" s="422">
        <v>243153</v>
      </c>
      <c r="E3763" s="337" t="s">
        <v>433</v>
      </c>
      <c r="F3763" s="332" t="s">
        <v>94</v>
      </c>
      <c r="G3763" s="332">
        <v>4</v>
      </c>
      <c r="H3763" s="650">
        <v>139.68</v>
      </c>
      <c r="I3763" s="650">
        <f t="shared" si="18"/>
        <v>558.72</v>
      </c>
      <c r="J3763" s="419">
        <v>43962</v>
      </c>
      <c r="K3763" s="600" t="s">
        <v>214</v>
      </c>
      <c r="L3763" s="323" t="s">
        <v>54</v>
      </c>
      <c r="M3763" s="652" t="s">
        <v>4469</v>
      </c>
      <c r="N3763" s="660">
        <v>43969</v>
      </c>
      <c r="O3763" s="654">
        <v>43970</v>
      </c>
      <c r="P3763" s="124"/>
      <c r="Q3763" s="825" t="s">
        <v>67</v>
      </c>
      <c r="R3763" s="667">
        <f t="shared" si="17"/>
        <v>2020</v>
      </c>
    </row>
    <row r="3764" spans="1:23" ht="23.25" hidden="1" customHeight="1" x14ac:dyDescent="0.25">
      <c r="A3764" s="3" t="s">
        <v>140</v>
      </c>
      <c r="B3764" s="4" t="s">
        <v>4067</v>
      </c>
      <c r="C3764" s="376" t="s">
        <v>646</v>
      </c>
      <c r="D3764" s="422">
        <v>243154</v>
      </c>
      <c r="E3764" s="337" t="s">
        <v>434</v>
      </c>
      <c r="F3764" s="332" t="s">
        <v>94</v>
      </c>
      <c r="G3764" s="332">
        <v>2</v>
      </c>
      <c r="H3764" s="650">
        <v>221.76</v>
      </c>
      <c r="I3764" s="650">
        <f t="shared" si="18"/>
        <v>443.52</v>
      </c>
      <c r="J3764" s="419">
        <v>43962</v>
      </c>
      <c r="K3764" s="600" t="s">
        <v>214</v>
      </c>
      <c r="L3764" s="323" t="s">
        <v>54</v>
      </c>
      <c r="M3764" s="652" t="s">
        <v>4469</v>
      </c>
      <c r="N3764" s="660">
        <v>43969</v>
      </c>
      <c r="O3764" s="654">
        <v>43970</v>
      </c>
      <c r="P3764" s="124"/>
      <c r="Q3764" s="825" t="s">
        <v>67</v>
      </c>
      <c r="R3764" s="667">
        <f t="shared" si="17"/>
        <v>2020</v>
      </c>
    </row>
    <row r="3765" spans="1:23" ht="23.25" hidden="1" customHeight="1" x14ac:dyDescent="0.25">
      <c r="A3765" s="3" t="s">
        <v>140</v>
      </c>
      <c r="B3765" s="4" t="s">
        <v>4067</v>
      </c>
      <c r="C3765" s="376" t="s">
        <v>646</v>
      </c>
      <c r="D3765" s="422">
        <v>243155</v>
      </c>
      <c r="E3765" s="337" t="s">
        <v>435</v>
      </c>
      <c r="F3765" s="332" t="s">
        <v>94</v>
      </c>
      <c r="G3765" s="332">
        <v>6</v>
      </c>
      <c r="H3765" s="650">
        <v>24.48</v>
      </c>
      <c r="I3765" s="650">
        <f t="shared" si="18"/>
        <v>146.88</v>
      </c>
      <c r="J3765" s="419">
        <v>43962</v>
      </c>
      <c r="K3765" s="600" t="s">
        <v>214</v>
      </c>
      <c r="L3765" s="323" t="s">
        <v>54</v>
      </c>
      <c r="M3765" s="652" t="s">
        <v>4469</v>
      </c>
      <c r="N3765" s="660">
        <v>43969</v>
      </c>
      <c r="O3765" s="654">
        <v>43970</v>
      </c>
      <c r="P3765" s="124"/>
      <c r="Q3765" s="825" t="s">
        <v>67</v>
      </c>
      <c r="R3765" s="667">
        <f t="shared" si="17"/>
        <v>2020</v>
      </c>
    </row>
    <row r="3766" spans="1:23" ht="23.25" hidden="1" customHeight="1" x14ac:dyDescent="0.25">
      <c r="A3766" s="3" t="s">
        <v>140</v>
      </c>
      <c r="B3766" s="5" t="s">
        <v>4067</v>
      </c>
      <c r="C3766" s="376" t="s">
        <v>646</v>
      </c>
      <c r="D3766" s="422" t="s">
        <v>4073</v>
      </c>
      <c r="E3766" s="333" t="s">
        <v>4074</v>
      </c>
      <c r="F3766" s="332" t="s">
        <v>94</v>
      </c>
      <c r="G3766" s="344">
        <v>18</v>
      </c>
      <c r="H3766" s="650">
        <v>12.8</v>
      </c>
      <c r="I3766" s="650">
        <f t="shared" si="18"/>
        <v>230.4</v>
      </c>
      <c r="J3766" s="419">
        <v>43962</v>
      </c>
      <c r="K3766" s="600" t="s">
        <v>214</v>
      </c>
      <c r="L3766" s="323" t="s">
        <v>54</v>
      </c>
      <c r="M3766" s="652" t="s">
        <v>4469</v>
      </c>
      <c r="N3766" s="660">
        <v>43969</v>
      </c>
      <c r="O3766" s="654">
        <v>43970</v>
      </c>
      <c r="P3766" s="124"/>
      <c r="Q3766" s="825" t="s">
        <v>67</v>
      </c>
      <c r="R3766" s="667">
        <f t="shared" si="17"/>
        <v>2020</v>
      </c>
    </row>
    <row r="3767" spans="1:23" ht="23.25" hidden="1" customHeight="1" x14ac:dyDescent="0.25">
      <c r="A3767" s="3" t="s">
        <v>140</v>
      </c>
      <c r="B3767" s="5" t="s">
        <v>4067</v>
      </c>
      <c r="C3767" s="376" t="s">
        <v>646</v>
      </c>
      <c r="D3767" s="422" t="s">
        <v>3855</v>
      </c>
      <c r="E3767" s="337" t="s">
        <v>4810</v>
      </c>
      <c r="F3767" s="332" t="s">
        <v>94</v>
      </c>
      <c r="G3767" s="332">
        <v>6</v>
      </c>
      <c r="H3767" s="650">
        <v>79.2</v>
      </c>
      <c r="I3767" s="650">
        <f t="shared" si="18"/>
        <v>475.20000000000005</v>
      </c>
      <c r="J3767" s="366">
        <v>43962</v>
      </c>
      <c r="K3767" s="600" t="s">
        <v>214</v>
      </c>
      <c r="L3767" s="323" t="s">
        <v>54</v>
      </c>
      <c r="M3767" s="652" t="s">
        <v>4469</v>
      </c>
      <c r="N3767" s="660">
        <v>43969</v>
      </c>
      <c r="O3767" s="654">
        <v>43970</v>
      </c>
      <c r="P3767" s="124"/>
      <c r="Q3767" s="825" t="s">
        <v>67</v>
      </c>
      <c r="R3767" s="667">
        <f t="shared" si="17"/>
        <v>2020</v>
      </c>
    </row>
    <row r="3768" spans="1:23" ht="23.25" hidden="1" customHeight="1" x14ac:dyDescent="0.25">
      <c r="A3768" s="3" t="s">
        <v>140</v>
      </c>
      <c r="B3768" s="5" t="s">
        <v>4067</v>
      </c>
      <c r="C3768" s="376" t="s">
        <v>646</v>
      </c>
      <c r="D3768" s="422" t="s">
        <v>545</v>
      </c>
      <c r="E3768" s="337" t="s">
        <v>4076</v>
      </c>
      <c r="F3768" s="344" t="s">
        <v>348</v>
      </c>
      <c r="G3768" s="344">
        <v>6</v>
      </c>
      <c r="H3768" s="650">
        <v>62.4</v>
      </c>
      <c r="I3768" s="650">
        <f t="shared" si="18"/>
        <v>374.4</v>
      </c>
      <c r="J3768" s="366">
        <v>43962</v>
      </c>
      <c r="K3768" s="600" t="s">
        <v>214</v>
      </c>
      <c r="L3768" s="361" t="s">
        <v>54</v>
      </c>
      <c r="M3768" s="652" t="s">
        <v>4469</v>
      </c>
      <c r="N3768" s="660">
        <v>43969</v>
      </c>
      <c r="O3768" s="654">
        <v>43970</v>
      </c>
      <c r="P3768" s="124"/>
      <c r="Q3768" s="825" t="s">
        <v>67</v>
      </c>
      <c r="R3768" s="667">
        <f t="shared" si="17"/>
        <v>2020</v>
      </c>
    </row>
    <row r="3769" spans="1:23" ht="23.25" hidden="1" customHeight="1" x14ac:dyDescent="0.25">
      <c r="A3769" s="3" t="s">
        <v>140</v>
      </c>
      <c r="B3769" s="5" t="s">
        <v>4067</v>
      </c>
      <c r="C3769" s="376" t="s">
        <v>646</v>
      </c>
      <c r="D3769" s="422" t="s">
        <v>547</v>
      </c>
      <c r="E3769" s="337" t="s">
        <v>4077</v>
      </c>
      <c r="F3769" s="344" t="s">
        <v>348</v>
      </c>
      <c r="G3769" s="344">
        <v>6</v>
      </c>
      <c r="H3769" s="650">
        <v>74.25</v>
      </c>
      <c r="I3769" s="650">
        <f t="shared" si="18"/>
        <v>445.5</v>
      </c>
      <c r="J3769" s="366">
        <v>43962</v>
      </c>
      <c r="K3769" s="600" t="s">
        <v>214</v>
      </c>
      <c r="L3769" s="361" t="s">
        <v>54</v>
      </c>
      <c r="M3769" s="652" t="s">
        <v>4469</v>
      </c>
      <c r="N3769" s="660">
        <v>43969</v>
      </c>
      <c r="O3769" s="654">
        <v>43970</v>
      </c>
      <c r="P3769" s="124"/>
      <c r="Q3769" s="825" t="s">
        <v>67</v>
      </c>
      <c r="R3769" s="667">
        <f t="shared" si="17"/>
        <v>2020</v>
      </c>
    </row>
    <row r="3770" spans="1:23" ht="23.25" hidden="1" customHeight="1" x14ac:dyDescent="0.25">
      <c r="A3770" s="445" t="s">
        <v>9</v>
      </c>
      <c r="B3770" s="445" t="s">
        <v>2746</v>
      </c>
      <c r="C3770" s="830" t="s">
        <v>246</v>
      </c>
      <c r="D3770" s="422" t="s">
        <v>420</v>
      </c>
      <c r="E3770" s="337" t="s">
        <v>421</v>
      </c>
      <c r="F3770" s="467" t="s">
        <v>50</v>
      </c>
      <c r="G3770" s="464" t="s">
        <v>5804</v>
      </c>
      <c r="H3770" s="650">
        <v>79.09</v>
      </c>
      <c r="I3770" s="650">
        <v>395.45</v>
      </c>
      <c r="J3770" s="672">
        <v>43962</v>
      </c>
      <c r="K3770" s="600" t="s">
        <v>234</v>
      </c>
      <c r="L3770" s="578" t="s">
        <v>9</v>
      </c>
      <c r="M3770" s="652" t="s">
        <v>4469</v>
      </c>
      <c r="N3770" s="660">
        <v>43969</v>
      </c>
      <c r="O3770" s="654">
        <v>43970</v>
      </c>
      <c r="P3770" s="438"/>
      <c r="Q3770" s="825" t="s">
        <v>67</v>
      </c>
      <c r="R3770" s="667">
        <f t="shared" si="17"/>
        <v>2020</v>
      </c>
    </row>
    <row r="3771" spans="1:23" ht="23.25" hidden="1" customHeight="1" x14ac:dyDescent="0.25">
      <c r="A3771" s="445" t="s">
        <v>9</v>
      </c>
      <c r="B3771" s="445" t="s">
        <v>2746</v>
      </c>
      <c r="C3771" s="830" t="s">
        <v>246</v>
      </c>
      <c r="D3771" s="422" t="s">
        <v>420</v>
      </c>
      <c r="E3771" s="337" t="s">
        <v>421</v>
      </c>
      <c r="F3771" s="467" t="s">
        <v>50</v>
      </c>
      <c r="G3771" s="464" t="s">
        <v>5804</v>
      </c>
      <c r="H3771" s="650">
        <v>79.09</v>
      </c>
      <c r="I3771" s="650">
        <v>395.45</v>
      </c>
      <c r="J3771" s="672">
        <v>43962</v>
      </c>
      <c r="K3771" s="600" t="s">
        <v>234</v>
      </c>
      <c r="L3771" s="578" t="s">
        <v>9</v>
      </c>
      <c r="M3771" s="652" t="s">
        <v>4469</v>
      </c>
      <c r="N3771" s="660">
        <v>43969</v>
      </c>
      <c r="O3771" s="654">
        <v>43970</v>
      </c>
      <c r="P3771" s="438"/>
      <c r="Q3771" s="825" t="s">
        <v>67</v>
      </c>
      <c r="R3771" s="667">
        <f t="shared" si="17"/>
        <v>2020</v>
      </c>
    </row>
    <row r="3772" spans="1:23" s="564" customFormat="1" ht="23.25" hidden="1" customHeight="1" x14ac:dyDescent="0.25">
      <c r="A3772" s="445" t="s">
        <v>9</v>
      </c>
      <c r="B3772" s="445" t="s">
        <v>4941</v>
      </c>
      <c r="C3772" s="458"/>
      <c r="D3772" s="422" t="s">
        <v>5464</v>
      </c>
      <c r="E3772" s="333" t="s">
        <v>5465</v>
      </c>
      <c r="F3772" s="467" t="s">
        <v>50</v>
      </c>
      <c r="G3772" s="467">
        <v>100</v>
      </c>
      <c r="H3772" s="650"/>
      <c r="I3772" s="650">
        <v>8.68</v>
      </c>
      <c r="J3772" s="672">
        <v>43962</v>
      </c>
      <c r="K3772" s="600" t="s">
        <v>1560</v>
      </c>
      <c r="L3772" s="578" t="s">
        <v>9</v>
      </c>
      <c r="M3772" s="652" t="s">
        <v>4469</v>
      </c>
      <c r="N3772" s="660">
        <v>43969</v>
      </c>
      <c r="O3772" s="654">
        <v>43970</v>
      </c>
      <c r="P3772" s="458"/>
      <c r="Q3772" s="829" t="s">
        <v>100</v>
      </c>
      <c r="R3772" s="667">
        <f t="shared" si="17"/>
        <v>2020</v>
      </c>
      <c r="S3772" s="330"/>
      <c r="T3772" s="330"/>
      <c r="U3772" s="330"/>
      <c r="V3772" s="330"/>
      <c r="W3772" s="330"/>
    </row>
    <row r="3773" spans="1:23" s="124" customFormat="1" ht="23.25" hidden="1" customHeight="1" x14ac:dyDescent="0.25">
      <c r="A3773" s="445" t="s">
        <v>9</v>
      </c>
      <c r="B3773" s="445" t="s">
        <v>4941</v>
      </c>
      <c r="C3773" s="458"/>
      <c r="D3773" s="422" t="s">
        <v>5464</v>
      </c>
      <c r="E3773" s="333" t="s">
        <v>5465</v>
      </c>
      <c r="F3773" s="467" t="s">
        <v>50</v>
      </c>
      <c r="G3773" s="467">
        <v>100</v>
      </c>
      <c r="H3773" s="650"/>
      <c r="I3773" s="650">
        <v>8.68</v>
      </c>
      <c r="J3773" s="672">
        <v>43962</v>
      </c>
      <c r="K3773" s="600" t="s">
        <v>1560</v>
      </c>
      <c r="L3773" s="578" t="s">
        <v>9</v>
      </c>
      <c r="M3773" s="652" t="s">
        <v>4469</v>
      </c>
      <c r="N3773" s="660">
        <v>43969</v>
      </c>
      <c r="O3773" s="654">
        <v>43970</v>
      </c>
      <c r="P3773" s="458"/>
      <c r="Q3773" s="829" t="s">
        <v>100</v>
      </c>
      <c r="R3773" s="667">
        <f t="shared" si="17"/>
        <v>2020</v>
      </c>
      <c r="S3773" s="330"/>
      <c r="T3773" s="330"/>
      <c r="U3773" s="330"/>
      <c r="V3773" s="330"/>
      <c r="W3773" s="330"/>
    </row>
    <row r="3774" spans="1:23" ht="23.25" hidden="1" customHeight="1" x14ac:dyDescent="0.25">
      <c r="A3774" s="445" t="s">
        <v>9</v>
      </c>
      <c r="B3774" s="445" t="s">
        <v>5995</v>
      </c>
      <c r="C3774" s="458"/>
      <c r="D3774" s="422" t="s">
        <v>5463</v>
      </c>
      <c r="E3774" s="333" t="s">
        <v>4935</v>
      </c>
      <c r="F3774" s="467" t="s">
        <v>50</v>
      </c>
      <c r="G3774" s="275">
        <v>100</v>
      </c>
      <c r="H3774" s="650"/>
      <c r="I3774" s="650">
        <v>33.700000000000003</v>
      </c>
      <c r="J3774" s="665">
        <v>43962</v>
      </c>
      <c r="K3774" s="600" t="s">
        <v>1560</v>
      </c>
      <c r="L3774" s="578" t="s">
        <v>9</v>
      </c>
      <c r="M3774" s="652" t="s">
        <v>4469</v>
      </c>
      <c r="N3774" s="660">
        <v>43969</v>
      </c>
      <c r="O3774" s="654">
        <v>43970</v>
      </c>
      <c r="P3774" s="458"/>
      <c r="Q3774" s="760" t="s">
        <v>100</v>
      </c>
      <c r="R3774" s="667">
        <f t="shared" si="17"/>
        <v>2020</v>
      </c>
    </row>
    <row r="3775" spans="1:23" ht="23.25" hidden="1" customHeight="1" x14ac:dyDescent="0.25">
      <c r="A3775" s="445" t="s">
        <v>9</v>
      </c>
      <c r="B3775" s="445" t="s">
        <v>5995</v>
      </c>
      <c r="C3775" s="458"/>
      <c r="D3775" s="422" t="s">
        <v>5463</v>
      </c>
      <c r="E3775" s="333" t="s">
        <v>4935</v>
      </c>
      <c r="F3775" s="467" t="s">
        <v>50</v>
      </c>
      <c r="G3775" s="275">
        <v>100</v>
      </c>
      <c r="H3775" s="650"/>
      <c r="I3775" s="650">
        <v>33.700000000000003</v>
      </c>
      <c r="J3775" s="665">
        <v>43962</v>
      </c>
      <c r="K3775" s="600" t="s">
        <v>1560</v>
      </c>
      <c r="L3775" s="578" t="s">
        <v>9</v>
      </c>
      <c r="M3775" s="652" t="s">
        <v>4469</v>
      </c>
      <c r="N3775" s="660">
        <v>43969</v>
      </c>
      <c r="O3775" s="654">
        <v>43970</v>
      </c>
      <c r="P3775" s="458"/>
      <c r="Q3775" s="760" t="s">
        <v>100</v>
      </c>
      <c r="R3775" s="667">
        <f t="shared" si="17"/>
        <v>2020</v>
      </c>
    </row>
    <row r="3776" spans="1:23" s="124" customFormat="1" ht="23.25" hidden="1" customHeight="1" x14ac:dyDescent="0.25">
      <c r="A3776" s="445" t="s">
        <v>9</v>
      </c>
      <c r="B3776" s="445" t="s">
        <v>5996</v>
      </c>
      <c r="C3776" s="664"/>
      <c r="D3776" s="422"/>
      <c r="E3776" s="337" t="s">
        <v>5997</v>
      </c>
      <c r="F3776" s="122" t="s">
        <v>50</v>
      </c>
      <c r="G3776" s="664">
        <v>1</v>
      </c>
      <c r="H3776" s="650"/>
      <c r="I3776" s="650">
        <v>42.85</v>
      </c>
      <c r="J3776" s="665">
        <v>43962</v>
      </c>
      <c r="K3776" s="600" t="s">
        <v>1560</v>
      </c>
      <c r="L3776" s="578" t="s">
        <v>9</v>
      </c>
      <c r="M3776" s="652" t="s">
        <v>4469</v>
      </c>
      <c r="N3776" s="660">
        <v>43969</v>
      </c>
      <c r="O3776" s="654">
        <v>43970</v>
      </c>
      <c r="Q3776" s="269" t="s">
        <v>67</v>
      </c>
      <c r="R3776" s="667">
        <f t="shared" si="17"/>
        <v>2020</v>
      </c>
      <c r="S3776" s="330"/>
      <c r="T3776" s="330"/>
      <c r="U3776" s="330"/>
      <c r="V3776" s="330"/>
      <c r="W3776" s="330"/>
    </row>
    <row r="3777" spans="1:23" ht="23.25" hidden="1" customHeight="1" x14ac:dyDescent="0.25">
      <c r="A3777" s="445" t="s">
        <v>9</v>
      </c>
      <c r="B3777" s="445" t="s">
        <v>5996</v>
      </c>
      <c r="C3777" s="664"/>
      <c r="D3777" s="422"/>
      <c r="E3777" s="337" t="s">
        <v>5997</v>
      </c>
      <c r="F3777" s="122" t="s">
        <v>50</v>
      </c>
      <c r="G3777" s="664">
        <v>1</v>
      </c>
      <c r="H3777" s="650"/>
      <c r="I3777" s="650">
        <v>42.85</v>
      </c>
      <c r="J3777" s="665">
        <v>43962</v>
      </c>
      <c r="K3777" s="600" t="s">
        <v>1560</v>
      </c>
      <c r="L3777" s="578" t="s">
        <v>9</v>
      </c>
      <c r="M3777" s="652" t="s">
        <v>4469</v>
      </c>
      <c r="N3777" s="660">
        <v>43969</v>
      </c>
      <c r="O3777" s="654">
        <v>43970</v>
      </c>
      <c r="P3777" s="124"/>
      <c r="Q3777" s="269" t="s">
        <v>67</v>
      </c>
      <c r="R3777" s="667">
        <f t="shared" si="17"/>
        <v>2020</v>
      </c>
    </row>
    <row r="3778" spans="1:23" ht="23.25" hidden="1" customHeight="1" x14ac:dyDescent="0.25">
      <c r="A3778" s="445" t="s">
        <v>5998</v>
      </c>
      <c r="B3778" s="445" t="s">
        <v>5999</v>
      </c>
      <c r="C3778" s="661" t="s">
        <v>6000</v>
      </c>
      <c r="D3778" s="422"/>
      <c r="E3778" s="337" t="s">
        <v>5999</v>
      </c>
      <c r="F3778" s="118" t="s">
        <v>50</v>
      </c>
      <c r="G3778" s="661">
        <v>1</v>
      </c>
      <c r="H3778" s="650"/>
      <c r="I3778" s="650"/>
      <c r="J3778" s="168">
        <v>43963</v>
      </c>
      <c r="K3778" s="600"/>
      <c r="L3778" s="312" t="s">
        <v>1158</v>
      </c>
      <c r="M3778" s="652" t="s">
        <v>4469</v>
      </c>
      <c r="N3778" s="660">
        <v>43969</v>
      </c>
      <c r="O3778" s="654">
        <v>43970</v>
      </c>
      <c r="P3778" s="86"/>
      <c r="Q3778" s="271" t="s">
        <v>100</v>
      </c>
      <c r="R3778" s="455">
        <f t="shared" si="17"/>
        <v>2020</v>
      </c>
    </row>
    <row r="3779" spans="1:23" ht="23.25" hidden="1" customHeight="1" x14ac:dyDescent="0.25">
      <c r="A3779" s="445" t="s">
        <v>5998</v>
      </c>
      <c r="B3779" s="445" t="s">
        <v>5999</v>
      </c>
      <c r="C3779" s="661" t="s">
        <v>6000</v>
      </c>
      <c r="D3779" s="422"/>
      <c r="E3779" s="337" t="s">
        <v>5999</v>
      </c>
      <c r="F3779" s="118" t="s">
        <v>50</v>
      </c>
      <c r="G3779" s="661">
        <v>1</v>
      </c>
      <c r="H3779" s="650"/>
      <c r="I3779" s="650"/>
      <c r="J3779" s="168">
        <v>43963</v>
      </c>
      <c r="K3779" s="600"/>
      <c r="L3779" s="312" t="s">
        <v>1158</v>
      </c>
      <c r="M3779" s="652" t="s">
        <v>4469</v>
      </c>
      <c r="N3779" s="660">
        <v>43969</v>
      </c>
      <c r="O3779" s="654">
        <v>43970</v>
      </c>
      <c r="P3779" s="86"/>
      <c r="Q3779" s="271" t="s">
        <v>100</v>
      </c>
      <c r="R3779" s="455">
        <f t="shared" si="17"/>
        <v>2020</v>
      </c>
    </row>
    <row r="3780" spans="1:23" ht="23.25" hidden="1" customHeight="1" x14ac:dyDescent="0.25">
      <c r="A3780" s="4" t="s">
        <v>0</v>
      </c>
      <c r="B3780" s="4" t="s">
        <v>6001</v>
      </c>
      <c r="C3780" s="430"/>
      <c r="D3780" s="422" t="s">
        <v>4304</v>
      </c>
      <c r="E3780" s="337" t="s">
        <v>4303</v>
      </c>
      <c r="F3780" s="332" t="s">
        <v>50</v>
      </c>
      <c r="G3780" s="332">
        <v>5</v>
      </c>
      <c r="H3780" s="650"/>
      <c r="I3780" s="650"/>
      <c r="J3780" s="419">
        <v>43964</v>
      </c>
      <c r="K3780" s="597" t="s">
        <v>188</v>
      </c>
      <c r="L3780" s="323" t="s">
        <v>0</v>
      </c>
      <c r="M3780" s="652" t="s">
        <v>2352</v>
      </c>
      <c r="N3780" s="660">
        <v>43985</v>
      </c>
      <c r="O3780" s="654">
        <v>43994</v>
      </c>
      <c r="P3780" s="4"/>
      <c r="Q3780" s="2" t="s">
        <v>67</v>
      </c>
      <c r="R3780" s="658">
        <f t="shared" si="17"/>
        <v>2020</v>
      </c>
    </row>
    <row r="3781" spans="1:23" ht="23.25" hidden="1" customHeight="1" x14ac:dyDescent="0.25">
      <c r="A3781" s="4" t="s">
        <v>0</v>
      </c>
      <c r="B3781" s="4" t="s">
        <v>6001</v>
      </c>
      <c r="C3781" s="430"/>
      <c r="D3781" s="422" t="s">
        <v>4304</v>
      </c>
      <c r="E3781" s="337" t="s">
        <v>4303</v>
      </c>
      <c r="F3781" s="332" t="s">
        <v>50</v>
      </c>
      <c r="G3781" s="332">
        <v>5</v>
      </c>
      <c r="H3781" s="650"/>
      <c r="I3781" s="650"/>
      <c r="J3781" s="419">
        <v>43964</v>
      </c>
      <c r="K3781" s="597" t="s">
        <v>188</v>
      </c>
      <c r="L3781" s="323" t="s">
        <v>0</v>
      </c>
      <c r="M3781" s="652" t="s">
        <v>2352</v>
      </c>
      <c r="N3781" s="660">
        <v>43985</v>
      </c>
      <c r="O3781" s="654">
        <v>43994</v>
      </c>
      <c r="P3781" s="4"/>
      <c r="Q3781" s="2" t="s">
        <v>67</v>
      </c>
      <c r="R3781" s="658">
        <f t="shared" si="17"/>
        <v>2020</v>
      </c>
    </row>
    <row r="3782" spans="1:23" ht="23.25" hidden="1" customHeight="1" x14ac:dyDescent="0.25">
      <c r="A3782" s="445" t="s">
        <v>7</v>
      </c>
      <c r="B3782" s="445" t="s">
        <v>6002</v>
      </c>
      <c r="C3782" s="664"/>
      <c r="D3782" s="422"/>
      <c r="E3782" s="337" t="s">
        <v>6002</v>
      </c>
      <c r="F3782" s="122" t="s">
        <v>50</v>
      </c>
      <c r="G3782" s="664">
        <v>3</v>
      </c>
      <c r="H3782" s="650">
        <v>3.4</v>
      </c>
      <c r="I3782" s="650">
        <v>10.199999999999999</v>
      </c>
      <c r="J3782" s="665">
        <v>43964</v>
      </c>
      <c r="K3782" s="600" t="s">
        <v>1560</v>
      </c>
      <c r="L3782" s="568" t="s">
        <v>7</v>
      </c>
      <c r="M3782" s="652" t="s">
        <v>260</v>
      </c>
      <c r="N3782" s="660">
        <v>43978</v>
      </c>
      <c r="O3782" s="654">
        <v>43984</v>
      </c>
      <c r="P3782" s="124"/>
      <c r="Q3782" s="825" t="s">
        <v>67</v>
      </c>
      <c r="R3782" s="658">
        <f t="shared" si="17"/>
        <v>2020</v>
      </c>
    </row>
    <row r="3783" spans="1:23" ht="23.25" hidden="1" customHeight="1" x14ac:dyDescent="0.25">
      <c r="A3783" s="445" t="s">
        <v>7</v>
      </c>
      <c r="B3783" s="445" t="s">
        <v>6002</v>
      </c>
      <c r="C3783" s="664"/>
      <c r="D3783" s="422"/>
      <c r="E3783" s="337" t="s">
        <v>6002</v>
      </c>
      <c r="F3783" s="122" t="s">
        <v>50</v>
      </c>
      <c r="G3783" s="664">
        <v>3</v>
      </c>
      <c r="H3783" s="650">
        <v>3.4</v>
      </c>
      <c r="I3783" s="650">
        <v>10.199999999999999</v>
      </c>
      <c r="J3783" s="665">
        <v>43964</v>
      </c>
      <c r="K3783" s="600" t="s">
        <v>1560</v>
      </c>
      <c r="L3783" s="568" t="s">
        <v>7</v>
      </c>
      <c r="M3783" s="652" t="s">
        <v>260</v>
      </c>
      <c r="N3783" s="660">
        <v>43978</v>
      </c>
      <c r="O3783" s="654">
        <v>43984</v>
      </c>
      <c r="P3783" s="124"/>
      <c r="Q3783" s="825" t="s">
        <v>67</v>
      </c>
      <c r="R3783" s="658">
        <f t="shared" si="17"/>
        <v>2020</v>
      </c>
    </row>
    <row r="3784" spans="1:23" ht="23.25" hidden="1" customHeight="1" x14ac:dyDescent="0.25">
      <c r="A3784" s="5" t="s">
        <v>9</v>
      </c>
      <c r="B3784" s="5" t="s">
        <v>6003</v>
      </c>
      <c r="C3784" s="376"/>
      <c r="D3784" s="422" t="s">
        <v>2049</v>
      </c>
      <c r="E3784" s="333" t="s">
        <v>2050</v>
      </c>
      <c r="F3784" s="344" t="s">
        <v>50</v>
      </c>
      <c r="G3784" s="344">
        <v>2</v>
      </c>
      <c r="H3784" s="650">
        <v>5.09</v>
      </c>
      <c r="I3784" s="650">
        <f>G3784*H3784</f>
        <v>10.18</v>
      </c>
      <c r="J3784" s="419">
        <v>43966</v>
      </c>
      <c r="K3784" s="600" t="s">
        <v>234</v>
      </c>
      <c r="L3784" s="361" t="s">
        <v>9</v>
      </c>
      <c r="M3784" s="652" t="s">
        <v>260</v>
      </c>
      <c r="N3784" s="660">
        <v>43978</v>
      </c>
      <c r="O3784" s="654">
        <v>43984</v>
      </c>
      <c r="P3784" s="5"/>
      <c r="Q3784" s="831" t="s">
        <v>67</v>
      </c>
      <c r="R3784" s="658">
        <f t="shared" ref="R3784:R3815" si="19">YEAR(J3784)</f>
        <v>2020</v>
      </c>
    </row>
    <row r="3785" spans="1:23" ht="23.25" hidden="1" customHeight="1" x14ac:dyDescent="0.25">
      <c r="A3785" s="5" t="s">
        <v>9</v>
      </c>
      <c r="B3785" s="5" t="s">
        <v>6003</v>
      </c>
      <c r="C3785" s="376"/>
      <c r="D3785" s="422" t="s">
        <v>2049</v>
      </c>
      <c r="E3785" s="333" t="s">
        <v>2050</v>
      </c>
      <c r="F3785" s="344" t="s">
        <v>50</v>
      </c>
      <c r="G3785" s="344">
        <v>2</v>
      </c>
      <c r="H3785" s="650">
        <v>5.09</v>
      </c>
      <c r="I3785" s="650">
        <f>G3785*H3785</f>
        <v>10.18</v>
      </c>
      <c r="J3785" s="419">
        <v>43966</v>
      </c>
      <c r="K3785" s="600" t="s">
        <v>234</v>
      </c>
      <c r="L3785" s="361" t="s">
        <v>9</v>
      </c>
      <c r="M3785" s="652" t="s">
        <v>260</v>
      </c>
      <c r="N3785" s="660">
        <v>43978</v>
      </c>
      <c r="O3785" s="654">
        <v>43984</v>
      </c>
      <c r="P3785" s="5"/>
      <c r="Q3785" s="831" t="s">
        <v>67</v>
      </c>
      <c r="R3785" s="658">
        <f t="shared" si="19"/>
        <v>2020</v>
      </c>
    </row>
    <row r="3786" spans="1:23" ht="23.25" hidden="1" customHeight="1" x14ac:dyDescent="0.25">
      <c r="A3786" s="86" t="s">
        <v>0</v>
      </c>
      <c r="B3786" s="86" t="s">
        <v>6004</v>
      </c>
      <c r="C3786" s="661" t="s">
        <v>2053</v>
      </c>
      <c r="D3786" s="422" t="s">
        <v>6005</v>
      </c>
      <c r="E3786" s="333" t="s">
        <v>6006</v>
      </c>
      <c r="F3786" s="118" t="s">
        <v>94</v>
      </c>
      <c r="G3786" s="661">
        <v>4</v>
      </c>
      <c r="H3786" s="650">
        <v>5.97</v>
      </c>
      <c r="I3786" s="650">
        <f t="shared" ref="I3786:I3793" si="20">H3786*G3786</f>
        <v>23.88</v>
      </c>
      <c r="J3786" s="419">
        <v>43969</v>
      </c>
      <c r="K3786" s="600" t="s">
        <v>139</v>
      </c>
      <c r="L3786" s="361" t="s">
        <v>0</v>
      </c>
      <c r="M3786" s="652" t="s">
        <v>260</v>
      </c>
      <c r="N3786" s="660">
        <v>43978</v>
      </c>
      <c r="O3786" s="654">
        <v>43984</v>
      </c>
      <c r="P3786" s="86"/>
      <c r="Q3786" s="271" t="s">
        <v>100</v>
      </c>
      <c r="R3786" s="658">
        <f t="shared" si="19"/>
        <v>2020</v>
      </c>
    </row>
    <row r="3787" spans="1:23" ht="23.25" hidden="1" customHeight="1" x14ac:dyDescent="0.25">
      <c r="A3787" s="86" t="s">
        <v>0</v>
      </c>
      <c r="B3787" s="86" t="s">
        <v>6004</v>
      </c>
      <c r="C3787" s="661" t="s">
        <v>2053</v>
      </c>
      <c r="D3787" s="422" t="s">
        <v>6005</v>
      </c>
      <c r="E3787" s="333" t="s">
        <v>6006</v>
      </c>
      <c r="F3787" s="118" t="s">
        <v>94</v>
      </c>
      <c r="G3787" s="661">
        <v>4</v>
      </c>
      <c r="H3787" s="650">
        <v>5.97</v>
      </c>
      <c r="I3787" s="650">
        <f t="shared" si="20"/>
        <v>23.88</v>
      </c>
      <c r="J3787" s="419">
        <v>43969</v>
      </c>
      <c r="K3787" s="600" t="s">
        <v>139</v>
      </c>
      <c r="L3787" s="361" t="s">
        <v>0</v>
      </c>
      <c r="M3787" s="652" t="s">
        <v>260</v>
      </c>
      <c r="N3787" s="660">
        <v>43978</v>
      </c>
      <c r="O3787" s="654">
        <v>43984</v>
      </c>
      <c r="P3787" s="86"/>
      <c r="Q3787" s="271" t="s">
        <v>100</v>
      </c>
      <c r="R3787" s="658">
        <f t="shared" si="19"/>
        <v>2020</v>
      </c>
    </row>
    <row r="3788" spans="1:23" ht="23.25" hidden="1" customHeight="1" x14ac:dyDescent="0.25">
      <c r="A3788" s="86" t="s">
        <v>9</v>
      </c>
      <c r="B3788" s="86" t="s">
        <v>6007</v>
      </c>
      <c r="C3788" s="661" t="s">
        <v>2053</v>
      </c>
      <c r="D3788" s="422" t="s">
        <v>6008</v>
      </c>
      <c r="E3788" s="337" t="s">
        <v>6009</v>
      </c>
      <c r="F3788" s="118" t="s">
        <v>94</v>
      </c>
      <c r="G3788" s="661">
        <v>6</v>
      </c>
      <c r="H3788" s="650">
        <v>19.22</v>
      </c>
      <c r="I3788" s="650">
        <f t="shared" si="20"/>
        <v>115.32</v>
      </c>
      <c r="J3788" s="419">
        <v>43969</v>
      </c>
      <c r="K3788" s="600" t="s">
        <v>139</v>
      </c>
      <c r="L3788" s="361" t="s">
        <v>9</v>
      </c>
      <c r="M3788" s="652" t="s">
        <v>260</v>
      </c>
      <c r="N3788" s="660">
        <v>43978</v>
      </c>
      <c r="O3788" s="654">
        <v>43984</v>
      </c>
      <c r="P3788" s="86"/>
      <c r="Q3788" s="271" t="s">
        <v>100</v>
      </c>
      <c r="R3788" s="658">
        <f t="shared" si="19"/>
        <v>2020</v>
      </c>
      <c r="S3788" s="623"/>
      <c r="T3788" s="623"/>
      <c r="U3788" s="623"/>
      <c r="V3788" s="623"/>
      <c r="W3788" s="623"/>
    </row>
    <row r="3789" spans="1:23" ht="23.25" hidden="1" customHeight="1" x14ac:dyDescent="0.25">
      <c r="A3789" s="86" t="s">
        <v>9</v>
      </c>
      <c r="B3789" s="86" t="s">
        <v>6007</v>
      </c>
      <c r="C3789" s="661" t="s">
        <v>2053</v>
      </c>
      <c r="D3789" s="422" t="s">
        <v>6010</v>
      </c>
      <c r="E3789" s="337" t="s">
        <v>6011</v>
      </c>
      <c r="F3789" s="118" t="s">
        <v>94</v>
      </c>
      <c r="G3789" s="661">
        <v>6</v>
      </c>
      <c r="H3789" s="650">
        <v>21.21</v>
      </c>
      <c r="I3789" s="650">
        <f t="shared" si="20"/>
        <v>127.26</v>
      </c>
      <c r="J3789" s="419">
        <v>43969</v>
      </c>
      <c r="K3789" s="600" t="s">
        <v>139</v>
      </c>
      <c r="L3789" s="361" t="s">
        <v>9</v>
      </c>
      <c r="M3789" s="652" t="s">
        <v>260</v>
      </c>
      <c r="N3789" s="660">
        <v>43978</v>
      </c>
      <c r="O3789" s="654">
        <v>43984</v>
      </c>
      <c r="P3789" s="86"/>
      <c r="Q3789" s="271" t="s">
        <v>100</v>
      </c>
      <c r="R3789" s="658">
        <f t="shared" si="19"/>
        <v>2020</v>
      </c>
    </row>
    <row r="3790" spans="1:23" ht="23.25" hidden="1" customHeight="1" x14ac:dyDescent="0.25">
      <c r="A3790" s="86" t="s">
        <v>9</v>
      </c>
      <c r="B3790" s="86" t="s">
        <v>6007</v>
      </c>
      <c r="C3790" s="661" t="s">
        <v>2053</v>
      </c>
      <c r="D3790" s="422" t="s">
        <v>6008</v>
      </c>
      <c r="E3790" s="337" t="s">
        <v>6009</v>
      </c>
      <c r="F3790" s="118" t="s">
        <v>94</v>
      </c>
      <c r="G3790" s="661">
        <v>6</v>
      </c>
      <c r="H3790" s="650">
        <v>19.22</v>
      </c>
      <c r="I3790" s="650">
        <f t="shared" si="20"/>
        <v>115.32</v>
      </c>
      <c r="J3790" s="419">
        <v>43969</v>
      </c>
      <c r="K3790" s="600" t="s">
        <v>139</v>
      </c>
      <c r="L3790" s="361" t="s">
        <v>9</v>
      </c>
      <c r="M3790" s="652" t="s">
        <v>260</v>
      </c>
      <c r="N3790" s="660">
        <v>43978</v>
      </c>
      <c r="O3790" s="654">
        <v>43984</v>
      </c>
      <c r="P3790" s="86"/>
      <c r="Q3790" s="271" t="s">
        <v>100</v>
      </c>
      <c r="R3790" s="658">
        <f t="shared" si="19"/>
        <v>2020</v>
      </c>
      <c r="S3790" s="564"/>
      <c r="T3790" s="564"/>
      <c r="U3790" s="564"/>
      <c r="V3790" s="564"/>
      <c r="W3790" s="564"/>
    </row>
    <row r="3791" spans="1:23" ht="23.25" hidden="1" customHeight="1" x14ac:dyDescent="0.25">
      <c r="A3791" s="86" t="s">
        <v>9</v>
      </c>
      <c r="B3791" s="86" t="s">
        <v>6007</v>
      </c>
      <c r="C3791" s="661" t="s">
        <v>2053</v>
      </c>
      <c r="D3791" s="422" t="s">
        <v>6010</v>
      </c>
      <c r="E3791" s="337" t="s">
        <v>6011</v>
      </c>
      <c r="F3791" s="118" t="s">
        <v>94</v>
      </c>
      <c r="G3791" s="661">
        <v>6</v>
      </c>
      <c r="H3791" s="650">
        <v>21.21</v>
      </c>
      <c r="I3791" s="650">
        <f t="shared" si="20"/>
        <v>127.26</v>
      </c>
      <c r="J3791" s="419">
        <v>43969</v>
      </c>
      <c r="K3791" s="600" t="s">
        <v>139</v>
      </c>
      <c r="L3791" s="361" t="s">
        <v>9</v>
      </c>
      <c r="M3791" s="652" t="s">
        <v>260</v>
      </c>
      <c r="N3791" s="660">
        <v>43978</v>
      </c>
      <c r="O3791" s="654">
        <v>43984</v>
      </c>
      <c r="P3791" s="86"/>
      <c r="Q3791" s="271" t="s">
        <v>100</v>
      </c>
      <c r="R3791" s="658">
        <f t="shared" si="19"/>
        <v>2020</v>
      </c>
      <c r="S3791" s="564"/>
      <c r="T3791" s="564"/>
      <c r="U3791" s="564"/>
      <c r="V3791" s="564"/>
      <c r="W3791" s="564"/>
    </row>
    <row r="3792" spans="1:23" ht="23.25" hidden="1" customHeight="1" x14ac:dyDescent="0.25">
      <c r="A3792" s="86" t="s">
        <v>0</v>
      </c>
      <c r="B3792" s="605" t="s">
        <v>6012</v>
      </c>
      <c r="C3792" s="661"/>
      <c r="D3792" s="422" t="s">
        <v>6013</v>
      </c>
      <c r="E3792" s="337" t="s">
        <v>6012</v>
      </c>
      <c r="F3792" s="118" t="s">
        <v>50</v>
      </c>
      <c r="G3792" s="661">
        <v>1</v>
      </c>
      <c r="H3792" s="650">
        <v>19.5</v>
      </c>
      <c r="I3792" s="650">
        <f t="shared" si="20"/>
        <v>19.5</v>
      </c>
      <c r="J3792" s="420">
        <v>43970</v>
      </c>
      <c r="K3792" s="600" t="s">
        <v>33</v>
      </c>
      <c r="L3792" s="361" t="s">
        <v>0</v>
      </c>
      <c r="M3792" s="652" t="s">
        <v>260</v>
      </c>
      <c r="N3792" s="653">
        <v>43978</v>
      </c>
      <c r="O3792" s="654">
        <v>43984</v>
      </c>
      <c r="P3792" s="86"/>
      <c r="Q3792" s="271" t="s">
        <v>100</v>
      </c>
      <c r="R3792" s="658">
        <f t="shared" si="19"/>
        <v>2020</v>
      </c>
      <c r="S3792" s="716"/>
      <c r="T3792" s="716"/>
      <c r="U3792" s="716"/>
      <c r="V3792" s="716"/>
      <c r="W3792" s="716"/>
    </row>
    <row r="3793" spans="1:23" ht="23.25" hidden="1" customHeight="1" x14ac:dyDescent="0.25">
      <c r="A3793" s="86" t="s">
        <v>0</v>
      </c>
      <c r="B3793" s="605" t="s">
        <v>6012</v>
      </c>
      <c r="C3793" s="661"/>
      <c r="D3793" s="422" t="s">
        <v>6013</v>
      </c>
      <c r="E3793" s="337" t="s">
        <v>6012</v>
      </c>
      <c r="F3793" s="118" t="s">
        <v>50</v>
      </c>
      <c r="G3793" s="661">
        <v>1</v>
      </c>
      <c r="H3793" s="650">
        <v>19.5</v>
      </c>
      <c r="I3793" s="650">
        <f t="shared" si="20"/>
        <v>19.5</v>
      </c>
      <c r="J3793" s="420">
        <v>43970</v>
      </c>
      <c r="K3793" s="600" t="s">
        <v>33</v>
      </c>
      <c r="L3793" s="361" t="s">
        <v>0</v>
      </c>
      <c r="M3793" s="652" t="s">
        <v>260</v>
      </c>
      <c r="N3793" s="653">
        <v>43978</v>
      </c>
      <c r="O3793" s="654">
        <v>43984</v>
      </c>
      <c r="P3793" s="86"/>
      <c r="Q3793" s="271" t="s">
        <v>100</v>
      </c>
      <c r="R3793" s="658">
        <f t="shared" si="19"/>
        <v>2020</v>
      </c>
      <c r="S3793" s="716"/>
      <c r="T3793" s="716"/>
      <c r="U3793" s="716"/>
      <c r="V3793" s="716"/>
      <c r="W3793" s="716"/>
    </row>
    <row r="3794" spans="1:23" ht="23.25" hidden="1" customHeight="1" x14ac:dyDescent="0.25">
      <c r="A3794" s="86" t="s">
        <v>6014</v>
      </c>
      <c r="B3794" s="86" t="s">
        <v>6015</v>
      </c>
      <c r="C3794" s="664" t="s">
        <v>3819</v>
      </c>
      <c r="D3794" s="422">
        <v>3301064</v>
      </c>
      <c r="E3794" s="337" t="s">
        <v>6015</v>
      </c>
      <c r="F3794" s="122" t="s">
        <v>50</v>
      </c>
      <c r="G3794" s="664">
        <v>1</v>
      </c>
      <c r="H3794" s="650">
        <v>12.5</v>
      </c>
      <c r="I3794" s="650">
        <v>19.5</v>
      </c>
      <c r="J3794" s="419">
        <v>43970</v>
      </c>
      <c r="K3794" s="600" t="s">
        <v>1560</v>
      </c>
      <c r="L3794" s="361" t="s">
        <v>1362</v>
      </c>
      <c r="M3794" s="652" t="s">
        <v>260</v>
      </c>
      <c r="N3794" s="660">
        <v>43978</v>
      </c>
      <c r="O3794" s="654">
        <v>43984</v>
      </c>
      <c r="P3794" s="124"/>
      <c r="Q3794" s="269" t="s">
        <v>100</v>
      </c>
      <c r="R3794" s="658">
        <f t="shared" si="19"/>
        <v>2020</v>
      </c>
    </row>
    <row r="3795" spans="1:23" ht="23.25" hidden="1" customHeight="1" x14ac:dyDescent="0.25">
      <c r="A3795" s="86" t="s">
        <v>6014</v>
      </c>
      <c r="B3795" s="86" t="s">
        <v>6015</v>
      </c>
      <c r="C3795" s="664" t="s">
        <v>3819</v>
      </c>
      <c r="D3795" s="422">
        <v>3301064</v>
      </c>
      <c r="E3795" s="337" t="s">
        <v>6015</v>
      </c>
      <c r="F3795" s="122" t="s">
        <v>50</v>
      </c>
      <c r="G3795" s="664">
        <v>1</v>
      </c>
      <c r="H3795" s="650">
        <v>12.5</v>
      </c>
      <c r="I3795" s="650">
        <v>19.5</v>
      </c>
      <c r="J3795" s="419">
        <v>43970</v>
      </c>
      <c r="K3795" s="600" t="s">
        <v>1560</v>
      </c>
      <c r="L3795" s="361" t="s">
        <v>1362</v>
      </c>
      <c r="M3795" s="652" t="s">
        <v>260</v>
      </c>
      <c r="N3795" s="660">
        <v>43978</v>
      </c>
      <c r="O3795" s="654">
        <v>43984</v>
      </c>
      <c r="P3795" s="124"/>
      <c r="Q3795" s="269" t="s">
        <v>100</v>
      </c>
      <c r="R3795" s="658">
        <f t="shared" si="19"/>
        <v>2020</v>
      </c>
    </row>
    <row r="3796" spans="1:23" ht="23.25" hidden="1" customHeight="1" x14ac:dyDescent="0.25">
      <c r="A3796" s="86" t="s">
        <v>0</v>
      </c>
      <c r="B3796" s="86" t="s">
        <v>6016</v>
      </c>
      <c r="C3796" s="661"/>
      <c r="D3796" s="422"/>
      <c r="E3796" s="337" t="s">
        <v>6016</v>
      </c>
      <c r="F3796" s="118" t="s">
        <v>50</v>
      </c>
      <c r="G3796" s="661">
        <v>10</v>
      </c>
      <c r="H3796" s="650">
        <v>5.79</v>
      </c>
      <c r="I3796" s="650">
        <f>H3796*G3796</f>
        <v>57.9</v>
      </c>
      <c r="J3796" s="419">
        <v>43970</v>
      </c>
      <c r="K3796" s="600" t="s">
        <v>149</v>
      </c>
      <c r="L3796" s="361" t="s">
        <v>0</v>
      </c>
      <c r="M3796" s="652" t="s">
        <v>260</v>
      </c>
      <c r="N3796" s="660">
        <v>43978</v>
      </c>
      <c r="O3796" s="654">
        <v>43984</v>
      </c>
      <c r="P3796" s="86"/>
      <c r="Q3796" s="271" t="s">
        <v>100</v>
      </c>
      <c r="R3796" s="658">
        <f t="shared" si="19"/>
        <v>2020</v>
      </c>
    </row>
    <row r="3797" spans="1:23" ht="23.25" hidden="1" customHeight="1" x14ac:dyDescent="0.25">
      <c r="A3797" s="86" t="s">
        <v>0</v>
      </c>
      <c r="B3797" s="86" t="s">
        <v>6016</v>
      </c>
      <c r="C3797" s="661"/>
      <c r="D3797" s="422"/>
      <c r="E3797" s="337" t="s">
        <v>6016</v>
      </c>
      <c r="F3797" s="118" t="s">
        <v>50</v>
      </c>
      <c r="G3797" s="661">
        <v>10</v>
      </c>
      <c r="H3797" s="650">
        <v>5.79</v>
      </c>
      <c r="I3797" s="650">
        <f>H3797*G3797</f>
        <v>57.9</v>
      </c>
      <c r="J3797" s="419">
        <v>43970</v>
      </c>
      <c r="K3797" s="600" t="s">
        <v>149</v>
      </c>
      <c r="L3797" s="361" t="s">
        <v>0</v>
      </c>
      <c r="M3797" s="652" t="s">
        <v>260</v>
      </c>
      <c r="N3797" s="660">
        <v>43978</v>
      </c>
      <c r="O3797" s="654">
        <v>43984</v>
      </c>
      <c r="P3797" s="86"/>
      <c r="Q3797" s="271" t="s">
        <v>100</v>
      </c>
      <c r="R3797" s="658">
        <f t="shared" si="19"/>
        <v>2020</v>
      </c>
    </row>
    <row r="3798" spans="1:23" ht="23.25" hidden="1" customHeight="1" x14ac:dyDescent="0.25">
      <c r="A3798" s="86" t="s">
        <v>4</v>
      </c>
      <c r="B3798" s="86" t="s">
        <v>6017</v>
      </c>
      <c r="C3798" s="664" t="s">
        <v>2029</v>
      </c>
      <c r="D3798" s="422" t="s">
        <v>6018</v>
      </c>
      <c r="E3798" s="333" t="s">
        <v>6017</v>
      </c>
      <c r="F3798" s="344" t="s">
        <v>44</v>
      </c>
      <c r="G3798" s="664">
        <v>1</v>
      </c>
      <c r="H3798" s="650">
        <v>31.61</v>
      </c>
      <c r="I3798" s="650">
        <v>31.61</v>
      </c>
      <c r="J3798" s="419">
        <v>43971</v>
      </c>
      <c r="K3798" s="600" t="s">
        <v>139</v>
      </c>
      <c r="L3798" s="361" t="s">
        <v>4</v>
      </c>
      <c r="M3798" s="652" t="s">
        <v>260</v>
      </c>
      <c r="N3798" s="660">
        <v>43978</v>
      </c>
      <c r="O3798" s="654">
        <v>43984</v>
      </c>
      <c r="P3798" s="124"/>
      <c r="Q3798" s="271" t="s">
        <v>100</v>
      </c>
      <c r="R3798" s="658">
        <f t="shared" si="19"/>
        <v>2020</v>
      </c>
      <c r="S3798" s="564"/>
      <c r="T3798" s="564"/>
      <c r="U3798" s="564"/>
      <c r="V3798" s="564"/>
      <c r="W3798" s="564"/>
    </row>
    <row r="3799" spans="1:23" ht="23.25" hidden="1" customHeight="1" x14ac:dyDescent="0.25">
      <c r="A3799" s="86" t="s">
        <v>4</v>
      </c>
      <c r="B3799" s="86" t="s">
        <v>6017</v>
      </c>
      <c r="C3799" s="664" t="s">
        <v>2029</v>
      </c>
      <c r="D3799" s="422" t="s">
        <v>6018</v>
      </c>
      <c r="E3799" s="333" t="s">
        <v>6017</v>
      </c>
      <c r="F3799" s="344" t="s">
        <v>44</v>
      </c>
      <c r="G3799" s="664">
        <v>1</v>
      </c>
      <c r="H3799" s="650">
        <v>31.61</v>
      </c>
      <c r="I3799" s="650">
        <v>31.61</v>
      </c>
      <c r="J3799" s="419">
        <v>43971</v>
      </c>
      <c r="K3799" s="600" t="s">
        <v>139</v>
      </c>
      <c r="L3799" s="361" t="s">
        <v>4</v>
      </c>
      <c r="M3799" s="652" t="s">
        <v>260</v>
      </c>
      <c r="N3799" s="660">
        <v>43978</v>
      </c>
      <c r="O3799" s="654">
        <v>43984</v>
      </c>
      <c r="P3799" s="124"/>
      <c r="Q3799" s="271" t="s">
        <v>100</v>
      </c>
      <c r="R3799" s="658">
        <f t="shared" si="19"/>
        <v>2020</v>
      </c>
    </row>
    <row r="3800" spans="1:23" ht="23.25" hidden="1" customHeight="1" x14ac:dyDescent="0.25">
      <c r="A3800" s="86" t="s">
        <v>389</v>
      </c>
      <c r="B3800" s="86" t="s">
        <v>6019</v>
      </c>
      <c r="C3800" s="661" t="s">
        <v>1702</v>
      </c>
      <c r="D3800" s="422">
        <v>840202</v>
      </c>
      <c r="E3800" s="337" t="s">
        <v>6019</v>
      </c>
      <c r="F3800" s="118" t="s">
        <v>144</v>
      </c>
      <c r="G3800" s="661">
        <v>4</v>
      </c>
      <c r="H3800" s="650">
        <v>21.77</v>
      </c>
      <c r="I3800" s="650">
        <f t="shared" ref="I3800:I3822" si="21">H3800*G3800</f>
        <v>87.08</v>
      </c>
      <c r="J3800" s="419">
        <v>43971</v>
      </c>
      <c r="K3800" s="600" t="s">
        <v>214</v>
      </c>
      <c r="L3800" s="361" t="s">
        <v>389</v>
      </c>
      <c r="M3800" s="652" t="s">
        <v>260</v>
      </c>
      <c r="N3800" s="660">
        <v>43978</v>
      </c>
      <c r="O3800" s="654">
        <v>43984</v>
      </c>
      <c r="P3800" s="124"/>
      <c r="Q3800" s="269" t="s">
        <v>67</v>
      </c>
      <c r="R3800" s="658">
        <f t="shared" si="19"/>
        <v>2020</v>
      </c>
    </row>
    <row r="3801" spans="1:23" s="695" customFormat="1" ht="23.25" hidden="1" customHeight="1" x14ac:dyDescent="0.25">
      <c r="A3801" s="86" t="s">
        <v>389</v>
      </c>
      <c r="B3801" s="86" t="s">
        <v>6019</v>
      </c>
      <c r="C3801" s="661" t="s">
        <v>1702</v>
      </c>
      <c r="D3801" s="422">
        <v>840202</v>
      </c>
      <c r="E3801" s="337" t="s">
        <v>6019</v>
      </c>
      <c r="F3801" s="118" t="s">
        <v>144</v>
      </c>
      <c r="G3801" s="661">
        <v>4</v>
      </c>
      <c r="H3801" s="650">
        <v>21.77</v>
      </c>
      <c r="I3801" s="650">
        <f t="shared" si="21"/>
        <v>87.08</v>
      </c>
      <c r="J3801" s="419">
        <v>43971</v>
      </c>
      <c r="K3801" s="600" t="s">
        <v>214</v>
      </c>
      <c r="L3801" s="361" t="s">
        <v>389</v>
      </c>
      <c r="M3801" s="652" t="s">
        <v>260</v>
      </c>
      <c r="N3801" s="660">
        <v>43978</v>
      </c>
      <c r="O3801" s="654">
        <v>43984</v>
      </c>
      <c r="P3801" s="124"/>
      <c r="Q3801" s="269" t="s">
        <v>67</v>
      </c>
      <c r="R3801" s="658">
        <f t="shared" si="19"/>
        <v>2020</v>
      </c>
      <c r="S3801" s="330"/>
      <c r="T3801" s="330"/>
      <c r="U3801" s="330"/>
      <c r="V3801" s="330"/>
      <c r="W3801" s="330"/>
    </row>
    <row r="3802" spans="1:23" ht="23.25" hidden="1" customHeight="1" x14ac:dyDescent="0.25">
      <c r="A3802" s="86" t="s">
        <v>2705</v>
      </c>
      <c r="B3802" s="86" t="s">
        <v>6020</v>
      </c>
      <c r="C3802" s="664" t="s">
        <v>794</v>
      </c>
      <c r="D3802" s="422" t="s">
        <v>6021</v>
      </c>
      <c r="E3802" s="337" t="s">
        <v>6020</v>
      </c>
      <c r="F3802" s="122" t="s">
        <v>50</v>
      </c>
      <c r="G3802" s="664">
        <v>3</v>
      </c>
      <c r="H3802" s="650"/>
      <c r="I3802" s="650">
        <f t="shared" si="21"/>
        <v>0</v>
      </c>
      <c r="J3802" s="420">
        <v>43972</v>
      </c>
      <c r="K3802" s="600" t="s">
        <v>33</v>
      </c>
      <c r="L3802" s="361" t="s">
        <v>10</v>
      </c>
      <c r="M3802" s="652" t="s">
        <v>2352</v>
      </c>
      <c r="N3802" s="653">
        <v>43991</v>
      </c>
      <c r="O3802" s="654">
        <v>43994</v>
      </c>
      <c r="P3802" s="124"/>
      <c r="Q3802" s="269" t="s">
        <v>67</v>
      </c>
      <c r="R3802" s="658">
        <f t="shared" si="19"/>
        <v>2020</v>
      </c>
      <c r="S3802" s="767"/>
      <c r="T3802" s="767"/>
      <c r="U3802" s="767"/>
      <c r="V3802" s="767"/>
      <c r="W3802" s="767"/>
    </row>
    <row r="3803" spans="1:23" ht="23.25" hidden="1" customHeight="1" x14ac:dyDescent="0.25">
      <c r="A3803" s="86" t="s">
        <v>2705</v>
      </c>
      <c r="B3803" s="86" t="s">
        <v>6020</v>
      </c>
      <c r="C3803" s="664" t="s">
        <v>794</v>
      </c>
      <c r="D3803" s="422" t="s">
        <v>6021</v>
      </c>
      <c r="E3803" s="337" t="s">
        <v>6020</v>
      </c>
      <c r="F3803" s="122" t="s">
        <v>50</v>
      </c>
      <c r="G3803" s="664">
        <v>3</v>
      </c>
      <c r="H3803" s="650"/>
      <c r="I3803" s="650">
        <f t="shared" si="21"/>
        <v>0</v>
      </c>
      <c r="J3803" s="420">
        <v>43972</v>
      </c>
      <c r="K3803" s="600" t="s">
        <v>33</v>
      </c>
      <c r="L3803" s="361" t="s">
        <v>10</v>
      </c>
      <c r="M3803" s="652" t="s">
        <v>2352</v>
      </c>
      <c r="N3803" s="653">
        <v>43991</v>
      </c>
      <c r="O3803" s="654">
        <v>43994</v>
      </c>
      <c r="P3803" s="124"/>
      <c r="Q3803" s="269" t="s">
        <v>67</v>
      </c>
      <c r="R3803" s="658">
        <f t="shared" si="19"/>
        <v>2020</v>
      </c>
      <c r="S3803" s="767"/>
      <c r="T3803" s="767"/>
      <c r="U3803" s="767"/>
      <c r="V3803" s="767"/>
      <c r="W3803" s="767"/>
    </row>
    <row r="3804" spans="1:23" ht="23.25" hidden="1" customHeight="1" x14ac:dyDescent="0.25">
      <c r="A3804" s="5" t="s">
        <v>54</v>
      </c>
      <c r="B3804" s="5" t="s">
        <v>6022</v>
      </c>
      <c r="C3804" s="376" t="s">
        <v>2579</v>
      </c>
      <c r="D3804" s="422" t="s">
        <v>2806</v>
      </c>
      <c r="E3804" s="337" t="s">
        <v>6022</v>
      </c>
      <c r="F3804" s="344" t="s">
        <v>50</v>
      </c>
      <c r="G3804" s="344">
        <v>1</v>
      </c>
      <c r="H3804" s="650"/>
      <c r="I3804" s="650">
        <f t="shared" si="21"/>
        <v>0</v>
      </c>
      <c r="J3804" s="420">
        <v>43973</v>
      </c>
      <c r="K3804" s="600" t="s">
        <v>33</v>
      </c>
      <c r="L3804" s="361" t="s">
        <v>54</v>
      </c>
      <c r="M3804" s="652" t="s">
        <v>2352</v>
      </c>
      <c r="N3804" s="653">
        <v>43991</v>
      </c>
      <c r="O3804" s="654">
        <v>43994</v>
      </c>
      <c r="P3804" s="5"/>
      <c r="Q3804" s="363" t="s">
        <v>67</v>
      </c>
      <c r="R3804" s="658">
        <f t="shared" si="19"/>
        <v>2020</v>
      </c>
      <c r="S3804" s="767"/>
      <c r="T3804" s="767"/>
      <c r="U3804" s="767"/>
      <c r="V3804" s="767"/>
      <c r="W3804" s="767"/>
    </row>
    <row r="3805" spans="1:23" ht="23.25" hidden="1" customHeight="1" x14ac:dyDescent="0.25">
      <c r="A3805" s="5" t="s">
        <v>54</v>
      </c>
      <c r="B3805" s="5" t="s">
        <v>6022</v>
      </c>
      <c r="C3805" s="376" t="s">
        <v>2579</v>
      </c>
      <c r="D3805" s="422" t="s">
        <v>2806</v>
      </c>
      <c r="E3805" s="337" t="s">
        <v>6022</v>
      </c>
      <c r="F3805" s="344" t="s">
        <v>50</v>
      </c>
      <c r="G3805" s="344">
        <v>1</v>
      </c>
      <c r="H3805" s="650"/>
      <c r="I3805" s="650">
        <f t="shared" si="21"/>
        <v>0</v>
      </c>
      <c r="J3805" s="420">
        <v>43973</v>
      </c>
      <c r="K3805" s="600" t="s">
        <v>33</v>
      </c>
      <c r="L3805" s="361" t="s">
        <v>54</v>
      </c>
      <c r="M3805" s="652" t="s">
        <v>2352</v>
      </c>
      <c r="N3805" s="653">
        <v>43991</v>
      </c>
      <c r="O3805" s="654">
        <v>43994</v>
      </c>
      <c r="P3805" s="5"/>
      <c r="Q3805" s="363" t="s">
        <v>67</v>
      </c>
      <c r="R3805" s="658">
        <f t="shared" si="19"/>
        <v>2020</v>
      </c>
      <c r="S3805" s="767"/>
      <c r="T3805" s="767"/>
      <c r="U3805" s="767"/>
      <c r="V3805" s="767"/>
      <c r="W3805" s="767"/>
    </row>
    <row r="3806" spans="1:23" ht="23.25" hidden="1" customHeight="1" x14ac:dyDescent="0.25">
      <c r="A3806" s="5" t="s">
        <v>9</v>
      </c>
      <c r="B3806" s="5" t="s">
        <v>4957</v>
      </c>
      <c r="C3806" s="376" t="s">
        <v>1423</v>
      </c>
      <c r="D3806" s="422" t="s">
        <v>351</v>
      </c>
      <c r="E3806" s="337" t="s">
        <v>1424</v>
      </c>
      <c r="F3806" s="344" t="s">
        <v>50</v>
      </c>
      <c r="G3806" s="344">
        <v>400</v>
      </c>
      <c r="H3806" s="650"/>
      <c r="I3806" s="650">
        <f t="shared" si="21"/>
        <v>0</v>
      </c>
      <c r="J3806" s="419">
        <v>43976</v>
      </c>
      <c r="K3806" s="597" t="s">
        <v>188</v>
      </c>
      <c r="L3806" s="361" t="s">
        <v>9</v>
      </c>
      <c r="M3806" s="652" t="s">
        <v>2352</v>
      </c>
      <c r="N3806" s="660">
        <v>43985</v>
      </c>
      <c r="O3806" s="654">
        <v>43994</v>
      </c>
      <c r="P3806" s="430"/>
      <c r="Q3806" s="7" t="s">
        <v>67</v>
      </c>
      <c r="R3806" s="658">
        <f t="shared" si="19"/>
        <v>2020</v>
      </c>
    </row>
    <row r="3807" spans="1:23" ht="23.25" hidden="1" customHeight="1" x14ac:dyDescent="0.25">
      <c r="A3807" s="5" t="s">
        <v>9</v>
      </c>
      <c r="B3807" s="5" t="s">
        <v>4957</v>
      </c>
      <c r="C3807" s="376" t="s">
        <v>1423</v>
      </c>
      <c r="D3807" s="422" t="s">
        <v>351</v>
      </c>
      <c r="E3807" s="337" t="s">
        <v>1424</v>
      </c>
      <c r="F3807" s="344" t="s">
        <v>50</v>
      </c>
      <c r="G3807" s="344">
        <v>400</v>
      </c>
      <c r="H3807" s="650"/>
      <c r="I3807" s="650">
        <f t="shared" si="21"/>
        <v>0</v>
      </c>
      <c r="J3807" s="419">
        <v>43976</v>
      </c>
      <c r="K3807" s="597" t="s">
        <v>188</v>
      </c>
      <c r="L3807" s="361" t="s">
        <v>9</v>
      </c>
      <c r="M3807" s="652" t="s">
        <v>2352</v>
      </c>
      <c r="N3807" s="660">
        <v>43985</v>
      </c>
      <c r="O3807" s="654">
        <v>43994</v>
      </c>
      <c r="P3807" s="430"/>
      <c r="Q3807" s="7" t="s">
        <v>67</v>
      </c>
      <c r="R3807" s="658">
        <f t="shared" si="19"/>
        <v>2020</v>
      </c>
    </row>
    <row r="3808" spans="1:23" ht="23.25" hidden="1" customHeight="1" x14ac:dyDescent="0.25">
      <c r="A3808" s="5" t="s">
        <v>9</v>
      </c>
      <c r="B3808" s="5" t="s">
        <v>4958</v>
      </c>
      <c r="C3808" s="376" t="s">
        <v>1423</v>
      </c>
      <c r="D3808" s="422" t="s">
        <v>353</v>
      </c>
      <c r="E3808" s="337" t="s">
        <v>1424</v>
      </c>
      <c r="F3808" s="344" t="s">
        <v>50</v>
      </c>
      <c r="G3808" s="344">
        <v>400</v>
      </c>
      <c r="H3808" s="650"/>
      <c r="I3808" s="650">
        <f t="shared" si="21"/>
        <v>0</v>
      </c>
      <c r="J3808" s="419">
        <v>43976</v>
      </c>
      <c r="K3808" s="597" t="s">
        <v>188</v>
      </c>
      <c r="L3808" s="361" t="s">
        <v>9</v>
      </c>
      <c r="M3808" s="652" t="s">
        <v>2352</v>
      </c>
      <c r="N3808" s="660">
        <v>43985</v>
      </c>
      <c r="O3808" s="654">
        <v>43994</v>
      </c>
      <c r="P3808" s="430"/>
      <c r="Q3808" s="7" t="s">
        <v>67</v>
      </c>
      <c r="R3808" s="658">
        <f t="shared" si="19"/>
        <v>2020</v>
      </c>
    </row>
    <row r="3809" spans="1:23" ht="23.25" hidden="1" customHeight="1" x14ac:dyDescent="0.25">
      <c r="A3809" s="5" t="s">
        <v>9</v>
      </c>
      <c r="B3809" s="5" t="s">
        <v>4958</v>
      </c>
      <c r="C3809" s="376" t="s">
        <v>1423</v>
      </c>
      <c r="D3809" s="422" t="s">
        <v>353</v>
      </c>
      <c r="E3809" s="337" t="s">
        <v>1424</v>
      </c>
      <c r="F3809" s="344" t="s">
        <v>50</v>
      </c>
      <c r="G3809" s="344">
        <v>400</v>
      </c>
      <c r="H3809" s="650"/>
      <c r="I3809" s="650">
        <f t="shared" si="21"/>
        <v>0</v>
      </c>
      <c r="J3809" s="419">
        <v>43976</v>
      </c>
      <c r="K3809" s="597" t="s">
        <v>188</v>
      </c>
      <c r="L3809" s="361" t="s">
        <v>9</v>
      </c>
      <c r="M3809" s="652" t="s">
        <v>2352</v>
      </c>
      <c r="N3809" s="660">
        <v>43985</v>
      </c>
      <c r="O3809" s="654">
        <v>43994</v>
      </c>
      <c r="P3809" s="430"/>
      <c r="Q3809" s="7" t="s">
        <v>67</v>
      </c>
      <c r="R3809" s="658">
        <f t="shared" si="19"/>
        <v>2020</v>
      </c>
    </row>
    <row r="3810" spans="1:23" s="564" customFormat="1" ht="23.25" hidden="1" customHeight="1" x14ac:dyDescent="0.25">
      <c r="A3810" s="5" t="s">
        <v>9</v>
      </c>
      <c r="B3810" s="5" t="s">
        <v>4959</v>
      </c>
      <c r="C3810" s="376" t="s">
        <v>1423</v>
      </c>
      <c r="D3810" s="422" t="s">
        <v>354</v>
      </c>
      <c r="E3810" s="337" t="s">
        <v>1424</v>
      </c>
      <c r="F3810" s="344" t="s">
        <v>50</v>
      </c>
      <c r="G3810" s="332">
        <v>400</v>
      </c>
      <c r="H3810" s="650"/>
      <c r="I3810" s="650">
        <f t="shared" si="21"/>
        <v>0</v>
      </c>
      <c r="J3810" s="419">
        <v>43976</v>
      </c>
      <c r="K3810" s="597" t="s">
        <v>188</v>
      </c>
      <c r="L3810" s="361" t="s">
        <v>9</v>
      </c>
      <c r="M3810" s="652" t="s">
        <v>2352</v>
      </c>
      <c r="N3810" s="660">
        <v>43985</v>
      </c>
      <c r="O3810" s="654">
        <v>43994</v>
      </c>
      <c r="P3810" s="430"/>
      <c r="Q3810" s="7" t="s">
        <v>67</v>
      </c>
      <c r="R3810" s="658">
        <f t="shared" si="19"/>
        <v>2020</v>
      </c>
      <c r="S3810" s="330"/>
      <c r="T3810" s="330"/>
      <c r="U3810" s="330"/>
      <c r="V3810" s="330"/>
      <c r="W3810" s="330"/>
    </row>
    <row r="3811" spans="1:23" ht="23.25" hidden="1" customHeight="1" x14ac:dyDescent="0.25">
      <c r="A3811" s="5" t="s">
        <v>9</v>
      </c>
      <c r="B3811" s="5" t="s">
        <v>4959</v>
      </c>
      <c r="C3811" s="376" t="s">
        <v>1423</v>
      </c>
      <c r="D3811" s="422" t="s">
        <v>354</v>
      </c>
      <c r="E3811" s="337" t="s">
        <v>1424</v>
      </c>
      <c r="F3811" s="344" t="s">
        <v>50</v>
      </c>
      <c r="G3811" s="332">
        <v>400</v>
      </c>
      <c r="H3811" s="650"/>
      <c r="I3811" s="650">
        <f t="shared" si="21"/>
        <v>0</v>
      </c>
      <c r="J3811" s="419">
        <v>43976</v>
      </c>
      <c r="K3811" s="597" t="s">
        <v>188</v>
      </c>
      <c r="L3811" s="361" t="s">
        <v>9</v>
      </c>
      <c r="M3811" s="652" t="s">
        <v>2352</v>
      </c>
      <c r="N3811" s="660">
        <v>43985</v>
      </c>
      <c r="O3811" s="654">
        <v>43994</v>
      </c>
      <c r="P3811" s="430"/>
      <c r="Q3811" s="7" t="s">
        <v>67</v>
      </c>
      <c r="R3811" s="658">
        <f t="shared" si="19"/>
        <v>2020</v>
      </c>
    </row>
    <row r="3812" spans="1:23" s="124" customFormat="1" ht="23.25" hidden="1" customHeight="1" x14ac:dyDescent="0.25">
      <c r="A3812" s="5" t="s">
        <v>9</v>
      </c>
      <c r="B3812" s="5" t="s">
        <v>4961</v>
      </c>
      <c r="C3812" s="376" t="s">
        <v>1423</v>
      </c>
      <c r="D3812" s="422" t="s">
        <v>3822</v>
      </c>
      <c r="E3812" s="337" t="s">
        <v>1424</v>
      </c>
      <c r="F3812" s="344" t="s">
        <v>50</v>
      </c>
      <c r="G3812" s="344">
        <v>200</v>
      </c>
      <c r="H3812" s="650"/>
      <c r="I3812" s="650">
        <f t="shared" si="21"/>
        <v>0</v>
      </c>
      <c r="J3812" s="419">
        <v>43976</v>
      </c>
      <c r="K3812" s="597" t="s">
        <v>188</v>
      </c>
      <c r="L3812" s="361" t="s">
        <v>9</v>
      </c>
      <c r="M3812" s="652" t="s">
        <v>2352</v>
      </c>
      <c r="N3812" s="660">
        <v>43985</v>
      </c>
      <c r="O3812" s="654">
        <v>43994</v>
      </c>
      <c r="P3812" s="430"/>
      <c r="Q3812" s="7" t="s">
        <v>67</v>
      </c>
      <c r="R3812" s="658">
        <f t="shared" si="19"/>
        <v>2020</v>
      </c>
      <c r="S3812" s="330"/>
      <c r="T3812" s="330"/>
      <c r="U3812" s="330"/>
      <c r="V3812" s="330"/>
      <c r="W3812" s="330"/>
    </row>
    <row r="3813" spans="1:23" ht="23.25" hidden="1" customHeight="1" x14ac:dyDescent="0.25">
      <c r="A3813" s="5" t="s">
        <v>9</v>
      </c>
      <c r="B3813" s="5" t="s">
        <v>4961</v>
      </c>
      <c r="C3813" s="376" t="s">
        <v>1423</v>
      </c>
      <c r="D3813" s="422" t="s">
        <v>3822</v>
      </c>
      <c r="E3813" s="337" t="s">
        <v>1424</v>
      </c>
      <c r="F3813" s="344" t="s">
        <v>50</v>
      </c>
      <c r="G3813" s="344">
        <v>200</v>
      </c>
      <c r="H3813" s="650"/>
      <c r="I3813" s="650">
        <f t="shared" si="21"/>
        <v>0</v>
      </c>
      <c r="J3813" s="419">
        <v>43976</v>
      </c>
      <c r="K3813" s="597" t="s">
        <v>188</v>
      </c>
      <c r="L3813" s="361" t="s">
        <v>9</v>
      </c>
      <c r="M3813" s="652" t="s">
        <v>2352</v>
      </c>
      <c r="N3813" s="660">
        <v>43985</v>
      </c>
      <c r="O3813" s="684">
        <v>43994</v>
      </c>
      <c r="P3813" s="794"/>
      <c r="Q3813" s="7" t="s">
        <v>67</v>
      </c>
      <c r="R3813" s="658">
        <f t="shared" si="19"/>
        <v>2020</v>
      </c>
    </row>
    <row r="3814" spans="1:23" ht="23.25" hidden="1" customHeight="1" x14ac:dyDescent="0.25">
      <c r="A3814" s="5" t="s">
        <v>9</v>
      </c>
      <c r="B3814" s="5" t="s">
        <v>4962</v>
      </c>
      <c r="C3814" s="376" t="s">
        <v>1423</v>
      </c>
      <c r="D3814" s="422" t="s">
        <v>355</v>
      </c>
      <c r="E3814" s="337" t="s">
        <v>1424</v>
      </c>
      <c r="F3814" s="344" t="s">
        <v>50</v>
      </c>
      <c r="G3814" s="344">
        <v>200</v>
      </c>
      <c r="H3814" s="650"/>
      <c r="I3814" s="650">
        <f t="shared" si="21"/>
        <v>0</v>
      </c>
      <c r="J3814" s="419">
        <v>43976</v>
      </c>
      <c r="K3814" s="597" t="s">
        <v>188</v>
      </c>
      <c r="L3814" s="361" t="s">
        <v>9</v>
      </c>
      <c r="M3814" s="652" t="s">
        <v>2352</v>
      </c>
      <c r="N3814" s="660">
        <v>43985</v>
      </c>
      <c r="O3814" s="654">
        <v>43994</v>
      </c>
      <c r="P3814" s="430"/>
      <c r="Q3814" s="7" t="s">
        <v>67</v>
      </c>
      <c r="R3814" s="658">
        <f t="shared" si="19"/>
        <v>2020</v>
      </c>
    </row>
    <row r="3815" spans="1:23" ht="23.25" hidden="1" customHeight="1" x14ac:dyDescent="0.25">
      <c r="A3815" s="5" t="s">
        <v>9</v>
      </c>
      <c r="B3815" s="5" t="s">
        <v>4962</v>
      </c>
      <c r="C3815" s="376" t="s">
        <v>1423</v>
      </c>
      <c r="D3815" s="422" t="s">
        <v>355</v>
      </c>
      <c r="E3815" s="337" t="s">
        <v>1424</v>
      </c>
      <c r="F3815" s="344" t="s">
        <v>50</v>
      </c>
      <c r="G3815" s="344">
        <v>200</v>
      </c>
      <c r="H3815" s="650"/>
      <c r="I3815" s="650">
        <f t="shared" si="21"/>
        <v>0</v>
      </c>
      <c r="J3815" s="419">
        <v>43976</v>
      </c>
      <c r="K3815" s="597" t="s">
        <v>188</v>
      </c>
      <c r="L3815" s="361" t="s">
        <v>9</v>
      </c>
      <c r="M3815" s="652" t="s">
        <v>2352</v>
      </c>
      <c r="N3815" s="660">
        <v>43985</v>
      </c>
      <c r="O3815" s="654">
        <v>43994</v>
      </c>
      <c r="P3815" s="430"/>
      <c r="Q3815" s="7" t="s">
        <v>67</v>
      </c>
      <c r="R3815" s="658">
        <f t="shared" si="19"/>
        <v>2020</v>
      </c>
    </row>
    <row r="3816" spans="1:23" ht="23.25" hidden="1" customHeight="1" x14ac:dyDescent="0.25">
      <c r="A3816" s="3" t="s">
        <v>120</v>
      </c>
      <c r="B3816" s="5" t="s">
        <v>2120</v>
      </c>
      <c r="C3816" s="376"/>
      <c r="D3816" s="422" t="s">
        <v>2121</v>
      </c>
      <c r="E3816" s="337" t="s">
        <v>2122</v>
      </c>
      <c r="F3816" s="344" t="s">
        <v>50</v>
      </c>
      <c r="G3816" s="344">
        <v>10</v>
      </c>
      <c r="H3816" s="650"/>
      <c r="I3816" s="650">
        <f t="shared" si="21"/>
        <v>0</v>
      </c>
      <c r="J3816" s="419">
        <v>43976</v>
      </c>
      <c r="K3816" s="600" t="s">
        <v>2123</v>
      </c>
      <c r="L3816" s="312" t="s">
        <v>120</v>
      </c>
      <c r="M3816" s="652" t="s">
        <v>260</v>
      </c>
      <c r="N3816" s="660">
        <v>43978</v>
      </c>
      <c r="O3816" s="654">
        <v>43984</v>
      </c>
      <c r="P3816" s="5"/>
      <c r="Q3816" s="7" t="s">
        <v>67</v>
      </c>
      <c r="R3816" s="658">
        <f t="shared" ref="R3816:R3830" si="22">YEAR(J3816)</f>
        <v>2020</v>
      </c>
    </row>
    <row r="3817" spans="1:23" ht="23.25" hidden="1" customHeight="1" x14ac:dyDescent="0.25">
      <c r="A3817" s="3" t="s">
        <v>120</v>
      </c>
      <c r="B3817" s="5" t="s">
        <v>2120</v>
      </c>
      <c r="C3817" s="376"/>
      <c r="D3817" s="422" t="s">
        <v>2124</v>
      </c>
      <c r="E3817" s="337" t="s">
        <v>2125</v>
      </c>
      <c r="F3817" s="344" t="s">
        <v>50</v>
      </c>
      <c r="G3817" s="344">
        <v>10</v>
      </c>
      <c r="H3817" s="650"/>
      <c r="I3817" s="650">
        <f t="shared" si="21"/>
        <v>0</v>
      </c>
      <c r="J3817" s="419">
        <v>43976</v>
      </c>
      <c r="K3817" s="600" t="s">
        <v>2123</v>
      </c>
      <c r="L3817" s="312" t="s">
        <v>120</v>
      </c>
      <c r="M3817" s="652" t="s">
        <v>260</v>
      </c>
      <c r="N3817" s="653">
        <v>43978</v>
      </c>
      <c r="O3817" s="654">
        <v>43984</v>
      </c>
      <c r="P3817" s="5"/>
      <c r="Q3817" s="7" t="s">
        <v>67</v>
      </c>
      <c r="R3817" s="658">
        <f t="shared" si="22"/>
        <v>2020</v>
      </c>
    </row>
    <row r="3818" spans="1:23" ht="23.25" hidden="1" customHeight="1" x14ac:dyDescent="0.25">
      <c r="A3818" s="3" t="s">
        <v>120</v>
      </c>
      <c r="B3818" s="5" t="s">
        <v>2120</v>
      </c>
      <c r="C3818" s="376"/>
      <c r="D3818" s="422" t="s">
        <v>2126</v>
      </c>
      <c r="E3818" s="337" t="s">
        <v>2127</v>
      </c>
      <c r="F3818" s="344" t="s">
        <v>50</v>
      </c>
      <c r="G3818" s="344">
        <v>10</v>
      </c>
      <c r="H3818" s="650"/>
      <c r="I3818" s="650">
        <f t="shared" si="21"/>
        <v>0</v>
      </c>
      <c r="J3818" s="419">
        <v>43976</v>
      </c>
      <c r="K3818" s="600" t="s">
        <v>2123</v>
      </c>
      <c r="L3818" s="312" t="s">
        <v>120</v>
      </c>
      <c r="M3818" s="652" t="s">
        <v>260</v>
      </c>
      <c r="N3818" s="653">
        <v>43978</v>
      </c>
      <c r="O3818" s="654">
        <v>43984</v>
      </c>
      <c r="P3818" s="5"/>
      <c r="Q3818" s="7" t="s">
        <v>67</v>
      </c>
      <c r="R3818" s="658">
        <f t="shared" si="22"/>
        <v>2020</v>
      </c>
    </row>
    <row r="3819" spans="1:23" ht="23.25" hidden="1" customHeight="1" x14ac:dyDescent="0.25">
      <c r="A3819" s="3" t="s">
        <v>120</v>
      </c>
      <c r="B3819" s="5" t="s">
        <v>2120</v>
      </c>
      <c r="C3819" s="376"/>
      <c r="D3819" s="422" t="s">
        <v>2128</v>
      </c>
      <c r="E3819" s="337" t="s">
        <v>2129</v>
      </c>
      <c r="F3819" s="344" t="s">
        <v>50</v>
      </c>
      <c r="G3819" s="344">
        <v>10</v>
      </c>
      <c r="H3819" s="650"/>
      <c r="I3819" s="650">
        <f t="shared" si="21"/>
        <v>0</v>
      </c>
      <c r="J3819" s="419">
        <v>43976</v>
      </c>
      <c r="K3819" s="600" t="s">
        <v>2123</v>
      </c>
      <c r="L3819" s="312" t="s">
        <v>120</v>
      </c>
      <c r="M3819" s="652" t="s">
        <v>260</v>
      </c>
      <c r="N3819" s="660">
        <v>43978</v>
      </c>
      <c r="O3819" s="654">
        <v>43984</v>
      </c>
      <c r="P3819" s="5"/>
      <c r="Q3819" s="7" t="s">
        <v>67</v>
      </c>
      <c r="R3819" s="658">
        <f t="shared" si="22"/>
        <v>2020</v>
      </c>
    </row>
    <row r="3820" spans="1:23" s="560" customFormat="1" ht="23.25" hidden="1" customHeight="1" x14ac:dyDescent="0.25">
      <c r="A3820" s="3" t="s">
        <v>120</v>
      </c>
      <c r="B3820" s="5" t="s">
        <v>2120</v>
      </c>
      <c r="C3820" s="376"/>
      <c r="D3820" s="422" t="s">
        <v>2130</v>
      </c>
      <c r="E3820" s="337" t="s">
        <v>2131</v>
      </c>
      <c r="F3820" s="344" t="s">
        <v>50</v>
      </c>
      <c r="G3820" s="344">
        <v>10</v>
      </c>
      <c r="H3820" s="650"/>
      <c r="I3820" s="650">
        <f t="shared" si="21"/>
        <v>0</v>
      </c>
      <c r="J3820" s="419">
        <v>43976</v>
      </c>
      <c r="K3820" s="600" t="s">
        <v>2123</v>
      </c>
      <c r="L3820" s="312" t="s">
        <v>120</v>
      </c>
      <c r="M3820" s="652" t="s">
        <v>260</v>
      </c>
      <c r="N3820" s="660">
        <v>43978</v>
      </c>
      <c r="O3820" s="654">
        <v>43984</v>
      </c>
      <c r="P3820" s="5"/>
      <c r="Q3820" s="7" t="s">
        <v>67</v>
      </c>
      <c r="R3820" s="658">
        <f t="shared" si="22"/>
        <v>2020</v>
      </c>
      <c r="S3820" s="330"/>
      <c r="T3820" s="330"/>
      <c r="U3820" s="330"/>
      <c r="V3820" s="330"/>
      <c r="W3820" s="330"/>
    </row>
    <row r="3821" spans="1:23" ht="23.25" hidden="1" customHeight="1" x14ac:dyDescent="0.25">
      <c r="A3821" s="3" t="s">
        <v>120</v>
      </c>
      <c r="B3821" s="5" t="s">
        <v>2120</v>
      </c>
      <c r="C3821" s="376"/>
      <c r="D3821" s="422" t="s">
        <v>2132</v>
      </c>
      <c r="E3821" s="337" t="s">
        <v>2133</v>
      </c>
      <c r="F3821" s="344" t="s">
        <v>50</v>
      </c>
      <c r="G3821" s="344">
        <v>10</v>
      </c>
      <c r="H3821" s="650"/>
      <c r="I3821" s="650">
        <f t="shared" si="21"/>
        <v>0</v>
      </c>
      <c r="J3821" s="419">
        <v>43976</v>
      </c>
      <c r="K3821" s="600" t="s">
        <v>2123</v>
      </c>
      <c r="L3821" s="312" t="s">
        <v>120</v>
      </c>
      <c r="M3821" s="652" t="s">
        <v>260</v>
      </c>
      <c r="N3821" s="660">
        <v>43978</v>
      </c>
      <c r="O3821" s="654">
        <v>43984</v>
      </c>
      <c r="P3821" s="5"/>
      <c r="Q3821" s="7" t="s">
        <v>67</v>
      </c>
      <c r="R3821" s="658">
        <f t="shared" si="22"/>
        <v>2020</v>
      </c>
    </row>
    <row r="3822" spans="1:23" ht="23.25" hidden="1" customHeight="1" x14ac:dyDescent="0.25">
      <c r="A3822" s="3" t="s">
        <v>120</v>
      </c>
      <c r="B3822" s="5" t="s">
        <v>2120</v>
      </c>
      <c r="C3822" s="376"/>
      <c r="D3822" s="422" t="s">
        <v>2134</v>
      </c>
      <c r="E3822" s="337" t="s">
        <v>2135</v>
      </c>
      <c r="F3822" s="344" t="s">
        <v>50</v>
      </c>
      <c r="G3822" s="344">
        <v>10</v>
      </c>
      <c r="H3822" s="650"/>
      <c r="I3822" s="650">
        <f t="shared" si="21"/>
        <v>0</v>
      </c>
      <c r="J3822" s="419">
        <v>43976</v>
      </c>
      <c r="K3822" s="600" t="s">
        <v>2123</v>
      </c>
      <c r="L3822" s="312" t="s">
        <v>120</v>
      </c>
      <c r="M3822" s="652" t="s">
        <v>260</v>
      </c>
      <c r="N3822" s="660">
        <v>43978</v>
      </c>
      <c r="O3822" s="654">
        <v>43984</v>
      </c>
      <c r="P3822" s="5"/>
      <c r="Q3822" s="7" t="s">
        <v>67</v>
      </c>
      <c r="R3822" s="658">
        <f t="shared" si="22"/>
        <v>2020</v>
      </c>
    </row>
    <row r="3823" spans="1:23" s="623" customFormat="1" ht="23.25" hidden="1" customHeight="1" x14ac:dyDescent="0.25">
      <c r="A3823" s="86" t="s">
        <v>4</v>
      </c>
      <c r="B3823" s="86" t="s">
        <v>3055</v>
      </c>
      <c r="C3823" s="661" t="s">
        <v>3403</v>
      </c>
      <c r="D3823" s="422" t="s">
        <v>6023</v>
      </c>
      <c r="E3823" s="337" t="s">
        <v>6024</v>
      </c>
      <c r="F3823" s="118" t="s">
        <v>94</v>
      </c>
      <c r="G3823" s="664">
        <v>1</v>
      </c>
      <c r="H3823" s="650">
        <v>4.1399999999999997</v>
      </c>
      <c r="I3823" s="650">
        <v>4.1399999999999997</v>
      </c>
      <c r="J3823" s="419">
        <v>43976</v>
      </c>
      <c r="K3823" s="600" t="s">
        <v>139</v>
      </c>
      <c r="L3823" s="361" t="s">
        <v>4</v>
      </c>
      <c r="M3823" s="652" t="s">
        <v>260</v>
      </c>
      <c r="N3823" s="660">
        <v>43978</v>
      </c>
      <c r="O3823" s="654">
        <v>43984</v>
      </c>
      <c r="P3823" s="124"/>
      <c r="Q3823" s="271" t="s">
        <v>67</v>
      </c>
      <c r="R3823" s="658">
        <f t="shared" si="22"/>
        <v>2020</v>
      </c>
      <c r="S3823" s="564"/>
      <c r="T3823" s="564"/>
      <c r="U3823" s="564"/>
      <c r="V3823" s="564"/>
      <c r="W3823" s="564"/>
    </row>
    <row r="3824" spans="1:23" s="623" customFormat="1" ht="23.25" hidden="1" customHeight="1" x14ac:dyDescent="0.25">
      <c r="A3824" s="86" t="s">
        <v>4</v>
      </c>
      <c r="B3824" s="86" t="s">
        <v>3055</v>
      </c>
      <c r="C3824" s="661" t="s">
        <v>3403</v>
      </c>
      <c r="D3824" s="422" t="s">
        <v>6025</v>
      </c>
      <c r="E3824" s="337" t="s">
        <v>6026</v>
      </c>
      <c r="F3824" s="118" t="s">
        <v>94</v>
      </c>
      <c r="G3824" s="661">
        <v>1</v>
      </c>
      <c r="H3824" s="650">
        <v>41.94</v>
      </c>
      <c r="I3824" s="650">
        <f t="shared" ref="I3824:I3830" si="23">H3824*G3824</f>
        <v>41.94</v>
      </c>
      <c r="J3824" s="419">
        <v>43976</v>
      </c>
      <c r="K3824" s="600" t="s">
        <v>139</v>
      </c>
      <c r="L3824" s="361" t="s">
        <v>4</v>
      </c>
      <c r="M3824" s="652" t="s">
        <v>260</v>
      </c>
      <c r="N3824" s="660">
        <v>43978</v>
      </c>
      <c r="O3824" s="654">
        <v>43984</v>
      </c>
      <c r="P3824" s="86"/>
      <c r="Q3824" s="271" t="s">
        <v>67</v>
      </c>
      <c r="R3824" s="658">
        <f t="shared" si="22"/>
        <v>2020</v>
      </c>
      <c r="S3824" s="330"/>
      <c r="T3824" s="330"/>
      <c r="U3824" s="330"/>
      <c r="V3824" s="330"/>
      <c r="W3824" s="330"/>
    </row>
    <row r="3825" spans="1:23" s="623" customFormat="1" ht="23.25" hidden="1" customHeight="1" x14ac:dyDescent="0.25">
      <c r="A3825" s="86" t="s">
        <v>4</v>
      </c>
      <c r="B3825" s="86" t="s">
        <v>3055</v>
      </c>
      <c r="C3825" s="661" t="s">
        <v>3403</v>
      </c>
      <c r="D3825" s="422" t="s">
        <v>6027</v>
      </c>
      <c r="E3825" s="337" t="s">
        <v>6028</v>
      </c>
      <c r="F3825" s="118" t="s">
        <v>94</v>
      </c>
      <c r="G3825" s="661">
        <v>4</v>
      </c>
      <c r="H3825" s="650">
        <v>3.32</v>
      </c>
      <c r="I3825" s="650">
        <f t="shared" si="23"/>
        <v>13.28</v>
      </c>
      <c r="J3825" s="419">
        <v>43976</v>
      </c>
      <c r="K3825" s="600" t="s">
        <v>139</v>
      </c>
      <c r="L3825" s="361" t="s">
        <v>4</v>
      </c>
      <c r="M3825" s="652" t="s">
        <v>260</v>
      </c>
      <c r="N3825" s="660">
        <v>43978</v>
      </c>
      <c r="O3825" s="654">
        <v>43984</v>
      </c>
      <c r="P3825" s="86"/>
      <c r="Q3825" s="271" t="s">
        <v>67</v>
      </c>
      <c r="R3825" s="658">
        <f t="shared" si="22"/>
        <v>2020</v>
      </c>
      <c r="S3825" s="330"/>
      <c r="T3825" s="330"/>
      <c r="U3825" s="330"/>
      <c r="V3825" s="330"/>
      <c r="W3825" s="330"/>
    </row>
    <row r="3826" spans="1:23" s="623" customFormat="1" ht="23.25" hidden="1" customHeight="1" x14ac:dyDescent="0.25">
      <c r="A3826" s="86" t="s">
        <v>4</v>
      </c>
      <c r="B3826" s="86" t="s">
        <v>3055</v>
      </c>
      <c r="C3826" s="699" t="s">
        <v>6029</v>
      </c>
      <c r="D3826" s="422" t="s">
        <v>6030</v>
      </c>
      <c r="E3826" s="337" t="s">
        <v>6031</v>
      </c>
      <c r="F3826" s="118" t="s">
        <v>94</v>
      </c>
      <c r="G3826" s="664">
        <v>4</v>
      </c>
      <c r="H3826" s="650">
        <v>4.2</v>
      </c>
      <c r="I3826" s="650">
        <f t="shared" si="23"/>
        <v>16.8</v>
      </c>
      <c r="J3826" s="419">
        <v>43976</v>
      </c>
      <c r="K3826" s="600" t="s">
        <v>139</v>
      </c>
      <c r="L3826" s="361" t="s">
        <v>4</v>
      </c>
      <c r="M3826" s="652" t="s">
        <v>260</v>
      </c>
      <c r="N3826" s="660">
        <v>43978</v>
      </c>
      <c r="O3826" s="654">
        <v>43984</v>
      </c>
      <c r="P3826" s="124"/>
      <c r="Q3826" s="271" t="s">
        <v>67</v>
      </c>
      <c r="R3826" s="658">
        <f t="shared" si="22"/>
        <v>2020</v>
      </c>
      <c r="S3826" s="330"/>
      <c r="T3826" s="330"/>
      <c r="U3826" s="330"/>
      <c r="V3826" s="330"/>
      <c r="W3826" s="330"/>
    </row>
    <row r="3827" spans="1:23" ht="23.25" hidden="1" customHeight="1" x14ac:dyDescent="0.25">
      <c r="A3827" s="86" t="s">
        <v>4</v>
      </c>
      <c r="B3827" s="86" t="s">
        <v>3055</v>
      </c>
      <c r="C3827" s="661" t="s">
        <v>3403</v>
      </c>
      <c r="D3827" s="422" t="s">
        <v>6032</v>
      </c>
      <c r="E3827" s="337" t="s">
        <v>6033</v>
      </c>
      <c r="F3827" s="118" t="s">
        <v>94</v>
      </c>
      <c r="G3827" s="661">
        <v>1</v>
      </c>
      <c r="H3827" s="650">
        <v>5.03</v>
      </c>
      <c r="I3827" s="650">
        <f t="shared" si="23"/>
        <v>5.03</v>
      </c>
      <c r="J3827" s="419">
        <v>43976</v>
      </c>
      <c r="K3827" s="600" t="s">
        <v>139</v>
      </c>
      <c r="L3827" s="361" t="s">
        <v>4</v>
      </c>
      <c r="M3827" s="652" t="s">
        <v>260</v>
      </c>
      <c r="N3827" s="660">
        <v>43978</v>
      </c>
      <c r="O3827" s="654">
        <v>43984</v>
      </c>
      <c r="P3827" s="86"/>
      <c r="Q3827" s="271" t="s">
        <v>67</v>
      </c>
      <c r="R3827" s="658">
        <f t="shared" si="22"/>
        <v>2020</v>
      </c>
    </row>
    <row r="3828" spans="1:23" ht="23.25" hidden="1" customHeight="1" x14ac:dyDescent="0.25">
      <c r="A3828" s="86" t="s">
        <v>4</v>
      </c>
      <c r="B3828" s="86" t="s">
        <v>3055</v>
      </c>
      <c r="C3828" s="661" t="s">
        <v>3403</v>
      </c>
      <c r="D3828" s="422" t="s">
        <v>6034</v>
      </c>
      <c r="E3828" s="333" t="s">
        <v>6035</v>
      </c>
      <c r="F3828" s="118" t="s">
        <v>94</v>
      </c>
      <c r="G3828" s="661">
        <v>1</v>
      </c>
      <c r="H3828" s="650">
        <v>16.61</v>
      </c>
      <c r="I3828" s="650">
        <f t="shared" si="23"/>
        <v>16.61</v>
      </c>
      <c r="J3828" s="419">
        <v>43976</v>
      </c>
      <c r="K3828" s="600" t="s">
        <v>139</v>
      </c>
      <c r="L3828" s="361" t="s">
        <v>4</v>
      </c>
      <c r="M3828" s="652" t="s">
        <v>260</v>
      </c>
      <c r="N3828" s="660">
        <v>43978</v>
      </c>
      <c r="O3828" s="654">
        <v>43984</v>
      </c>
      <c r="P3828" s="86"/>
      <c r="Q3828" s="271" t="s">
        <v>67</v>
      </c>
      <c r="R3828" s="658">
        <f t="shared" si="22"/>
        <v>2020</v>
      </c>
    </row>
    <row r="3829" spans="1:23" ht="29.25" hidden="1" customHeight="1" x14ac:dyDescent="0.25">
      <c r="A3829" s="5" t="s">
        <v>103</v>
      </c>
      <c r="B3829" s="5" t="s">
        <v>6036</v>
      </c>
      <c r="C3829" s="664"/>
      <c r="D3829" s="422" t="s">
        <v>6037</v>
      </c>
      <c r="E3829" s="337" t="s">
        <v>6038</v>
      </c>
      <c r="F3829" s="344" t="s">
        <v>32</v>
      </c>
      <c r="G3829" s="344">
        <v>12</v>
      </c>
      <c r="H3829" s="650">
        <v>32.5</v>
      </c>
      <c r="I3829" s="650">
        <f t="shared" si="23"/>
        <v>390</v>
      </c>
      <c r="J3829" s="419">
        <v>43976</v>
      </c>
      <c r="K3829" s="600" t="s">
        <v>1892</v>
      </c>
      <c r="L3829" s="568" t="s">
        <v>103</v>
      </c>
      <c r="M3829" s="652" t="s">
        <v>260</v>
      </c>
      <c r="N3829" s="660">
        <v>43978</v>
      </c>
      <c r="O3829" s="654">
        <v>43984</v>
      </c>
      <c r="P3829" s="124"/>
      <c r="Q3829" s="7" t="s">
        <v>67</v>
      </c>
      <c r="R3829" s="658">
        <f t="shared" si="22"/>
        <v>2020</v>
      </c>
    </row>
    <row r="3830" spans="1:23" ht="29.25" hidden="1" customHeight="1" x14ac:dyDescent="0.25">
      <c r="A3830" s="5" t="s">
        <v>103</v>
      </c>
      <c r="B3830" s="5" t="s">
        <v>6036</v>
      </c>
      <c r="C3830" s="664"/>
      <c r="D3830" s="422" t="s">
        <v>6037</v>
      </c>
      <c r="E3830" s="337" t="s">
        <v>6039</v>
      </c>
      <c r="F3830" s="344" t="s">
        <v>32</v>
      </c>
      <c r="G3830" s="344">
        <v>4</v>
      </c>
      <c r="H3830" s="650">
        <v>16.5</v>
      </c>
      <c r="I3830" s="650">
        <f t="shared" si="23"/>
        <v>66</v>
      </c>
      <c r="J3830" s="419">
        <v>43976</v>
      </c>
      <c r="K3830" s="600" t="s">
        <v>1892</v>
      </c>
      <c r="L3830" s="568" t="s">
        <v>103</v>
      </c>
      <c r="M3830" s="652" t="s">
        <v>260</v>
      </c>
      <c r="N3830" s="660">
        <v>43978</v>
      </c>
      <c r="O3830" s="654">
        <v>43984</v>
      </c>
      <c r="P3830" s="124"/>
      <c r="Q3830" s="269" t="s">
        <v>100</v>
      </c>
      <c r="R3830" s="658">
        <f t="shared" si="22"/>
        <v>2020</v>
      </c>
    </row>
    <row r="3831" spans="1:23" ht="23.25" hidden="1" customHeight="1" x14ac:dyDescent="0.25">
      <c r="A3831" s="338" t="s">
        <v>103</v>
      </c>
      <c r="B3831" s="5" t="s">
        <v>5991</v>
      </c>
      <c r="C3831" s="376" t="s">
        <v>3299</v>
      </c>
      <c r="D3831" s="335" t="s">
        <v>5992</v>
      </c>
      <c r="E3831" s="337" t="s">
        <v>6040</v>
      </c>
      <c r="F3831" s="344" t="s">
        <v>32</v>
      </c>
      <c r="G3831" s="344">
        <v>1</v>
      </c>
      <c r="H3831" s="650">
        <v>15.24</v>
      </c>
      <c r="I3831" s="650">
        <v>15.24</v>
      </c>
      <c r="J3831" s="366">
        <v>42849</v>
      </c>
      <c r="K3831" s="598" t="s">
        <v>76</v>
      </c>
      <c r="L3831" s="361"/>
      <c r="M3831" s="652" t="s">
        <v>66</v>
      </c>
      <c r="N3831" s="660">
        <v>42857</v>
      </c>
      <c r="O3831" s="654">
        <v>42863</v>
      </c>
      <c r="P3831" s="5"/>
      <c r="Q3831" s="271" t="s">
        <v>77</v>
      </c>
      <c r="R3831" s="675">
        <v>2017</v>
      </c>
      <c r="S3831" s="124"/>
      <c r="T3831" s="124"/>
      <c r="U3831" s="124"/>
      <c r="V3831" s="124"/>
      <c r="W3831" s="124"/>
    </row>
    <row r="3832" spans="1:23" ht="23.25" hidden="1" customHeight="1" x14ac:dyDescent="0.25">
      <c r="A3832" s="338" t="s">
        <v>103</v>
      </c>
      <c r="B3832" s="5" t="s">
        <v>5991</v>
      </c>
      <c r="C3832" s="376" t="s">
        <v>3299</v>
      </c>
      <c r="D3832" s="335" t="s">
        <v>5992</v>
      </c>
      <c r="E3832" s="337" t="s">
        <v>6041</v>
      </c>
      <c r="F3832" s="344" t="s">
        <v>32</v>
      </c>
      <c r="G3832" s="344">
        <v>1</v>
      </c>
      <c r="H3832" s="650">
        <v>18.600000000000001</v>
      </c>
      <c r="I3832" s="650">
        <v>18.600000000000001</v>
      </c>
      <c r="J3832" s="366">
        <v>42849</v>
      </c>
      <c r="K3832" s="598" t="s">
        <v>76</v>
      </c>
      <c r="L3832" s="361"/>
      <c r="M3832" s="652" t="s">
        <v>66</v>
      </c>
      <c r="N3832" s="660">
        <v>42857</v>
      </c>
      <c r="O3832" s="654">
        <v>42863</v>
      </c>
      <c r="P3832" s="5"/>
      <c r="Q3832" s="271" t="s">
        <v>77</v>
      </c>
      <c r="R3832" s="675">
        <v>2017</v>
      </c>
    </row>
    <row r="3833" spans="1:23" ht="23.25" hidden="1" customHeight="1" x14ac:dyDescent="0.25">
      <c r="A3833" s="5" t="s">
        <v>6042</v>
      </c>
      <c r="B3833" s="5" t="s">
        <v>6043</v>
      </c>
      <c r="C3833" s="664" t="s">
        <v>3753</v>
      </c>
      <c r="D3833" s="422" t="s">
        <v>6044</v>
      </c>
      <c r="E3833" s="337" t="s">
        <v>6045</v>
      </c>
      <c r="F3833" s="122" t="s">
        <v>94</v>
      </c>
      <c r="G3833" s="664">
        <v>8</v>
      </c>
      <c r="H3833" s="650">
        <v>21.77</v>
      </c>
      <c r="I3833" s="650">
        <f t="shared" ref="I3833:I3849" si="24">H3833*G3833</f>
        <v>174.16</v>
      </c>
      <c r="J3833" s="665">
        <v>43977</v>
      </c>
      <c r="K3833" s="600" t="s">
        <v>214</v>
      </c>
      <c r="L3833" s="361" t="s">
        <v>6042</v>
      </c>
      <c r="M3833" s="652" t="s">
        <v>2352</v>
      </c>
      <c r="N3833" s="660">
        <v>43991</v>
      </c>
      <c r="O3833" s="654">
        <v>43994</v>
      </c>
      <c r="P3833" s="124"/>
      <c r="Q3833" s="269" t="s">
        <v>67</v>
      </c>
      <c r="R3833" s="667">
        <f t="shared" ref="R3833:R3852" si="25">YEAR(J3833)</f>
        <v>2020</v>
      </c>
    </row>
    <row r="3834" spans="1:23" ht="23.25" hidden="1" customHeight="1" x14ac:dyDescent="0.25">
      <c r="A3834" s="4" t="s">
        <v>5522</v>
      </c>
      <c r="B3834" s="4" t="s">
        <v>6046</v>
      </c>
      <c r="C3834" s="691" t="s">
        <v>5524</v>
      </c>
      <c r="D3834" s="422" t="s">
        <v>6047</v>
      </c>
      <c r="E3834" s="337" t="s">
        <v>6048</v>
      </c>
      <c r="F3834" s="344" t="s">
        <v>44</v>
      </c>
      <c r="G3834" s="692">
        <v>10</v>
      </c>
      <c r="H3834" s="650">
        <v>0</v>
      </c>
      <c r="I3834" s="650">
        <f t="shared" si="24"/>
        <v>0</v>
      </c>
      <c r="J3834" s="419">
        <v>43979</v>
      </c>
      <c r="K3834" s="600" t="s">
        <v>5524</v>
      </c>
      <c r="L3834" s="323" t="s">
        <v>5522</v>
      </c>
      <c r="M3834" s="652" t="s">
        <v>2352</v>
      </c>
      <c r="N3834" s="660">
        <v>43991</v>
      </c>
      <c r="O3834" s="654">
        <v>43994</v>
      </c>
      <c r="P3834" s="659"/>
      <c r="Q3834" s="2" t="s">
        <v>100</v>
      </c>
      <c r="R3834" s="780">
        <f t="shared" si="25"/>
        <v>2020</v>
      </c>
      <c r="S3834" s="695"/>
      <c r="T3834" s="695"/>
      <c r="U3834" s="695"/>
      <c r="V3834" s="695"/>
      <c r="W3834" s="695"/>
    </row>
    <row r="3835" spans="1:23" ht="23.25" hidden="1" customHeight="1" x14ac:dyDescent="0.25">
      <c r="A3835" s="4" t="s">
        <v>5522</v>
      </c>
      <c r="B3835" s="4" t="s">
        <v>6049</v>
      </c>
      <c r="C3835" s="691" t="s">
        <v>5524</v>
      </c>
      <c r="D3835" s="422" t="s">
        <v>6050</v>
      </c>
      <c r="E3835" s="337" t="s">
        <v>6051</v>
      </c>
      <c r="F3835" s="344" t="s">
        <v>44</v>
      </c>
      <c r="G3835" s="692">
        <v>2</v>
      </c>
      <c r="H3835" s="650">
        <v>0</v>
      </c>
      <c r="I3835" s="650">
        <f t="shared" si="24"/>
        <v>0</v>
      </c>
      <c r="J3835" s="419">
        <v>43979</v>
      </c>
      <c r="K3835" s="600" t="s">
        <v>5524</v>
      </c>
      <c r="L3835" s="323" t="s">
        <v>5522</v>
      </c>
      <c r="M3835" s="652" t="s">
        <v>2352</v>
      </c>
      <c r="N3835" s="660">
        <v>43991</v>
      </c>
      <c r="O3835" s="654">
        <v>43994</v>
      </c>
      <c r="P3835" s="659"/>
      <c r="Q3835" s="2" t="s">
        <v>100</v>
      </c>
      <c r="R3835" s="780">
        <f t="shared" si="25"/>
        <v>2020</v>
      </c>
    </row>
    <row r="3836" spans="1:23" s="564" customFormat="1" ht="23.25" hidden="1" customHeight="1" x14ac:dyDescent="0.25">
      <c r="A3836" s="4" t="s">
        <v>5522</v>
      </c>
      <c r="B3836" s="4" t="s">
        <v>6052</v>
      </c>
      <c r="C3836" s="691" t="s">
        <v>5524</v>
      </c>
      <c r="D3836" s="422" t="s">
        <v>6053</v>
      </c>
      <c r="E3836" s="337" t="s">
        <v>6054</v>
      </c>
      <c r="F3836" s="344" t="s">
        <v>44</v>
      </c>
      <c r="G3836" s="692">
        <v>5</v>
      </c>
      <c r="H3836" s="650">
        <v>0</v>
      </c>
      <c r="I3836" s="650">
        <f t="shared" si="24"/>
        <v>0</v>
      </c>
      <c r="J3836" s="419">
        <v>43979</v>
      </c>
      <c r="K3836" s="600" t="s">
        <v>5524</v>
      </c>
      <c r="L3836" s="323" t="s">
        <v>5522</v>
      </c>
      <c r="M3836" s="652" t="s">
        <v>2352</v>
      </c>
      <c r="N3836" s="660">
        <v>43991</v>
      </c>
      <c r="O3836" s="654">
        <v>43994</v>
      </c>
      <c r="P3836" s="659"/>
      <c r="Q3836" s="2" t="s">
        <v>100</v>
      </c>
      <c r="R3836" s="780">
        <f t="shared" si="25"/>
        <v>2020</v>
      </c>
      <c r="S3836" s="330"/>
      <c r="T3836" s="330"/>
      <c r="U3836" s="330"/>
      <c r="V3836" s="330"/>
      <c r="W3836" s="330"/>
    </row>
    <row r="3837" spans="1:23" ht="23.25" hidden="1" customHeight="1" x14ac:dyDescent="0.25">
      <c r="A3837" s="4" t="s">
        <v>5522</v>
      </c>
      <c r="B3837" s="4" t="s">
        <v>6055</v>
      </c>
      <c r="C3837" s="691" t="s">
        <v>5524</v>
      </c>
      <c r="D3837" s="422" t="s">
        <v>6056</v>
      </c>
      <c r="E3837" s="337" t="s">
        <v>6057</v>
      </c>
      <c r="F3837" s="344" t="s">
        <v>44</v>
      </c>
      <c r="G3837" s="692">
        <v>2</v>
      </c>
      <c r="H3837" s="650">
        <v>0</v>
      </c>
      <c r="I3837" s="650">
        <f t="shared" si="24"/>
        <v>0</v>
      </c>
      <c r="J3837" s="419">
        <v>43979</v>
      </c>
      <c r="K3837" s="600" t="s">
        <v>5524</v>
      </c>
      <c r="L3837" s="323" t="s">
        <v>5522</v>
      </c>
      <c r="M3837" s="652" t="s">
        <v>2352</v>
      </c>
      <c r="N3837" s="660">
        <v>43991</v>
      </c>
      <c r="O3837" s="654">
        <v>43994</v>
      </c>
      <c r="P3837" s="659"/>
      <c r="Q3837" s="2" t="s">
        <v>100</v>
      </c>
      <c r="R3837" s="780">
        <f t="shared" si="25"/>
        <v>2020</v>
      </c>
      <c r="S3837" s="695"/>
      <c r="T3837" s="695"/>
      <c r="U3837" s="695"/>
      <c r="V3837" s="695"/>
      <c r="W3837" s="695"/>
    </row>
    <row r="3838" spans="1:23" ht="23.25" hidden="1" customHeight="1" x14ac:dyDescent="0.25">
      <c r="A3838" s="4" t="s">
        <v>5522</v>
      </c>
      <c r="B3838" s="4" t="s">
        <v>6055</v>
      </c>
      <c r="C3838" s="691" t="s">
        <v>5524</v>
      </c>
      <c r="D3838" s="422" t="s">
        <v>6058</v>
      </c>
      <c r="E3838" s="337" t="s">
        <v>6059</v>
      </c>
      <c r="F3838" s="344" t="s">
        <v>44</v>
      </c>
      <c r="G3838" s="692">
        <v>2</v>
      </c>
      <c r="H3838" s="650">
        <v>0</v>
      </c>
      <c r="I3838" s="650">
        <f t="shared" si="24"/>
        <v>0</v>
      </c>
      <c r="J3838" s="419">
        <v>43979</v>
      </c>
      <c r="K3838" s="600" t="s">
        <v>5524</v>
      </c>
      <c r="L3838" s="323" t="s">
        <v>5522</v>
      </c>
      <c r="M3838" s="652" t="s">
        <v>2352</v>
      </c>
      <c r="N3838" s="660">
        <v>43991</v>
      </c>
      <c r="O3838" s="654">
        <v>43994</v>
      </c>
      <c r="P3838" s="659"/>
      <c r="Q3838" s="2" t="s">
        <v>100</v>
      </c>
      <c r="R3838" s="780">
        <f t="shared" si="25"/>
        <v>2020</v>
      </c>
      <c r="S3838" s="695"/>
      <c r="T3838" s="695"/>
      <c r="U3838" s="695"/>
      <c r="V3838" s="695"/>
      <c r="W3838" s="695"/>
    </row>
    <row r="3839" spans="1:23" ht="23.25" hidden="1" customHeight="1" x14ac:dyDescent="0.25">
      <c r="A3839" s="4" t="s">
        <v>5522</v>
      </c>
      <c r="B3839" s="4" t="s">
        <v>6055</v>
      </c>
      <c r="C3839" s="691" t="s">
        <v>5524</v>
      </c>
      <c r="D3839" s="422" t="s">
        <v>6060</v>
      </c>
      <c r="E3839" s="337" t="s">
        <v>6061</v>
      </c>
      <c r="F3839" s="344" t="s">
        <v>44</v>
      </c>
      <c r="G3839" s="692">
        <v>2</v>
      </c>
      <c r="H3839" s="650">
        <v>0</v>
      </c>
      <c r="I3839" s="650">
        <f t="shared" si="24"/>
        <v>0</v>
      </c>
      <c r="J3839" s="419">
        <v>43979</v>
      </c>
      <c r="K3839" s="600" t="s">
        <v>5524</v>
      </c>
      <c r="L3839" s="323" t="s">
        <v>5522</v>
      </c>
      <c r="M3839" s="652" t="s">
        <v>2352</v>
      </c>
      <c r="N3839" s="660">
        <v>43991</v>
      </c>
      <c r="O3839" s="654">
        <v>43994</v>
      </c>
      <c r="P3839" s="659"/>
      <c r="Q3839" s="2" t="s">
        <v>100</v>
      </c>
      <c r="R3839" s="780">
        <f t="shared" si="25"/>
        <v>2020</v>
      </c>
      <c r="S3839" s="695"/>
      <c r="T3839" s="695"/>
      <c r="U3839" s="695"/>
      <c r="V3839" s="695"/>
      <c r="W3839" s="695"/>
    </row>
    <row r="3840" spans="1:23" s="564" customFormat="1" ht="23.25" hidden="1" customHeight="1" x14ac:dyDescent="0.25">
      <c r="A3840" s="4" t="s">
        <v>5522</v>
      </c>
      <c r="B3840" s="4" t="s">
        <v>6062</v>
      </c>
      <c r="C3840" s="691" t="s">
        <v>5524</v>
      </c>
      <c r="D3840" s="422" t="s">
        <v>6063</v>
      </c>
      <c r="E3840" s="337" t="s">
        <v>6064</v>
      </c>
      <c r="F3840" s="344" t="s">
        <v>44</v>
      </c>
      <c r="G3840" s="692">
        <v>10</v>
      </c>
      <c r="H3840" s="650">
        <v>0</v>
      </c>
      <c r="I3840" s="650">
        <f t="shared" si="24"/>
        <v>0</v>
      </c>
      <c r="J3840" s="419">
        <v>43979</v>
      </c>
      <c r="K3840" s="600" t="s">
        <v>5524</v>
      </c>
      <c r="L3840" s="323" t="s">
        <v>5522</v>
      </c>
      <c r="M3840" s="652" t="s">
        <v>2352</v>
      </c>
      <c r="N3840" s="660">
        <v>43991</v>
      </c>
      <c r="O3840" s="654">
        <v>43994</v>
      </c>
      <c r="P3840" s="659"/>
      <c r="Q3840" s="2" t="s">
        <v>100</v>
      </c>
      <c r="R3840" s="780">
        <f t="shared" si="25"/>
        <v>2020</v>
      </c>
      <c r="S3840" s="695"/>
      <c r="T3840" s="695"/>
      <c r="U3840" s="695"/>
      <c r="V3840" s="695"/>
      <c r="W3840" s="695"/>
    </row>
    <row r="3841" spans="1:23" ht="23.25" hidden="1" customHeight="1" x14ac:dyDescent="0.25">
      <c r="A3841" s="4" t="s">
        <v>5522</v>
      </c>
      <c r="B3841" s="4" t="s">
        <v>6065</v>
      </c>
      <c r="C3841" s="691" t="s">
        <v>5524</v>
      </c>
      <c r="D3841" s="422" t="s">
        <v>6066</v>
      </c>
      <c r="E3841" s="337" t="s">
        <v>6067</v>
      </c>
      <c r="F3841" s="344" t="s">
        <v>44</v>
      </c>
      <c r="G3841" s="692">
        <v>10</v>
      </c>
      <c r="H3841" s="650">
        <v>0</v>
      </c>
      <c r="I3841" s="650">
        <f t="shared" si="24"/>
        <v>0</v>
      </c>
      <c r="J3841" s="419">
        <v>43979</v>
      </c>
      <c r="K3841" s="600" t="s">
        <v>5524</v>
      </c>
      <c r="L3841" s="323" t="s">
        <v>5522</v>
      </c>
      <c r="M3841" s="652" t="s">
        <v>2352</v>
      </c>
      <c r="N3841" s="660">
        <v>43991</v>
      </c>
      <c r="O3841" s="654">
        <v>43994</v>
      </c>
      <c r="P3841" s="659"/>
      <c r="Q3841" s="2" t="s">
        <v>100</v>
      </c>
      <c r="R3841" s="780">
        <f t="shared" si="25"/>
        <v>2020</v>
      </c>
    </row>
    <row r="3842" spans="1:23" ht="23.25" hidden="1" customHeight="1" x14ac:dyDescent="0.25">
      <c r="A3842" s="4" t="s">
        <v>5522</v>
      </c>
      <c r="B3842" s="4" t="s">
        <v>6068</v>
      </c>
      <c r="C3842" s="691" t="s">
        <v>5524</v>
      </c>
      <c r="D3842" s="422" t="s">
        <v>6069</v>
      </c>
      <c r="E3842" s="337" t="s">
        <v>6070</v>
      </c>
      <c r="F3842" s="344" t="s">
        <v>44</v>
      </c>
      <c r="G3842" s="692">
        <v>2</v>
      </c>
      <c r="H3842" s="650">
        <v>0</v>
      </c>
      <c r="I3842" s="650">
        <f t="shared" si="24"/>
        <v>0</v>
      </c>
      <c r="J3842" s="419">
        <v>43979</v>
      </c>
      <c r="K3842" s="600" t="s">
        <v>5524</v>
      </c>
      <c r="L3842" s="323" t="s">
        <v>5522</v>
      </c>
      <c r="M3842" s="652" t="s">
        <v>2352</v>
      </c>
      <c r="N3842" s="660">
        <v>43991</v>
      </c>
      <c r="O3842" s="654">
        <v>43994</v>
      </c>
      <c r="P3842" s="659"/>
      <c r="Q3842" s="2" t="s">
        <v>100</v>
      </c>
      <c r="R3842" s="780">
        <f t="shared" si="25"/>
        <v>2020</v>
      </c>
    </row>
    <row r="3843" spans="1:23" ht="23.25" hidden="1" customHeight="1" x14ac:dyDescent="0.25">
      <c r="A3843" s="4" t="s">
        <v>5522</v>
      </c>
      <c r="B3843" s="4" t="s">
        <v>6071</v>
      </c>
      <c r="C3843" s="691" t="s">
        <v>5524</v>
      </c>
      <c r="D3843" s="422" t="s">
        <v>6072</v>
      </c>
      <c r="E3843" s="337" t="s">
        <v>6073</v>
      </c>
      <c r="F3843" s="344" t="s">
        <v>44</v>
      </c>
      <c r="G3843" s="692">
        <v>10</v>
      </c>
      <c r="H3843" s="650">
        <v>0</v>
      </c>
      <c r="I3843" s="650">
        <f t="shared" si="24"/>
        <v>0</v>
      </c>
      <c r="J3843" s="419">
        <v>43979</v>
      </c>
      <c r="K3843" s="600" t="s">
        <v>5524</v>
      </c>
      <c r="L3843" s="323" t="s">
        <v>5522</v>
      </c>
      <c r="M3843" s="652" t="s">
        <v>2352</v>
      </c>
      <c r="N3843" s="660">
        <v>43991</v>
      </c>
      <c r="O3843" s="654">
        <v>43994</v>
      </c>
      <c r="P3843" s="659"/>
      <c r="Q3843" s="2" t="s">
        <v>100</v>
      </c>
      <c r="R3843" s="780">
        <f t="shared" si="25"/>
        <v>2020</v>
      </c>
    </row>
    <row r="3844" spans="1:23" ht="23.25" hidden="1" customHeight="1" x14ac:dyDescent="0.25">
      <c r="A3844" s="4" t="s">
        <v>5522</v>
      </c>
      <c r="B3844" s="4" t="s">
        <v>6074</v>
      </c>
      <c r="C3844" s="691" t="s">
        <v>5524</v>
      </c>
      <c r="D3844" s="422" t="s">
        <v>6075</v>
      </c>
      <c r="E3844" s="337" t="s">
        <v>6076</v>
      </c>
      <c r="F3844" s="344" t="s">
        <v>44</v>
      </c>
      <c r="G3844" s="692">
        <v>10</v>
      </c>
      <c r="H3844" s="650">
        <v>0</v>
      </c>
      <c r="I3844" s="650">
        <f t="shared" si="24"/>
        <v>0</v>
      </c>
      <c r="J3844" s="419">
        <v>43979</v>
      </c>
      <c r="K3844" s="600" t="s">
        <v>5524</v>
      </c>
      <c r="L3844" s="323" t="s">
        <v>5522</v>
      </c>
      <c r="M3844" s="652" t="s">
        <v>2352</v>
      </c>
      <c r="N3844" s="660">
        <v>43991</v>
      </c>
      <c r="O3844" s="654">
        <v>43994</v>
      </c>
      <c r="P3844" s="659"/>
      <c r="Q3844" s="2" t="s">
        <v>100</v>
      </c>
      <c r="R3844" s="780">
        <f t="shared" si="25"/>
        <v>2020</v>
      </c>
    </row>
    <row r="3845" spans="1:23" ht="23.25" hidden="1" customHeight="1" x14ac:dyDescent="0.25">
      <c r="A3845" s="4" t="s">
        <v>5522</v>
      </c>
      <c r="B3845" s="4" t="s">
        <v>6077</v>
      </c>
      <c r="C3845" s="691" t="s">
        <v>5524</v>
      </c>
      <c r="D3845" s="422" t="s">
        <v>6078</v>
      </c>
      <c r="E3845" s="333" t="s">
        <v>6079</v>
      </c>
      <c r="F3845" s="344" t="s">
        <v>44</v>
      </c>
      <c r="G3845" s="692">
        <v>10</v>
      </c>
      <c r="H3845" s="650">
        <v>0</v>
      </c>
      <c r="I3845" s="650">
        <f t="shared" si="24"/>
        <v>0</v>
      </c>
      <c r="J3845" s="419">
        <v>43979</v>
      </c>
      <c r="K3845" s="600" t="s">
        <v>5524</v>
      </c>
      <c r="L3845" s="323" t="s">
        <v>5522</v>
      </c>
      <c r="M3845" s="652" t="s">
        <v>2352</v>
      </c>
      <c r="N3845" s="660">
        <v>43991</v>
      </c>
      <c r="O3845" s="654">
        <v>43994</v>
      </c>
      <c r="P3845" s="659"/>
      <c r="Q3845" s="2" t="s">
        <v>100</v>
      </c>
      <c r="R3845" s="780">
        <f t="shared" si="25"/>
        <v>2020</v>
      </c>
    </row>
    <row r="3846" spans="1:23" ht="23.25" hidden="1" customHeight="1" x14ac:dyDescent="0.25">
      <c r="A3846" s="4" t="s">
        <v>5522</v>
      </c>
      <c r="B3846" s="4" t="s">
        <v>6080</v>
      </c>
      <c r="C3846" s="691" t="s">
        <v>5524</v>
      </c>
      <c r="D3846" s="422" t="s">
        <v>6081</v>
      </c>
      <c r="E3846" s="337" t="s">
        <v>6082</v>
      </c>
      <c r="F3846" s="344" t="s">
        <v>44</v>
      </c>
      <c r="G3846" s="692">
        <v>10</v>
      </c>
      <c r="H3846" s="650">
        <v>0</v>
      </c>
      <c r="I3846" s="650">
        <f t="shared" si="24"/>
        <v>0</v>
      </c>
      <c r="J3846" s="419">
        <v>43979</v>
      </c>
      <c r="K3846" s="600" t="s">
        <v>5524</v>
      </c>
      <c r="L3846" s="323" t="s">
        <v>5522</v>
      </c>
      <c r="M3846" s="652" t="s">
        <v>2352</v>
      </c>
      <c r="N3846" s="660">
        <v>43991</v>
      </c>
      <c r="O3846" s="654">
        <v>43994</v>
      </c>
      <c r="P3846" s="659"/>
      <c r="Q3846" s="2" t="s">
        <v>100</v>
      </c>
      <c r="R3846" s="780">
        <f t="shared" si="25"/>
        <v>2020</v>
      </c>
    </row>
    <row r="3847" spans="1:23" ht="23.25" hidden="1" customHeight="1" x14ac:dyDescent="0.25">
      <c r="A3847" s="4" t="s">
        <v>5522</v>
      </c>
      <c r="B3847" s="4" t="s">
        <v>6083</v>
      </c>
      <c r="C3847" s="691" t="s">
        <v>5524</v>
      </c>
      <c r="D3847" s="422" t="s">
        <v>6084</v>
      </c>
      <c r="E3847" s="337" t="s">
        <v>6085</v>
      </c>
      <c r="F3847" s="344" t="s">
        <v>44</v>
      </c>
      <c r="G3847" s="692">
        <v>10</v>
      </c>
      <c r="H3847" s="650">
        <v>0</v>
      </c>
      <c r="I3847" s="650">
        <f t="shared" si="24"/>
        <v>0</v>
      </c>
      <c r="J3847" s="419">
        <v>43979</v>
      </c>
      <c r="K3847" s="600" t="s">
        <v>5524</v>
      </c>
      <c r="L3847" s="323" t="s">
        <v>5522</v>
      </c>
      <c r="M3847" s="652" t="s">
        <v>2352</v>
      </c>
      <c r="N3847" s="660">
        <v>43991</v>
      </c>
      <c r="O3847" s="654">
        <v>43994</v>
      </c>
      <c r="P3847" s="659"/>
      <c r="Q3847" s="2" t="s">
        <v>100</v>
      </c>
      <c r="R3847" s="780">
        <f t="shared" si="25"/>
        <v>2020</v>
      </c>
    </row>
    <row r="3848" spans="1:23" ht="23.25" hidden="1" customHeight="1" x14ac:dyDescent="0.25">
      <c r="A3848" s="445" t="s">
        <v>6086</v>
      </c>
      <c r="B3848" s="446" t="s">
        <v>6087</v>
      </c>
      <c r="C3848" s="664" t="s">
        <v>41</v>
      </c>
      <c r="D3848" s="422">
        <v>536248</v>
      </c>
      <c r="E3848" s="337" t="s">
        <v>6088</v>
      </c>
      <c r="F3848" s="344" t="s">
        <v>44</v>
      </c>
      <c r="G3848" s="664">
        <v>1</v>
      </c>
      <c r="H3848" s="650">
        <v>0</v>
      </c>
      <c r="I3848" s="650">
        <f t="shared" si="24"/>
        <v>0</v>
      </c>
      <c r="J3848" s="828">
        <v>43980</v>
      </c>
      <c r="K3848" s="679" t="s">
        <v>33</v>
      </c>
      <c r="L3848" s="568" t="s">
        <v>6089</v>
      </c>
      <c r="M3848" s="652" t="s">
        <v>2352</v>
      </c>
      <c r="N3848" s="653">
        <v>43991</v>
      </c>
      <c r="O3848" s="654">
        <v>43994</v>
      </c>
      <c r="P3848" s="124"/>
      <c r="Q3848" s="832" t="s">
        <v>67</v>
      </c>
      <c r="R3848" s="667">
        <f t="shared" si="25"/>
        <v>2020</v>
      </c>
    </row>
    <row r="3849" spans="1:23" ht="23.25" hidden="1" customHeight="1" x14ac:dyDescent="0.25">
      <c r="A3849" s="445" t="s">
        <v>6090</v>
      </c>
      <c r="B3849" s="446" t="s">
        <v>6091</v>
      </c>
      <c r="C3849" s="664" t="s">
        <v>5467</v>
      </c>
      <c r="D3849" s="422" t="s">
        <v>6092</v>
      </c>
      <c r="E3849" s="337" t="s">
        <v>6093</v>
      </c>
      <c r="F3849" s="344" t="s">
        <v>44</v>
      </c>
      <c r="G3849" s="664">
        <v>5</v>
      </c>
      <c r="H3849" s="650">
        <v>75.349999999999994</v>
      </c>
      <c r="I3849" s="650">
        <f t="shared" si="24"/>
        <v>376.75</v>
      </c>
      <c r="J3849" s="665">
        <v>43980</v>
      </c>
      <c r="K3849" s="671" t="s">
        <v>139</v>
      </c>
      <c r="L3849" s="568" t="s">
        <v>6094</v>
      </c>
      <c r="M3849" s="652" t="s">
        <v>2352</v>
      </c>
      <c r="N3849" s="660">
        <v>43985</v>
      </c>
      <c r="O3849" s="654">
        <v>43994</v>
      </c>
      <c r="P3849" s="124"/>
      <c r="Q3849" s="271" t="s">
        <v>100</v>
      </c>
      <c r="R3849" s="667">
        <f t="shared" si="25"/>
        <v>2020</v>
      </c>
      <c r="S3849" s="564"/>
      <c r="T3849" s="564"/>
      <c r="U3849" s="564"/>
      <c r="V3849" s="564"/>
      <c r="W3849" s="564"/>
    </row>
    <row r="3850" spans="1:23" s="623" customFormat="1" ht="23.25" hidden="1" customHeight="1" x14ac:dyDescent="0.25">
      <c r="A3850" s="5" t="s">
        <v>9</v>
      </c>
      <c r="B3850" s="5" t="s">
        <v>6095</v>
      </c>
      <c r="C3850" s="664"/>
      <c r="D3850" s="422"/>
      <c r="E3850" s="337" t="s">
        <v>6096</v>
      </c>
      <c r="F3850" s="122" t="s">
        <v>50</v>
      </c>
      <c r="G3850" s="664">
        <v>4</v>
      </c>
      <c r="H3850" s="650">
        <v>21.73</v>
      </c>
      <c r="I3850" s="650">
        <f>G3850*H3850</f>
        <v>86.92</v>
      </c>
      <c r="J3850" s="665">
        <v>43984</v>
      </c>
      <c r="K3850" s="598" t="s">
        <v>188</v>
      </c>
      <c r="L3850" s="361" t="s">
        <v>9</v>
      </c>
      <c r="M3850" s="652" t="s">
        <v>2352</v>
      </c>
      <c r="N3850" s="660">
        <v>43991</v>
      </c>
      <c r="O3850" s="654">
        <v>43994</v>
      </c>
      <c r="P3850" s="124"/>
      <c r="Q3850" s="269" t="s">
        <v>100</v>
      </c>
      <c r="R3850" s="658">
        <f t="shared" si="25"/>
        <v>2020</v>
      </c>
      <c r="S3850" s="124"/>
      <c r="T3850" s="124"/>
      <c r="U3850" s="124"/>
      <c r="V3850" s="124"/>
      <c r="W3850" s="124"/>
    </row>
    <row r="3851" spans="1:23" ht="23.25" hidden="1" customHeight="1" x14ac:dyDescent="0.25">
      <c r="A3851" s="5" t="s">
        <v>7</v>
      </c>
      <c r="B3851" s="5" t="s">
        <v>6097</v>
      </c>
      <c r="C3851" s="664"/>
      <c r="D3851" s="422" t="s">
        <v>6098</v>
      </c>
      <c r="E3851" s="337" t="s">
        <v>6097</v>
      </c>
      <c r="F3851" s="122" t="s">
        <v>50</v>
      </c>
      <c r="G3851" s="664">
        <v>8</v>
      </c>
      <c r="H3851" s="650">
        <v>22</v>
      </c>
      <c r="I3851" s="650">
        <v>176</v>
      </c>
      <c r="J3851" s="665">
        <v>43984</v>
      </c>
      <c r="K3851" s="679" t="s">
        <v>5836</v>
      </c>
      <c r="L3851" s="568" t="s">
        <v>7</v>
      </c>
      <c r="M3851" s="652" t="s">
        <v>2352</v>
      </c>
      <c r="N3851" s="660">
        <v>43985</v>
      </c>
      <c r="O3851" s="654">
        <v>43994</v>
      </c>
      <c r="P3851" s="124"/>
      <c r="Q3851" s="269" t="s">
        <v>100</v>
      </c>
      <c r="R3851" s="658">
        <f t="shared" si="25"/>
        <v>2020</v>
      </c>
      <c r="S3851" s="564"/>
      <c r="T3851" s="564"/>
      <c r="U3851" s="564"/>
      <c r="V3851" s="564"/>
      <c r="W3851" s="564"/>
    </row>
    <row r="3852" spans="1:23" s="564" customFormat="1" ht="23.25" hidden="1" customHeight="1" x14ac:dyDescent="0.25">
      <c r="A3852" s="5" t="s">
        <v>36</v>
      </c>
      <c r="B3852" s="5" t="s">
        <v>6099</v>
      </c>
      <c r="C3852" s="664" t="s">
        <v>1507</v>
      </c>
      <c r="D3852" s="422" t="s">
        <v>6100</v>
      </c>
      <c r="E3852" s="337" t="s">
        <v>6101</v>
      </c>
      <c r="F3852" s="122" t="s">
        <v>32</v>
      </c>
      <c r="G3852" s="664">
        <v>1</v>
      </c>
      <c r="H3852" s="650">
        <v>1640.7</v>
      </c>
      <c r="I3852" s="650">
        <v>1640.7</v>
      </c>
      <c r="J3852" s="828">
        <v>43984</v>
      </c>
      <c r="K3852" s="679" t="s">
        <v>33</v>
      </c>
      <c r="L3852" s="568" t="s">
        <v>36</v>
      </c>
      <c r="M3852" s="652" t="s">
        <v>935</v>
      </c>
      <c r="N3852" s="653">
        <v>44013</v>
      </c>
      <c r="O3852" s="654">
        <v>44020</v>
      </c>
      <c r="P3852" s="124"/>
      <c r="Q3852" s="269" t="s">
        <v>100</v>
      </c>
      <c r="R3852" s="658">
        <f t="shared" si="25"/>
        <v>2020</v>
      </c>
      <c r="S3852" s="330"/>
      <c r="T3852" s="330"/>
      <c r="U3852" s="330"/>
      <c r="V3852" s="330"/>
      <c r="W3852" s="330"/>
    </row>
    <row r="3853" spans="1:23" s="564" customFormat="1" ht="23.25" hidden="1" customHeight="1" x14ac:dyDescent="0.25">
      <c r="A3853" s="379" t="s">
        <v>54</v>
      </c>
      <c r="B3853" s="378" t="s">
        <v>6102</v>
      </c>
      <c r="C3853" s="381" t="s">
        <v>3299</v>
      </c>
      <c r="D3853" s="335" t="s">
        <v>6103</v>
      </c>
      <c r="E3853" s="337" t="s">
        <v>6104</v>
      </c>
      <c r="F3853" s="344" t="s">
        <v>32</v>
      </c>
      <c r="G3853" s="344">
        <v>20</v>
      </c>
      <c r="H3853" s="650">
        <v>6.8</v>
      </c>
      <c r="I3853" s="650">
        <v>136</v>
      </c>
      <c r="J3853" s="366">
        <v>43059</v>
      </c>
      <c r="K3853" s="598" t="s">
        <v>76</v>
      </c>
      <c r="L3853" s="361"/>
      <c r="M3853" s="652" t="s">
        <v>66</v>
      </c>
      <c r="N3853" s="660">
        <v>43083</v>
      </c>
      <c r="O3853" s="654">
        <v>43449</v>
      </c>
      <c r="P3853" s="5"/>
      <c r="Q3853" s="271" t="s">
        <v>77</v>
      </c>
      <c r="R3853" s="675">
        <v>2017</v>
      </c>
      <c r="S3853" s="330"/>
      <c r="T3853" s="330"/>
      <c r="U3853" s="330"/>
      <c r="V3853" s="330"/>
      <c r="W3853" s="330"/>
    </row>
    <row r="3854" spans="1:23" s="721" customFormat="1" ht="23.25" hidden="1" customHeight="1" x14ac:dyDescent="0.25">
      <c r="A3854" s="348" t="s">
        <v>103</v>
      </c>
      <c r="B3854" s="348" t="s">
        <v>6105</v>
      </c>
      <c r="C3854" s="728"/>
      <c r="D3854" s="393" t="s">
        <v>6106</v>
      </c>
      <c r="E3854" s="337" t="s">
        <v>6107</v>
      </c>
      <c r="F3854" s="393" t="s">
        <v>32</v>
      </c>
      <c r="G3854" s="393">
        <v>1</v>
      </c>
      <c r="H3854" s="650">
        <v>870</v>
      </c>
      <c r="I3854" s="650">
        <v>870</v>
      </c>
      <c r="J3854" s="686">
        <v>43187</v>
      </c>
      <c r="K3854" s="598" t="s">
        <v>76</v>
      </c>
      <c r="L3854" s="569" t="s">
        <v>103</v>
      </c>
      <c r="M3854" s="652" t="s">
        <v>66</v>
      </c>
      <c r="N3854" s="660">
        <v>43200</v>
      </c>
      <c r="O3854" s="654">
        <v>43208</v>
      </c>
      <c r="P3854" s="744"/>
      <c r="Q3854" s="271" t="s">
        <v>77</v>
      </c>
      <c r="R3854" s="549">
        <v>2018</v>
      </c>
      <c r="S3854" s="330"/>
      <c r="T3854" s="330"/>
      <c r="U3854" s="330"/>
      <c r="V3854" s="330"/>
      <c r="W3854" s="330"/>
    </row>
    <row r="3855" spans="1:23" s="724" customFormat="1" ht="23.25" hidden="1" customHeight="1" x14ac:dyDescent="0.25">
      <c r="A3855" s="5" t="s">
        <v>54</v>
      </c>
      <c r="B3855" s="5" t="s">
        <v>6108</v>
      </c>
      <c r="C3855" s="664"/>
      <c r="D3855" s="422" t="s">
        <v>6109</v>
      </c>
      <c r="E3855" s="337" t="s">
        <v>6110</v>
      </c>
      <c r="F3855" s="122" t="s">
        <v>32</v>
      </c>
      <c r="G3855" s="664">
        <v>1</v>
      </c>
      <c r="H3855" s="650">
        <v>1599</v>
      </c>
      <c r="I3855" s="650">
        <v>1599</v>
      </c>
      <c r="J3855" s="665">
        <v>43984</v>
      </c>
      <c r="K3855" s="598" t="s">
        <v>4113</v>
      </c>
      <c r="L3855" s="568" t="s">
        <v>88</v>
      </c>
      <c r="M3855" s="652" t="s">
        <v>2352</v>
      </c>
      <c r="N3855" s="660">
        <v>43985</v>
      </c>
      <c r="O3855" s="654">
        <v>43994</v>
      </c>
      <c r="P3855" s="124"/>
      <c r="Q3855" s="269" t="s">
        <v>67</v>
      </c>
      <c r="R3855" s="658">
        <f t="shared" ref="R3855:R3865" si="26">YEAR(J3855)</f>
        <v>2020</v>
      </c>
      <c r="S3855" s="330"/>
      <c r="T3855" s="330"/>
      <c r="U3855" s="330"/>
      <c r="V3855" s="330"/>
      <c r="W3855" s="330"/>
    </row>
    <row r="3856" spans="1:23" s="724" customFormat="1" ht="23.25" hidden="1" customHeight="1" x14ac:dyDescent="0.25">
      <c r="A3856" s="5" t="s">
        <v>78</v>
      </c>
      <c r="B3856" s="5" t="s">
        <v>6111</v>
      </c>
      <c r="C3856" s="664" t="s">
        <v>2579</v>
      </c>
      <c r="D3856" s="422"/>
      <c r="E3856" s="337" t="s">
        <v>6112</v>
      </c>
      <c r="F3856" s="122" t="s">
        <v>32</v>
      </c>
      <c r="G3856" s="664">
        <v>10</v>
      </c>
      <c r="H3856" s="650"/>
      <c r="I3856" s="650">
        <f>H3856*G3856</f>
        <v>0</v>
      </c>
      <c r="J3856" s="828">
        <v>43984</v>
      </c>
      <c r="K3856" s="679" t="s">
        <v>33</v>
      </c>
      <c r="L3856" s="568"/>
      <c r="M3856" s="652" t="s">
        <v>2352</v>
      </c>
      <c r="N3856" s="653">
        <v>43991</v>
      </c>
      <c r="O3856" s="654">
        <v>43994</v>
      </c>
      <c r="P3856" s="124"/>
      <c r="Q3856" s="832" t="s">
        <v>67</v>
      </c>
      <c r="R3856" s="658">
        <f t="shared" si="26"/>
        <v>2020</v>
      </c>
      <c r="S3856" s="330"/>
      <c r="T3856" s="330"/>
      <c r="U3856" s="330"/>
      <c r="V3856" s="330"/>
      <c r="W3856" s="330"/>
    </row>
    <row r="3857" spans="1:23" s="724" customFormat="1" ht="23.25" hidden="1" customHeight="1" x14ac:dyDescent="0.25">
      <c r="A3857" s="5" t="s">
        <v>78</v>
      </c>
      <c r="B3857" s="5" t="s">
        <v>6111</v>
      </c>
      <c r="C3857" s="664" t="s">
        <v>2579</v>
      </c>
      <c r="D3857" s="422"/>
      <c r="E3857" s="337" t="s">
        <v>6113</v>
      </c>
      <c r="F3857" s="122" t="s">
        <v>32</v>
      </c>
      <c r="G3857" s="664">
        <v>10</v>
      </c>
      <c r="H3857" s="650"/>
      <c r="I3857" s="650">
        <f>H3857*G3857</f>
        <v>0</v>
      </c>
      <c r="J3857" s="828">
        <v>43984</v>
      </c>
      <c r="K3857" s="679" t="s">
        <v>33</v>
      </c>
      <c r="L3857" s="568"/>
      <c r="M3857" s="652" t="s">
        <v>2352</v>
      </c>
      <c r="N3857" s="653">
        <v>43991</v>
      </c>
      <c r="O3857" s="654">
        <v>43994</v>
      </c>
      <c r="P3857" s="124"/>
      <c r="Q3857" s="832" t="s">
        <v>67</v>
      </c>
      <c r="R3857" s="658">
        <f t="shared" si="26"/>
        <v>2020</v>
      </c>
      <c r="S3857" s="330"/>
      <c r="T3857" s="330"/>
      <c r="U3857" s="330"/>
      <c r="V3857" s="330"/>
      <c r="W3857" s="330"/>
    </row>
    <row r="3858" spans="1:23" s="724" customFormat="1" ht="23.25" hidden="1" customHeight="1" x14ac:dyDescent="0.25">
      <c r="A3858" s="5" t="s">
        <v>78</v>
      </c>
      <c r="B3858" s="5" t="s">
        <v>6111</v>
      </c>
      <c r="C3858" s="664" t="s">
        <v>2579</v>
      </c>
      <c r="D3858" s="422"/>
      <c r="E3858" s="337" t="s">
        <v>6114</v>
      </c>
      <c r="F3858" s="122" t="s">
        <v>32</v>
      </c>
      <c r="G3858" s="664">
        <v>10</v>
      </c>
      <c r="H3858" s="650"/>
      <c r="I3858" s="650">
        <f>H3858*G3858</f>
        <v>0</v>
      </c>
      <c r="J3858" s="828">
        <v>43984</v>
      </c>
      <c r="K3858" s="679" t="s">
        <v>33</v>
      </c>
      <c r="L3858" s="568"/>
      <c r="M3858" s="652" t="s">
        <v>2352</v>
      </c>
      <c r="N3858" s="653">
        <v>43991</v>
      </c>
      <c r="O3858" s="654">
        <v>43994</v>
      </c>
      <c r="P3858" s="124"/>
      <c r="Q3858" s="832" t="s">
        <v>67</v>
      </c>
      <c r="R3858" s="658">
        <f t="shared" si="26"/>
        <v>2020</v>
      </c>
      <c r="S3858" s="330"/>
      <c r="T3858" s="330"/>
      <c r="U3858" s="330"/>
      <c r="V3858" s="330"/>
      <c r="W3858" s="330"/>
    </row>
    <row r="3859" spans="1:23" s="724" customFormat="1" ht="23.25" hidden="1" customHeight="1" x14ac:dyDescent="0.25">
      <c r="A3859" s="5" t="s">
        <v>7</v>
      </c>
      <c r="B3859" s="5" t="s">
        <v>6115</v>
      </c>
      <c r="C3859" s="664"/>
      <c r="D3859" s="422" t="s">
        <v>6116</v>
      </c>
      <c r="E3859" s="337" t="s">
        <v>6115</v>
      </c>
      <c r="F3859" s="122" t="s">
        <v>50</v>
      </c>
      <c r="G3859" s="664">
        <v>2</v>
      </c>
      <c r="H3859" s="650">
        <v>54.25</v>
      </c>
      <c r="I3859" s="650">
        <v>108.5</v>
      </c>
      <c r="J3859" s="665">
        <v>43984</v>
      </c>
      <c r="K3859" s="597" t="s">
        <v>287</v>
      </c>
      <c r="L3859" s="568" t="s">
        <v>7</v>
      </c>
      <c r="M3859" s="652" t="s">
        <v>2352</v>
      </c>
      <c r="N3859" s="660">
        <v>43985</v>
      </c>
      <c r="O3859" s="654">
        <v>43994</v>
      </c>
      <c r="P3859" s="124"/>
      <c r="Q3859" s="269" t="s">
        <v>100</v>
      </c>
      <c r="R3859" s="658">
        <f t="shared" si="26"/>
        <v>2020</v>
      </c>
      <c r="S3859" s="330"/>
      <c r="T3859" s="330"/>
      <c r="U3859" s="330"/>
      <c r="V3859" s="330"/>
      <c r="W3859" s="330"/>
    </row>
    <row r="3860" spans="1:23" s="724" customFormat="1" ht="23.25" hidden="1" customHeight="1" x14ac:dyDescent="0.25">
      <c r="A3860" s="4" t="s">
        <v>1378</v>
      </c>
      <c r="B3860" s="4" t="s">
        <v>6117</v>
      </c>
      <c r="C3860" s="664" t="s">
        <v>2029</v>
      </c>
      <c r="D3860" s="422" t="s">
        <v>6118</v>
      </c>
      <c r="E3860" s="333" t="s">
        <v>6117</v>
      </c>
      <c r="F3860" s="122" t="s">
        <v>144</v>
      </c>
      <c r="G3860" s="664">
        <v>1</v>
      </c>
      <c r="H3860" s="650">
        <v>18.829999999999998</v>
      </c>
      <c r="I3860" s="650">
        <v>18.829999999999998</v>
      </c>
      <c r="J3860" s="665">
        <v>43985</v>
      </c>
      <c r="K3860" s="782" t="s">
        <v>139</v>
      </c>
      <c r="L3860" s="568" t="s">
        <v>4</v>
      </c>
      <c r="M3860" s="652" t="s">
        <v>1341</v>
      </c>
      <c r="N3860" s="660">
        <v>44087</v>
      </c>
      <c r="O3860" s="654">
        <v>44095</v>
      </c>
      <c r="P3860" s="124"/>
      <c r="Q3860" s="7" t="s">
        <v>67</v>
      </c>
      <c r="R3860" s="658">
        <f t="shared" si="26"/>
        <v>2020</v>
      </c>
      <c r="S3860" s="124"/>
      <c r="T3860" s="124"/>
      <c r="U3860" s="124"/>
      <c r="V3860" s="124"/>
      <c r="W3860" s="124"/>
    </row>
    <row r="3861" spans="1:23" ht="23.25" hidden="1" customHeight="1" x14ac:dyDescent="0.25">
      <c r="A3861" s="4" t="s">
        <v>1378</v>
      </c>
      <c r="B3861" s="4" t="s">
        <v>6119</v>
      </c>
      <c r="C3861" s="664" t="s">
        <v>2029</v>
      </c>
      <c r="D3861" s="422" t="s">
        <v>6120</v>
      </c>
      <c r="E3861" s="333" t="s">
        <v>6119</v>
      </c>
      <c r="F3861" s="122" t="s">
        <v>144</v>
      </c>
      <c r="G3861" s="664">
        <v>1</v>
      </c>
      <c r="H3861" s="650">
        <v>34.08</v>
      </c>
      <c r="I3861" s="650">
        <v>34.08</v>
      </c>
      <c r="J3861" s="665">
        <v>43985</v>
      </c>
      <c r="K3861" s="782" t="s">
        <v>139</v>
      </c>
      <c r="L3861" s="568" t="s">
        <v>4</v>
      </c>
      <c r="M3861" s="652" t="s">
        <v>1341</v>
      </c>
      <c r="N3861" s="660">
        <v>44087</v>
      </c>
      <c r="O3861" s="654">
        <v>44095</v>
      </c>
      <c r="P3861" s="124"/>
      <c r="Q3861" s="7" t="s">
        <v>67</v>
      </c>
      <c r="R3861" s="658">
        <f t="shared" si="26"/>
        <v>2020</v>
      </c>
    </row>
    <row r="3862" spans="1:23" ht="23.25" hidden="1" customHeight="1" x14ac:dyDescent="0.25">
      <c r="A3862" s="5" t="s">
        <v>54</v>
      </c>
      <c r="B3862" s="5" t="s">
        <v>6121</v>
      </c>
      <c r="C3862" s="664"/>
      <c r="D3862" s="422"/>
      <c r="E3862" s="337" t="s">
        <v>6121</v>
      </c>
      <c r="F3862" s="122" t="s">
        <v>32</v>
      </c>
      <c r="G3862" s="664">
        <v>1</v>
      </c>
      <c r="H3862" s="650">
        <v>200</v>
      </c>
      <c r="I3862" s="650">
        <f>G3862*H3862</f>
        <v>200</v>
      </c>
      <c r="J3862" s="665">
        <v>43985</v>
      </c>
      <c r="K3862" s="598" t="s">
        <v>1290</v>
      </c>
      <c r="L3862" s="568" t="s">
        <v>88</v>
      </c>
      <c r="M3862" s="652" t="s">
        <v>2352</v>
      </c>
      <c r="N3862" s="660">
        <v>43985</v>
      </c>
      <c r="O3862" s="654">
        <v>43994</v>
      </c>
      <c r="P3862" s="124"/>
      <c r="Q3862" s="269" t="s">
        <v>67</v>
      </c>
      <c r="R3862" s="667">
        <f t="shared" si="26"/>
        <v>2020</v>
      </c>
    </row>
    <row r="3863" spans="1:23" ht="23.25" hidden="1" customHeight="1" x14ac:dyDescent="0.25">
      <c r="A3863" s="438" t="s">
        <v>7</v>
      </c>
      <c r="B3863" s="438" t="s">
        <v>6122</v>
      </c>
      <c r="C3863" s="664" t="s">
        <v>2029</v>
      </c>
      <c r="D3863" s="422" t="s">
        <v>6123</v>
      </c>
      <c r="E3863" s="333" t="s">
        <v>6122</v>
      </c>
      <c r="F3863" s="122" t="s">
        <v>50</v>
      </c>
      <c r="G3863" s="664">
        <v>2</v>
      </c>
      <c r="H3863" s="650">
        <v>18.23</v>
      </c>
      <c r="I3863" s="650">
        <f>H3863*G3863</f>
        <v>36.46</v>
      </c>
      <c r="J3863" s="665">
        <v>43985</v>
      </c>
      <c r="K3863" s="833" t="s">
        <v>139</v>
      </c>
      <c r="L3863" s="568" t="s">
        <v>7</v>
      </c>
      <c r="M3863" s="652" t="s">
        <v>935</v>
      </c>
      <c r="N3863" s="660">
        <v>44013</v>
      </c>
      <c r="O3863" s="654">
        <v>44020</v>
      </c>
      <c r="P3863" s="124"/>
      <c r="Q3863" s="269" t="s">
        <v>67</v>
      </c>
      <c r="R3863" s="658">
        <f t="shared" si="26"/>
        <v>2020</v>
      </c>
      <c r="S3863" s="564"/>
      <c r="T3863" s="564"/>
      <c r="U3863" s="564"/>
      <c r="V3863" s="564"/>
      <c r="W3863" s="564"/>
    </row>
    <row r="3864" spans="1:23" ht="23.25" hidden="1" customHeight="1" x14ac:dyDescent="0.25">
      <c r="A3864" s="4" t="s">
        <v>1378</v>
      </c>
      <c r="B3864" s="4" t="s">
        <v>6124</v>
      </c>
      <c r="C3864" s="664" t="s">
        <v>2029</v>
      </c>
      <c r="D3864" s="422" t="s">
        <v>1746</v>
      </c>
      <c r="E3864" s="333" t="s">
        <v>6125</v>
      </c>
      <c r="F3864" s="122" t="s">
        <v>144</v>
      </c>
      <c r="G3864" s="664">
        <v>1</v>
      </c>
      <c r="H3864" s="650">
        <v>16.93</v>
      </c>
      <c r="I3864" s="650">
        <v>16.93</v>
      </c>
      <c r="J3864" s="665">
        <v>43985</v>
      </c>
      <c r="K3864" s="782" t="s">
        <v>139</v>
      </c>
      <c r="L3864" s="568" t="s">
        <v>4</v>
      </c>
      <c r="M3864" s="652" t="s">
        <v>1341</v>
      </c>
      <c r="N3864" s="660">
        <v>44087</v>
      </c>
      <c r="O3864" s="654">
        <v>44095</v>
      </c>
      <c r="P3864" s="124"/>
      <c r="Q3864" s="7" t="s">
        <v>67</v>
      </c>
      <c r="R3864" s="658">
        <f t="shared" si="26"/>
        <v>2020</v>
      </c>
      <c r="S3864" s="564"/>
      <c r="T3864" s="564"/>
      <c r="U3864" s="564"/>
      <c r="V3864" s="564"/>
      <c r="W3864" s="564"/>
    </row>
    <row r="3865" spans="1:23" ht="23.25" hidden="1" customHeight="1" x14ac:dyDescent="0.25">
      <c r="A3865" s="5" t="s">
        <v>36</v>
      </c>
      <c r="B3865" s="5" t="s">
        <v>6126</v>
      </c>
      <c r="C3865" s="664"/>
      <c r="D3865" s="422"/>
      <c r="E3865" s="337" t="s">
        <v>6126</v>
      </c>
      <c r="F3865" s="344" t="s">
        <v>32</v>
      </c>
      <c r="G3865" s="664"/>
      <c r="H3865" s="650">
        <v>1367.8</v>
      </c>
      <c r="I3865" s="650">
        <v>1367.8</v>
      </c>
      <c r="J3865" s="665">
        <v>43985</v>
      </c>
      <c r="K3865" s="679" t="s">
        <v>192</v>
      </c>
      <c r="L3865" s="568" t="s">
        <v>88</v>
      </c>
      <c r="M3865" s="652" t="s">
        <v>2352</v>
      </c>
      <c r="N3865" s="660">
        <v>43985</v>
      </c>
      <c r="O3865" s="654">
        <v>43994</v>
      </c>
      <c r="P3865" s="124"/>
      <c r="Q3865" s="269" t="s">
        <v>67</v>
      </c>
      <c r="R3865" s="667">
        <f t="shared" si="26"/>
        <v>2020</v>
      </c>
    </row>
    <row r="3866" spans="1:23" ht="23.25" hidden="1" customHeight="1" x14ac:dyDescent="0.25">
      <c r="A3866" s="5" t="s">
        <v>103</v>
      </c>
      <c r="B3866" s="5" t="s">
        <v>6105</v>
      </c>
      <c r="C3866" s="376"/>
      <c r="D3866" s="344" t="s">
        <v>6106</v>
      </c>
      <c r="E3866" s="337" t="s">
        <v>6107</v>
      </c>
      <c r="F3866" s="344" t="s">
        <v>32</v>
      </c>
      <c r="G3866" s="344">
        <v>1</v>
      </c>
      <c r="H3866" s="650">
        <v>870</v>
      </c>
      <c r="I3866" s="650">
        <v>870</v>
      </c>
      <c r="J3866" s="366">
        <v>43187</v>
      </c>
      <c r="K3866" s="598" t="s">
        <v>76</v>
      </c>
      <c r="L3866" s="361" t="s">
        <v>103</v>
      </c>
      <c r="M3866" s="652" t="s">
        <v>3119</v>
      </c>
      <c r="N3866" s="660">
        <v>43235</v>
      </c>
      <c r="O3866" s="654">
        <v>43237</v>
      </c>
      <c r="P3866" s="6"/>
      <c r="Q3866" s="271" t="s">
        <v>77</v>
      </c>
      <c r="R3866" s="549">
        <v>2018</v>
      </c>
    </row>
    <row r="3867" spans="1:23" s="564" customFormat="1" ht="23.25" hidden="1" customHeight="1" x14ac:dyDescent="0.25">
      <c r="A3867" s="5" t="s">
        <v>103</v>
      </c>
      <c r="B3867" s="5" t="s">
        <v>6105</v>
      </c>
      <c r="C3867" s="376"/>
      <c r="D3867" s="344" t="s">
        <v>6106</v>
      </c>
      <c r="E3867" s="337" t="s">
        <v>6107</v>
      </c>
      <c r="F3867" s="344" t="s">
        <v>32</v>
      </c>
      <c r="G3867" s="344">
        <v>1</v>
      </c>
      <c r="H3867" s="650">
        <v>870</v>
      </c>
      <c r="I3867" s="650">
        <v>870</v>
      </c>
      <c r="J3867" s="366">
        <v>43334</v>
      </c>
      <c r="K3867" s="598" t="s">
        <v>76</v>
      </c>
      <c r="L3867" s="361" t="s">
        <v>95</v>
      </c>
      <c r="M3867" s="652" t="s">
        <v>34</v>
      </c>
      <c r="N3867" s="660">
        <v>43348</v>
      </c>
      <c r="O3867" s="654">
        <v>43355</v>
      </c>
      <c r="P3867" s="7"/>
      <c r="Q3867" s="271" t="s">
        <v>77</v>
      </c>
      <c r="R3867" s="549">
        <v>2018</v>
      </c>
      <c r="S3867" s="330"/>
      <c r="T3867" s="330"/>
      <c r="U3867" s="330"/>
      <c r="V3867" s="330"/>
      <c r="W3867" s="330"/>
    </row>
    <row r="3868" spans="1:23" s="564" customFormat="1" ht="23.25" hidden="1" customHeight="1" x14ac:dyDescent="0.25">
      <c r="A3868" s="438" t="s">
        <v>54</v>
      </c>
      <c r="B3868" s="438" t="s">
        <v>6127</v>
      </c>
      <c r="C3868" s="664"/>
      <c r="D3868" s="422" t="s">
        <v>6128</v>
      </c>
      <c r="E3868" s="337" t="s">
        <v>6129</v>
      </c>
      <c r="F3868" s="118" t="s">
        <v>32</v>
      </c>
      <c r="G3868" s="661">
        <v>1</v>
      </c>
      <c r="H3868" s="650">
        <v>543.15</v>
      </c>
      <c r="I3868" s="650">
        <v>543.15</v>
      </c>
      <c r="J3868" s="168">
        <v>43987</v>
      </c>
      <c r="K3868" s="782" t="s">
        <v>808</v>
      </c>
      <c r="L3868" s="312" t="s">
        <v>0</v>
      </c>
      <c r="M3868" s="652" t="s">
        <v>935</v>
      </c>
      <c r="N3868" s="660">
        <v>44013</v>
      </c>
      <c r="O3868" s="654">
        <v>44020</v>
      </c>
      <c r="P3868" s="124"/>
      <c r="Q3868" s="269" t="s">
        <v>67</v>
      </c>
      <c r="R3868" s="658">
        <f t="shared" ref="R3868:R3881" si="27">YEAR(J3868)</f>
        <v>2020</v>
      </c>
      <c r="S3868" s="330"/>
      <c r="T3868" s="330"/>
      <c r="U3868" s="330"/>
      <c r="V3868" s="330"/>
      <c r="W3868" s="330"/>
    </row>
    <row r="3869" spans="1:23" ht="23.25" hidden="1" customHeight="1" x14ac:dyDescent="0.25">
      <c r="A3869" s="5" t="s">
        <v>2736</v>
      </c>
      <c r="B3869" s="5" t="s">
        <v>6130</v>
      </c>
      <c r="C3869" s="376"/>
      <c r="D3869" s="422"/>
      <c r="E3869" s="337" t="s">
        <v>6130</v>
      </c>
      <c r="F3869" s="344" t="s">
        <v>50</v>
      </c>
      <c r="G3869" s="344">
        <v>2</v>
      </c>
      <c r="H3869" s="650"/>
      <c r="I3869" s="650">
        <v>0</v>
      </c>
      <c r="J3869" s="366">
        <v>43990</v>
      </c>
      <c r="K3869" s="598" t="s">
        <v>188</v>
      </c>
      <c r="L3869" s="361" t="s">
        <v>2736</v>
      </c>
      <c r="M3869" s="652" t="s">
        <v>1341</v>
      </c>
      <c r="N3869" s="660">
        <v>44084</v>
      </c>
      <c r="O3869" s="654">
        <v>44095</v>
      </c>
      <c r="P3869" s="6"/>
      <c r="Q3869" s="2" t="s">
        <v>67</v>
      </c>
      <c r="R3869" s="780">
        <f t="shared" si="27"/>
        <v>2020</v>
      </c>
      <c r="S3869" s="124"/>
      <c r="T3869" s="124"/>
      <c r="U3869" s="124"/>
      <c r="V3869" s="124"/>
      <c r="W3869" s="124"/>
    </row>
    <row r="3870" spans="1:23" ht="23.25" hidden="1" customHeight="1" x14ac:dyDescent="0.25">
      <c r="A3870" s="5" t="s">
        <v>2736</v>
      </c>
      <c r="B3870" s="5" t="s">
        <v>6131</v>
      </c>
      <c r="C3870" s="376"/>
      <c r="D3870" s="422"/>
      <c r="E3870" s="337" t="s">
        <v>6131</v>
      </c>
      <c r="F3870" s="344" t="s">
        <v>50</v>
      </c>
      <c r="G3870" s="344">
        <v>2</v>
      </c>
      <c r="H3870" s="650"/>
      <c r="I3870" s="650">
        <v>0</v>
      </c>
      <c r="J3870" s="366">
        <v>43990</v>
      </c>
      <c r="K3870" s="598" t="s">
        <v>188</v>
      </c>
      <c r="L3870" s="361" t="s">
        <v>2736</v>
      </c>
      <c r="M3870" s="652" t="s">
        <v>1341</v>
      </c>
      <c r="N3870" s="660">
        <v>44084</v>
      </c>
      <c r="O3870" s="654">
        <v>44095</v>
      </c>
      <c r="P3870" s="6"/>
      <c r="Q3870" s="2" t="s">
        <v>67</v>
      </c>
      <c r="R3870" s="780">
        <f t="shared" si="27"/>
        <v>2020</v>
      </c>
    </row>
    <row r="3871" spans="1:23" ht="23.25" hidden="1" customHeight="1" x14ac:dyDescent="0.25">
      <c r="A3871" s="5" t="s">
        <v>2736</v>
      </c>
      <c r="B3871" s="5" t="s">
        <v>3732</v>
      </c>
      <c r="C3871" s="376"/>
      <c r="D3871" s="422"/>
      <c r="E3871" s="337" t="s">
        <v>3732</v>
      </c>
      <c r="F3871" s="344" t="s">
        <v>50</v>
      </c>
      <c r="G3871" s="344">
        <v>3</v>
      </c>
      <c r="H3871" s="650"/>
      <c r="I3871" s="650">
        <v>0</v>
      </c>
      <c r="J3871" s="366">
        <v>43990</v>
      </c>
      <c r="K3871" s="598" t="s">
        <v>188</v>
      </c>
      <c r="L3871" s="361" t="s">
        <v>2736</v>
      </c>
      <c r="M3871" s="652" t="s">
        <v>1341</v>
      </c>
      <c r="N3871" s="653">
        <v>44084</v>
      </c>
      <c r="O3871" s="654">
        <v>44095</v>
      </c>
      <c r="P3871" s="6"/>
      <c r="Q3871" s="2" t="s">
        <v>67</v>
      </c>
      <c r="R3871" s="780">
        <f t="shared" si="27"/>
        <v>2020</v>
      </c>
    </row>
    <row r="3872" spans="1:23" s="721" customFormat="1" ht="23.25" hidden="1" customHeight="1" x14ac:dyDescent="0.25">
      <c r="A3872" s="5" t="s">
        <v>2736</v>
      </c>
      <c r="B3872" s="5" t="s">
        <v>3243</v>
      </c>
      <c r="C3872" s="376"/>
      <c r="D3872" s="422"/>
      <c r="E3872" s="337" t="s">
        <v>3243</v>
      </c>
      <c r="F3872" s="344" t="s">
        <v>50</v>
      </c>
      <c r="G3872" s="344">
        <v>3</v>
      </c>
      <c r="H3872" s="650"/>
      <c r="I3872" s="650"/>
      <c r="J3872" s="366">
        <v>43990</v>
      </c>
      <c r="K3872" s="598" t="s">
        <v>188</v>
      </c>
      <c r="L3872" s="361" t="s">
        <v>2736</v>
      </c>
      <c r="M3872" s="652" t="s">
        <v>1341</v>
      </c>
      <c r="N3872" s="660">
        <v>44084</v>
      </c>
      <c r="O3872" s="654">
        <v>44095</v>
      </c>
      <c r="P3872" s="6"/>
      <c r="Q3872" s="2" t="s">
        <v>67</v>
      </c>
      <c r="R3872" s="780">
        <f t="shared" si="27"/>
        <v>2020</v>
      </c>
      <c r="S3872" s="330"/>
      <c r="T3872" s="330"/>
      <c r="U3872" s="330"/>
      <c r="V3872" s="330"/>
      <c r="W3872" s="330"/>
    </row>
    <row r="3873" spans="1:23" ht="23.25" hidden="1" customHeight="1" x14ac:dyDescent="0.25">
      <c r="A3873" s="5"/>
      <c r="B3873" s="5" t="s">
        <v>6132</v>
      </c>
      <c r="C3873" s="376"/>
      <c r="D3873" s="422" t="s">
        <v>6133</v>
      </c>
      <c r="E3873" s="337" t="s">
        <v>6134</v>
      </c>
      <c r="F3873" s="344" t="s">
        <v>32</v>
      </c>
      <c r="G3873" s="344">
        <v>1</v>
      </c>
      <c r="H3873" s="650">
        <v>1251.71</v>
      </c>
      <c r="I3873" s="650">
        <v>1251.71</v>
      </c>
      <c r="J3873" s="366">
        <v>43990</v>
      </c>
      <c r="K3873" s="598" t="s">
        <v>1553</v>
      </c>
      <c r="L3873" s="361" t="s">
        <v>54</v>
      </c>
      <c r="M3873" s="652" t="s">
        <v>3073</v>
      </c>
      <c r="N3873" s="660"/>
      <c r="O3873" s="654"/>
      <c r="P3873" s="6"/>
      <c r="Q3873" s="7" t="s">
        <v>100</v>
      </c>
      <c r="R3873" s="455">
        <f t="shared" si="27"/>
        <v>2020</v>
      </c>
    </row>
    <row r="3874" spans="1:23" s="724" customFormat="1" ht="23.25" hidden="1" customHeight="1" x14ac:dyDescent="0.25">
      <c r="A3874" s="86" t="s">
        <v>9</v>
      </c>
      <c r="B3874" s="86" t="s">
        <v>5850</v>
      </c>
      <c r="C3874" s="661"/>
      <c r="D3874" s="422" t="s">
        <v>6135</v>
      </c>
      <c r="E3874" s="333" t="s">
        <v>5850</v>
      </c>
      <c r="F3874" s="118" t="s">
        <v>50</v>
      </c>
      <c r="G3874" s="661">
        <v>6</v>
      </c>
      <c r="H3874" s="650">
        <v>38.11</v>
      </c>
      <c r="I3874" s="650">
        <v>228.66</v>
      </c>
      <c r="J3874" s="168">
        <v>43990</v>
      </c>
      <c r="K3874" s="598" t="s">
        <v>188</v>
      </c>
      <c r="L3874" s="312" t="s">
        <v>9</v>
      </c>
      <c r="M3874" s="652" t="s">
        <v>1341</v>
      </c>
      <c r="N3874" s="660">
        <v>44084</v>
      </c>
      <c r="O3874" s="654">
        <v>44095</v>
      </c>
      <c r="P3874" s="86"/>
      <c r="Q3874" s="2" t="s">
        <v>67</v>
      </c>
      <c r="R3874" s="780">
        <f t="shared" si="27"/>
        <v>2020</v>
      </c>
      <c r="S3874" s="124"/>
      <c r="T3874" s="124"/>
      <c r="U3874" s="124"/>
      <c r="V3874" s="124"/>
      <c r="W3874" s="124"/>
    </row>
    <row r="3875" spans="1:23" ht="23.25" hidden="1" customHeight="1" x14ac:dyDescent="0.25">
      <c r="A3875" s="86" t="s">
        <v>6136</v>
      </c>
      <c r="B3875" s="86" t="s">
        <v>6137</v>
      </c>
      <c r="C3875" s="430" t="s">
        <v>5598</v>
      </c>
      <c r="D3875" s="422" t="s">
        <v>6138</v>
      </c>
      <c r="E3875" s="337" t="s">
        <v>6139</v>
      </c>
      <c r="F3875" s="344" t="s">
        <v>44</v>
      </c>
      <c r="G3875" s="661">
        <v>2</v>
      </c>
      <c r="H3875" s="650">
        <v>1.88</v>
      </c>
      <c r="I3875" s="650">
        <f>G3875*H3875</f>
        <v>3.76</v>
      </c>
      <c r="J3875" s="168">
        <v>43990</v>
      </c>
      <c r="K3875" s="598" t="s">
        <v>2885</v>
      </c>
      <c r="L3875" s="312" t="s">
        <v>6140</v>
      </c>
      <c r="M3875" s="652" t="s">
        <v>129</v>
      </c>
      <c r="N3875" s="653">
        <v>44294</v>
      </c>
      <c r="O3875" s="654">
        <v>44302</v>
      </c>
      <c r="P3875" s="86"/>
      <c r="Q3875" s="271" t="s">
        <v>67</v>
      </c>
      <c r="R3875" s="780">
        <f t="shared" si="27"/>
        <v>2020</v>
      </c>
    </row>
    <row r="3876" spans="1:23" ht="23.25" hidden="1" customHeight="1" x14ac:dyDescent="0.25">
      <c r="A3876" s="86" t="s">
        <v>6136</v>
      </c>
      <c r="B3876" s="86" t="s">
        <v>6141</v>
      </c>
      <c r="C3876" s="430" t="s">
        <v>5598</v>
      </c>
      <c r="D3876" s="422" t="s">
        <v>6142</v>
      </c>
      <c r="E3876" s="337" t="s">
        <v>6143</v>
      </c>
      <c r="F3876" s="344" t="s">
        <v>44</v>
      </c>
      <c r="G3876" s="661">
        <v>3</v>
      </c>
      <c r="H3876" s="650">
        <v>1.83</v>
      </c>
      <c r="I3876" s="650">
        <f>G3876*H3876</f>
        <v>5.49</v>
      </c>
      <c r="J3876" s="168">
        <v>43990</v>
      </c>
      <c r="K3876" s="598" t="s">
        <v>2885</v>
      </c>
      <c r="L3876" s="312" t="s">
        <v>6140</v>
      </c>
      <c r="M3876" s="652" t="s">
        <v>129</v>
      </c>
      <c r="N3876" s="653">
        <v>44294</v>
      </c>
      <c r="O3876" s="654">
        <v>44302</v>
      </c>
      <c r="P3876" s="86"/>
      <c r="Q3876" s="271" t="s">
        <v>67</v>
      </c>
      <c r="R3876" s="780">
        <f t="shared" si="27"/>
        <v>2020</v>
      </c>
    </row>
    <row r="3877" spans="1:23" ht="23.25" hidden="1" customHeight="1" x14ac:dyDescent="0.25">
      <c r="A3877" s="86" t="s">
        <v>6136</v>
      </c>
      <c r="B3877" s="86" t="s">
        <v>6141</v>
      </c>
      <c r="C3877" s="430" t="s">
        <v>5598</v>
      </c>
      <c r="D3877" s="422" t="s">
        <v>6144</v>
      </c>
      <c r="E3877" s="337" t="s">
        <v>6145</v>
      </c>
      <c r="F3877" s="344" t="s">
        <v>44</v>
      </c>
      <c r="G3877" s="661">
        <v>3</v>
      </c>
      <c r="H3877" s="650">
        <v>1.38</v>
      </c>
      <c r="I3877" s="650">
        <f>G3877*H3877</f>
        <v>4.1399999999999997</v>
      </c>
      <c r="J3877" s="168">
        <v>43990</v>
      </c>
      <c r="K3877" s="598" t="s">
        <v>2885</v>
      </c>
      <c r="L3877" s="312" t="s">
        <v>6140</v>
      </c>
      <c r="M3877" s="652" t="s">
        <v>129</v>
      </c>
      <c r="N3877" s="653">
        <v>44294</v>
      </c>
      <c r="O3877" s="654">
        <v>44302</v>
      </c>
      <c r="P3877" s="86"/>
      <c r="Q3877" s="271" t="s">
        <v>67</v>
      </c>
      <c r="R3877" s="780">
        <f t="shared" si="27"/>
        <v>2020</v>
      </c>
    </row>
    <row r="3878" spans="1:23" s="124" customFormat="1" ht="23.25" hidden="1" customHeight="1" x14ac:dyDescent="0.25">
      <c r="A3878" s="86" t="s">
        <v>6136</v>
      </c>
      <c r="B3878" s="86" t="s">
        <v>6146</v>
      </c>
      <c r="C3878" s="430" t="s">
        <v>5598</v>
      </c>
      <c r="D3878" s="422" t="s">
        <v>6147</v>
      </c>
      <c r="E3878" s="337" t="s">
        <v>6148</v>
      </c>
      <c r="F3878" s="344" t="s">
        <v>44</v>
      </c>
      <c r="G3878" s="661">
        <v>24</v>
      </c>
      <c r="H3878" s="650">
        <v>2.23</v>
      </c>
      <c r="I3878" s="650">
        <f>G3878*H3878</f>
        <v>53.519999999999996</v>
      </c>
      <c r="J3878" s="168">
        <v>43990</v>
      </c>
      <c r="K3878" s="598" t="s">
        <v>2885</v>
      </c>
      <c r="L3878" s="312" t="s">
        <v>6140</v>
      </c>
      <c r="M3878" s="652" t="s">
        <v>129</v>
      </c>
      <c r="N3878" s="653">
        <v>44294</v>
      </c>
      <c r="O3878" s="654">
        <v>44302</v>
      </c>
      <c r="P3878" s="86"/>
      <c r="Q3878" s="271" t="s">
        <v>67</v>
      </c>
      <c r="R3878" s="780">
        <f t="shared" si="27"/>
        <v>2020</v>
      </c>
      <c r="S3878" s="330"/>
      <c r="T3878" s="330"/>
      <c r="U3878" s="330"/>
      <c r="V3878" s="330"/>
      <c r="W3878" s="330"/>
    </row>
    <row r="3879" spans="1:23" ht="23.25" hidden="1" customHeight="1" x14ac:dyDescent="0.25">
      <c r="A3879" s="86" t="s">
        <v>6136</v>
      </c>
      <c r="B3879" s="86" t="s">
        <v>6149</v>
      </c>
      <c r="C3879" s="430" t="s">
        <v>5598</v>
      </c>
      <c r="D3879" s="422" t="s">
        <v>6150</v>
      </c>
      <c r="E3879" s="337" t="s">
        <v>6151</v>
      </c>
      <c r="F3879" s="344" t="s">
        <v>44</v>
      </c>
      <c r="G3879" s="661">
        <v>24</v>
      </c>
      <c r="H3879" s="650">
        <v>1.8</v>
      </c>
      <c r="I3879" s="650">
        <f>G3879*H3879</f>
        <v>43.2</v>
      </c>
      <c r="J3879" s="168">
        <v>43990</v>
      </c>
      <c r="K3879" s="598" t="s">
        <v>2885</v>
      </c>
      <c r="L3879" s="312" t="s">
        <v>6140</v>
      </c>
      <c r="M3879" s="652" t="s">
        <v>129</v>
      </c>
      <c r="N3879" s="653">
        <v>44294</v>
      </c>
      <c r="O3879" s="654">
        <v>44302</v>
      </c>
      <c r="P3879" s="86"/>
      <c r="Q3879" s="271" t="s">
        <v>67</v>
      </c>
      <c r="R3879" s="780">
        <f t="shared" si="27"/>
        <v>2020</v>
      </c>
    </row>
    <row r="3880" spans="1:23" ht="23.25" hidden="1" customHeight="1" x14ac:dyDescent="0.25">
      <c r="A3880" s="5" t="s">
        <v>10</v>
      </c>
      <c r="B3880" s="5" t="s">
        <v>1861</v>
      </c>
      <c r="C3880" s="376"/>
      <c r="D3880" s="422" t="s">
        <v>936</v>
      </c>
      <c r="E3880" s="337" t="s">
        <v>4963</v>
      </c>
      <c r="F3880" s="344" t="s">
        <v>50</v>
      </c>
      <c r="G3880" s="344">
        <v>6</v>
      </c>
      <c r="H3880" s="650">
        <v>62.66</v>
      </c>
      <c r="I3880" s="650">
        <v>365.04</v>
      </c>
      <c r="J3880" s="366">
        <v>43991</v>
      </c>
      <c r="K3880" s="782" t="s">
        <v>214</v>
      </c>
      <c r="L3880" s="361" t="s">
        <v>10</v>
      </c>
      <c r="M3880" s="652" t="s">
        <v>3073</v>
      </c>
      <c r="N3880" s="660">
        <v>43991</v>
      </c>
      <c r="O3880" s="654">
        <v>43994</v>
      </c>
      <c r="P3880" s="7"/>
      <c r="Q3880" s="2" t="s">
        <v>67</v>
      </c>
      <c r="R3880" s="658">
        <f t="shared" si="27"/>
        <v>2020</v>
      </c>
    </row>
    <row r="3881" spans="1:23" ht="23.25" hidden="1" customHeight="1" x14ac:dyDescent="0.25">
      <c r="A3881" s="3" t="s">
        <v>10</v>
      </c>
      <c r="B3881" s="5" t="s">
        <v>4964</v>
      </c>
      <c r="C3881" s="376"/>
      <c r="D3881" s="422" t="s">
        <v>597</v>
      </c>
      <c r="E3881" s="337" t="s">
        <v>597</v>
      </c>
      <c r="F3881" s="344" t="s">
        <v>50</v>
      </c>
      <c r="G3881" s="344">
        <v>6</v>
      </c>
      <c r="H3881" s="650">
        <v>8.44</v>
      </c>
      <c r="I3881" s="650">
        <v>49.08</v>
      </c>
      <c r="J3881" s="366">
        <v>43991</v>
      </c>
      <c r="K3881" s="782" t="s">
        <v>214</v>
      </c>
      <c r="L3881" s="361" t="s">
        <v>10</v>
      </c>
      <c r="M3881" s="652" t="s">
        <v>3073</v>
      </c>
      <c r="N3881" s="660">
        <v>43991</v>
      </c>
      <c r="O3881" s="654">
        <v>43994</v>
      </c>
      <c r="P3881" s="7"/>
      <c r="Q3881" s="2" t="s">
        <v>67</v>
      </c>
      <c r="R3881" s="658">
        <f t="shared" si="27"/>
        <v>2020</v>
      </c>
    </row>
    <row r="3882" spans="1:23" ht="23.25" hidden="1" customHeight="1" x14ac:dyDescent="0.25">
      <c r="A3882" s="5" t="s">
        <v>6152</v>
      </c>
      <c r="B3882" s="5" t="s">
        <v>6153</v>
      </c>
      <c r="C3882" s="376"/>
      <c r="D3882" s="344" t="s">
        <v>6154</v>
      </c>
      <c r="E3882" s="337" t="s">
        <v>6155</v>
      </c>
      <c r="F3882" s="344" t="s">
        <v>50</v>
      </c>
      <c r="G3882" s="344">
        <v>1</v>
      </c>
      <c r="H3882" s="650">
        <v>508.24</v>
      </c>
      <c r="I3882" s="650">
        <v>508.24</v>
      </c>
      <c r="J3882" s="366">
        <v>43347</v>
      </c>
      <c r="K3882" s="598" t="s">
        <v>76</v>
      </c>
      <c r="L3882" s="361"/>
      <c r="M3882" s="652" t="s">
        <v>4183</v>
      </c>
      <c r="N3882" s="660">
        <v>43377</v>
      </c>
      <c r="O3882" s="654">
        <v>43381</v>
      </c>
      <c r="P3882" s="7"/>
      <c r="Q3882" s="271" t="s">
        <v>77</v>
      </c>
      <c r="R3882" s="549">
        <v>2018</v>
      </c>
    </row>
    <row r="3883" spans="1:23" s="564" customFormat="1" ht="23.25" hidden="1" customHeight="1" x14ac:dyDescent="0.25">
      <c r="A3883" s="4" t="s">
        <v>103</v>
      </c>
      <c r="B3883" s="4" t="s">
        <v>6156</v>
      </c>
      <c r="C3883" s="430"/>
      <c r="D3883" s="332" t="s">
        <v>6157</v>
      </c>
      <c r="E3883" s="337" t="s">
        <v>6158</v>
      </c>
      <c r="F3883" s="344" t="s">
        <v>32</v>
      </c>
      <c r="G3883" s="332">
        <v>4</v>
      </c>
      <c r="H3883" s="650">
        <v>56</v>
      </c>
      <c r="I3883" s="650">
        <v>224</v>
      </c>
      <c r="J3883" s="419">
        <v>43718</v>
      </c>
      <c r="K3883" s="598" t="s">
        <v>76</v>
      </c>
      <c r="L3883" s="323" t="s">
        <v>103</v>
      </c>
      <c r="M3883" s="652" t="s">
        <v>634</v>
      </c>
      <c r="N3883" s="660">
        <v>43592</v>
      </c>
      <c r="O3883" s="654">
        <v>43594</v>
      </c>
      <c r="P3883" s="4"/>
      <c r="Q3883" s="2" t="s">
        <v>67</v>
      </c>
      <c r="R3883" s="718">
        <v>2019</v>
      </c>
      <c r="S3883" s="330"/>
      <c r="T3883" s="330"/>
      <c r="U3883" s="330"/>
      <c r="V3883" s="330"/>
      <c r="W3883" s="330"/>
    </row>
    <row r="3884" spans="1:23" ht="23.25" hidden="1" customHeight="1" x14ac:dyDescent="0.25">
      <c r="A3884" s="5" t="s">
        <v>2641</v>
      </c>
      <c r="B3884" s="5" t="s">
        <v>3939</v>
      </c>
      <c r="C3884" s="376" t="s">
        <v>694</v>
      </c>
      <c r="D3884" s="422">
        <v>1031222</v>
      </c>
      <c r="E3884" s="337" t="s">
        <v>6159</v>
      </c>
      <c r="F3884" s="344" t="s">
        <v>44</v>
      </c>
      <c r="G3884" s="344">
        <v>1</v>
      </c>
      <c r="H3884" s="650"/>
      <c r="I3884" s="650">
        <v>0</v>
      </c>
      <c r="J3884" s="665">
        <v>43991</v>
      </c>
      <c r="K3884" s="782" t="s">
        <v>694</v>
      </c>
      <c r="L3884" s="361" t="s">
        <v>2496</v>
      </c>
      <c r="M3884" s="652" t="s">
        <v>3073</v>
      </c>
      <c r="N3884" s="660">
        <v>43992</v>
      </c>
      <c r="O3884" s="654">
        <v>44001</v>
      </c>
      <c r="P3884" s="7"/>
      <c r="Q3884" s="2" t="s">
        <v>67</v>
      </c>
      <c r="R3884" s="658">
        <f t="shared" ref="R3884:R3905" si="28">YEAR(J3884)</f>
        <v>2020</v>
      </c>
    </row>
    <row r="3885" spans="1:23" s="564" customFormat="1" ht="23.25" hidden="1" customHeight="1" x14ac:dyDescent="0.25">
      <c r="A3885" s="86" t="s">
        <v>36</v>
      </c>
      <c r="B3885" s="5" t="s">
        <v>6160</v>
      </c>
      <c r="C3885" s="664" t="s">
        <v>1702</v>
      </c>
      <c r="D3885" s="422" t="s">
        <v>6161</v>
      </c>
      <c r="E3885" s="333" t="s">
        <v>6162</v>
      </c>
      <c r="F3885" s="122" t="s">
        <v>32</v>
      </c>
      <c r="G3885" s="664">
        <v>1</v>
      </c>
      <c r="H3885" s="650"/>
      <c r="I3885" s="650"/>
      <c r="J3885" s="665">
        <v>43992</v>
      </c>
      <c r="K3885" s="782" t="s">
        <v>214</v>
      </c>
      <c r="L3885" s="568" t="s">
        <v>36</v>
      </c>
      <c r="M3885" s="652"/>
      <c r="N3885" s="660"/>
      <c r="O3885" s="654"/>
      <c r="P3885" s="124"/>
      <c r="Q3885" s="269" t="s">
        <v>67</v>
      </c>
      <c r="R3885" s="658">
        <f t="shared" si="28"/>
        <v>2020</v>
      </c>
      <c r="S3885" s="330"/>
      <c r="T3885" s="330"/>
      <c r="U3885" s="330"/>
      <c r="V3885" s="330"/>
      <c r="W3885" s="330"/>
    </row>
    <row r="3886" spans="1:23" ht="23.25" hidden="1" customHeight="1" x14ac:dyDescent="0.25">
      <c r="A3886" s="86" t="s">
        <v>36</v>
      </c>
      <c r="B3886" s="5" t="s">
        <v>6160</v>
      </c>
      <c r="C3886" s="664" t="s">
        <v>1702</v>
      </c>
      <c r="D3886" s="422" t="s">
        <v>4794</v>
      </c>
      <c r="E3886" s="333" t="s">
        <v>6163</v>
      </c>
      <c r="F3886" s="122" t="s">
        <v>32</v>
      </c>
      <c r="G3886" s="664">
        <v>1</v>
      </c>
      <c r="H3886" s="650"/>
      <c r="I3886" s="650"/>
      <c r="J3886" s="665">
        <v>43992</v>
      </c>
      <c r="K3886" s="782" t="s">
        <v>214</v>
      </c>
      <c r="L3886" s="568" t="s">
        <v>36</v>
      </c>
      <c r="M3886" s="652"/>
      <c r="N3886" s="660"/>
      <c r="O3886" s="654"/>
      <c r="P3886" s="124"/>
      <c r="Q3886" s="269" t="s">
        <v>67</v>
      </c>
      <c r="R3886" s="658">
        <f t="shared" si="28"/>
        <v>2020</v>
      </c>
    </row>
    <row r="3887" spans="1:23" ht="23.25" hidden="1" customHeight="1" x14ac:dyDescent="0.25">
      <c r="A3887" s="4" t="s">
        <v>5522</v>
      </c>
      <c r="B3887" s="428" t="s">
        <v>6164</v>
      </c>
      <c r="C3887" s="691" t="s">
        <v>5524</v>
      </c>
      <c r="D3887" s="422" t="s">
        <v>6165</v>
      </c>
      <c r="E3887" s="337" t="s">
        <v>6166</v>
      </c>
      <c r="F3887" s="344" t="s">
        <v>44</v>
      </c>
      <c r="G3887" s="692">
        <v>3</v>
      </c>
      <c r="H3887" s="650">
        <v>0</v>
      </c>
      <c r="I3887" s="650">
        <f>H3887*G3887</f>
        <v>0</v>
      </c>
      <c r="J3887" s="419">
        <v>43993</v>
      </c>
      <c r="K3887" s="782" t="s">
        <v>5524</v>
      </c>
      <c r="L3887" s="323" t="s">
        <v>5522</v>
      </c>
      <c r="M3887" s="652" t="s">
        <v>4854</v>
      </c>
      <c r="N3887" s="660">
        <v>43999</v>
      </c>
      <c r="O3887" s="654">
        <v>44009</v>
      </c>
      <c r="P3887" s="659"/>
      <c r="Q3887" s="2" t="s">
        <v>100</v>
      </c>
      <c r="R3887" s="658">
        <f t="shared" si="28"/>
        <v>2020</v>
      </c>
    </row>
    <row r="3888" spans="1:23" ht="23.25" hidden="1" customHeight="1" x14ac:dyDescent="0.25">
      <c r="A3888" s="4" t="s">
        <v>5522</v>
      </c>
      <c r="B3888" s="5" t="s">
        <v>6167</v>
      </c>
      <c r="C3888" s="664" t="s">
        <v>5524</v>
      </c>
      <c r="D3888" s="422" t="s">
        <v>6168</v>
      </c>
      <c r="E3888" s="337" t="s">
        <v>6169</v>
      </c>
      <c r="F3888" s="344" t="s">
        <v>44</v>
      </c>
      <c r="G3888" s="664">
        <v>1</v>
      </c>
      <c r="H3888" s="650">
        <v>0</v>
      </c>
      <c r="I3888" s="650">
        <f>H3888*G3888</f>
        <v>0</v>
      </c>
      <c r="J3888" s="665">
        <v>43993</v>
      </c>
      <c r="K3888" s="782" t="s">
        <v>5524</v>
      </c>
      <c r="L3888" s="323" t="s">
        <v>5522</v>
      </c>
      <c r="M3888" s="652" t="s">
        <v>4854</v>
      </c>
      <c r="N3888" s="660">
        <v>43999</v>
      </c>
      <c r="O3888" s="654">
        <v>44009</v>
      </c>
      <c r="P3888" s="124"/>
      <c r="Q3888" s="2" t="s">
        <v>100</v>
      </c>
      <c r="R3888" s="658">
        <f t="shared" si="28"/>
        <v>2020</v>
      </c>
    </row>
    <row r="3889" spans="1:23" s="564" customFormat="1" ht="23.25" hidden="1" customHeight="1" x14ac:dyDescent="0.25">
      <c r="A3889" s="86" t="s">
        <v>36</v>
      </c>
      <c r="B3889" s="5" t="s">
        <v>6170</v>
      </c>
      <c r="C3889" s="664"/>
      <c r="D3889" s="422" t="s">
        <v>6171</v>
      </c>
      <c r="E3889" s="337" t="s">
        <v>6172</v>
      </c>
      <c r="F3889" s="122" t="s">
        <v>32</v>
      </c>
      <c r="G3889" s="664">
        <v>1</v>
      </c>
      <c r="H3889" s="650">
        <v>725</v>
      </c>
      <c r="I3889" s="650">
        <v>725</v>
      </c>
      <c r="J3889" s="665">
        <v>43993</v>
      </c>
      <c r="K3889" s="782" t="s">
        <v>1147</v>
      </c>
      <c r="L3889" s="568" t="s">
        <v>88</v>
      </c>
      <c r="M3889" s="652" t="s">
        <v>3073</v>
      </c>
      <c r="N3889" s="660">
        <v>43992</v>
      </c>
      <c r="O3889" s="654">
        <v>43992</v>
      </c>
      <c r="P3889" s="124"/>
      <c r="Q3889" s="269" t="s">
        <v>67</v>
      </c>
      <c r="R3889" s="667">
        <f t="shared" si="28"/>
        <v>2020</v>
      </c>
      <c r="S3889" s="330"/>
      <c r="T3889" s="330"/>
      <c r="U3889" s="330"/>
      <c r="V3889" s="330"/>
      <c r="W3889" s="330"/>
    </row>
    <row r="3890" spans="1:23" ht="23.25" hidden="1" customHeight="1" x14ac:dyDescent="0.25">
      <c r="A3890" s="4" t="s">
        <v>5522</v>
      </c>
      <c r="B3890" s="5" t="s">
        <v>6173</v>
      </c>
      <c r="C3890" s="664" t="s">
        <v>5524</v>
      </c>
      <c r="D3890" s="422" t="s">
        <v>6174</v>
      </c>
      <c r="E3890" s="337" t="s">
        <v>6175</v>
      </c>
      <c r="F3890" s="344" t="s">
        <v>44</v>
      </c>
      <c r="G3890" s="664">
        <v>1</v>
      </c>
      <c r="H3890" s="650">
        <v>0</v>
      </c>
      <c r="I3890" s="650">
        <f>H3890*G3890</f>
        <v>0</v>
      </c>
      <c r="J3890" s="665">
        <v>43993</v>
      </c>
      <c r="K3890" s="782" t="s">
        <v>5524</v>
      </c>
      <c r="L3890" s="323" t="s">
        <v>5522</v>
      </c>
      <c r="M3890" s="652" t="s">
        <v>4854</v>
      </c>
      <c r="N3890" s="660">
        <v>43999</v>
      </c>
      <c r="O3890" s="654">
        <v>44009</v>
      </c>
      <c r="P3890" s="124"/>
      <c r="Q3890" s="2" t="s">
        <v>100</v>
      </c>
      <c r="R3890" s="658">
        <f t="shared" si="28"/>
        <v>2020</v>
      </c>
      <c r="S3890" s="564"/>
      <c r="T3890" s="564"/>
      <c r="U3890" s="564"/>
      <c r="V3890" s="564"/>
      <c r="W3890" s="564"/>
    </row>
    <row r="3891" spans="1:23" s="564" customFormat="1" ht="23.25" hidden="1" customHeight="1" x14ac:dyDescent="0.25">
      <c r="A3891" s="4" t="s">
        <v>9</v>
      </c>
      <c r="B3891" s="5" t="s">
        <v>6176</v>
      </c>
      <c r="C3891" s="661"/>
      <c r="D3891" s="422"/>
      <c r="E3891" s="337" t="s">
        <v>6176</v>
      </c>
      <c r="F3891" s="118" t="s">
        <v>50</v>
      </c>
      <c r="G3891" s="661" t="s">
        <v>6177</v>
      </c>
      <c r="H3891" s="650"/>
      <c r="I3891" s="650"/>
      <c r="J3891" s="168">
        <v>43994</v>
      </c>
      <c r="K3891" s="598" t="s">
        <v>188</v>
      </c>
      <c r="L3891" s="312" t="s">
        <v>9</v>
      </c>
      <c r="M3891" s="652" t="s">
        <v>1341</v>
      </c>
      <c r="N3891" s="660">
        <v>44084</v>
      </c>
      <c r="O3891" s="654">
        <v>44095</v>
      </c>
      <c r="P3891" s="86"/>
      <c r="Q3891" s="2" t="s">
        <v>67</v>
      </c>
      <c r="R3891" s="780">
        <f t="shared" si="28"/>
        <v>2020</v>
      </c>
      <c r="S3891" s="330"/>
      <c r="T3891" s="330"/>
      <c r="U3891" s="330"/>
      <c r="V3891" s="330"/>
      <c r="W3891" s="330"/>
    </row>
    <row r="3892" spans="1:23" ht="23.25" hidden="1" customHeight="1" x14ac:dyDescent="0.25">
      <c r="A3892" s="4" t="s">
        <v>9</v>
      </c>
      <c r="B3892" s="5" t="s">
        <v>6178</v>
      </c>
      <c r="C3892" s="661"/>
      <c r="D3892" s="422"/>
      <c r="E3892" s="337" t="s">
        <v>6178</v>
      </c>
      <c r="F3892" s="118" t="s">
        <v>50</v>
      </c>
      <c r="G3892" s="661" t="s">
        <v>6177</v>
      </c>
      <c r="H3892" s="650"/>
      <c r="I3892" s="650"/>
      <c r="J3892" s="168">
        <v>43994</v>
      </c>
      <c r="K3892" s="598" t="s">
        <v>188</v>
      </c>
      <c r="L3892" s="312" t="s">
        <v>9</v>
      </c>
      <c r="M3892" s="652" t="s">
        <v>1341</v>
      </c>
      <c r="N3892" s="660">
        <v>44084</v>
      </c>
      <c r="O3892" s="654">
        <v>44095</v>
      </c>
      <c r="P3892" s="86"/>
      <c r="Q3892" s="2" t="s">
        <v>67</v>
      </c>
      <c r="R3892" s="780">
        <f t="shared" si="28"/>
        <v>2020</v>
      </c>
    </row>
    <row r="3893" spans="1:23" ht="23.25" hidden="1" customHeight="1" x14ac:dyDescent="0.25">
      <c r="A3893" s="3" t="s">
        <v>2915</v>
      </c>
      <c r="B3893" s="384" t="s">
        <v>2916</v>
      </c>
      <c r="C3893" s="376" t="s">
        <v>2917</v>
      </c>
      <c r="D3893" s="422" t="s">
        <v>2918</v>
      </c>
      <c r="E3893" s="337" t="s">
        <v>2919</v>
      </c>
      <c r="F3893" s="344" t="s">
        <v>44</v>
      </c>
      <c r="G3893" s="344">
        <v>1</v>
      </c>
      <c r="H3893" s="650">
        <v>274.67</v>
      </c>
      <c r="I3893" s="650">
        <f t="shared" ref="I3893:I3900" si="29">H3893*G3893</f>
        <v>274.67</v>
      </c>
      <c r="J3893" s="828">
        <v>43997</v>
      </c>
      <c r="K3893" s="782" t="s">
        <v>33</v>
      </c>
      <c r="L3893" s="361" t="s">
        <v>54</v>
      </c>
      <c r="M3893" s="652" t="s">
        <v>4854</v>
      </c>
      <c r="N3893" s="653">
        <v>44005</v>
      </c>
      <c r="O3893" s="654">
        <v>44009</v>
      </c>
      <c r="P3893" s="6"/>
      <c r="Q3893" s="363" t="s">
        <v>100</v>
      </c>
      <c r="R3893" s="658">
        <f t="shared" si="28"/>
        <v>2020</v>
      </c>
    </row>
    <row r="3894" spans="1:23" s="564" customFormat="1" ht="23.25" hidden="1" customHeight="1" x14ac:dyDescent="0.25">
      <c r="A3894" s="4" t="s">
        <v>0</v>
      </c>
      <c r="B3894" s="4" t="s">
        <v>6179</v>
      </c>
      <c r="C3894" s="661" t="s">
        <v>6180</v>
      </c>
      <c r="D3894" s="422" t="s">
        <v>6181</v>
      </c>
      <c r="E3894" s="337" t="s">
        <v>6182</v>
      </c>
      <c r="F3894" s="118" t="s">
        <v>94</v>
      </c>
      <c r="G3894" s="661">
        <v>6</v>
      </c>
      <c r="H3894" s="650">
        <v>30.79</v>
      </c>
      <c r="I3894" s="650">
        <f t="shared" si="29"/>
        <v>184.74</v>
      </c>
      <c r="J3894" s="168">
        <v>43997</v>
      </c>
      <c r="K3894" s="782" t="s">
        <v>139</v>
      </c>
      <c r="L3894" s="312" t="s">
        <v>54</v>
      </c>
      <c r="M3894" s="652" t="s">
        <v>935</v>
      </c>
      <c r="N3894" s="660">
        <v>44013</v>
      </c>
      <c r="O3894" s="654">
        <v>44020</v>
      </c>
      <c r="P3894" s="86"/>
      <c r="Q3894" s="269" t="s">
        <v>67</v>
      </c>
      <c r="R3894" s="658">
        <f t="shared" si="28"/>
        <v>2020</v>
      </c>
    </row>
    <row r="3895" spans="1:23" ht="23.25" hidden="1" customHeight="1" x14ac:dyDescent="0.25">
      <c r="A3895" s="4" t="s">
        <v>0</v>
      </c>
      <c r="B3895" s="4" t="s">
        <v>6179</v>
      </c>
      <c r="C3895" s="661" t="s">
        <v>6180</v>
      </c>
      <c r="D3895" s="422" t="s">
        <v>6183</v>
      </c>
      <c r="E3895" s="337" t="s">
        <v>6184</v>
      </c>
      <c r="F3895" s="118" t="s">
        <v>94</v>
      </c>
      <c r="G3895" s="661">
        <v>4</v>
      </c>
      <c r="H3895" s="650">
        <v>27.21</v>
      </c>
      <c r="I3895" s="650">
        <f t="shared" si="29"/>
        <v>108.84</v>
      </c>
      <c r="J3895" s="168">
        <v>43997</v>
      </c>
      <c r="K3895" s="782" t="s">
        <v>139</v>
      </c>
      <c r="L3895" s="312" t="s">
        <v>54</v>
      </c>
      <c r="M3895" s="652" t="s">
        <v>935</v>
      </c>
      <c r="N3895" s="660">
        <v>44013</v>
      </c>
      <c r="O3895" s="654">
        <v>44020</v>
      </c>
      <c r="P3895" s="86"/>
      <c r="Q3895" s="269" t="s">
        <v>67</v>
      </c>
      <c r="R3895" s="658">
        <f t="shared" si="28"/>
        <v>2020</v>
      </c>
    </row>
    <row r="3896" spans="1:23" ht="23.25" hidden="1" customHeight="1" x14ac:dyDescent="0.25">
      <c r="A3896" s="4" t="s">
        <v>0</v>
      </c>
      <c r="B3896" s="4" t="s">
        <v>6179</v>
      </c>
      <c r="C3896" s="661" t="s">
        <v>6180</v>
      </c>
      <c r="D3896" s="422" t="s">
        <v>6185</v>
      </c>
      <c r="E3896" s="337" t="s">
        <v>6186</v>
      </c>
      <c r="F3896" s="118" t="s">
        <v>94</v>
      </c>
      <c r="G3896" s="661">
        <v>6</v>
      </c>
      <c r="H3896" s="650">
        <v>13.87</v>
      </c>
      <c r="I3896" s="650">
        <f t="shared" si="29"/>
        <v>83.22</v>
      </c>
      <c r="J3896" s="168">
        <v>43997</v>
      </c>
      <c r="K3896" s="782" t="s">
        <v>139</v>
      </c>
      <c r="L3896" s="312" t="s">
        <v>54</v>
      </c>
      <c r="M3896" s="652" t="s">
        <v>935</v>
      </c>
      <c r="N3896" s="660">
        <v>44013</v>
      </c>
      <c r="O3896" s="654">
        <v>44020</v>
      </c>
      <c r="P3896" s="86"/>
      <c r="Q3896" s="269" t="s">
        <v>67</v>
      </c>
      <c r="R3896" s="658">
        <f t="shared" si="28"/>
        <v>2020</v>
      </c>
    </row>
    <row r="3897" spans="1:23" s="124" customFormat="1" ht="23.25" hidden="1" customHeight="1" x14ac:dyDescent="0.25">
      <c r="A3897" s="4" t="s">
        <v>0</v>
      </c>
      <c r="B3897" s="4" t="s">
        <v>6179</v>
      </c>
      <c r="C3897" s="661" t="s">
        <v>6180</v>
      </c>
      <c r="D3897" s="422" t="s">
        <v>6187</v>
      </c>
      <c r="E3897" s="337" t="s">
        <v>6188</v>
      </c>
      <c r="F3897" s="118" t="s">
        <v>94</v>
      </c>
      <c r="G3897" s="661">
        <v>20</v>
      </c>
      <c r="H3897" s="650">
        <v>7.04</v>
      </c>
      <c r="I3897" s="650">
        <f t="shared" si="29"/>
        <v>140.80000000000001</v>
      </c>
      <c r="J3897" s="168">
        <v>43997</v>
      </c>
      <c r="K3897" s="782" t="s">
        <v>139</v>
      </c>
      <c r="L3897" s="312" t="s">
        <v>54</v>
      </c>
      <c r="M3897" s="652" t="s">
        <v>935</v>
      </c>
      <c r="N3897" s="660">
        <v>44013</v>
      </c>
      <c r="O3897" s="654">
        <v>44020</v>
      </c>
      <c r="P3897" s="86"/>
      <c r="Q3897" s="269" t="s">
        <v>67</v>
      </c>
      <c r="R3897" s="658">
        <f t="shared" si="28"/>
        <v>2020</v>
      </c>
      <c r="S3897" s="542"/>
      <c r="T3897" s="542"/>
      <c r="U3897" s="542"/>
      <c r="V3897" s="542"/>
      <c r="W3897" s="542"/>
    </row>
    <row r="3898" spans="1:23" ht="23.25" hidden="1" customHeight="1" x14ac:dyDescent="0.25">
      <c r="A3898" s="4" t="s">
        <v>0</v>
      </c>
      <c r="B3898" s="4" t="s">
        <v>6179</v>
      </c>
      <c r="C3898" s="661" t="s">
        <v>6180</v>
      </c>
      <c r="D3898" s="422" t="s">
        <v>6189</v>
      </c>
      <c r="E3898" s="337" t="s">
        <v>6190</v>
      </c>
      <c r="F3898" s="118" t="s">
        <v>94</v>
      </c>
      <c r="G3898" s="661">
        <v>12</v>
      </c>
      <c r="H3898" s="650">
        <v>1.72</v>
      </c>
      <c r="I3898" s="650">
        <f t="shared" si="29"/>
        <v>20.64</v>
      </c>
      <c r="J3898" s="168">
        <v>43997</v>
      </c>
      <c r="K3898" s="782" t="s">
        <v>139</v>
      </c>
      <c r="L3898" s="312" t="s">
        <v>54</v>
      </c>
      <c r="M3898" s="652" t="s">
        <v>935</v>
      </c>
      <c r="N3898" s="660">
        <v>44013</v>
      </c>
      <c r="O3898" s="654">
        <v>44020</v>
      </c>
      <c r="P3898" s="86"/>
      <c r="Q3898" s="269" t="s">
        <v>67</v>
      </c>
      <c r="R3898" s="658">
        <f t="shared" si="28"/>
        <v>2020</v>
      </c>
      <c r="S3898" s="542"/>
      <c r="T3898" s="542"/>
      <c r="U3898" s="542"/>
      <c r="V3898" s="542"/>
      <c r="W3898" s="542"/>
    </row>
    <row r="3899" spans="1:23" s="724" customFormat="1" ht="23.25" hidden="1" customHeight="1" x14ac:dyDescent="0.25">
      <c r="A3899" s="4" t="s">
        <v>0</v>
      </c>
      <c r="B3899" s="4" t="s">
        <v>6179</v>
      </c>
      <c r="C3899" s="661" t="s">
        <v>6180</v>
      </c>
      <c r="D3899" s="422" t="s">
        <v>6191</v>
      </c>
      <c r="E3899" s="333" t="s">
        <v>6192</v>
      </c>
      <c r="F3899" s="118" t="s">
        <v>94</v>
      </c>
      <c r="G3899" s="661">
        <v>6</v>
      </c>
      <c r="H3899" s="650">
        <v>27.95</v>
      </c>
      <c r="I3899" s="650">
        <f t="shared" si="29"/>
        <v>167.7</v>
      </c>
      <c r="J3899" s="168">
        <v>43997</v>
      </c>
      <c r="K3899" s="782" t="s">
        <v>139</v>
      </c>
      <c r="L3899" s="312" t="s">
        <v>54</v>
      </c>
      <c r="M3899" s="652" t="s">
        <v>935</v>
      </c>
      <c r="N3899" s="660">
        <v>44013</v>
      </c>
      <c r="O3899" s="654">
        <v>44020</v>
      </c>
      <c r="P3899" s="86"/>
      <c r="Q3899" s="269" t="s">
        <v>67</v>
      </c>
      <c r="R3899" s="658">
        <f t="shared" si="28"/>
        <v>2020</v>
      </c>
      <c r="S3899" s="330"/>
      <c r="T3899" s="330"/>
      <c r="U3899" s="330"/>
      <c r="V3899" s="330"/>
      <c r="W3899" s="330"/>
    </row>
    <row r="3900" spans="1:23" ht="23.25" hidden="1" customHeight="1" x14ac:dyDescent="0.25">
      <c r="A3900" s="4" t="s">
        <v>0</v>
      </c>
      <c r="B3900" s="4" t="s">
        <v>6179</v>
      </c>
      <c r="C3900" s="661" t="s">
        <v>6180</v>
      </c>
      <c r="D3900" s="422" t="s">
        <v>6193</v>
      </c>
      <c r="E3900" s="333" t="s">
        <v>6194</v>
      </c>
      <c r="F3900" s="118" t="s">
        <v>94</v>
      </c>
      <c r="G3900" s="661">
        <v>2</v>
      </c>
      <c r="H3900" s="650">
        <v>41.02</v>
      </c>
      <c r="I3900" s="650">
        <f t="shared" si="29"/>
        <v>82.04</v>
      </c>
      <c r="J3900" s="168">
        <v>43997</v>
      </c>
      <c r="K3900" s="782" t="s">
        <v>139</v>
      </c>
      <c r="L3900" s="312" t="s">
        <v>54</v>
      </c>
      <c r="M3900" s="652" t="s">
        <v>935</v>
      </c>
      <c r="N3900" s="660">
        <v>44013</v>
      </c>
      <c r="O3900" s="654">
        <v>44020</v>
      </c>
      <c r="P3900" s="86"/>
      <c r="Q3900" s="269" t="s">
        <v>67</v>
      </c>
      <c r="R3900" s="658">
        <f t="shared" si="28"/>
        <v>2020</v>
      </c>
    </row>
    <row r="3901" spans="1:23" ht="23.25" hidden="1" customHeight="1" x14ac:dyDescent="0.25">
      <c r="A3901" s="5" t="s">
        <v>1254</v>
      </c>
      <c r="B3901" s="5" t="s">
        <v>6195</v>
      </c>
      <c r="C3901" s="376"/>
      <c r="D3901" s="422" t="s">
        <v>3629</v>
      </c>
      <c r="E3901" s="337" t="s">
        <v>6195</v>
      </c>
      <c r="F3901" s="344" t="s">
        <v>50</v>
      </c>
      <c r="G3901" s="344">
        <v>10</v>
      </c>
      <c r="H3901" s="650"/>
      <c r="I3901" s="650"/>
      <c r="J3901" s="366">
        <v>43999</v>
      </c>
      <c r="K3901" s="782" t="s">
        <v>243</v>
      </c>
      <c r="L3901" s="361" t="s">
        <v>103</v>
      </c>
      <c r="M3901" s="652" t="s">
        <v>935</v>
      </c>
      <c r="N3901" s="660">
        <v>44014</v>
      </c>
      <c r="O3901" s="654">
        <v>44020</v>
      </c>
      <c r="P3901" s="743"/>
      <c r="Q3901" s="363" t="s">
        <v>100</v>
      </c>
      <c r="R3901" s="658">
        <f t="shared" si="28"/>
        <v>2020</v>
      </c>
    </row>
    <row r="3902" spans="1:23" ht="23.25" hidden="1" customHeight="1" x14ac:dyDescent="0.25">
      <c r="A3902" s="4" t="s">
        <v>54</v>
      </c>
      <c r="B3902" s="5" t="s">
        <v>6196</v>
      </c>
      <c r="C3902" s="664"/>
      <c r="D3902" s="422" t="s">
        <v>6197</v>
      </c>
      <c r="E3902" s="337" t="s">
        <v>6198</v>
      </c>
      <c r="F3902" s="122" t="s">
        <v>32</v>
      </c>
      <c r="G3902" s="664">
        <v>1</v>
      </c>
      <c r="H3902" s="650">
        <v>988</v>
      </c>
      <c r="I3902" s="650">
        <f>H3902*G3902</f>
        <v>988</v>
      </c>
      <c r="J3902" s="665">
        <v>43999</v>
      </c>
      <c r="K3902" s="782" t="s">
        <v>616</v>
      </c>
      <c r="L3902" s="568" t="s">
        <v>88</v>
      </c>
      <c r="M3902" s="652" t="s">
        <v>4854</v>
      </c>
      <c r="N3902" s="653">
        <v>43999</v>
      </c>
      <c r="O3902" s="654">
        <v>44001</v>
      </c>
      <c r="P3902" s="124"/>
      <c r="Q3902" s="269" t="s">
        <v>100</v>
      </c>
      <c r="R3902" s="667">
        <f t="shared" si="28"/>
        <v>2020</v>
      </c>
    </row>
    <row r="3903" spans="1:23" s="124" customFormat="1" ht="23.25" hidden="1" customHeight="1" x14ac:dyDescent="0.25">
      <c r="A3903" s="4" t="s">
        <v>54</v>
      </c>
      <c r="B3903" s="5" t="s">
        <v>6199</v>
      </c>
      <c r="C3903" s="664"/>
      <c r="D3903" s="422"/>
      <c r="E3903" s="337" t="s">
        <v>6199</v>
      </c>
      <c r="F3903" s="122" t="s">
        <v>32</v>
      </c>
      <c r="G3903" s="664">
        <v>1</v>
      </c>
      <c r="H3903" s="650"/>
      <c r="I3903" s="650"/>
      <c r="J3903" s="665">
        <v>43999</v>
      </c>
      <c r="K3903" s="598" t="s">
        <v>4113</v>
      </c>
      <c r="L3903" s="568" t="s">
        <v>88</v>
      </c>
      <c r="M3903" s="652" t="s">
        <v>935</v>
      </c>
      <c r="N3903" s="660"/>
      <c r="O3903" s="654"/>
      <c r="Q3903" s="269" t="s">
        <v>67</v>
      </c>
      <c r="R3903" s="658">
        <f t="shared" si="28"/>
        <v>2020</v>
      </c>
      <c r="S3903" s="330"/>
      <c r="T3903" s="330"/>
      <c r="U3903" s="330"/>
      <c r="V3903" s="330"/>
      <c r="W3903" s="330"/>
    </row>
    <row r="3904" spans="1:23" ht="23.25" hidden="1" customHeight="1" x14ac:dyDescent="0.25">
      <c r="A3904" s="5" t="s">
        <v>36</v>
      </c>
      <c r="B3904" s="5" t="s">
        <v>6200</v>
      </c>
      <c r="C3904" s="376"/>
      <c r="D3904" s="422" t="s">
        <v>2818</v>
      </c>
      <c r="E3904" s="337" t="s">
        <v>2819</v>
      </c>
      <c r="F3904" s="344" t="s">
        <v>32</v>
      </c>
      <c r="G3904" s="344">
        <v>3</v>
      </c>
      <c r="H3904" s="650"/>
      <c r="I3904" s="650"/>
      <c r="J3904" s="366">
        <v>44000</v>
      </c>
      <c r="K3904" s="782" t="s">
        <v>243</v>
      </c>
      <c r="L3904" s="361" t="s">
        <v>36</v>
      </c>
      <c r="M3904" s="652" t="s">
        <v>935</v>
      </c>
      <c r="N3904" s="660">
        <v>44014</v>
      </c>
      <c r="O3904" s="654">
        <v>44020</v>
      </c>
      <c r="P3904" s="124"/>
      <c r="Q3904" s="269" t="s">
        <v>100</v>
      </c>
      <c r="R3904" s="658">
        <f t="shared" si="28"/>
        <v>2020</v>
      </c>
    </row>
    <row r="3905" spans="1:23" ht="23.25" hidden="1" customHeight="1" x14ac:dyDescent="0.25">
      <c r="A3905" s="445" t="s">
        <v>9</v>
      </c>
      <c r="B3905" s="445" t="s">
        <v>2746</v>
      </c>
      <c r="C3905" s="830" t="s">
        <v>246</v>
      </c>
      <c r="D3905" s="422" t="s">
        <v>420</v>
      </c>
      <c r="E3905" s="337" t="s">
        <v>421</v>
      </c>
      <c r="F3905" s="467" t="s">
        <v>50</v>
      </c>
      <c r="G3905" s="464" t="s">
        <v>5804</v>
      </c>
      <c r="H3905" s="650">
        <v>79.09</v>
      </c>
      <c r="I3905" s="650">
        <v>395.45</v>
      </c>
      <c r="J3905" s="672">
        <v>44001</v>
      </c>
      <c r="K3905" s="782" t="s">
        <v>234</v>
      </c>
      <c r="L3905" s="578" t="s">
        <v>88</v>
      </c>
      <c r="M3905" s="652" t="s">
        <v>935</v>
      </c>
      <c r="N3905" s="660"/>
      <c r="O3905" s="654"/>
      <c r="P3905" s="438"/>
      <c r="Q3905" s="696" t="s">
        <v>67</v>
      </c>
      <c r="R3905" s="658">
        <f t="shared" si="28"/>
        <v>2020</v>
      </c>
    </row>
    <row r="3906" spans="1:23" ht="23.25" hidden="1" customHeight="1" x14ac:dyDescent="0.25">
      <c r="A3906" s="4" t="s">
        <v>103</v>
      </c>
      <c r="B3906" s="4" t="s">
        <v>6156</v>
      </c>
      <c r="C3906" s="430"/>
      <c r="D3906" s="332" t="s">
        <v>6157</v>
      </c>
      <c r="E3906" s="337" t="s">
        <v>6158</v>
      </c>
      <c r="F3906" s="344" t="s">
        <v>32</v>
      </c>
      <c r="G3906" s="332">
        <v>4</v>
      </c>
      <c r="H3906" s="650">
        <v>56</v>
      </c>
      <c r="I3906" s="650">
        <v>224</v>
      </c>
      <c r="J3906" s="419">
        <v>43718</v>
      </c>
      <c r="K3906" s="598" t="s">
        <v>76</v>
      </c>
      <c r="L3906" s="323" t="s">
        <v>103</v>
      </c>
      <c r="M3906" s="652" t="s">
        <v>634</v>
      </c>
      <c r="N3906" s="660">
        <v>43592</v>
      </c>
      <c r="O3906" s="654">
        <v>43594</v>
      </c>
      <c r="P3906" s="4"/>
      <c r="Q3906" s="2" t="s">
        <v>67</v>
      </c>
      <c r="R3906" s="718">
        <v>2019</v>
      </c>
    </row>
    <row r="3907" spans="1:23" s="564" customFormat="1" ht="23.25" hidden="1" customHeight="1" x14ac:dyDescent="0.25">
      <c r="A3907" s="86" t="s">
        <v>6201</v>
      </c>
      <c r="B3907" s="5" t="s">
        <v>6202</v>
      </c>
      <c r="C3907" s="664" t="s">
        <v>6203</v>
      </c>
      <c r="D3907" s="422">
        <v>4491590</v>
      </c>
      <c r="E3907" s="337" t="s">
        <v>6204</v>
      </c>
      <c r="F3907" s="122" t="s">
        <v>144</v>
      </c>
      <c r="G3907" s="664">
        <v>4</v>
      </c>
      <c r="H3907" s="650"/>
      <c r="I3907" s="650">
        <f>H3907*G3907</f>
        <v>0</v>
      </c>
      <c r="J3907" s="665">
        <v>44004</v>
      </c>
      <c r="K3907" s="782" t="s">
        <v>214</v>
      </c>
      <c r="L3907" s="568" t="s">
        <v>6205</v>
      </c>
      <c r="M3907" s="652" t="s">
        <v>935</v>
      </c>
      <c r="N3907" s="660">
        <v>44015</v>
      </c>
      <c r="O3907" s="654">
        <v>44020</v>
      </c>
      <c r="P3907" s="124"/>
      <c r="Q3907" s="7" t="s">
        <v>67</v>
      </c>
      <c r="R3907" s="658">
        <f>YEAR(J3907)</f>
        <v>2020</v>
      </c>
      <c r="S3907" s="330"/>
      <c r="T3907" s="330"/>
      <c r="U3907" s="330"/>
      <c r="V3907" s="330"/>
      <c r="W3907" s="330"/>
    </row>
    <row r="3908" spans="1:23" s="564" customFormat="1" ht="23.25" hidden="1" customHeight="1" x14ac:dyDescent="0.25">
      <c r="A3908" s="4" t="s">
        <v>54</v>
      </c>
      <c r="B3908" s="5" t="s">
        <v>6206</v>
      </c>
      <c r="C3908" s="664"/>
      <c r="D3908" s="422" t="s">
        <v>6207</v>
      </c>
      <c r="E3908" s="337" t="s">
        <v>6208</v>
      </c>
      <c r="F3908" s="122" t="s">
        <v>32</v>
      </c>
      <c r="G3908" s="664">
        <v>1</v>
      </c>
      <c r="H3908" s="650">
        <v>2651.61</v>
      </c>
      <c r="I3908" s="650">
        <f>H3908*G3908</f>
        <v>2651.61</v>
      </c>
      <c r="J3908" s="665">
        <v>44004</v>
      </c>
      <c r="K3908" s="782" t="s">
        <v>214</v>
      </c>
      <c r="L3908" s="568" t="s">
        <v>88</v>
      </c>
      <c r="M3908" s="652" t="s">
        <v>935</v>
      </c>
      <c r="N3908" s="660">
        <v>44020</v>
      </c>
      <c r="O3908" s="654">
        <v>44020</v>
      </c>
      <c r="P3908" s="124"/>
      <c r="Q3908" s="269" t="s">
        <v>67</v>
      </c>
      <c r="R3908" s="658">
        <f>YEAR(J3908)</f>
        <v>2020</v>
      </c>
      <c r="S3908" s="330"/>
      <c r="T3908" s="330"/>
      <c r="U3908" s="330"/>
      <c r="V3908" s="330"/>
      <c r="W3908" s="330"/>
    </row>
    <row r="3909" spans="1:23" ht="23.25" hidden="1" customHeight="1" x14ac:dyDescent="0.25">
      <c r="A3909" s="4" t="s">
        <v>103</v>
      </c>
      <c r="B3909" s="334" t="s">
        <v>6209</v>
      </c>
      <c r="C3909" s="656"/>
      <c r="D3909" s="335" t="s">
        <v>6210</v>
      </c>
      <c r="E3909" s="337" t="s">
        <v>6211</v>
      </c>
      <c r="F3909" s="332" t="s">
        <v>32</v>
      </c>
      <c r="G3909" s="332">
        <v>2</v>
      </c>
      <c r="H3909" s="650">
        <v>96</v>
      </c>
      <c r="I3909" s="650">
        <v>192</v>
      </c>
      <c r="J3909" s="419">
        <v>43665</v>
      </c>
      <c r="K3909" s="597" t="s">
        <v>76</v>
      </c>
      <c r="L3909" s="323" t="s">
        <v>103</v>
      </c>
      <c r="M3909" s="652" t="s">
        <v>34</v>
      </c>
      <c r="N3909" s="653">
        <v>43713</v>
      </c>
      <c r="O3909" s="654">
        <v>43717</v>
      </c>
      <c r="P3909" s="430"/>
      <c r="Q3909" s="2" t="s">
        <v>67</v>
      </c>
      <c r="R3909" s="718">
        <v>2019</v>
      </c>
    </row>
    <row r="3910" spans="1:23" s="124" customFormat="1" ht="23.25" hidden="1" customHeight="1" x14ac:dyDescent="0.25">
      <c r="A3910" s="86" t="s">
        <v>9</v>
      </c>
      <c r="B3910" s="438" t="s">
        <v>6212</v>
      </c>
      <c r="C3910" s="664"/>
      <c r="D3910" s="422"/>
      <c r="E3910" s="337" t="s">
        <v>6212</v>
      </c>
      <c r="F3910" s="122" t="s">
        <v>50</v>
      </c>
      <c r="G3910" s="664">
        <v>5</v>
      </c>
      <c r="H3910" s="650"/>
      <c r="I3910" s="650"/>
      <c r="J3910" s="665">
        <v>44006</v>
      </c>
      <c r="K3910" s="782" t="s">
        <v>1560</v>
      </c>
      <c r="L3910" s="568" t="s">
        <v>9</v>
      </c>
      <c r="M3910" s="652" t="s">
        <v>935</v>
      </c>
      <c r="N3910" s="654">
        <v>44014</v>
      </c>
      <c r="O3910" s="654">
        <v>44020</v>
      </c>
      <c r="Q3910" s="7" t="s">
        <v>67</v>
      </c>
      <c r="R3910" s="658">
        <f t="shared" ref="R3910:R3917" si="30">YEAR(J3910)</f>
        <v>2020</v>
      </c>
      <c r="S3910" s="330"/>
      <c r="T3910" s="330"/>
      <c r="U3910" s="330"/>
      <c r="V3910" s="330"/>
      <c r="W3910" s="330"/>
    </row>
    <row r="3911" spans="1:23" s="564" customFormat="1" ht="23.25" hidden="1" customHeight="1" x14ac:dyDescent="0.25">
      <c r="A3911" s="86" t="s">
        <v>4</v>
      </c>
      <c r="B3911" s="438" t="s">
        <v>6213</v>
      </c>
      <c r="C3911" s="664"/>
      <c r="D3911" s="422" t="s">
        <v>6214</v>
      </c>
      <c r="E3911" s="333" t="s">
        <v>6213</v>
      </c>
      <c r="F3911" s="122" t="s">
        <v>50</v>
      </c>
      <c r="G3911" s="664">
        <v>1</v>
      </c>
      <c r="H3911" s="650">
        <v>45.31</v>
      </c>
      <c r="I3911" s="650">
        <f>H3911*G3911</f>
        <v>45.31</v>
      </c>
      <c r="J3911" s="665">
        <v>44006</v>
      </c>
      <c r="K3911" s="782" t="s">
        <v>139</v>
      </c>
      <c r="L3911" s="568" t="s">
        <v>4</v>
      </c>
      <c r="M3911" s="652" t="s">
        <v>935</v>
      </c>
      <c r="N3911" s="660">
        <v>44013</v>
      </c>
      <c r="O3911" s="654">
        <v>44020</v>
      </c>
      <c r="P3911" s="124"/>
      <c r="Q3911" s="269" t="s">
        <v>67</v>
      </c>
      <c r="R3911" s="658">
        <f t="shared" si="30"/>
        <v>2020</v>
      </c>
      <c r="S3911" s="330"/>
      <c r="T3911" s="330"/>
      <c r="U3911" s="330"/>
      <c r="V3911" s="330"/>
      <c r="W3911" s="330"/>
    </row>
    <row r="3912" spans="1:23" ht="23.25" hidden="1" customHeight="1" x14ac:dyDescent="0.25">
      <c r="A3912" s="86" t="s">
        <v>4</v>
      </c>
      <c r="B3912" s="438" t="s">
        <v>6215</v>
      </c>
      <c r="C3912" s="664"/>
      <c r="D3912" s="422" t="s">
        <v>6216</v>
      </c>
      <c r="E3912" s="333" t="s">
        <v>6215</v>
      </c>
      <c r="F3912" s="122" t="s">
        <v>50</v>
      </c>
      <c r="G3912" s="664">
        <v>1</v>
      </c>
      <c r="H3912" s="650">
        <v>14.46</v>
      </c>
      <c r="I3912" s="650">
        <f>H3912*G3912</f>
        <v>14.46</v>
      </c>
      <c r="J3912" s="665">
        <v>44006</v>
      </c>
      <c r="K3912" s="782" t="s">
        <v>139</v>
      </c>
      <c r="L3912" s="568" t="s">
        <v>4</v>
      </c>
      <c r="M3912" s="652" t="s">
        <v>935</v>
      </c>
      <c r="N3912" s="660">
        <v>44013</v>
      </c>
      <c r="O3912" s="654">
        <v>44020</v>
      </c>
      <c r="P3912" s="124"/>
      <c r="Q3912" s="269" t="s">
        <v>67</v>
      </c>
      <c r="R3912" s="658">
        <f t="shared" si="30"/>
        <v>2020</v>
      </c>
    </row>
    <row r="3913" spans="1:23" ht="23.25" hidden="1" customHeight="1" x14ac:dyDescent="0.25">
      <c r="A3913" s="86" t="s">
        <v>4</v>
      </c>
      <c r="B3913" s="438" t="s">
        <v>6217</v>
      </c>
      <c r="C3913" s="664"/>
      <c r="D3913" s="422" t="s">
        <v>6218</v>
      </c>
      <c r="E3913" s="337" t="s">
        <v>6217</v>
      </c>
      <c r="F3913" s="122" t="s">
        <v>50</v>
      </c>
      <c r="G3913" s="664">
        <v>2</v>
      </c>
      <c r="H3913" s="650">
        <v>56.67</v>
      </c>
      <c r="I3913" s="650">
        <v>113.34</v>
      </c>
      <c r="J3913" s="665">
        <v>44006</v>
      </c>
      <c r="K3913" s="782" t="s">
        <v>139</v>
      </c>
      <c r="L3913" s="568" t="s">
        <v>4</v>
      </c>
      <c r="M3913" s="652" t="s">
        <v>935</v>
      </c>
      <c r="N3913" s="660">
        <v>44013</v>
      </c>
      <c r="O3913" s="654">
        <v>44020</v>
      </c>
      <c r="P3913" s="124"/>
      <c r="Q3913" s="269" t="s">
        <v>67</v>
      </c>
      <c r="R3913" s="658">
        <f t="shared" si="30"/>
        <v>2020</v>
      </c>
    </row>
    <row r="3914" spans="1:23" ht="23.25" hidden="1" customHeight="1" x14ac:dyDescent="0.25">
      <c r="A3914" s="86" t="s">
        <v>4</v>
      </c>
      <c r="B3914" s="438" t="s">
        <v>6219</v>
      </c>
      <c r="C3914" s="664"/>
      <c r="D3914" s="422" t="s">
        <v>6220</v>
      </c>
      <c r="E3914" s="333" t="s">
        <v>6219</v>
      </c>
      <c r="F3914" s="122" t="s">
        <v>50</v>
      </c>
      <c r="G3914" s="664">
        <v>1</v>
      </c>
      <c r="H3914" s="650">
        <v>8.3000000000000007</v>
      </c>
      <c r="I3914" s="650">
        <f>H3914*G3914</f>
        <v>8.3000000000000007</v>
      </c>
      <c r="J3914" s="665">
        <v>44006</v>
      </c>
      <c r="K3914" s="782" t="s">
        <v>139</v>
      </c>
      <c r="L3914" s="568" t="s">
        <v>4</v>
      </c>
      <c r="M3914" s="652" t="s">
        <v>935</v>
      </c>
      <c r="N3914" s="660">
        <v>44013</v>
      </c>
      <c r="O3914" s="654">
        <v>44020</v>
      </c>
      <c r="P3914" s="124"/>
      <c r="Q3914" s="269" t="s">
        <v>67</v>
      </c>
      <c r="R3914" s="658">
        <f t="shared" si="30"/>
        <v>2020</v>
      </c>
    </row>
    <row r="3915" spans="1:23" ht="23.25" hidden="1" customHeight="1" x14ac:dyDescent="0.25">
      <c r="A3915" s="86" t="s">
        <v>9</v>
      </c>
      <c r="B3915" s="438" t="s">
        <v>6221</v>
      </c>
      <c r="C3915" s="664"/>
      <c r="D3915" s="422"/>
      <c r="E3915" s="337" t="s">
        <v>6221</v>
      </c>
      <c r="F3915" s="122" t="s">
        <v>50</v>
      </c>
      <c r="G3915" s="664">
        <v>20</v>
      </c>
      <c r="H3915" s="650"/>
      <c r="I3915" s="650"/>
      <c r="J3915" s="665">
        <v>44006</v>
      </c>
      <c r="K3915" s="782" t="s">
        <v>1560</v>
      </c>
      <c r="L3915" s="568" t="s">
        <v>9</v>
      </c>
      <c r="M3915" s="652" t="s">
        <v>935</v>
      </c>
      <c r="N3915" s="660">
        <v>44014</v>
      </c>
      <c r="O3915" s="654">
        <v>44020</v>
      </c>
      <c r="P3915" s="124"/>
      <c r="Q3915" s="7" t="s">
        <v>67</v>
      </c>
      <c r="R3915" s="658">
        <f t="shared" si="30"/>
        <v>2020</v>
      </c>
    </row>
    <row r="3916" spans="1:23" ht="23.25" hidden="1" customHeight="1" x14ac:dyDescent="0.25">
      <c r="A3916" s="86" t="s">
        <v>103</v>
      </c>
      <c r="B3916" s="438" t="s">
        <v>6222</v>
      </c>
      <c r="C3916" s="664"/>
      <c r="D3916" s="422"/>
      <c r="E3916" s="337" t="s">
        <v>6223</v>
      </c>
      <c r="F3916" s="122" t="s">
        <v>32</v>
      </c>
      <c r="G3916" s="664">
        <v>23</v>
      </c>
      <c r="H3916" s="650"/>
      <c r="I3916" s="650"/>
      <c r="J3916" s="665">
        <v>44007</v>
      </c>
      <c r="K3916" s="782" t="s">
        <v>1167</v>
      </c>
      <c r="L3916" s="568" t="s">
        <v>88</v>
      </c>
      <c r="M3916" s="652" t="s">
        <v>935</v>
      </c>
      <c r="N3916" s="660">
        <v>44014</v>
      </c>
      <c r="O3916" s="654"/>
      <c r="P3916" s="124"/>
      <c r="Q3916" s="269" t="s">
        <v>67</v>
      </c>
      <c r="R3916" s="658">
        <f t="shared" si="30"/>
        <v>2020</v>
      </c>
    </row>
    <row r="3917" spans="1:23" ht="23.25" hidden="1" customHeight="1" x14ac:dyDescent="0.25">
      <c r="A3917" s="86" t="s">
        <v>54</v>
      </c>
      <c r="B3917" s="438" t="s">
        <v>6224</v>
      </c>
      <c r="C3917" s="664"/>
      <c r="D3917" s="422" t="s">
        <v>6225</v>
      </c>
      <c r="E3917" s="337" t="s">
        <v>6226</v>
      </c>
      <c r="F3917" s="122" t="s">
        <v>32</v>
      </c>
      <c r="G3917" s="664">
        <v>1</v>
      </c>
      <c r="H3917" s="650">
        <v>520</v>
      </c>
      <c r="I3917" s="650">
        <f>H3917*G3917</f>
        <v>520</v>
      </c>
      <c r="J3917" s="665">
        <v>44007</v>
      </c>
      <c r="K3917" s="782" t="s">
        <v>214</v>
      </c>
      <c r="L3917" s="568" t="s">
        <v>54</v>
      </c>
      <c r="M3917" s="652" t="s">
        <v>935</v>
      </c>
      <c r="N3917" s="660">
        <v>44015</v>
      </c>
      <c r="O3917" s="654"/>
      <c r="P3917" s="124"/>
      <c r="Q3917" s="269" t="s">
        <v>67</v>
      </c>
      <c r="R3917" s="658">
        <f t="shared" si="30"/>
        <v>2020</v>
      </c>
    </row>
    <row r="3918" spans="1:23" s="124" customFormat="1" ht="23.25" hidden="1" customHeight="1" x14ac:dyDescent="0.25">
      <c r="A3918" s="4" t="s">
        <v>103</v>
      </c>
      <c r="B3918" s="334" t="s">
        <v>6209</v>
      </c>
      <c r="C3918" s="656"/>
      <c r="D3918" s="335" t="s">
        <v>6210</v>
      </c>
      <c r="E3918" s="337" t="s">
        <v>6211</v>
      </c>
      <c r="F3918" s="332" t="s">
        <v>32</v>
      </c>
      <c r="G3918" s="332">
        <v>2</v>
      </c>
      <c r="H3918" s="650">
        <v>96</v>
      </c>
      <c r="I3918" s="650">
        <v>192</v>
      </c>
      <c r="J3918" s="419">
        <v>43665</v>
      </c>
      <c r="K3918" s="597" t="s">
        <v>76</v>
      </c>
      <c r="L3918" s="323" t="s">
        <v>103</v>
      </c>
      <c r="M3918" s="652" t="s">
        <v>34</v>
      </c>
      <c r="N3918" s="653">
        <v>43713</v>
      </c>
      <c r="O3918" s="654">
        <v>43717</v>
      </c>
      <c r="P3918" s="430"/>
      <c r="Q3918" s="2" t="s">
        <v>67</v>
      </c>
      <c r="R3918" s="718">
        <v>2019</v>
      </c>
      <c r="S3918" s="330"/>
      <c r="T3918" s="330"/>
      <c r="U3918" s="330"/>
      <c r="V3918" s="330"/>
      <c r="W3918" s="330"/>
    </row>
    <row r="3919" spans="1:23" ht="23.25" hidden="1" customHeight="1" x14ac:dyDescent="0.25">
      <c r="A3919" s="338" t="s">
        <v>54</v>
      </c>
      <c r="B3919" s="5" t="s">
        <v>6227</v>
      </c>
      <c r="C3919" s="376"/>
      <c r="D3919" s="335" t="s">
        <v>6228</v>
      </c>
      <c r="E3919" s="337" t="s">
        <v>6229</v>
      </c>
      <c r="F3919" s="344" t="s">
        <v>64</v>
      </c>
      <c r="G3919" s="344">
        <v>1</v>
      </c>
      <c r="H3919" s="650">
        <v>457.38</v>
      </c>
      <c r="I3919" s="650">
        <v>457.38</v>
      </c>
      <c r="J3919" s="366">
        <v>42753</v>
      </c>
      <c r="K3919" s="598" t="s">
        <v>76</v>
      </c>
      <c r="L3919" s="361"/>
      <c r="M3919" s="652" t="s">
        <v>66</v>
      </c>
      <c r="N3919" s="660">
        <v>42761</v>
      </c>
      <c r="O3919" s="654">
        <v>42765</v>
      </c>
      <c r="P3919" s="5"/>
      <c r="Q3919" s="271" t="s">
        <v>77</v>
      </c>
      <c r="R3919" s="675">
        <v>2017</v>
      </c>
    </row>
    <row r="3920" spans="1:23" ht="23.25" hidden="1" customHeight="1" x14ac:dyDescent="0.25">
      <c r="A3920" s="4" t="s">
        <v>103</v>
      </c>
      <c r="B3920" s="4" t="s">
        <v>6230</v>
      </c>
      <c r="C3920" s="430" t="s">
        <v>246</v>
      </c>
      <c r="D3920" s="422" t="s">
        <v>5438</v>
      </c>
      <c r="E3920" s="337" t="s">
        <v>5439</v>
      </c>
      <c r="F3920" s="332" t="s">
        <v>32</v>
      </c>
      <c r="G3920" s="332">
        <v>15</v>
      </c>
      <c r="H3920" s="650"/>
      <c r="I3920" s="650"/>
      <c r="J3920" s="419">
        <v>44011</v>
      </c>
      <c r="K3920" s="782" t="s">
        <v>243</v>
      </c>
      <c r="L3920" s="323" t="s">
        <v>535</v>
      </c>
      <c r="M3920" s="652" t="s">
        <v>935</v>
      </c>
      <c r="N3920" s="660">
        <v>44014</v>
      </c>
      <c r="O3920" s="654">
        <v>44020</v>
      </c>
      <c r="P3920" s="124"/>
      <c r="Q3920" s="269" t="s">
        <v>67</v>
      </c>
      <c r="R3920" s="658">
        <f t="shared" ref="R3920:R3930" si="31">YEAR(J3920)</f>
        <v>2020</v>
      </c>
    </row>
    <row r="3921" spans="1:23" ht="23.25" hidden="1" customHeight="1" x14ac:dyDescent="0.25">
      <c r="A3921" s="4" t="s">
        <v>103</v>
      </c>
      <c r="B3921" s="4" t="s">
        <v>6230</v>
      </c>
      <c r="C3921" s="430" t="s">
        <v>246</v>
      </c>
      <c r="D3921" s="422" t="s">
        <v>5440</v>
      </c>
      <c r="E3921" s="337" t="s">
        <v>5441</v>
      </c>
      <c r="F3921" s="332" t="s">
        <v>32</v>
      </c>
      <c r="G3921" s="332">
        <v>8</v>
      </c>
      <c r="H3921" s="650"/>
      <c r="I3921" s="650"/>
      <c r="J3921" s="419">
        <v>44011</v>
      </c>
      <c r="K3921" s="782" t="s">
        <v>243</v>
      </c>
      <c r="L3921" s="323" t="s">
        <v>535</v>
      </c>
      <c r="M3921" s="652" t="s">
        <v>935</v>
      </c>
      <c r="N3921" s="660">
        <v>44014</v>
      </c>
      <c r="O3921" s="684">
        <v>44020</v>
      </c>
      <c r="P3921" s="124"/>
      <c r="Q3921" s="269" t="s">
        <v>67</v>
      </c>
      <c r="R3921" s="658">
        <f t="shared" si="31"/>
        <v>2020</v>
      </c>
    </row>
    <row r="3922" spans="1:23" ht="23.25" hidden="1" customHeight="1" x14ac:dyDescent="0.25">
      <c r="A3922" s="4" t="s">
        <v>103</v>
      </c>
      <c r="B3922" s="4" t="s">
        <v>6230</v>
      </c>
      <c r="C3922" s="430" t="s">
        <v>246</v>
      </c>
      <c r="D3922" s="422" t="s">
        <v>5442</v>
      </c>
      <c r="E3922" s="337" t="s">
        <v>5443</v>
      </c>
      <c r="F3922" s="332" t="s">
        <v>32</v>
      </c>
      <c r="G3922" s="332">
        <v>10</v>
      </c>
      <c r="H3922" s="650"/>
      <c r="I3922" s="650"/>
      <c r="J3922" s="419">
        <v>44011</v>
      </c>
      <c r="K3922" s="782" t="s">
        <v>243</v>
      </c>
      <c r="L3922" s="323" t="s">
        <v>535</v>
      </c>
      <c r="M3922" s="652" t="s">
        <v>935</v>
      </c>
      <c r="N3922" s="660">
        <v>44014</v>
      </c>
      <c r="O3922" s="654">
        <v>44020</v>
      </c>
      <c r="P3922" s="124"/>
      <c r="Q3922" s="269" t="s">
        <v>67</v>
      </c>
      <c r="R3922" s="658">
        <f t="shared" si="31"/>
        <v>2020</v>
      </c>
    </row>
    <row r="3923" spans="1:23" s="564" customFormat="1" ht="23.25" hidden="1" customHeight="1" x14ac:dyDescent="0.25">
      <c r="A3923" s="86" t="s">
        <v>36</v>
      </c>
      <c r="B3923" s="438" t="s">
        <v>6231</v>
      </c>
      <c r="C3923" s="664"/>
      <c r="D3923" s="422" t="s">
        <v>6232</v>
      </c>
      <c r="E3923" s="337" t="s">
        <v>6233</v>
      </c>
      <c r="F3923" s="122" t="s">
        <v>32</v>
      </c>
      <c r="G3923" s="664">
        <v>1</v>
      </c>
      <c r="H3923" s="650">
        <v>730.93</v>
      </c>
      <c r="I3923" s="650">
        <v>730.93</v>
      </c>
      <c r="J3923" s="665">
        <v>44011</v>
      </c>
      <c r="K3923" s="782" t="s">
        <v>149</v>
      </c>
      <c r="L3923" s="568" t="s">
        <v>36</v>
      </c>
      <c r="M3923" s="652" t="s">
        <v>935</v>
      </c>
      <c r="N3923" s="660">
        <v>44013</v>
      </c>
      <c r="O3923" s="654">
        <v>44020</v>
      </c>
      <c r="P3923" s="124"/>
      <c r="Q3923" s="269" t="s">
        <v>67</v>
      </c>
      <c r="R3923" s="658">
        <f t="shared" si="31"/>
        <v>2020</v>
      </c>
      <c r="S3923" s="330"/>
      <c r="T3923" s="330"/>
      <c r="U3923" s="330"/>
      <c r="V3923" s="330"/>
      <c r="W3923" s="330"/>
    </row>
    <row r="3924" spans="1:23" s="124" customFormat="1" ht="23.25" hidden="1" customHeight="1" x14ac:dyDescent="0.25">
      <c r="A3924" s="4" t="s">
        <v>103</v>
      </c>
      <c r="B3924" s="4" t="s">
        <v>6234</v>
      </c>
      <c r="C3924" s="664"/>
      <c r="D3924" s="422" t="s">
        <v>6235</v>
      </c>
      <c r="E3924" s="337" t="s">
        <v>6236</v>
      </c>
      <c r="F3924" s="122" t="s">
        <v>32</v>
      </c>
      <c r="G3924" s="664">
        <v>1</v>
      </c>
      <c r="H3924" s="650">
        <v>735</v>
      </c>
      <c r="I3924" s="650">
        <v>735</v>
      </c>
      <c r="J3924" s="665">
        <v>44011</v>
      </c>
      <c r="K3924" s="782" t="s">
        <v>1553</v>
      </c>
      <c r="L3924" s="568" t="s">
        <v>103</v>
      </c>
      <c r="M3924" s="652" t="s">
        <v>935</v>
      </c>
      <c r="N3924" s="660">
        <v>44013</v>
      </c>
      <c r="O3924" s="654">
        <v>44020</v>
      </c>
      <c r="Q3924" s="269" t="s">
        <v>67</v>
      </c>
      <c r="R3924" s="658">
        <f t="shared" si="31"/>
        <v>2020</v>
      </c>
      <c r="S3924" s="330"/>
      <c r="T3924" s="330"/>
      <c r="U3924" s="330"/>
      <c r="V3924" s="330"/>
      <c r="W3924" s="330"/>
    </row>
    <row r="3925" spans="1:23" s="124" customFormat="1" ht="23.25" hidden="1" customHeight="1" x14ac:dyDescent="0.25">
      <c r="A3925" s="86" t="s">
        <v>10</v>
      </c>
      <c r="B3925" s="438" t="s">
        <v>6237</v>
      </c>
      <c r="C3925" s="661" t="s">
        <v>694</v>
      </c>
      <c r="D3925" s="422" t="s">
        <v>6238</v>
      </c>
      <c r="E3925" s="333" t="s">
        <v>6239</v>
      </c>
      <c r="F3925" s="118" t="s">
        <v>94</v>
      </c>
      <c r="G3925" s="661">
        <v>1</v>
      </c>
      <c r="H3925" s="650">
        <v>3029</v>
      </c>
      <c r="I3925" s="650">
        <f>H3925*G3925</f>
        <v>3029</v>
      </c>
      <c r="J3925" s="168">
        <v>44011</v>
      </c>
      <c r="K3925" s="782" t="s">
        <v>694</v>
      </c>
      <c r="L3925" s="497" t="s">
        <v>113</v>
      </c>
      <c r="M3925" s="652" t="s">
        <v>81</v>
      </c>
      <c r="N3925" s="660">
        <v>44113</v>
      </c>
      <c r="O3925" s="654">
        <v>44118</v>
      </c>
      <c r="P3925" s="86"/>
      <c r="Q3925" s="271" t="s">
        <v>67</v>
      </c>
      <c r="R3925" s="780">
        <f t="shared" si="31"/>
        <v>2020</v>
      </c>
      <c r="S3925" s="330"/>
      <c r="T3925" s="330"/>
      <c r="U3925" s="330"/>
      <c r="V3925" s="330"/>
      <c r="W3925" s="330"/>
    </row>
    <row r="3926" spans="1:23" s="124" customFormat="1" ht="23.25" hidden="1" customHeight="1" x14ac:dyDescent="0.25">
      <c r="A3926" s="86" t="s">
        <v>10</v>
      </c>
      <c r="B3926" s="438" t="s">
        <v>6240</v>
      </c>
      <c r="C3926" s="661" t="s">
        <v>694</v>
      </c>
      <c r="D3926" s="422">
        <v>1120104</v>
      </c>
      <c r="E3926" s="337" t="s">
        <v>6241</v>
      </c>
      <c r="F3926" s="118" t="s">
        <v>94</v>
      </c>
      <c r="G3926" s="661">
        <v>1</v>
      </c>
      <c r="H3926" s="650">
        <v>418.66</v>
      </c>
      <c r="I3926" s="650">
        <f>H3926*G3926</f>
        <v>418.66</v>
      </c>
      <c r="J3926" s="168">
        <v>44011</v>
      </c>
      <c r="K3926" s="782" t="s">
        <v>694</v>
      </c>
      <c r="L3926" s="312" t="s">
        <v>10</v>
      </c>
      <c r="M3926" s="652" t="s">
        <v>1341</v>
      </c>
      <c r="N3926" s="660">
        <v>44013</v>
      </c>
      <c r="O3926" s="654">
        <v>44020</v>
      </c>
      <c r="P3926" s="86"/>
      <c r="Q3926" s="271" t="s">
        <v>100</v>
      </c>
      <c r="R3926" s="780">
        <f t="shared" si="31"/>
        <v>2020</v>
      </c>
      <c r="S3926" s="330"/>
      <c r="T3926" s="330"/>
      <c r="U3926" s="330"/>
      <c r="V3926" s="330"/>
      <c r="W3926" s="330"/>
    </row>
    <row r="3927" spans="1:23" s="564" customFormat="1" ht="23.25" hidden="1" customHeight="1" x14ac:dyDescent="0.25">
      <c r="A3927" s="4" t="s">
        <v>4</v>
      </c>
      <c r="B3927" s="4" t="s">
        <v>6242</v>
      </c>
      <c r="C3927" s="664" t="s">
        <v>2778</v>
      </c>
      <c r="D3927" s="422" t="s">
        <v>6243</v>
      </c>
      <c r="E3927" s="337" t="s">
        <v>6244</v>
      </c>
      <c r="F3927" s="122" t="s">
        <v>683</v>
      </c>
      <c r="G3927" s="664">
        <v>1</v>
      </c>
      <c r="H3927" s="650">
        <v>27.48</v>
      </c>
      <c r="I3927" s="650"/>
      <c r="J3927" s="665">
        <v>44011</v>
      </c>
      <c r="K3927" s="782" t="s">
        <v>139</v>
      </c>
      <c r="L3927" s="568" t="s">
        <v>4</v>
      </c>
      <c r="M3927" s="652" t="s">
        <v>1341</v>
      </c>
      <c r="N3927" s="660">
        <v>44087</v>
      </c>
      <c r="O3927" s="654">
        <v>44267</v>
      </c>
      <c r="P3927" s="124"/>
      <c r="Q3927" s="7" t="s">
        <v>67</v>
      </c>
      <c r="R3927" s="658">
        <f t="shared" si="31"/>
        <v>2020</v>
      </c>
      <c r="S3927" s="330"/>
      <c r="T3927" s="330"/>
      <c r="U3927" s="330"/>
      <c r="V3927" s="330"/>
      <c r="W3927" s="330"/>
    </row>
    <row r="3928" spans="1:23" s="124" customFormat="1" ht="23.25" hidden="1" customHeight="1" x14ac:dyDescent="0.25">
      <c r="A3928" s="4" t="s">
        <v>0</v>
      </c>
      <c r="B3928" s="4" t="s">
        <v>4931</v>
      </c>
      <c r="C3928" s="430" t="s">
        <v>4932</v>
      </c>
      <c r="D3928" s="422">
        <v>211040</v>
      </c>
      <c r="E3928" s="337" t="s">
        <v>4933</v>
      </c>
      <c r="F3928" s="344" t="s">
        <v>44</v>
      </c>
      <c r="G3928" s="332">
        <v>1</v>
      </c>
      <c r="H3928" s="650">
        <v>1.6</v>
      </c>
      <c r="I3928" s="650">
        <v>1.6</v>
      </c>
      <c r="J3928" s="420">
        <v>44012</v>
      </c>
      <c r="K3928" s="782" t="s">
        <v>33</v>
      </c>
      <c r="L3928" s="323" t="s">
        <v>0</v>
      </c>
      <c r="M3928" s="652" t="s">
        <v>1341</v>
      </c>
      <c r="N3928" s="653">
        <v>44084</v>
      </c>
      <c r="O3928" s="654">
        <v>44095</v>
      </c>
      <c r="P3928" s="430"/>
      <c r="Q3928" s="363" t="s">
        <v>67</v>
      </c>
      <c r="R3928" s="658">
        <f t="shared" si="31"/>
        <v>2020</v>
      </c>
      <c r="S3928" s="330"/>
      <c r="T3928" s="330"/>
      <c r="U3928" s="330"/>
      <c r="V3928" s="330"/>
      <c r="W3928" s="330"/>
    </row>
    <row r="3929" spans="1:23" s="124" customFormat="1" ht="23.25" hidden="1" customHeight="1" x14ac:dyDescent="0.25">
      <c r="A3929" s="4" t="s">
        <v>0</v>
      </c>
      <c r="B3929" s="4" t="s">
        <v>4931</v>
      </c>
      <c r="C3929" s="430" t="s">
        <v>4932</v>
      </c>
      <c r="D3929" s="422">
        <v>330213</v>
      </c>
      <c r="E3929" s="337" t="s">
        <v>4934</v>
      </c>
      <c r="F3929" s="344" t="s">
        <v>44</v>
      </c>
      <c r="G3929" s="332">
        <v>1</v>
      </c>
      <c r="H3929" s="650">
        <v>13.2</v>
      </c>
      <c r="I3929" s="650">
        <v>13.2</v>
      </c>
      <c r="J3929" s="420">
        <v>44012</v>
      </c>
      <c r="K3929" s="782" t="s">
        <v>33</v>
      </c>
      <c r="L3929" s="323" t="s">
        <v>0</v>
      </c>
      <c r="M3929" s="652" t="s">
        <v>1341</v>
      </c>
      <c r="N3929" s="653">
        <v>44084</v>
      </c>
      <c r="O3929" s="654">
        <v>44095</v>
      </c>
      <c r="P3929" s="430"/>
      <c r="Q3929" s="363" t="s">
        <v>67</v>
      </c>
      <c r="R3929" s="658">
        <f t="shared" si="31"/>
        <v>2020</v>
      </c>
      <c r="S3929" s="330"/>
      <c r="T3929" s="330"/>
      <c r="U3929" s="330"/>
      <c r="V3929" s="330"/>
      <c r="W3929" s="330"/>
    </row>
    <row r="3930" spans="1:23" ht="23.25" hidden="1" customHeight="1" x14ac:dyDescent="0.25">
      <c r="A3930" s="4" t="s">
        <v>120</v>
      </c>
      <c r="B3930" s="4" t="s">
        <v>4714</v>
      </c>
      <c r="C3930" s="430" t="s">
        <v>1160</v>
      </c>
      <c r="D3930" s="422" t="s">
        <v>4715</v>
      </c>
      <c r="E3930" s="333" t="s">
        <v>4716</v>
      </c>
      <c r="F3930" s="344" t="s">
        <v>44</v>
      </c>
      <c r="G3930" s="332">
        <v>3</v>
      </c>
      <c r="H3930" s="650">
        <v>7.21</v>
      </c>
      <c r="I3930" s="650">
        <v>21.63</v>
      </c>
      <c r="J3930" s="419">
        <v>44012</v>
      </c>
      <c r="K3930" s="782" t="s">
        <v>139</v>
      </c>
      <c r="L3930" s="323" t="s">
        <v>84</v>
      </c>
      <c r="M3930" s="652" t="s">
        <v>1341</v>
      </c>
      <c r="N3930" s="660">
        <v>44087</v>
      </c>
      <c r="O3930" s="654">
        <v>44095</v>
      </c>
      <c r="P3930" s="430"/>
      <c r="Q3930" s="7" t="s">
        <v>67</v>
      </c>
      <c r="R3930" s="658">
        <f t="shared" si="31"/>
        <v>2020</v>
      </c>
    </row>
    <row r="3931" spans="1:23" ht="23.25" hidden="1" customHeight="1" x14ac:dyDescent="0.25">
      <c r="A3931" s="5" t="s">
        <v>103</v>
      </c>
      <c r="B3931" s="5" t="s">
        <v>6245</v>
      </c>
      <c r="C3931" s="376"/>
      <c r="D3931" s="388" t="s">
        <v>6246</v>
      </c>
      <c r="E3931" s="337" t="s">
        <v>6247</v>
      </c>
      <c r="F3931" s="344" t="s">
        <v>32</v>
      </c>
      <c r="G3931" s="344">
        <v>8</v>
      </c>
      <c r="H3931" s="650">
        <v>67</v>
      </c>
      <c r="I3931" s="650">
        <v>536</v>
      </c>
      <c r="J3931" s="366">
        <v>43286</v>
      </c>
      <c r="K3931" s="598" t="s">
        <v>76</v>
      </c>
      <c r="L3931" s="361" t="s">
        <v>3346</v>
      </c>
      <c r="M3931" s="652" t="s">
        <v>3180</v>
      </c>
      <c r="N3931" s="660">
        <v>43291</v>
      </c>
      <c r="O3931" s="654">
        <v>43292</v>
      </c>
      <c r="P3931" s="6"/>
      <c r="Q3931" s="271" t="s">
        <v>77</v>
      </c>
      <c r="R3931" s="549">
        <v>2018</v>
      </c>
    </row>
    <row r="3932" spans="1:23" s="124" customFormat="1" ht="23.25" hidden="1" customHeight="1" x14ac:dyDescent="0.25">
      <c r="A3932" s="338" t="s">
        <v>84</v>
      </c>
      <c r="B3932" s="5" t="s">
        <v>6248</v>
      </c>
      <c r="C3932" s="376"/>
      <c r="D3932" s="335" t="s">
        <v>6249</v>
      </c>
      <c r="E3932" s="337" t="s">
        <v>6249</v>
      </c>
      <c r="F3932" s="344" t="s">
        <v>32</v>
      </c>
      <c r="G3932" s="344">
        <v>1</v>
      </c>
      <c r="H3932" s="650">
        <v>28.8</v>
      </c>
      <c r="I3932" s="650">
        <v>28.8</v>
      </c>
      <c r="J3932" s="366">
        <v>42900</v>
      </c>
      <c r="K3932" s="598" t="s">
        <v>76</v>
      </c>
      <c r="L3932" s="361"/>
      <c r="M3932" s="652" t="s">
        <v>66</v>
      </c>
      <c r="N3932" s="660">
        <v>42907</v>
      </c>
      <c r="O3932" s="654">
        <v>42912</v>
      </c>
      <c r="P3932" s="5"/>
      <c r="Q3932" s="271" t="s">
        <v>77</v>
      </c>
      <c r="R3932" s="675">
        <v>2017</v>
      </c>
      <c r="S3932" s="330"/>
      <c r="T3932" s="330"/>
      <c r="U3932" s="330"/>
      <c r="V3932" s="330"/>
      <c r="W3932" s="330"/>
    </row>
    <row r="3933" spans="1:23" ht="23.25" hidden="1" customHeight="1" x14ac:dyDescent="0.25">
      <c r="A3933" s="4" t="s">
        <v>0</v>
      </c>
      <c r="B3933" s="4" t="s">
        <v>4335</v>
      </c>
      <c r="C3933" s="430" t="s">
        <v>180</v>
      </c>
      <c r="D3933" s="422" t="s">
        <v>700</v>
      </c>
      <c r="E3933" s="337" t="s">
        <v>4350</v>
      </c>
      <c r="F3933" s="332" t="s">
        <v>94</v>
      </c>
      <c r="G3933" s="332">
        <v>10</v>
      </c>
      <c r="H3933" s="650">
        <v>15.35</v>
      </c>
      <c r="I3933" s="650">
        <v>153.5</v>
      </c>
      <c r="J3933" s="419">
        <v>44012</v>
      </c>
      <c r="K3933" s="782" t="s">
        <v>180</v>
      </c>
      <c r="L3933" s="323" t="s">
        <v>54</v>
      </c>
      <c r="M3933" s="652" t="s">
        <v>1341</v>
      </c>
      <c r="N3933" s="660">
        <v>44089</v>
      </c>
      <c r="O3933" s="654">
        <v>44095</v>
      </c>
      <c r="P3933" s="124"/>
      <c r="Q3933" s="7" t="s">
        <v>67</v>
      </c>
      <c r="R3933" s="658">
        <f>YEAR(J3933)</f>
        <v>2020</v>
      </c>
    </row>
    <row r="3934" spans="1:23" ht="23.25" hidden="1" customHeight="1" x14ac:dyDescent="0.25">
      <c r="A3934" s="86" t="s">
        <v>7</v>
      </c>
      <c r="B3934" s="86" t="s">
        <v>6250</v>
      </c>
      <c r="C3934" s="661"/>
      <c r="D3934" s="422"/>
      <c r="E3934" s="337" t="s">
        <v>6251</v>
      </c>
      <c r="F3934" s="118" t="s">
        <v>50</v>
      </c>
      <c r="G3934" s="661">
        <v>1</v>
      </c>
      <c r="H3934" s="650">
        <f>65+25</f>
        <v>90</v>
      </c>
      <c r="I3934" s="650">
        <f>G3934*H3934</f>
        <v>90</v>
      </c>
      <c r="J3934" s="168">
        <v>44013</v>
      </c>
      <c r="K3934" s="673" t="s">
        <v>4670</v>
      </c>
      <c r="L3934" s="312" t="s">
        <v>7</v>
      </c>
      <c r="M3934" s="652" t="s">
        <v>3119</v>
      </c>
      <c r="N3934" s="653">
        <v>44361</v>
      </c>
      <c r="O3934" s="654">
        <v>44368</v>
      </c>
      <c r="P3934" s="86"/>
      <c r="Q3934" s="271" t="s">
        <v>100</v>
      </c>
      <c r="R3934" s="780">
        <f>YEAR(J3934)</f>
        <v>2020</v>
      </c>
    </row>
    <row r="3935" spans="1:23" s="124" customFormat="1" ht="23.25" hidden="1" customHeight="1" x14ac:dyDescent="0.25">
      <c r="A3935" s="4" t="s">
        <v>54</v>
      </c>
      <c r="B3935" s="4" t="s">
        <v>6252</v>
      </c>
      <c r="C3935" s="664"/>
      <c r="D3935" s="422"/>
      <c r="E3935" s="337" t="s">
        <v>6253</v>
      </c>
      <c r="F3935" s="122" t="s">
        <v>32</v>
      </c>
      <c r="G3935" s="664">
        <v>6</v>
      </c>
      <c r="H3935" s="650">
        <v>20</v>
      </c>
      <c r="I3935" s="650">
        <v>120</v>
      </c>
      <c r="J3935" s="665">
        <v>44015</v>
      </c>
      <c r="K3935" s="782" t="s">
        <v>1147</v>
      </c>
      <c r="L3935" s="568" t="s">
        <v>6254</v>
      </c>
      <c r="M3935" s="652" t="s">
        <v>935</v>
      </c>
      <c r="N3935" s="660">
        <v>44015</v>
      </c>
      <c r="O3935" s="654">
        <v>44020</v>
      </c>
      <c r="Q3935" s="269" t="s">
        <v>67</v>
      </c>
      <c r="R3935" s="658">
        <f>YEAR(J3935)</f>
        <v>2020</v>
      </c>
      <c r="S3935" s="330"/>
      <c r="T3935" s="330"/>
      <c r="U3935" s="330"/>
      <c r="V3935" s="330"/>
      <c r="W3935" s="330"/>
    </row>
    <row r="3936" spans="1:23" s="124" customFormat="1" ht="23.25" hidden="1" customHeight="1" x14ac:dyDescent="0.25">
      <c r="A3936" s="4" t="s">
        <v>0</v>
      </c>
      <c r="B3936" s="4" t="s">
        <v>6255</v>
      </c>
      <c r="C3936" s="430" t="s">
        <v>532</v>
      </c>
      <c r="D3936" s="332" t="s">
        <v>6256</v>
      </c>
      <c r="E3936" s="337" t="s">
        <v>6257</v>
      </c>
      <c r="F3936" s="332" t="s">
        <v>2464</v>
      </c>
      <c r="G3936" s="332">
        <v>4</v>
      </c>
      <c r="H3936" s="650">
        <v>74.510000000000005</v>
      </c>
      <c r="I3936" s="650">
        <v>298.04000000000002</v>
      </c>
      <c r="J3936" s="419">
        <v>43746</v>
      </c>
      <c r="K3936" s="597" t="s">
        <v>76</v>
      </c>
      <c r="L3936" s="323" t="s">
        <v>0</v>
      </c>
      <c r="M3936" s="652" t="s">
        <v>81</v>
      </c>
      <c r="N3936" s="660">
        <v>43747</v>
      </c>
      <c r="O3936" s="654">
        <v>43748</v>
      </c>
      <c r="P3936" s="430"/>
      <c r="Q3936" s="2" t="s">
        <v>67</v>
      </c>
      <c r="R3936" s="718">
        <v>2019</v>
      </c>
      <c r="S3936" s="330"/>
      <c r="T3936" s="330"/>
      <c r="U3936" s="330"/>
      <c r="V3936" s="330"/>
      <c r="W3936" s="330"/>
    </row>
    <row r="3937" spans="1:23" s="564" customFormat="1" ht="23.25" hidden="1" customHeight="1" x14ac:dyDescent="0.25">
      <c r="A3937" s="86" t="s">
        <v>36</v>
      </c>
      <c r="B3937" s="447" t="s">
        <v>6258</v>
      </c>
      <c r="C3937" s="664"/>
      <c r="D3937" s="422"/>
      <c r="E3937" s="337" t="s">
        <v>6258</v>
      </c>
      <c r="F3937" s="122" t="s">
        <v>32</v>
      </c>
      <c r="G3937" s="664">
        <v>1</v>
      </c>
      <c r="H3937" s="650">
        <v>150</v>
      </c>
      <c r="I3937" s="650">
        <v>150</v>
      </c>
      <c r="J3937" s="665">
        <v>44018</v>
      </c>
      <c r="K3937" s="598" t="s">
        <v>4113</v>
      </c>
      <c r="L3937" s="568" t="s">
        <v>88</v>
      </c>
      <c r="M3937" s="652" t="s">
        <v>1341</v>
      </c>
      <c r="N3937" s="660">
        <v>44074</v>
      </c>
      <c r="O3937" s="654">
        <v>44077</v>
      </c>
      <c r="P3937" s="124"/>
      <c r="Q3937" s="269" t="s">
        <v>67</v>
      </c>
      <c r="R3937" s="658">
        <f t="shared" ref="R3937:R3945" si="32">YEAR(J3937)</f>
        <v>2020</v>
      </c>
      <c r="S3937" s="330"/>
      <c r="T3937" s="330"/>
      <c r="U3937" s="330"/>
      <c r="V3937" s="330"/>
      <c r="W3937" s="330"/>
    </row>
    <row r="3938" spans="1:23" ht="23.25" hidden="1" customHeight="1" x14ac:dyDescent="0.25">
      <c r="A3938" s="4" t="s">
        <v>9</v>
      </c>
      <c r="B3938" s="5" t="s">
        <v>3703</v>
      </c>
      <c r="C3938" s="664" t="s">
        <v>3704</v>
      </c>
      <c r="D3938" s="422" t="s">
        <v>6259</v>
      </c>
      <c r="E3938" s="333" t="s">
        <v>3706</v>
      </c>
      <c r="F3938" s="122" t="s">
        <v>50</v>
      </c>
      <c r="G3938" s="664">
        <v>6</v>
      </c>
      <c r="H3938" s="650"/>
      <c r="I3938" s="650"/>
      <c r="J3938" s="828">
        <v>44018</v>
      </c>
      <c r="K3938" s="782" t="s">
        <v>33</v>
      </c>
      <c r="L3938" s="568" t="s">
        <v>9</v>
      </c>
      <c r="M3938" s="652" t="s">
        <v>1341</v>
      </c>
      <c r="N3938" s="653">
        <v>44084</v>
      </c>
      <c r="O3938" s="654">
        <v>44088</v>
      </c>
      <c r="P3938" s="124"/>
      <c r="Q3938" s="363" t="s">
        <v>67</v>
      </c>
      <c r="R3938" s="658">
        <f t="shared" si="32"/>
        <v>2020</v>
      </c>
    </row>
    <row r="3939" spans="1:23" ht="23.25" hidden="1" customHeight="1" x14ac:dyDescent="0.25">
      <c r="A3939" s="86" t="s">
        <v>54</v>
      </c>
      <c r="B3939" s="124" t="s">
        <v>6260</v>
      </c>
      <c r="C3939" s="664"/>
      <c r="D3939" s="422"/>
      <c r="E3939" s="337" t="s">
        <v>6260</v>
      </c>
      <c r="F3939" s="122" t="s">
        <v>32</v>
      </c>
      <c r="G3939" s="664">
        <v>1</v>
      </c>
      <c r="H3939" s="650">
        <v>60</v>
      </c>
      <c r="I3939" s="650">
        <v>60</v>
      </c>
      <c r="J3939" s="665">
        <v>44018</v>
      </c>
      <c r="K3939" s="598" t="s">
        <v>4113</v>
      </c>
      <c r="L3939" s="568" t="s">
        <v>88</v>
      </c>
      <c r="M3939" s="652" t="s">
        <v>3180</v>
      </c>
      <c r="N3939" s="660"/>
      <c r="O3939" s="654"/>
      <c r="P3939" s="124"/>
      <c r="Q3939" s="269" t="s">
        <v>67</v>
      </c>
      <c r="R3939" s="658">
        <f t="shared" si="32"/>
        <v>2020</v>
      </c>
    </row>
    <row r="3940" spans="1:23" s="124" customFormat="1" ht="23.25" hidden="1" customHeight="1" x14ac:dyDescent="0.25">
      <c r="A3940" s="4" t="s">
        <v>9</v>
      </c>
      <c r="B3940" s="4" t="s">
        <v>5705</v>
      </c>
      <c r="C3940" s="691"/>
      <c r="D3940" s="422" t="s">
        <v>5706</v>
      </c>
      <c r="E3940" s="337" t="s">
        <v>5705</v>
      </c>
      <c r="F3940" s="332" t="s">
        <v>50</v>
      </c>
      <c r="G3940" s="692">
        <v>12</v>
      </c>
      <c r="H3940" s="650">
        <v>7.09</v>
      </c>
      <c r="I3940" s="650">
        <v>83.16</v>
      </c>
      <c r="J3940" s="419">
        <v>44019</v>
      </c>
      <c r="K3940" s="598" t="s">
        <v>188</v>
      </c>
      <c r="L3940" s="323" t="s">
        <v>9</v>
      </c>
      <c r="M3940" s="652" t="s">
        <v>1341</v>
      </c>
      <c r="N3940" s="660">
        <v>44084</v>
      </c>
      <c r="O3940" s="654">
        <v>44095</v>
      </c>
      <c r="P3940" s="396"/>
      <c r="Q3940" s="2" t="s">
        <v>67</v>
      </c>
      <c r="R3940" s="780">
        <f t="shared" si="32"/>
        <v>2020</v>
      </c>
      <c r="S3940" s="330"/>
      <c r="T3940" s="330"/>
      <c r="U3940" s="330"/>
      <c r="V3940" s="330"/>
      <c r="W3940" s="330"/>
    </row>
    <row r="3941" spans="1:23" ht="23.25" hidden="1" customHeight="1" x14ac:dyDescent="0.25">
      <c r="A3941" s="342" t="s">
        <v>384</v>
      </c>
      <c r="B3941" s="448" t="s">
        <v>531</v>
      </c>
      <c r="C3941" s="699" t="s">
        <v>947</v>
      </c>
      <c r="D3941" s="422" t="s">
        <v>6261</v>
      </c>
      <c r="E3941" s="337" t="s">
        <v>6262</v>
      </c>
      <c r="F3941" s="449" t="s">
        <v>94</v>
      </c>
      <c r="G3941" s="699">
        <v>10</v>
      </c>
      <c r="H3941" s="650"/>
      <c r="I3941" s="650"/>
      <c r="J3941" s="700">
        <v>44019</v>
      </c>
      <c r="K3941" s="782" t="s">
        <v>234</v>
      </c>
      <c r="L3941" s="312" t="s">
        <v>535</v>
      </c>
      <c r="M3941" s="652"/>
      <c r="N3941" s="660">
        <v>44029</v>
      </c>
      <c r="O3941" s="654">
        <v>44034</v>
      </c>
      <c r="P3941" s="699"/>
      <c r="Q3941" s="701" t="s">
        <v>67</v>
      </c>
      <c r="R3941" s="658">
        <f t="shared" si="32"/>
        <v>2020</v>
      </c>
    </row>
    <row r="3942" spans="1:23" ht="23.25" hidden="1" customHeight="1" x14ac:dyDescent="0.25">
      <c r="A3942" s="342" t="s">
        <v>384</v>
      </c>
      <c r="B3942" s="448" t="s">
        <v>531</v>
      </c>
      <c r="C3942" s="699" t="s">
        <v>947</v>
      </c>
      <c r="D3942" s="422" t="s">
        <v>6263</v>
      </c>
      <c r="E3942" s="337" t="s">
        <v>6264</v>
      </c>
      <c r="F3942" s="449" t="s">
        <v>94</v>
      </c>
      <c r="G3942" s="699">
        <v>20</v>
      </c>
      <c r="H3942" s="650"/>
      <c r="I3942" s="650"/>
      <c r="J3942" s="700">
        <v>44019</v>
      </c>
      <c r="K3942" s="782" t="s">
        <v>234</v>
      </c>
      <c r="L3942" s="312" t="s">
        <v>535</v>
      </c>
      <c r="M3942" s="652"/>
      <c r="N3942" s="660">
        <v>44029</v>
      </c>
      <c r="O3942" s="654">
        <v>44034</v>
      </c>
      <c r="P3942" s="699"/>
      <c r="Q3942" s="701" t="s">
        <v>67</v>
      </c>
      <c r="R3942" s="658">
        <f t="shared" si="32"/>
        <v>2020</v>
      </c>
    </row>
    <row r="3943" spans="1:23" ht="23.25" hidden="1" customHeight="1" x14ac:dyDescent="0.25">
      <c r="A3943" s="342" t="s">
        <v>384</v>
      </c>
      <c r="B3943" s="448" t="s">
        <v>531</v>
      </c>
      <c r="C3943" s="699" t="s">
        <v>947</v>
      </c>
      <c r="D3943" s="422" t="s">
        <v>6265</v>
      </c>
      <c r="E3943" s="337" t="s">
        <v>6266</v>
      </c>
      <c r="F3943" s="449" t="s">
        <v>94</v>
      </c>
      <c r="G3943" s="699">
        <v>10</v>
      </c>
      <c r="H3943" s="650"/>
      <c r="I3943" s="650"/>
      <c r="J3943" s="700">
        <v>44019</v>
      </c>
      <c r="K3943" s="782" t="s">
        <v>234</v>
      </c>
      <c r="L3943" s="312" t="s">
        <v>535</v>
      </c>
      <c r="M3943" s="652"/>
      <c r="N3943" s="660">
        <v>44029</v>
      </c>
      <c r="O3943" s="654">
        <v>44034</v>
      </c>
      <c r="P3943" s="699"/>
      <c r="Q3943" s="701" t="s">
        <v>67</v>
      </c>
      <c r="R3943" s="658">
        <f t="shared" si="32"/>
        <v>2020</v>
      </c>
    </row>
    <row r="3944" spans="1:23" ht="23.25" hidden="1" customHeight="1" x14ac:dyDescent="0.25">
      <c r="A3944" s="342" t="s">
        <v>384</v>
      </c>
      <c r="B3944" s="448" t="s">
        <v>531</v>
      </c>
      <c r="C3944" s="699" t="s">
        <v>947</v>
      </c>
      <c r="D3944" s="422" t="s">
        <v>6267</v>
      </c>
      <c r="E3944" s="337" t="s">
        <v>6268</v>
      </c>
      <c r="F3944" s="449" t="s">
        <v>94</v>
      </c>
      <c r="G3944" s="699">
        <v>10</v>
      </c>
      <c r="H3944" s="650"/>
      <c r="I3944" s="650"/>
      <c r="J3944" s="700">
        <v>44019</v>
      </c>
      <c r="K3944" s="782" t="s">
        <v>234</v>
      </c>
      <c r="L3944" s="312" t="s">
        <v>535</v>
      </c>
      <c r="M3944" s="652"/>
      <c r="N3944" s="660">
        <v>44029</v>
      </c>
      <c r="O3944" s="654">
        <v>44034</v>
      </c>
      <c r="P3944" s="699"/>
      <c r="Q3944" s="701" t="s">
        <v>67</v>
      </c>
      <c r="R3944" s="658">
        <f t="shared" si="32"/>
        <v>2020</v>
      </c>
    </row>
    <row r="3945" spans="1:23" ht="23.25" hidden="1" customHeight="1" x14ac:dyDescent="0.25">
      <c r="A3945" s="342" t="s">
        <v>384</v>
      </c>
      <c r="B3945" s="448" t="s">
        <v>531</v>
      </c>
      <c r="C3945" s="699" t="s">
        <v>947</v>
      </c>
      <c r="D3945" s="422" t="s">
        <v>6269</v>
      </c>
      <c r="E3945" s="337" t="s">
        <v>6270</v>
      </c>
      <c r="F3945" s="449" t="s">
        <v>94</v>
      </c>
      <c r="G3945" s="699">
        <v>20</v>
      </c>
      <c r="H3945" s="650"/>
      <c r="I3945" s="650"/>
      <c r="J3945" s="700">
        <v>44019</v>
      </c>
      <c r="K3945" s="782" t="s">
        <v>234</v>
      </c>
      <c r="L3945" s="312" t="s">
        <v>535</v>
      </c>
      <c r="M3945" s="652"/>
      <c r="N3945" s="660">
        <v>44029</v>
      </c>
      <c r="O3945" s="654">
        <v>44034</v>
      </c>
      <c r="P3945" s="699"/>
      <c r="Q3945" s="701" t="s">
        <v>67</v>
      </c>
      <c r="R3945" s="658">
        <f t="shared" si="32"/>
        <v>2020</v>
      </c>
    </row>
    <row r="3946" spans="1:23" ht="23.25" hidden="1" customHeight="1" x14ac:dyDescent="0.25">
      <c r="A3946" s="4" t="s">
        <v>0</v>
      </c>
      <c r="B3946" s="4" t="s">
        <v>6255</v>
      </c>
      <c r="C3946" s="430" t="s">
        <v>532</v>
      </c>
      <c r="D3946" s="332" t="s">
        <v>6256</v>
      </c>
      <c r="E3946" s="337" t="s">
        <v>6257</v>
      </c>
      <c r="F3946" s="332" t="s">
        <v>2464</v>
      </c>
      <c r="G3946" s="332">
        <v>4</v>
      </c>
      <c r="H3946" s="650">
        <v>74.510000000000005</v>
      </c>
      <c r="I3946" s="650">
        <v>298.04000000000002</v>
      </c>
      <c r="J3946" s="419">
        <v>43746</v>
      </c>
      <c r="K3946" s="597" t="s">
        <v>76</v>
      </c>
      <c r="L3946" s="323" t="s">
        <v>0</v>
      </c>
      <c r="M3946" s="652" t="s">
        <v>81</v>
      </c>
      <c r="N3946" s="660">
        <v>43747</v>
      </c>
      <c r="O3946" s="654">
        <v>43748</v>
      </c>
      <c r="P3946" s="430"/>
      <c r="Q3946" s="2" t="s">
        <v>67</v>
      </c>
      <c r="R3946" s="718">
        <v>2019</v>
      </c>
    </row>
    <row r="3947" spans="1:23" ht="23.25" hidden="1" customHeight="1" x14ac:dyDescent="0.25">
      <c r="A3947" s="4" t="s">
        <v>384</v>
      </c>
      <c r="B3947" s="4" t="s">
        <v>6271</v>
      </c>
      <c r="C3947" s="430" t="s">
        <v>532</v>
      </c>
      <c r="D3947" s="422" t="s">
        <v>6256</v>
      </c>
      <c r="E3947" s="337" t="s">
        <v>6257</v>
      </c>
      <c r="F3947" s="332" t="s">
        <v>50</v>
      </c>
      <c r="G3947" s="332">
        <v>2</v>
      </c>
      <c r="H3947" s="650"/>
      <c r="I3947" s="650"/>
      <c r="J3947" s="419">
        <v>44041</v>
      </c>
      <c r="K3947" s="598" t="s">
        <v>76</v>
      </c>
      <c r="L3947" s="323" t="s">
        <v>3803</v>
      </c>
      <c r="M3947" s="652" t="s">
        <v>1341</v>
      </c>
      <c r="N3947" s="660">
        <v>44084</v>
      </c>
      <c r="O3947" s="654">
        <v>44095</v>
      </c>
      <c r="P3947" s="430"/>
      <c r="Q3947" s="269" t="s">
        <v>100</v>
      </c>
      <c r="R3947" s="715">
        <f>YEAR(J3947)</f>
        <v>2020</v>
      </c>
    </row>
    <row r="3948" spans="1:23" s="124" customFormat="1" ht="23.25" hidden="1" customHeight="1" x14ac:dyDescent="0.25">
      <c r="A3948" s="440" t="s">
        <v>154</v>
      </c>
      <c r="B3948" s="124" t="s">
        <v>6272</v>
      </c>
      <c r="C3948" s="118" t="s">
        <v>142</v>
      </c>
      <c r="D3948" s="118" t="s">
        <v>6273</v>
      </c>
      <c r="E3948" s="481" t="s">
        <v>6274</v>
      </c>
      <c r="F3948" s="118" t="s">
        <v>2334</v>
      </c>
      <c r="G3948" s="118">
        <v>10</v>
      </c>
      <c r="H3948" s="650"/>
      <c r="I3948" s="650"/>
      <c r="J3948" s="168">
        <v>45017</v>
      </c>
      <c r="K3948" s="731" t="s">
        <v>76</v>
      </c>
      <c r="L3948" s="310"/>
      <c r="M3948" s="652" t="s">
        <v>2356</v>
      </c>
      <c r="N3948" s="654">
        <v>44952</v>
      </c>
      <c r="O3948" s="654">
        <v>44960</v>
      </c>
      <c r="P3948" s="118"/>
      <c r="Q3948" s="271" t="s">
        <v>67</v>
      </c>
      <c r="R3948" s="455">
        <f>IF(F3948&lt;&gt;"",YEAR(J3948))</f>
        <v>2023</v>
      </c>
      <c r="S3948" s="330"/>
      <c r="T3948" s="330"/>
      <c r="U3948" s="330"/>
      <c r="V3948" s="330"/>
      <c r="W3948" s="330"/>
    </row>
    <row r="3949" spans="1:23" ht="23.25" hidden="1" customHeight="1" x14ac:dyDescent="0.25">
      <c r="A3949" s="5" t="s">
        <v>54</v>
      </c>
      <c r="B3949" s="359" t="s">
        <v>6275</v>
      </c>
      <c r="C3949" s="376"/>
      <c r="D3949" s="344" t="s">
        <v>6276</v>
      </c>
      <c r="E3949" s="337" t="s">
        <v>6277</v>
      </c>
      <c r="F3949" s="344" t="s">
        <v>32</v>
      </c>
      <c r="G3949" s="344">
        <v>1</v>
      </c>
      <c r="H3949" s="650">
        <v>51.47</v>
      </c>
      <c r="I3949" s="650">
        <v>51.47</v>
      </c>
      <c r="J3949" s="366">
        <v>43208</v>
      </c>
      <c r="K3949" s="598" t="s">
        <v>76</v>
      </c>
      <c r="L3949" s="361" t="s">
        <v>88</v>
      </c>
      <c r="M3949" s="652" t="s">
        <v>634</v>
      </c>
      <c r="N3949" s="660"/>
      <c r="O3949" s="654"/>
      <c r="P3949" s="6"/>
      <c r="Q3949" s="271" t="s">
        <v>77</v>
      </c>
      <c r="R3949" s="549">
        <v>2018</v>
      </c>
    </row>
    <row r="3950" spans="1:23" s="124" customFormat="1" ht="23.25" hidden="1" customHeight="1" x14ac:dyDescent="0.25">
      <c r="A3950" s="86" t="s">
        <v>9</v>
      </c>
      <c r="B3950" s="86" t="s">
        <v>6278</v>
      </c>
      <c r="C3950" s="661"/>
      <c r="D3950" s="834" t="s">
        <v>6279</v>
      </c>
      <c r="E3950" s="337" t="s">
        <v>6278</v>
      </c>
      <c r="F3950" s="118" t="s">
        <v>50</v>
      </c>
      <c r="G3950" s="661">
        <v>10</v>
      </c>
      <c r="H3950" s="650">
        <v>9.1300000000000008</v>
      </c>
      <c r="I3950" s="650">
        <v>91.28</v>
      </c>
      <c r="J3950" s="168">
        <v>44308</v>
      </c>
      <c r="K3950" s="671" t="s">
        <v>76</v>
      </c>
      <c r="L3950" s="312" t="s">
        <v>9</v>
      </c>
      <c r="M3950" s="652" t="s">
        <v>634</v>
      </c>
      <c r="N3950" s="654">
        <v>44321</v>
      </c>
      <c r="O3950" s="654">
        <v>44334</v>
      </c>
      <c r="P3950" s="86"/>
      <c r="Q3950" s="271" t="s">
        <v>67</v>
      </c>
      <c r="R3950" s="455">
        <f>YEAR(J3950)</f>
        <v>2021</v>
      </c>
      <c r="S3950" s="330"/>
      <c r="T3950" s="330"/>
      <c r="U3950" s="330"/>
      <c r="V3950" s="330"/>
      <c r="W3950" s="330"/>
    </row>
    <row r="3951" spans="1:23" s="124" customFormat="1" ht="23.25" hidden="1" customHeight="1" x14ac:dyDescent="0.25">
      <c r="A3951" s="86" t="s">
        <v>3803</v>
      </c>
      <c r="B3951" s="86" t="s">
        <v>6280</v>
      </c>
      <c r="C3951" s="661"/>
      <c r="D3951" s="122" t="s">
        <v>6281</v>
      </c>
      <c r="E3951" s="337" t="s">
        <v>6280</v>
      </c>
      <c r="F3951" s="118" t="s">
        <v>50</v>
      </c>
      <c r="G3951" s="661">
        <v>10</v>
      </c>
      <c r="H3951" s="650"/>
      <c r="I3951" s="650">
        <f>G3951*H3951</f>
        <v>0</v>
      </c>
      <c r="J3951" s="168">
        <v>44308</v>
      </c>
      <c r="K3951" s="671" t="s">
        <v>76</v>
      </c>
      <c r="L3951" s="312" t="s">
        <v>384</v>
      </c>
      <c r="M3951" s="652" t="s">
        <v>634</v>
      </c>
      <c r="N3951" s="654">
        <v>44321</v>
      </c>
      <c r="O3951" s="654">
        <v>44334</v>
      </c>
      <c r="P3951" s="86"/>
      <c r="Q3951" s="271" t="s">
        <v>67</v>
      </c>
      <c r="R3951" s="455">
        <f>YEAR(J3951)</f>
        <v>2021</v>
      </c>
      <c r="S3951" s="330"/>
      <c r="T3951" s="330"/>
      <c r="U3951" s="330"/>
      <c r="V3951" s="330"/>
      <c r="W3951" s="330"/>
    </row>
    <row r="3952" spans="1:23" s="124" customFormat="1" ht="23.25" hidden="1" customHeight="1" x14ac:dyDescent="0.25">
      <c r="A3952" s="437" t="s">
        <v>9</v>
      </c>
      <c r="B3952" s="86" t="s">
        <v>6282</v>
      </c>
      <c r="C3952" s="661"/>
      <c r="D3952" s="834" t="s">
        <v>6283</v>
      </c>
      <c r="E3952" s="337" t="s">
        <v>6282</v>
      </c>
      <c r="F3952" s="118" t="s">
        <v>50</v>
      </c>
      <c r="G3952" s="661">
        <v>20</v>
      </c>
      <c r="H3952" s="650">
        <v>4.53</v>
      </c>
      <c r="I3952" s="650">
        <v>54.08</v>
      </c>
      <c r="J3952" s="168">
        <v>44314</v>
      </c>
      <c r="K3952" s="671" t="s">
        <v>76</v>
      </c>
      <c r="L3952" s="312" t="s">
        <v>9</v>
      </c>
      <c r="M3952" s="652" t="s">
        <v>634</v>
      </c>
      <c r="N3952" s="654">
        <v>44321</v>
      </c>
      <c r="O3952" s="654">
        <v>44334</v>
      </c>
      <c r="P3952" s="86"/>
      <c r="Q3952" s="271" t="s">
        <v>67</v>
      </c>
      <c r="R3952" s="455">
        <f>YEAR(J3952)</f>
        <v>2021</v>
      </c>
      <c r="S3952" s="330"/>
      <c r="T3952" s="330"/>
      <c r="U3952" s="330"/>
      <c r="V3952" s="330"/>
      <c r="W3952" s="330"/>
    </row>
    <row r="3953" spans="1:23" s="124" customFormat="1" ht="23.25" hidden="1" customHeight="1" x14ac:dyDescent="0.25">
      <c r="A3953" s="440" t="s">
        <v>36</v>
      </c>
      <c r="B3953" s="124" t="s">
        <v>6284</v>
      </c>
      <c r="C3953" s="118"/>
      <c r="D3953" s="664" t="s">
        <v>6285</v>
      </c>
      <c r="E3953" s="124" t="s">
        <v>6286</v>
      </c>
      <c r="F3953" s="118" t="s">
        <v>2334</v>
      </c>
      <c r="G3953" s="118">
        <v>12</v>
      </c>
      <c r="H3953" s="650"/>
      <c r="I3953" s="650">
        <v>60.96</v>
      </c>
      <c r="J3953" s="168">
        <v>45260</v>
      </c>
      <c r="K3953" s="673" t="s">
        <v>76</v>
      </c>
      <c r="L3953" s="310"/>
      <c r="M3953" s="652" t="s">
        <v>2351</v>
      </c>
      <c r="N3953" s="654">
        <v>45030</v>
      </c>
      <c r="O3953" s="654">
        <v>45037</v>
      </c>
      <c r="P3953" s="732"/>
      <c r="Q3953" s="271" t="s">
        <v>67</v>
      </c>
      <c r="R3953" s="455">
        <f>IF(F3953&lt;&gt;"",YEAR(J3953))</f>
        <v>2023</v>
      </c>
      <c r="S3953" s="330"/>
      <c r="T3953" s="330"/>
      <c r="U3953" s="330"/>
      <c r="V3953" s="330"/>
      <c r="W3953" s="330"/>
    </row>
    <row r="3954" spans="1:23" s="124" customFormat="1" ht="23.25" hidden="1" customHeight="1" x14ac:dyDescent="0.25">
      <c r="A3954" s="440" t="s">
        <v>36</v>
      </c>
      <c r="B3954" s="124" t="s">
        <v>6287</v>
      </c>
      <c r="C3954" s="118"/>
      <c r="D3954" s="664" t="s">
        <v>6285</v>
      </c>
      <c r="E3954" s="124" t="s">
        <v>6288</v>
      </c>
      <c r="F3954" s="118" t="s">
        <v>2334</v>
      </c>
      <c r="G3954" s="118">
        <v>22</v>
      </c>
      <c r="H3954" s="707"/>
      <c r="I3954" s="707">
        <v>144.21</v>
      </c>
      <c r="J3954" s="168">
        <v>45260</v>
      </c>
      <c r="K3954" s="673" t="s">
        <v>76</v>
      </c>
      <c r="L3954" s="310"/>
      <c r="M3954" s="652" t="s">
        <v>2351</v>
      </c>
      <c r="N3954" s="654">
        <v>45030</v>
      </c>
      <c r="O3954" s="654">
        <v>45037</v>
      </c>
      <c r="P3954" s="732"/>
      <c r="Q3954" s="271" t="s">
        <v>67</v>
      </c>
      <c r="R3954" s="455">
        <f>IF(F3954&lt;&gt;"",YEAR(J3954))</f>
        <v>2023</v>
      </c>
      <c r="S3954" s="330"/>
      <c r="T3954" s="330"/>
      <c r="U3954" s="330"/>
      <c r="V3954" s="330"/>
      <c r="W3954" s="330"/>
    </row>
    <row r="3955" spans="1:23" s="124" customFormat="1" ht="23.25" hidden="1" customHeight="1" x14ac:dyDescent="0.25">
      <c r="A3955" s="440" t="s">
        <v>36</v>
      </c>
      <c r="B3955" s="124" t="s">
        <v>6289</v>
      </c>
      <c r="C3955" s="118"/>
      <c r="D3955" s="664" t="s">
        <v>6285</v>
      </c>
      <c r="E3955" s="124" t="s">
        <v>6290</v>
      </c>
      <c r="F3955" s="118" t="s">
        <v>2334</v>
      </c>
      <c r="G3955" s="118">
        <v>30</v>
      </c>
      <c r="H3955" s="650"/>
      <c r="I3955" s="650">
        <v>125.76</v>
      </c>
      <c r="J3955" s="168">
        <v>45260</v>
      </c>
      <c r="K3955" s="673" t="s">
        <v>76</v>
      </c>
      <c r="L3955" s="310"/>
      <c r="M3955" s="652" t="s">
        <v>2351</v>
      </c>
      <c r="N3955" s="654">
        <v>45030</v>
      </c>
      <c r="O3955" s="654">
        <v>45037</v>
      </c>
      <c r="P3955" s="732"/>
      <c r="Q3955" s="271" t="s">
        <v>67</v>
      </c>
      <c r="R3955" s="455">
        <f>IF(F3955&lt;&gt;"",YEAR(J3955))</f>
        <v>2023</v>
      </c>
      <c r="S3955" s="330"/>
      <c r="T3955" s="330"/>
      <c r="U3955" s="330"/>
      <c r="V3955" s="330"/>
      <c r="W3955" s="330"/>
    </row>
    <row r="3956" spans="1:23" ht="23.25" hidden="1" customHeight="1" x14ac:dyDescent="0.25">
      <c r="A3956" s="124" t="s">
        <v>7</v>
      </c>
      <c r="B3956" s="124" t="s">
        <v>6291</v>
      </c>
      <c r="D3956" s="562" t="s">
        <v>6292</v>
      </c>
      <c r="E3956" s="124" t="s">
        <v>6293</v>
      </c>
      <c r="F3956" s="118" t="s">
        <v>32</v>
      </c>
      <c r="G3956" s="118">
        <v>2</v>
      </c>
      <c r="H3956" s="778">
        <v>198</v>
      </c>
      <c r="I3956" s="650">
        <f>H3956*2</f>
        <v>396</v>
      </c>
      <c r="J3956" s="500">
        <v>45401</v>
      </c>
      <c r="K3956" s="673" t="s">
        <v>76</v>
      </c>
      <c r="L3956" s="276" t="s">
        <v>6294</v>
      </c>
      <c r="M3956" s="652" t="s">
        <v>4607</v>
      </c>
      <c r="N3956" s="653">
        <v>45404</v>
      </c>
      <c r="O3956" s="653">
        <v>45408</v>
      </c>
      <c r="P3956" s="158"/>
      <c r="Q3956" s="271" t="s">
        <v>100</v>
      </c>
      <c r="R3956" s="86"/>
    </row>
    <row r="3957" spans="1:23" s="124" customFormat="1" ht="23.25" hidden="1" customHeight="1" x14ac:dyDescent="0.25">
      <c r="A3957" s="338" t="s">
        <v>36</v>
      </c>
      <c r="B3957" s="5" t="s">
        <v>6295</v>
      </c>
      <c r="C3957" s="376"/>
      <c r="D3957" s="335" t="s">
        <v>6296</v>
      </c>
      <c r="E3957" s="337" t="s">
        <v>6297</v>
      </c>
      <c r="F3957" s="344" t="s">
        <v>32</v>
      </c>
      <c r="G3957" s="344">
        <v>1</v>
      </c>
      <c r="H3957" s="650">
        <v>89.9</v>
      </c>
      <c r="I3957" s="650">
        <v>89.9</v>
      </c>
      <c r="J3957" s="366">
        <v>42752</v>
      </c>
      <c r="K3957" s="598" t="s">
        <v>76</v>
      </c>
      <c r="L3957" s="361"/>
      <c r="M3957" s="652" t="s">
        <v>66</v>
      </c>
      <c r="N3957" s="660">
        <v>42754</v>
      </c>
      <c r="O3957" s="654"/>
      <c r="P3957" s="5"/>
      <c r="Q3957" s="271" t="s">
        <v>77</v>
      </c>
      <c r="R3957" s="675">
        <v>2017</v>
      </c>
      <c r="S3957" s="330"/>
      <c r="T3957" s="330"/>
      <c r="U3957" s="330"/>
      <c r="V3957" s="330"/>
      <c r="W3957" s="330"/>
    </row>
    <row r="3958" spans="1:23" ht="23.25" hidden="1" customHeight="1" x14ac:dyDescent="0.25">
      <c r="A3958" s="331" t="s">
        <v>54</v>
      </c>
      <c r="B3958" s="4" t="s">
        <v>6298</v>
      </c>
      <c r="C3958" s="430"/>
      <c r="D3958" s="335" t="s">
        <v>6299</v>
      </c>
      <c r="E3958" s="337" t="s">
        <v>6300</v>
      </c>
      <c r="F3958" s="344" t="s">
        <v>64</v>
      </c>
      <c r="G3958" s="344">
        <v>1</v>
      </c>
      <c r="H3958" s="650">
        <v>41.4</v>
      </c>
      <c r="I3958" s="650">
        <v>41.4</v>
      </c>
      <c r="J3958" s="419">
        <v>43014</v>
      </c>
      <c r="K3958" s="597" t="s">
        <v>76</v>
      </c>
      <c r="L3958" s="323"/>
      <c r="M3958" s="652" t="s">
        <v>66</v>
      </c>
      <c r="N3958" s="660">
        <v>43049</v>
      </c>
      <c r="O3958" s="654">
        <v>43027</v>
      </c>
      <c r="P3958" s="331"/>
      <c r="Q3958" s="271" t="s">
        <v>77</v>
      </c>
      <c r="R3958" s="675">
        <v>2017</v>
      </c>
    </row>
    <row r="3959" spans="1:23" ht="23.25" hidden="1" customHeight="1" x14ac:dyDescent="0.25">
      <c r="A3959" s="124" t="s">
        <v>2</v>
      </c>
      <c r="B3959" s="124" t="s">
        <v>6301</v>
      </c>
      <c r="C3959" s="118"/>
      <c r="D3959" s="118" t="s">
        <v>6302</v>
      </c>
      <c r="E3959" s="479" t="s">
        <v>6303</v>
      </c>
      <c r="F3959" s="118" t="s">
        <v>32</v>
      </c>
      <c r="G3959" s="118">
        <v>40</v>
      </c>
      <c r="H3959" s="778">
        <v>17.3</v>
      </c>
      <c r="I3959" s="650">
        <f>H3959*G3959</f>
        <v>692</v>
      </c>
      <c r="J3959" s="500">
        <v>45341</v>
      </c>
      <c r="K3959" s="673" t="s">
        <v>76</v>
      </c>
      <c r="L3959" s="276" t="s">
        <v>6304</v>
      </c>
      <c r="M3959" s="652" t="s">
        <v>4237</v>
      </c>
      <c r="N3959" s="653">
        <v>45342</v>
      </c>
      <c r="O3959" s="654">
        <v>45411</v>
      </c>
      <c r="P3959" s="158"/>
      <c r="Q3959" s="276" t="s">
        <v>67</v>
      </c>
      <c r="R3959" s="86"/>
    </row>
    <row r="3960" spans="1:23" s="564" customFormat="1" ht="23.25" hidden="1" customHeight="1" x14ac:dyDescent="0.25">
      <c r="A3960" s="5" t="s">
        <v>36</v>
      </c>
      <c r="B3960" s="86" t="s">
        <v>6305</v>
      </c>
      <c r="C3960" s="661"/>
      <c r="D3960" s="118" t="s">
        <v>6306</v>
      </c>
      <c r="E3960" s="337" t="s">
        <v>6307</v>
      </c>
      <c r="F3960" s="118" t="s">
        <v>32</v>
      </c>
      <c r="G3960" s="661">
        <v>1</v>
      </c>
      <c r="H3960" s="650">
        <v>172.97</v>
      </c>
      <c r="I3960" s="650">
        <f>G3960*H3960</f>
        <v>172.97</v>
      </c>
      <c r="J3960" s="168">
        <v>44393</v>
      </c>
      <c r="K3960" s="671" t="s">
        <v>76</v>
      </c>
      <c r="L3960" s="312" t="s">
        <v>293</v>
      </c>
      <c r="M3960" s="652" t="s">
        <v>3498</v>
      </c>
      <c r="N3960" s="654">
        <v>44397</v>
      </c>
      <c r="O3960" s="654">
        <v>44398</v>
      </c>
      <c r="P3960" s="86"/>
      <c r="Q3960" s="271" t="s">
        <v>100</v>
      </c>
      <c r="R3960" s="455">
        <f>YEAR(J3960)</f>
        <v>2021</v>
      </c>
      <c r="S3960" s="330"/>
      <c r="T3960" s="330"/>
      <c r="U3960" s="330"/>
      <c r="V3960" s="330"/>
      <c r="W3960" s="330"/>
    </row>
    <row r="3961" spans="1:23" ht="23.25" hidden="1" customHeight="1" x14ac:dyDescent="0.25">
      <c r="A3961" s="445" t="s">
        <v>145</v>
      </c>
      <c r="B3961" s="124" t="s">
        <v>6308</v>
      </c>
      <c r="C3961" s="118" t="s">
        <v>6309</v>
      </c>
      <c r="D3961" s="118" t="s">
        <v>6310</v>
      </c>
      <c r="E3961" s="86" t="s">
        <v>6311</v>
      </c>
      <c r="F3961" s="158" t="s">
        <v>3141</v>
      </c>
      <c r="G3961" s="158">
        <v>2</v>
      </c>
      <c r="H3961" s="650">
        <v>84</v>
      </c>
      <c r="I3961" s="650">
        <f>G3961*H3961</f>
        <v>168</v>
      </c>
      <c r="J3961" s="168">
        <v>44999</v>
      </c>
      <c r="K3961" s="673" t="s">
        <v>76</v>
      </c>
      <c r="L3961" s="276"/>
      <c r="M3961" s="652" t="s">
        <v>2352</v>
      </c>
      <c r="N3961" s="653">
        <v>45089</v>
      </c>
      <c r="O3961" s="835"/>
      <c r="P3961" s="158"/>
      <c r="Q3961" s="276" t="s">
        <v>100</v>
      </c>
      <c r="R3961" s="455">
        <f>IF(F3961&lt;&gt;"",YEAR(J3961))</f>
        <v>2023</v>
      </c>
    </row>
    <row r="3962" spans="1:23" s="564" customFormat="1" ht="23.25" hidden="1" customHeight="1" x14ac:dyDescent="0.25">
      <c r="A3962" s="338" t="s">
        <v>54</v>
      </c>
      <c r="B3962" s="334" t="s">
        <v>6312</v>
      </c>
      <c r="C3962" s="656" t="s">
        <v>6313</v>
      </c>
      <c r="D3962" s="335" t="s">
        <v>6314</v>
      </c>
      <c r="E3962" s="337" t="s">
        <v>6315</v>
      </c>
      <c r="F3962" s="344" t="s">
        <v>32</v>
      </c>
      <c r="G3962" s="344">
        <v>2</v>
      </c>
      <c r="H3962" s="650">
        <v>148</v>
      </c>
      <c r="I3962" s="650">
        <v>296</v>
      </c>
      <c r="J3962" s="706">
        <v>42877</v>
      </c>
      <c r="K3962" s="677" t="s">
        <v>76</v>
      </c>
      <c r="L3962" s="361"/>
      <c r="M3962" s="652" t="s">
        <v>66</v>
      </c>
      <c r="N3962" s="660">
        <v>42887</v>
      </c>
      <c r="O3962" s="654">
        <v>42895</v>
      </c>
      <c r="P3962" s="5"/>
      <c r="Q3962" s="271" t="s">
        <v>77</v>
      </c>
      <c r="R3962" s="675">
        <v>2017</v>
      </c>
      <c r="S3962" s="330"/>
      <c r="T3962" s="330"/>
      <c r="U3962" s="330"/>
      <c r="V3962" s="330"/>
      <c r="W3962" s="330"/>
    </row>
    <row r="3963" spans="1:23" ht="23.25" hidden="1" customHeight="1" x14ac:dyDescent="0.25">
      <c r="A3963" s="365" t="s">
        <v>54</v>
      </c>
      <c r="B3963" s="5" t="s">
        <v>6312</v>
      </c>
      <c r="C3963" s="376" t="s">
        <v>6313</v>
      </c>
      <c r="D3963" s="335" t="s">
        <v>6314</v>
      </c>
      <c r="E3963" s="337" t="s">
        <v>6315</v>
      </c>
      <c r="F3963" s="344" t="s">
        <v>32</v>
      </c>
      <c r="G3963" s="344">
        <v>2</v>
      </c>
      <c r="H3963" s="650">
        <v>148</v>
      </c>
      <c r="I3963" s="650">
        <v>296</v>
      </c>
      <c r="J3963" s="366">
        <v>42877</v>
      </c>
      <c r="K3963" s="598" t="s">
        <v>76</v>
      </c>
      <c r="L3963" s="361"/>
      <c r="M3963" s="652" t="s">
        <v>66</v>
      </c>
      <c r="N3963" s="660">
        <v>43060</v>
      </c>
      <c r="O3963" s="654">
        <v>43063</v>
      </c>
      <c r="P3963" s="5"/>
      <c r="Q3963" s="271" t="s">
        <v>77</v>
      </c>
      <c r="R3963" s="675">
        <v>2017</v>
      </c>
    </row>
    <row r="3964" spans="1:23" ht="23.25" hidden="1" customHeight="1" x14ac:dyDescent="0.25">
      <c r="A3964" s="3" t="s">
        <v>0</v>
      </c>
      <c r="B3964" s="5" t="s">
        <v>6316</v>
      </c>
      <c r="C3964" s="376" t="s">
        <v>6317</v>
      </c>
      <c r="D3964" s="335" t="s">
        <v>6314</v>
      </c>
      <c r="E3964" s="337" t="s">
        <v>6318</v>
      </c>
      <c r="F3964" s="344" t="s">
        <v>200</v>
      </c>
      <c r="G3964" s="344">
        <v>2</v>
      </c>
      <c r="H3964" s="650">
        <v>148</v>
      </c>
      <c r="I3964" s="650">
        <v>296</v>
      </c>
      <c r="J3964" s="366">
        <v>43126</v>
      </c>
      <c r="K3964" s="598" t="s">
        <v>76</v>
      </c>
      <c r="L3964" s="361" t="s">
        <v>54</v>
      </c>
      <c r="M3964" s="652" t="s">
        <v>66</v>
      </c>
      <c r="N3964" s="660">
        <v>43144</v>
      </c>
      <c r="O3964" s="654">
        <v>43146</v>
      </c>
      <c r="P3964" s="5"/>
      <c r="Q3964" s="271" t="s">
        <v>77</v>
      </c>
      <c r="R3964" s="549">
        <v>2018</v>
      </c>
    </row>
    <row r="3965" spans="1:23" s="124" customFormat="1" ht="23.25" hidden="1" customHeight="1" x14ac:dyDescent="0.25">
      <c r="A3965" s="338" t="s">
        <v>54</v>
      </c>
      <c r="B3965" s="334" t="s">
        <v>6312</v>
      </c>
      <c r="C3965" s="656" t="s">
        <v>6313</v>
      </c>
      <c r="D3965" s="344" t="s">
        <v>6314</v>
      </c>
      <c r="E3965" s="337" t="s">
        <v>6315</v>
      </c>
      <c r="F3965" s="344" t="s">
        <v>32</v>
      </c>
      <c r="G3965" s="344">
        <v>1</v>
      </c>
      <c r="H3965" s="650">
        <v>148</v>
      </c>
      <c r="I3965" s="650">
        <v>148</v>
      </c>
      <c r="J3965" s="366">
        <v>43252</v>
      </c>
      <c r="K3965" s="598" t="s">
        <v>76</v>
      </c>
      <c r="L3965" s="361" t="s">
        <v>54</v>
      </c>
      <c r="M3965" s="652" t="s">
        <v>3073</v>
      </c>
      <c r="N3965" s="660">
        <v>43269</v>
      </c>
      <c r="O3965" s="654">
        <v>43270</v>
      </c>
      <c r="P3965" s="6"/>
      <c r="Q3965" s="271" t="s">
        <v>77</v>
      </c>
      <c r="R3965" s="549">
        <v>2018</v>
      </c>
      <c r="S3965" s="330"/>
      <c r="T3965" s="330"/>
      <c r="U3965" s="330"/>
      <c r="V3965" s="330"/>
      <c r="W3965" s="330"/>
    </row>
    <row r="3966" spans="1:23" s="124" customFormat="1" ht="23.25" hidden="1" customHeight="1" x14ac:dyDescent="0.25">
      <c r="A3966" s="338" t="s">
        <v>54</v>
      </c>
      <c r="B3966" s="334" t="s">
        <v>6312</v>
      </c>
      <c r="C3966" s="656" t="s">
        <v>6313</v>
      </c>
      <c r="D3966" s="335" t="s">
        <v>6314</v>
      </c>
      <c r="E3966" s="337" t="s">
        <v>6315</v>
      </c>
      <c r="F3966" s="344" t="s">
        <v>32</v>
      </c>
      <c r="G3966" s="332">
        <v>2</v>
      </c>
      <c r="H3966" s="650">
        <v>148</v>
      </c>
      <c r="I3966" s="650">
        <v>296</v>
      </c>
      <c r="J3966" s="419">
        <v>43627</v>
      </c>
      <c r="K3966" s="597" t="s">
        <v>76</v>
      </c>
      <c r="L3966" s="323" t="s">
        <v>0</v>
      </c>
      <c r="M3966" s="652" t="s">
        <v>3073</v>
      </c>
      <c r="N3966" s="660">
        <v>43641</v>
      </c>
      <c r="O3966" s="654">
        <v>43644</v>
      </c>
      <c r="P3966" s="430"/>
      <c r="Q3966" s="2" t="s">
        <v>67</v>
      </c>
      <c r="R3966" s="718">
        <v>2019</v>
      </c>
      <c r="S3966" s="330"/>
      <c r="T3966" s="330"/>
      <c r="U3966" s="330"/>
      <c r="V3966" s="330"/>
      <c r="W3966" s="330"/>
    </row>
    <row r="3967" spans="1:23" ht="23.25" hidden="1" customHeight="1" x14ac:dyDescent="0.25">
      <c r="A3967" s="338" t="s">
        <v>54</v>
      </c>
      <c r="B3967" s="334" t="s">
        <v>6312</v>
      </c>
      <c r="C3967" s="656" t="s">
        <v>6313</v>
      </c>
      <c r="D3967" s="335" t="s">
        <v>6314</v>
      </c>
      <c r="E3967" s="337" t="s">
        <v>6315</v>
      </c>
      <c r="F3967" s="344" t="s">
        <v>2334</v>
      </c>
      <c r="G3967" s="332">
        <v>1</v>
      </c>
      <c r="H3967" s="650">
        <v>148</v>
      </c>
      <c r="I3967" s="650">
        <v>148</v>
      </c>
      <c r="J3967" s="419">
        <v>43696</v>
      </c>
      <c r="K3967" s="597" t="s">
        <v>76</v>
      </c>
      <c r="L3967" s="323" t="s">
        <v>0</v>
      </c>
      <c r="M3967" s="652" t="s">
        <v>1258</v>
      </c>
      <c r="N3967" s="660">
        <v>43713</v>
      </c>
      <c r="O3967" s="654">
        <v>43717</v>
      </c>
      <c r="P3967" s="430"/>
      <c r="Q3967" s="2" t="s">
        <v>67</v>
      </c>
      <c r="R3967" s="718">
        <v>2019</v>
      </c>
    </row>
    <row r="3968" spans="1:23" ht="23.25" hidden="1" customHeight="1" x14ac:dyDescent="0.25">
      <c r="A3968" s="342" t="s">
        <v>1362</v>
      </c>
      <c r="B3968" s="448" t="s">
        <v>6319</v>
      </c>
      <c r="C3968" s="699"/>
      <c r="D3968" s="422" t="s">
        <v>6320</v>
      </c>
      <c r="E3968" s="337" t="s">
        <v>6321</v>
      </c>
      <c r="F3968" s="449" t="s">
        <v>50</v>
      </c>
      <c r="G3968" s="699">
        <v>1</v>
      </c>
      <c r="H3968" s="650"/>
      <c r="I3968" s="650">
        <v>252.04</v>
      </c>
      <c r="J3968" s="700">
        <v>44020</v>
      </c>
      <c r="K3968" s="782" t="s">
        <v>1560</v>
      </c>
      <c r="L3968" s="312" t="s">
        <v>1362</v>
      </c>
      <c r="M3968" s="652"/>
      <c r="N3968" s="660">
        <v>44029</v>
      </c>
      <c r="O3968" s="654">
        <v>44034</v>
      </c>
      <c r="P3968" s="699"/>
      <c r="Q3968" s="701" t="s">
        <v>67</v>
      </c>
      <c r="R3968" s="658">
        <f t="shared" ref="R3968:R3974" si="33">YEAR(J3968)</f>
        <v>2020</v>
      </c>
      <c r="S3968" s="124"/>
      <c r="T3968" s="124"/>
      <c r="U3968" s="124"/>
      <c r="V3968" s="124"/>
      <c r="W3968" s="124"/>
    </row>
    <row r="3969" spans="1:23" ht="23.25" hidden="1" customHeight="1" x14ac:dyDescent="0.25">
      <c r="A3969" s="86" t="s">
        <v>120</v>
      </c>
      <c r="B3969" s="86" t="s">
        <v>4818</v>
      </c>
      <c r="C3969" s="661" t="s">
        <v>2738</v>
      </c>
      <c r="D3969" s="422" t="s">
        <v>6322</v>
      </c>
      <c r="E3969" s="337" t="s">
        <v>6323</v>
      </c>
      <c r="F3969" s="118" t="s">
        <v>94</v>
      </c>
      <c r="G3969" s="661">
        <v>2</v>
      </c>
      <c r="H3969" s="650">
        <v>8.32</v>
      </c>
      <c r="I3969" s="650">
        <f>H3969*G3969</f>
        <v>16.64</v>
      </c>
      <c r="J3969" s="168">
        <v>44020</v>
      </c>
      <c r="K3969" s="782" t="s">
        <v>139</v>
      </c>
      <c r="L3969" s="312" t="s">
        <v>120</v>
      </c>
      <c r="M3969" s="652" t="s">
        <v>1341</v>
      </c>
      <c r="N3969" s="660">
        <v>44087</v>
      </c>
      <c r="O3969" s="654">
        <v>44095</v>
      </c>
      <c r="P3969" s="86"/>
      <c r="Q3969" s="7" t="s">
        <v>67</v>
      </c>
      <c r="R3969" s="667">
        <f t="shared" si="33"/>
        <v>2020</v>
      </c>
      <c r="S3969" s="542"/>
      <c r="T3969" s="542"/>
      <c r="U3969" s="542"/>
      <c r="V3969" s="542"/>
      <c r="W3969" s="542"/>
    </row>
    <row r="3970" spans="1:23" ht="23.25" hidden="1" customHeight="1" x14ac:dyDescent="0.25">
      <c r="A3970" s="86" t="s">
        <v>120</v>
      </c>
      <c r="B3970" s="86" t="s">
        <v>4818</v>
      </c>
      <c r="C3970" s="661" t="s">
        <v>6324</v>
      </c>
      <c r="D3970" s="422" t="s">
        <v>6325</v>
      </c>
      <c r="E3970" s="337" t="s">
        <v>6326</v>
      </c>
      <c r="F3970" s="118" t="s">
        <v>94</v>
      </c>
      <c r="G3970" s="661">
        <v>2</v>
      </c>
      <c r="H3970" s="650">
        <v>8.33</v>
      </c>
      <c r="I3970" s="650">
        <f>H3970*G3970</f>
        <v>16.66</v>
      </c>
      <c r="J3970" s="168">
        <v>44020</v>
      </c>
      <c r="K3970" s="782" t="s">
        <v>139</v>
      </c>
      <c r="L3970" s="312" t="s">
        <v>120</v>
      </c>
      <c r="M3970" s="652" t="s">
        <v>1341</v>
      </c>
      <c r="N3970" s="660">
        <v>44087</v>
      </c>
      <c r="O3970" s="654">
        <v>44095</v>
      </c>
      <c r="P3970" s="86"/>
      <c r="Q3970" s="7" t="s">
        <v>67</v>
      </c>
      <c r="R3970" s="667">
        <f t="shared" si="33"/>
        <v>2020</v>
      </c>
      <c r="S3970" s="124"/>
      <c r="T3970" s="124"/>
      <c r="U3970" s="124"/>
      <c r="V3970" s="124"/>
      <c r="W3970" s="124"/>
    </row>
    <row r="3971" spans="1:23" ht="23.25" hidden="1" customHeight="1" x14ac:dyDescent="0.25">
      <c r="A3971" s="86" t="s">
        <v>120</v>
      </c>
      <c r="B3971" s="86" t="s">
        <v>4818</v>
      </c>
      <c r="C3971" s="661" t="s">
        <v>6324</v>
      </c>
      <c r="D3971" s="422" t="s">
        <v>6327</v>
      </c>
      <c r="E3971" s="337" t="s">
        <v>6328</v>
      </c>
      <c r="F3971" s="118" t="s">
        <v>94</v>
      </c>
      <c r="G3971" s="661">
        <v>2</v>
      </c>
      <c r="H3971" s="650">
        <v>2.86</v>
      </c>
      <c r="I3971" s="650">
        <f>H3971*G3971</f>
        <v>5.72</v>
      </c>
      <c r="J3971" s="168">
        <v>44020</v>
      </c>
      <c r="K3971" s="782" t="s">
        <v>139</v>
      </c>
      <c r="L3971" s="312" t="s">
        <v>120</v>
      </c>
      <c r="M3971" s="652" t="s">
        <v>1341</v>
      </c>
      <c r="N3971" s="660">
        <v>44087</v>
      </c>
      <c r="O3971" s="654">
        <v>44095</v>
      </c>
      <c r="P3971" s="86"/>
      <c r="Q3971" s="7" t="s">
        <v>67</v>
      </c>
      <c r="R3971" s="667">
        <f t="shared" si="33"/>
        <v>2020</v>
      </c>
    </row>
    <row r="3972" spans="1:23" ht="23.25" hidden="1" customHeight="1" x14ac:dyDescent="0.25">
      <c r="A3972" s="86" t="s">
        <v>120</v>
      </c>
      <c r="B3972" s="86" t="s">
        <v>4818</v>
      </c>
      <c r="C3972" s="661" t="s">
        <v>6324</v>
      </c>
      <c r="D3972" s="422" t="s">
        <v>6329</v>
      </c>
      <c r="E3972" s="337" t="s">
        <v>6330</v>
      </c>
      <c r="F3972" s="118" t="s">
        <v>94</v>
      </c>
      <c r="G3972" s="661">
        <v>2</v>
      </c>
      <c r="H3972" s="650">
        <v>4.29</v>
      </c>
      <c r="I3972" s="650">
        <f>H3972*G3972</f>
        <v>8.58</v>
      </c>
      <c r="J3972" s="168">
        <v>44020</v>
      </c>
      <c r="K3972" s="782" t="s">
        <v>139</v>
      </c>
      <c r="L3972" s="312" t="s">
        <v>120</v>
      </c>
      <c r="M3972" s="652" t="s">
        <v>1341</v>
      </c>
      <c r="N3972" s="660">
        <v>44087</v>
      </c>
      <c r="O3972" s="654">
        <v>44095</v>
      </c>
      <c r="P3972" s="86"/>
      <c r="Q3972" s="7" t="s">
        <v>67</v>
      </c>
      <c r="R3972" s="667">
        <f t="shared" si="33"/>
        <v>2020</v>
      </c>
    </row>
    <row r="3973" spans="1:23" ht="23.25" hidden="1" customHeight="1" x14ac:dyDescent="0.25">
      <c r="A3973" s="86" t="s">
        <v>120</v>
      </c>
      <c r="B3973" s="86" t="s">
        <v>4818</v>
      </c>
      <c r="C3973" s="661" t="s">
        <v>2505</v>
      </c>
      <c r="D3973" s="422" t="s">
        <v>6331</v>
      </c>
      <c r="E3973" s="333" t="s">
        <v>6332</v>
      </c>
      <c r="F3973" s="118" t="s">
        <v>94</v>
      </c>
      <c r="G3973" s="661">
        <v>2</v>
      </c>
      <c r="H3973" s="650">
        <v>14.07</v>
      </c>
      <c r="I3973" s="650">
        <f>H3973*G3973</f>
        <v>28.14</v>
      </c>
      <c r="J3973" s="168">
        <v>44020</v>
      </c>
      <c r="K3973" s="782" t="s">
        <v>139</v>
      </c>
      <c r="L3973" s="312" t="s">
        <v>120</v>
      </c>
      <c r="M3973" s="652" t="s">
        <v>1341</v>
      </c>
      <c r="N3973" s="660">
        <v>44087</v>
      </c>
      <c r="O3973" s="654">
        <v>44095</v>
      </c>
      <c r="P3973" s="86"/>
      <c r="Q3973" s="7" t="s">
        <v>67</v>
      </c>
      <c r="R3973" s="667">
        <f t="shared" si="33"/>
        <v>2020</v>
      </c>
    </row>
    <row r="3974" spans="1:23" ht="23.25" hidden="1" customHeight="1" x14ac:dyDescent="0.25">
      <c r="A3974" s="4" t="s">
        <v>9</v>
      </c>
      <c r="B3974" s="4" t="s">
        <v>6333</v>
      </c>
      <c r="C3974" s="661"/>
      <c r="D3974" s="422"/>
      <c r="E3974" s="337" t="s">
        <v>6333</v>
      </c>
      <c r="F3974" s="118" t="s">
        <v>50</v>
      </c>
      <c r="G3974" s="661">
        <v>1</v>
      </c>
      <c r="H3974" s="650"/>
      <c r="I3974" s="650"/>
      <c r="J3974" s="168">
        <v>44022</v>
      </c>
      <c r="K3974" s="782" t="s">
        <v>1560</v>
      </c>
      <c r="L3974" s="312" t="s">
        <v>9</v>
      </c>
      <c r="M3974" s="652" t="s">
        <v>81</v>
      </c>
      <c r="N3974" s="660">
        <v>44110</v>
      </c>
      <c r="O3974" s="654">
        <v>44118</v>
      </c>
      <c r="P3974" s="86"/>
      <c r="Q3974" s="271" t="s">
        <v>67</v>
      </c>
      <c r="R3974" s="455">
        <f t="shared" si="33"/>
        <v>2020</v>
      </c>
    </row>
    <row r="3975" spans="1:23" ht="23.25" hidden="1" customHeight="1" x14ac:dyDescent="0.25">
      <c r="A3975" s="338" t="s">
        <v>54</v>
      </c>
      <c r="B3975" s="334" t="s">
        <v>6312</v>
      </c>
      <c r="C3975" s="656" t="s">
        <v>6313</v>
      </c>
      <c r="D3975" s="335" t="s">
        <v>6314</v>
      </c>
      <c r="E3975" s="337" t="s">
        <v>6315</v>
      </c>
      <c r="F3975" s="344" t="s">
        <v>2334</v>
      </c>
      <c r="G3975" s="332">
        <v>1</v>
      </c>
      <c r="H3975" s="650">
        <v>148</v>
      </c>
      <c r="I3975" s="650">
        <v>148</v>
      </c>
      <c r="J3975" s="419">
        <v>43696</v>
      </c>
      <c r="K3975" s="597" t="s">
        <v>76</v>
      </c>
      <c r="L3975" s="323" t="s">
        <v>0</v>
      </c>
      <c r="M3975" s="652" t="s">
        <v>1258</v>
      </c>
      <c r="N3975" s="660">
        <v>43713</v>
      </c>
      <c r="O3975" s="654">
        <v>43717</v>
      </c>
      <c r="P3975" s="430"/>
      <c r="Q3975" s="2" t="s">
        <v>67</v>
      </c>
      <c r="R3975" s="718">
        <v>2019</v>
      </c>
    </row>
    <row r="3976" spans="1:23" ht="23.25" hidden="1" customHeight="1" x14ac:dyDescent="0.25">
      <c r="A3976" s="86" t="s">
        <v>54</v>
      </c>
      <c r="B3976" s="124" t="s">
        <v>6334</v>
      </c>
      <c r="C3976" s="664"/>
      <c r="D3976" s="422"/>
      <c r="E3976" s="337" t="s">
        <v>6334</v>
      </c>
      <c r="F3976" s="122" t="s">
        <v>32</v>
      </c>
      <c r="G3976" s="664">
        <v>1</v>
      </c>
      <c r="H3976" s="650">
        <v>195.1</v>
      </c>
      <c r="I3976" s="650">
        <v>195.1</v>
      </c>
      <c r="J3976" s="665">
        <v>44026</v>
      </c>
      <c r="K3976" s="782" t="s">
        <v>192</v>
      </c>
      <c r="L3976" s="568" t="s">
        <v>88</v>
      </c>
      <c r="M3976" s="652"/>
      <c r="N3976" s="660"/>
      <c r="O3976" s="654"/>
      <c r="P3976" s="124"/>
      <c r="Q3976" s="269" t="s">
        <v>67</v>
      </c>
      <c r="R3976" s="667">
        <f t="shared" ref="R3976:R3991" si="34">YEAR(J3976)</f>
        <v>2020</v>
      </c>
    </row>
    <row r="3977" spans="1:23" ht="23.25" hidden="1" customHeight="1" x14ac:dyDescent="0.25">
      <c r="A3977" s="450" t="s">
        <v>9</v>
      </c>
      <c r="B3977" s="450" t="s">
        <v>3110</v>
      </c>
      <c r="C3977" s="836" t="s">
        <v>1702</v>
      </c>
      <c r="D3977" s="451" t="s">
        <v>1231</v>
      </c>
      <c r="E3977" s="452" t="s">
        <v>3110</v>
      </c>
      <c r="F3977" s="837" t="s">
        <v>50</v>
      </c>
      <c r="G3977" s="837">
        <v>20</v>
      </c>
      <c r="H3977" s="707"/>
      <c r="I3977" s="707">
        <f>H3977*G3977</f>
        <v>0</v>
      </c>
      <c r="J3977" s="838">
        <v>44028</v>
      </c>
      <c r="K3977" s="839" t="s">
        <v>214</v>
      </c>
      <c r="L3977" s="579" t="s">
        <v>9</v>
      </c>
      <c r="M3977" s="840" t="s">
        <v>1341</v>
      </c>
      <c r="N3977" s="753">
        <v>44084</v>
      </c>
      <c r="O3977" s="754">
        <v>44088</v>
      </c>
      <c r="P3977" s="841"/>
      <c r="Q3977" s="842" t="s">
        <v>67</v>
      </c>
      <c r="R3977" s="843">
        <f t="shared" si="34"/>
        <v>2020</v>
      </c>
    </row>
    <row r="3978" spans="1:23" s="124" customFormat="1" ht="23.25" hidden="1" customHeight="1" x14ac:dyDescent="0.25">
      <c r="A3978" s="342" t="s">
        <v>384</v>
      </c>
      <c r="B3978" s="448" t="s">
        <v>6335</v>
      </c>
      <c r="C3978" s="664"/>
      <c r="D3978" s="422" t="s">
        <v>6336</v>
      </c>
      <c r="E3978" s="337" t="s">
        <v>6335</v>
      </c>
      <c r="F3978" s="122" t="s">
        <v>50</v>
      </c>
      <c r="G3978" s="664">
        <v>10</v>
      </c>
      <c r="H3978" s="650"/>
      <c r="I3978" s="650"/>
      <c r="J3978" s="665">
        <v>44028</v>
      </c>
      <c r="K3978" s="782" t="s">
        <v>234</v>
      </c>
      <c r="L3978" s="568" t="s">
        <v>384</v>
      </c>
      <c r="M3978" s="652" t="s">
        <v>1341</v>
      </c>
      <c r="N3978" s="660">
        <v>44084</v>
      </c>
      <c r="O3978" s="654">
        <v>44095</v>
      </c>
      <c r="Q3978" s="7" t="s">
        <v>67</v>
      </c>
      <c r="R3978" s="667">
        <f t="shared" si="34"/>
        <v>2020</v>
      </c>
      <c r="S3978" s="330"/>
      <c r="T3978" s="330"/>
      <c r="U3978" s="330"/>
      <c r="V3978" s="330"/>
      <c r="W3978" s="330"/>
    </row>
    <row r="3979" spans="1:23" ht="23.25" hidden="1" customHeight="1" x14ac:dyDescent="0.25">
      <c r="A3979" s="342" t="s">
        <v>4</v>
      </c>
      <c r="B3979" s="448" t="s">
        <v>6337</v>
      </c>
      <c r="C3979" s="661" t="s">
        <v>2029</v>
      </c>
      <c r="D3979" s="422" t="s">
        <v>6338</v>
      </c>
      <c r="E3979" s="337" t="s">
        <v>6337</v>
      </c>
      <c r="F3979" s="118" t="s">
        <v>50</v>
      </c>
      <c r="G3979" s="661">
        <v>1</v>
      </c>
      <c r="H3979" s="650"/>
      <c r="I3979" s="650">
        <v>22.42</v>
      </c>
      <c r="J3979" s="168">
        <v>44029</v>
      </c>
      <c r="K3979" s="782" t="s">
        <v>139</v>
      </c>
      <c r="L3979" s="312"/>
      <c r="M3979" s="652" t="s">
        <v>1341</v>
      </c>
      <c r="N3979" s="660">
        <v>44087</v>
      </c>
      <c r="O3979" s="654">
        <v>44095</v>
      </c>
      <c r="P3979" s="86"/>
      <c r="Q3979" s="271" t="s">
        <v>67</v>
      </c>
      <c r="R3979" s="455">
        <f t="shared" si="34"/>
        <v>2020</v>
      </c>
    </row>
    <row r="3980" spans="1:23" ht="23.25" hidden="1" customHeight="1" x14ac:dyDescent="0.25">
      <c r="A3980" s="342" t="s">
        <v>384</v>
      </c>
      <c r="B3980" s="448" t="s">
        <v>6339</v>
      </c>
      <c r="C3980" s="664"/>
      <c r="D3980" s="422" t="s">
        <v>6340</v>
      </c>
      <c r="E3980" s="337" t="s">
        <v>6339</v>
      </c>
      <c r="F3980" s="122" t="s">
        <v>50</v>
      </c>
      <c r="G3980" s="664">
        <v>4</v>
      </c>
      <c r="H3980" s="650"/>
      <c r="I3980" s="650"/>
      <c r="J3980" s="665">
        <v>44029</v>
      </c>
      <c r="K3980" s="782" t="s">
        <v>234</v>
      </c>
      <c r="L3980" s="568" t="s">
        <v>384</v>
      </c>
      <c r="M3980" s="652" t="s">
        <v>1341</v>
      </c>
      <c r="N3980" s="660">
        <v>44084</v>
      </c>
      <c r="O3980" s="654">
        <v>44095</v>
      </c>
      <c r="P3980" s="124"/>
      <c r="Q3980" s="7" t="s">
        <v>67</v>
      </c>
      <c r="R3980" s="667">
        <f t="shared" si="34"/>
        <v>2020</v>
      </c>
    </row>
    <row r="3981" spans="1:23" s="564" customFormat="1" ht="23.25" hidden="1" customHeight="1" x14ac:dyDescent="0.25">
      <c r="A3981" s="417" t="s">
        <v>95</v>
      </c>
      <c r="B3981" s="4" t="s">
        <v>4890</v>
      </c>
      <c r="C3981" s="659" t="s">
        <v>784</v>
      </c>
      <c r="D3981" s="422" t="s">
        <v>785</v>
      </c>
      <c r="E3981" s="337" t="s">
        <v>1982</v>
      </c>
      <c r="F3981" s="332" t="s">
        <v>50</v>
      </c>
      <c r="G3981" s="332">
        <v>6</v>
      </c>
      <c r="H3981" s="650"/>
      <c r="I3981" s="650"/>
      <c r="J3981" s="419">
        <v>44032</v>
      </c>
      <c r="K3981" s="782" t="s">
        <v>784</v>
      </c>
      <c r="L3981" s="323" t="s">
        <v>95</v>
      </c>
      <c r="M3981" s="652" t="s">
        <v>1341</v>
      </c>
      <c r="N3981" s="660">
        <v>44087</v>
      </c>
      <c r="O3981" s="654">
        <v>44095</v>
      </c>
      <c r="P3981" s="396"/>
      <c r="Q3981" s="7" t="s">
        <v>67</v>
      </c>
      <c r="R3981" s="658">
        <f t="shared" si="34"/>
        <v>2020</v>
      </c>
      <c r="S3981" s="330"/>
      <c r="T3981" s="330"/>
      <c r="U3981" s="330"/>
      <c r="V3981" s="330"/>
      <c r="W3981" s="330"/>
    </row>
    <row r="3982" spans="1:23" ht="23.25" hidden="1" customHeight="1" x14ac:dyDescent="0.25">
      <c r="A3982" s="5" t="s">
        <v>9</v>
      </c>
      <c r="B3982" s="5" t="s">
        <v>6003</v>
      </c>
      <c r="C3982" s="376"/>
      <c r="D3982" s="422" t="s">
        <v>2049</v>
      </c>
      <c r="E3982" s="333" t="s">
        <v>2050</v>
      </c>
      <c r="F3982" s="344" t="s">
        <v>50</v>
      </c>
      <c r="G3982" s="344">
        <v>2</v>
      </c>
      <c r="H3982" s="650"/>
      <c r="I3982" s="650"/>
      <c r="J3982" s="419">
        <v>44032</v>
      </c>
      <c r="K3982" s="782" t="s">
        <v>234</v>
      </c>
      <c r="L3982" s="361" t="s">
        <v>9</v>
      </c>
      <c r="M3982" s="652" t="s">
        <v>1341</v>
      </c>
      <c r="N3982" s="660">
        <v>44084</v>
      </c>
      <c r="O3982" s="654">
        <v>44095</v>
      </c>
      <c r="P3982" s="5"/>
      <c r="Q3982" s="7" t="s">
        <v>67</v>
      </c>
      <c r="R3982" s="658">
        <f t="shared" si="34"/>
        <v>2020</v>
      </c>
    </row>
    <row r="3983" spans="1:23" s="564" customFormat="1" ht="23.25" hidden="1" customHeight="1" x14ac:dyDescent="0.25">
      <c r="A3983" s="4" t="s">
        <v>103</v>
      </c>
      <c r="B3983" s="4" t="s">
        <v>5549</v>
      </c>
      <c r="C3983" s="659" t="s">
        <v>784</v>
      </c>
      <c r="D3983" s="422" t="s">
        <v>5562</v>
      </c>
      <c r="E3983" s="337" t="s">
        <v>5563</v>
      </c>
      <c r="F3983" s="332" t="s">
        <v>50</v>
      </c>
      <c r="G3983" s="332">
        <v>4</v>
      </c>
      <c r="H3983" s="650"/>
      <c r="I3983" s="650"/>
      <c r="J3983" s="419">
        <v>44032</v>
      </c>
      <c r="K3983" s="782" t="s">
        <v>784</v>
      </c>
      <c r="L3983" s="323" t="s">
        <v>535</v>
      </c>
      <c r="M3983" s="652" t="s">
        <v>1341</v>
      </c>
      <c r="N3983" s="660">
        <v>44087</v>
      </c>
      <c r="O3983" s="654">
        <v>44095</v>
      </c>
      <c r="P3983" s="396"/>
      <c r="Q3983" s="7" t="s">
        <v>67</v>
      </c>
      <c r="R3983" s="658">
        <f t="shared" si="34"/>
        <v>2020</v>
      </c>
      <c r="S3983" s="330"/>
      <c r="T3983" s="330"/>
      <c r="U3983" s="330"/>
      <c r="V3983" s="330"/>
      <c r="W3983" s="330"/>
    </row>
    <row r="3984" spans="1:23" ht="23.25" hidden="1" customHeight="1" x14ac:dyDescent="0.25">
      <c r="A3984" s="4" t="s">
        <v>103</v>
      </c>
      <c r="B3984" s="4" t="s">
        <v>5549</v>
      </c>
      <c r="C3984" s="659" t="s">
        <v>784</v>
      </c>
      <c r="D3984" s="422" t="s">
        <v>5550</v>
      </c>
      <c r="E3984" s="337" t="s">
        <v>5551</v>
      </c>
      <c r="F3984" s="332" t="s">
        <v>50</v>
      </c>
      <c r="G3984" s="332">
        <v>8</v>
      </c>
      <c r="H3984" s="650"/>
      <c r="I3984" s="650"/>
      <c r="J3984" s="419">
        <v>44032</v>
      </c>
      <c r="K3984" s="782" t="s">
        <v>784</v>
      </c>
      <c r="L3984" s="323" t="s">
        <v>535</v>
      </c>
      <c r="M3984" s="652" t="s">
        <v>1341</v>
      </c>
      <c r="N3984" s="660">
        <v>44087</v>
      </c>
      <c r="O3984" s="654">
        <v>44095</v>
      </c>
      <c r="P3984" s="396"/>
      <c r="Q3984" s="7" t="s">
        <v>67</v>
      </c>
      <c r="R3984" s="658">
        <f t="shared" si="34"/>
        <v>2020</v>
      </c>
    </row>
    <row r="3985" spans="1:23" ht="23.25" hidden="1" customHeight="1" x14ac:dyDescent="0.25">
      <c r="A3985" s="338" t="s">
        <v>95</v>
      </c>
      <c r="B3985" s="5" t="s">
        <v>1012</v>
      </c>
      <c r="C3985" s="376" t="s">
        <v>932</v>
      </c>
      <c r="D3985" s="422" t="s">
        <v>1013</v>
      </c>
      <c r="E3985" s="337" t="s">
        <v>1014</v>
      </c>
      <c r="F3985" s="344" t="s">
        <v>50</v>
      </c>
      <c r="G3985" s="344">
        <v>6</v>
      </c>
      <c r="H3985" s="650"/>
      <c r="I3985" s="650">
        <f>H3985*G3985</f>
        <v>0</v>
      </c>
      <c r="J3985" s="366">
        <v>44032</v>
      </c>
      <c r="K3985" s="782" t="s">
        <v>214</v>
      </c>
      <c r="L3985" s="361" t="s">
        <v>9</v>
      </c>
      <c r="M3985" s="652" t="s">
        <v>81</v>
      </c>
      <c r="N3985" s="660">
        <v>44474</v>
      </c>
      <c r="O3985" s="654">
        <v>44479</v>
      </c>
      <c r="P3985" s="6"/>
      <c r="Q3985" s="701" t="s">
        <v>67</v>
      </c>
      <c r="R3985" s="780">
        <f t="shared" si="34"/>
        <v>2020</v>
      </c>
    </row>
    <row r="3986" spans="1:23" ht="23.25" hidden="1" customHeight="1" x14ac:dyDescent="0.25">
      <c r="A3986" s="453" t="s">
        <v>9</v>
      </c>
      <c r="B3986" s="607" t="s">
        <v>1012</v>
      </c>
      <c r="C3986" s="608" t="s">
        <v>1702</v>
      </c>
      <c r="D3986" s="422" t="s">
        <v>3111</v>
      </c>
      <c r="E3986" s="333" t="s">
        <v>6341</v>
      </c>
      <c r="F3986" s="608" t="s">
        <v>50</v>
      </c>
      <c r="G3986" s="609">
        <v>12</v>
      </c>
      <c r="H3986" s="650"/>
      <c r="I3986" s="650">
        <f>H3986*G3986</f>
        <v>0</v>
      </c>
      <c r="J3986" s="610">
        <v>44032</v>
      </c>
      <c r="K3986" s="782" t="s">
        <v>214</v>
      </c>
      <c r="L3986" s="361" t="s">
        <v>9</v>
      </c>
      <c r="M3986" s="844" t="s">
        <v>1341</v>
      </c>
      <c r="N3986" s="660">
        <v>44078</v>
      </c>
      <c r="O3986" s="654">
        <v>44088</v>
      </c>
      <c r="P3986" s="607"/>
      <c r="Q3986" s="7" t="s">
        <v>67</v>
      </c>
      <c r="R3986" s="667">
        <f t="shared" si="34"/>
        <v>2020</v>
      </c>
    </row>
    <row r="3987" spans="1:23" s="564" customFormat="1" ht="23.25" hidden="1" customHeight="1" x14ac:dyDescent="0.25">
      <c r="A3987" s="454" t="s">
        <v>9</v>
      </c>
      <c r="B3987" s="607" t="s">
        <v>1012</v>
      </c>
      <c r="C3987" s="608" t="s">
        <v>1702</v>
      </c>
      <c r="D3987" s="422" t="s">
        <v>1703</v>
      </c>
      <c r="E3987" s="337" t="s">
        <v>1704</v>
      </c>
      <c r="F3987" s="608" t="s">
        <v>50</v>
      </c>
      <c r="G3987" s="609">
        <v>12</v>
      </c>
      <c r="H3987" s="650"/>
      <c r="I3987" s="650">
        <f>H3987*G3987</f>
        <v>0</v>
      </c>
      <c r="J3987" s="610">
        <v>44032</v>
      </c>
      <c r="K3987" s="782" t="s">
        <v>214</v>
      </c>
      <c r="L3987" s="361" t="s">
        <v>9</v>
      </c>
      <c r="M3987" s="844" t="s">
        <v>1341</v>
      </c>
      <c r="N3987" s="660">
        <v>44078</v>
      </c>
      <c r="O3987" s="654">
        <v>44088</v>
      </c>
      <c r="P3987" s="845"/>
      <c r="Q3987" s="7" t="s">
        <v>67</v>
      </c>
      <c r="R3987" s="667">
        <f t="shared" si="34"/>
        <v>2020</v>
      </c>
      <c r="S3987" s="330"/>
      <c r="T3987" s="330"/>
      <c r="U3987" s="330"/>
      <c r="V3987" s="330"/>
      <c r="W3987" s="330"/>
    </row>
    <row r="3988" spans="1:23" s="564" customFormat="1" ht="23.25" hidden="1" customHeight="1" x14ac:dyDescent="0.25">
      <c r="A3988" s="86" t="s">
        <v>6342</v>
      </c>
      <c r="B3988" s="86" t="s">
        <v>6343</v>
      </c>
      <c r="C3988" s="661" t="s">
        <v>4136</v>
      </c>
      <c r="D3988" s="422" t="s">
        <v>346</v>
      </c>
      <c r="E3988" s="337" t="s">
        <v>6344</v>
      </c>
      <c r="F3988" s="118" t="s">
        <v>144</v>
      </c>
      <c r="G3988" s="661">
        <v>3</v>
      </c>
      <c r="H3988" s="650"/>
      <c r="I3988" s="650"/>
      <c r="J3988" s="846">
        <v>44032</v>
      </c>
      <c r="K3988" s="598" t="s">
        <v>33</v>
      </c>
      <c r="L3988" s="497" t="s">
        <v>113</v>
      </c>
      <c r="M3988" s="652" t="s">
        <v>81</v>
      </c>
      <c r="N3988" s="653">
        <v>44110</v>
      </c>
      <c r="O3988" s="654">
        <v>44118</v>
      </c>
      <c r="P3988" s="86"/>
      <c r="Q3988" s="271" t="s">
        <v>67</v>
      </c>
      <c r="R3988" s="455">
        <f t="shared" si="34"/>
        <v>2020</v>
      </c>
      <c r="S3988" s="330"/>
      <c r="T3988" s="330"/>
      <c r="U3988" s="330"/>
      <c r="V3988" s="330"/>
      <c r="W3988" s="330"/>
    </row>
    <row r="3989" spans="1:23" ht="23.25" hidden="1" customHeight="1" x14ac:dyDescent="0.25">
      <c r="A3989" s="438" t="s">
        <v>54</v>
      </c>
      <c r="B3989" s="438" t="s">
        <v>2016</v>
      </c>
      <c r="C3989" s="668" t="s">
        <v>362</v>
      </c>
      <c r="D3989" s="422" t="s">
        <v>6345</v>
      </c>
      <c r="E3989" s="337" t="s">
        <v>2018</v>
      </c>
      <c r="F3989" s="344" t="s">
        <v>44</v>
      </c>
      <c r="G3989" s="439">
        <v>10</v>
      </c>
      <c r="H3989" s="650">
        <v>1.83</v>
      </c>
      <c r="I3989" s="650">
        <v>18.3</v>
      </c>
      <c r="J3989" s="366">
        <v>44036</v>
      </c>
      <c r="K3989" s="782" t="s">
        <v>524</v>
      </c>
      <c r="L3989" s="497" t="s">
        <v>384</v>
      </c>
      <c r="M3989" s="652" t="s">
        <v>1341</v>
      </c>
      <c r="N3989" s="660" t="s">
        <v>6346</v>
      </c>
      <c r="O3989" s="654">
        <v>44104</v>
      </c>
      <c r="P3989" s="438"/>
      <c r="Q3989" s="696" t="s">
        <v>67</v>
      </c>
      <c r="R3989" s="455">
        <f t="shared" si="34"/>
        <v>2020</v>
      </c>
    </row>
    <row r="3990" spans="1:23" ht="23.25" hidden="1" customHeight="1" x14ac:dyDescent="0.25">
      <c r="A3990" s="445" t="s">
        <v>154</v>
      </c>
      <c r="B3990" s="445" t="s">
        <v>6347</v>
      </c>
      <c r="C3990" s="664"/>
      <c r="D3990" s="422" t="s">
        <v>6348</v>
      </c>
      <c r="E3990" s="337" t="s">
        <v>6347</v>
      </c>
      <c r="F3990" s="122" t="s">
        <v>50</v>
      </c>
      <c r="G3990" s="664" t="s">
        <v>4048</v>
      </c>
      <c r="H3990" s="650"/>
      <c r="I3990" s="650">
        <v>15.12</v>
      </c>
      <c r="J3990" s="665">
        <v>44038</v>
      </c>
      <c r="K3990" s="782" t="s">
        <v>139</v>
      </c>
      <c r="L3990" s="568" t="s">
        <v>9</v>
      </c>
      <c r="M3990" s="652"/>
      <c r="N3990" s="660"/>
      <c r="O3990" s="654"/>
      <c r="P3990" s="124"/>
      <c r="Q3990" s="7" t="s">
        <v>67</v>
      </c>
      <c r="R3990" s="667">
        <f t="shared" si="34"/>
        <v>2020</v>
      </c>
      <c r="S3990" s="124"/>
      <c r="T3990" s="124"/>
      <c r="U3990" s="124"/>
      <c r="V3990" s="124"/>
      <c r="W3990" s="124"/>
    </row>
    <row r="3991" spans="1:23" s="564" customFormat="1" ht="23.25" hidden="1" customHeight="1" x14ac:dyDescent="0.25">
      <c r="A3991" s="445" t="s">
        <v>9</v>
      </c>
      <c r="B3991" s="445" t="s">
        <v>4490</v>
      </c>
      <c r="C3991" s="458"/>
      <c r="D3991" s="422" t="s">
        <v>5262</v>
      </c>
      <c r="E3991" s="337" t="s">
        <v>5263</v>
      </c>
      <c r="F3991" s="467" t="s">
        <v>50</v>
      </c>
      <c r="G3991" s="467" t="s">
        <v>5264</v>
      </c>
      <c r="H3991" s="650"/>
      <c r="I3991" s="650"/>
      <c r="J3991" s="672">
        <v>44040</v>
      </c>
      <c r="K3991" s="598" t="s">
        <v>188</v>
      </c>
      <c r="L3991" s="578" t="s">
        <v>9</v>
      </c>
      <c r="M3991" s="652" t="s">
        <v>1341</v>
      </c>
      <c r="N3991" s="660">
        <v>44092</v>
      </c>
      <c r="O3991" s="654">
        <v>44095</v>
      </c>
      <c r="P3991" s="458"/>
      <c r="Q3991" s="829" t="s">
        <v>67</v>
      </c>
      <c r="R3991" s="455">
        <f t="shared" si="34"/>
        <v>2020</v>
      </c>
      <c r="S3991" s="330"/>
      <c r="T3991" s="330"/>
      <c r="U3991" s="330"/>
      <c r="V3991" s="330"/>
      <c r="W3991" s="330"/>
    </row>
    <row r="3992" spans="1:23" ht="23.25" hidden="1" customHeight="1" x14ac:dyDescent="0.25">
      <c r="A3992" s="5" t="s">
        <v>3029</v>
      </c>
      <c r="B3992" s="5" t="s">
        <v>6349</v>
      </c>
      <c r="C3992" s="376" t="s">
        <v>6350</v>
      </c>
      <c r="D3992" s="344" t="s">
        <v>6351</v>
      </c>
      <c r="E3992" s="337" t="s">
        <v>6352</v>
      </c>
      <c r="F3992" s="344" t="s">
        <v>75</v>
      </c>
      <c r="G3992" s="344">
        <v>200</v>
      </c>
      <c r="H3992" s="650">
        <v>0.1</v>
      </c>
      <c r="I3992" s="650">
        <v>20</v>
      </c>
      <c r="J3992" s="366">
        <v>43249</v>
      </c>
      <c r="K3992" s="598" t="s">
        <v>76</v>
      </c>
      <c r="L3992" s="361" t="s">
        <v>1254</v>
      </c>
      <c r="M3992" s="652" t="s">
        <v>2352</v>
      </c>
      <c r="N3992" s="660">
        <v>43257</v>
      </c>
      <c r="O3992" s="654">
        <v>43266</v>
      </c>
      <c r="P3992" s="6"/>
      <c r="Q3992" s="271" t="s">
        <v>77</v>
      </c>
      <c r="R3992" s="5">
        <v>2018</v>
      </c>
    </row>
    <row r="3993" spans="1:23" ht="23.25" hidden="1" customHeight="1" x14ac:dyDescent="0.25">
      <c r="A3993" s="4" t="s">
        <v>3424</v>
      </c>
      <c r="B3993" s="445" t="s">
        <v>6353</v>
      </c>
      <c r="C3993" s="664" t="s">
        <v>1581</v>
      </c>
      <c r="D3993" s="422" t="s">
        <v>6354</v>
      </c>
      <c r="E3993" s="337" t="s">
        <v>6353</v>
      </c>
      <c r="F3993" s="122" t="s">
        <v>50</v>
      </c>
      <c r="G3993" s="664">
        <v>8</v>
      </c>
      <c r="H3993" s="650"/>
      <c r="I3993" s="650"/>
      <c r="J3993" s="665">
        <v>44041</v>
      </c>
      <c r="K3993" s="782" t="s">
        <v>1581</v>
      </c>
      <c r="L3993" s="323" t="s">
        <v>4</v>
      </c>
      <c r="M3993" s="652"/>
      <c r="N3993" s="660">
        <v>44096</v>
      </c>
      <c r="O3993" s="654"/>
      <c r="P3993" s="124"/>
      <c r="Q3993" s="7" t="s">
        <v>67</v>
      </c>
      <c r="R3993" s="667">
        <f t="shared" ref="R3993:R4000" si="35">YEAR(J3993)</f>
        <v>2020</v>
      </c>
    </row>
    <row r="3994" spans="1:23" s="124" customFormat="1" ht="23.25" hidden="1" customHeight="1" x14ac:dyDescent="0.25">
      <c r="A3994" s="4" t="s">
        <v>9</v>
      </c>
      <c r="B3994" s="445" t="s">
        <v>6355</v>
      </c>
      <c r="C3994" s="664" t="s">
        <v>6356</v>
      </c>
      <c r="D3994" s="422" t="s">
        <v>6357</v>
      </c>
      <c r="E3994" s="337" t="s">
        <v>6355</v>
      </c>
      <c r="F3994" s="122" t="s">
        <v>50</v>
      </c>
      <c r="G3994" s="664">
        <v>2</v>
      </c>
      <c r="H3994" s="650"/>
      <c r="I3994" s="650"/>
      <c r="J3994" s="665">
        <v>44041</v>
      </c>
      <c r="K3994" s="782" t="s">
        <v>1581</v>
      </c>
      <c r="L3994" s="323" t="s">
        <v>9</v>
      </c>
      <c r="M3994" s="652"/>
      <c r="N3994" s="660">
        <v>44096</v>
      </c>
      <c r="O3994" s="654"/>
      <c r="Q3994" s="7" t="s">
        <v>67</v>
      </c>
      <c r="R3994" s="667">
        <f t="shared" si="35"/>
        <v>2020</v>
      </c>
      <c r="S3994" s="330"/>
      <c r="T3994" s="330"/>
      <c r="U3994" s="330"/>
      <c r="V3994" s="330"/>
      <c r="W3994" s="330"/>
    </row>
    <row r="3995" spans="1:23" ht="23.25" hidden="1" customHeight="1" x14ac:dyDescent="0.25">
      <c r="A3995" s="4" t="s">
        <v>9</v>
      </c>
      <c r="B3995" s="445" t="s">
        <v>6358</v>
      </c>
      <c r="C3995" s="664" t="s">
        <v>6359</v>
      </c>
      <c r="D3995" s="422" t="s">
        <v>6360</v>
      </c>
      <c r="E3995" s="337" t="s">
        <v>6358</v>
      </c>
      <c r="F3995" s="122" t="s">
        <v>50</v>
      </c>
      <c r="G3995" s="664" t="s">
        <v>6361</v>
      </c>
      <c r="H3995" s="650"/>
      <c r="I3995" s="650"/>
      <c r="J3995" s="665">
        <v>44041</v>
      </c>
      <c r="K3995" s="782" t="s">
        <v>1581</v>
      </c>
      <c r="L3995" s="323" t="s">
        <v>9</v>
      </c>
      <c r="M3995" s="652"/>
      <c r="N3995" s="660">
        <v>44096</v>
      </c>
      <c r="O3995" s="654"/>
      <c r="P3995" s="124"/>
      <c r="Q3995" s="7" t="s">
        <v>67</v>
      </c>
      <c r="R3995" s="667">
        <f t="shared" si="35"/>
        <v>2020</v>
      </c>
    </row>
    <row r="3996" spans="1:23" s="564" customFormat="1" ht="23.25" hidden="1" customHeight="1" x14ac:dyDescent="0.25">
      <c r="A3996" s="331" t="s">
        <v>7</v>
      </c>
      <c r="B3996" s="4" t="s">
        <v>6362</v>
      </c>
      <c r="C3996" s="430" t="s">
        <v>6363</v>
      </c>
      <c r="D3996" s="422" t="s">
        <v>6364</v>
      </c>
      <c r="E3996" s="337" t="s">
        <v>6365</v>
      </c>
      <c r="F3996" s="332" t="s">
        <v>50</v>
      </c>
      <c r="G3996" s="332">
        <v>3</v>
      </c>
      <c r="H3996" s="650">
        <v>144.47</v>
      </c>
      <c r="I3996" s="650">
        <f>H3996*G3996</f>
        <v>433.40999999999997</v>
      </c>
      <c r="J3996" s="420">
        <v>44042</v>
      </c>
      <c r="K3996" s="598" t="s">
        <v>33</v>
      </c>
      <c r="L3996" s="323" t="s">
        <v>7</v>
      </c>
      <c r="M3996" s="652" t="s">
        <v>601</v>
      </c>
      <c r="N3996" s="653">
        <v>44174</v>
      </c>
      <c r="O3996" s="654">
        <v>44175</v>
      </c>
      <c r="P3996" s="4"/>
      <c r="Q3996" s="2" t="s">
        <v>67</v>
      </c>
      <c r="R3996" s="780">
        <f t="shared" si="35"/>
        <v>2020</v>
      </c>
      <c r="S3996" s="330"/>
      <c r="T3996" s="330"/>
      <c r="U3996" s="330"/>
      <c r="V3996" s="330"/>
      <c r="W3996" s="330"/>
    </row>
    <row r="3997" spans="1:23" ht="23.25" hidden="1" customHeight="1" x14ac:dyDescent="0.25">
      <c r="A3997" s="331" t="s">
        <v>7</v>
      </c>
      <c r="B3997" s="86" t="s">
        <v>6366</v>
      </c>
      <c r="C3997" s="661" t="s">
        <v>6363</v>
      </c>
      <c r="D3997" s="422" t="s">
        <v>6367</v>
      </c>
      <c r="E3997" s="337" t="s">
        <v>6366</v>
      </c>
      <c r="F3997" s="118" t="s">
        <v>50</v>
      </c>
      <c r="G3997" s="661">
        <v>3</v>
      </c>
      <c r="H3997" s="650">
        <v>32.340000000000003</v>
      </c>
      <c r="I3997" s="650"/>
      <c r="J3997" s="420">
        <v>44048</v>
      </c>
      <c r="K3997" s="598" t="s">
        <v>33</v>
      </c>
      <c r="L3997" s="323" t="s">
        <v>7</v>
      </c>
      <c r="M3997" s="652" t="s">
        <v>99</v>
      </c>
      <c r="N3997" s="653">
        <v>44264</v>
      </c>
      <c r="O3997" s="654">
        <v>44267</v>
      </c>
      <c r="P3997" s="86"/>
      <c r="Q3997" s="271" t="s">
        <v>67</v>
      </c>
      <c r="R3997" s="455">
        <f t="shared" si="35"/>
        <v>2020</v>
      </c>
    </row>
    <row r="3998" spans="1:23" ht="23.25" hidden="1" customHeight="1" x14ac:dyDescent="0.25">
      <c r="A3998" s="331" t="s">
        <v>7</v>
      </c>
      <c r="B3998" s="86" t="s">
        <v>6368</v>
      </c>
      <c r="C3998" s="661" t="s">
        <v>6363</v>
      </c>
      <c r="D3998" s="422" t="s">
        <v>6369</v>
      </c>
      <c r="E3998" s="337" t="s">
        <v>6368</v>
      </c>
      <c r="F3998" s="118" t="s">
        <v>50</v>
      </c>
      <c r="G3998" s="661">
        <v>1</v>
      </c>
      <c r="H3998" s="650"/>
      <c r="I3998" s="650">
        <v>7.68</v>
      </c>
      <c r="J3998" s="420">
        <v>44048</v>
      </c>
      <c r="K3998" s="598" t="s">
        <v>33</v>
      </c>
      <c r="L3998" s="580" t="s">
        <v>36</v>
      </c>
      <c r="M3998" s="652" t="s">
        <v>99</v>
      </c>
      <c r="N3998" s="653">
        <v>44264</v>
      </c>
      <c r="O3998" s="654">
        <v>44267</v>
      </c>
      <c r="P3998" s="86"/>
      <c r="Q3998" s="271" t="s">
        <v>67</v>
      </c>
      <c r="R3998" s="455">
        <f t="shared" si="35"/>
        <v>2020</v>
      </c>
    </row>
    <row r="3999" spans="1:23" ht="23.25" hidden="1" customHeight="1" x14ac:dyDescent="0.25">
      <c r="A3999" s="4" t="s">
        <v>0</v>
      </c>
      <c r="B3999" s="4" t="s">
        <v>6370</v>
      </c>
      <c r="C3999" s="430" t="s">
        <v>6371</v>
      </c>
      <c r="D3999" s="422" t="s">
        <v>6372</v>
      </c>
      <c r="E3999" s="337" t="s">
        <v>6373</v>
      </c>
      <c r="F3999" s="332" t="s">
        <v>94</v>
      </c>
      <c r="G3999" s="661">
        <v>8</v>
      </c>
      <c r="H3999" s="650">
        <v>8.19</v>
      </c>
      <c r="I3999" s="650">
        <f>H3999*G3999</f>
        <v>65.52</v>
      </c>
      <c r="J3999" s="168">
        <v>44050</v>
      </c>
      <c r="K3999" s="782" t="s">
        <v>139</v>
      </c>
      <c r="L3999" s="312" t="s">
        <v>0</v>
      </c>
      <c r="M3999" s="652" t="s">
        <v>1341</v>
      </c>
      <c r="N3999" s="660">
        <v>44087</v>
      </c>
      <c r="O3999" s="654">
        <v>44095</v>
      </c>
      <c r="P3999" s="86"/>
      <c r="Q3999" s="271" t="s">
        <v>67</v>
      </c>
      <c r="R3999" s="455">
        <f t="shared" si="35"/>
        <v>2020</v>
      </c>
    </row>
    <row r="4000" spans="1:23" s="564" customFormat="1" ht="23.25" hidden="1" customHeight="1" x14ac:dyDescent="0.25">
      <c r="A4000" s="4" t="s">
        <v>6374</v>
      </c>
      <c r="B4000" s="4" t="s">
        <v>5466</v>
      </c>
      <c r="C4000" s="430" t="s">
        <v>5467</v>
      </c>
      <c r="D4000" s="422">
        <v>28164</v>
      </c>
      <c r="E4000" s="337" t="s">
        <v>5468</v>
      </c>
      <c r="F4000" s="332" t="s">
        <v>94</v>
      </c>
      <c r="G4000" s="332" t="s">
        <v>5469</v>
      </c>
      <c r="H4000" s="650">
        <v>228.2</v>
      </c>
      <c r="I4000" s="650">
        <v>228.2</v>
      </c>
      <c r="J4000" s="420">
        <v>44074</v>
      </c>
      <c r="K4000" s="782" t="s">
        <v>33</v>
      </c>
      <c r="L4000" s="323" t="s">
        <v>5327</v>
      </c>
      <c r="M4000" s="652" t="s">
        <v>2632</v>
      </c>
      <c r="N4000" s="653">
        <v>44084</v>
      </c>
      <c r="O4000" s="657">
        <v>44100</v>
      </c>
      <c r="P4000" s="86"/>
      <c r="Q4000" s="271" t="s">
        <v>67</v>
      </c>
      <c r="R4000" s="455">
        <f t="shared" si="35"/>
        <v>2020</v>
      </c>
      <c r="S4000" s="330"/>
      <c r="T4000" s="330"/>
      <c r="U4000" s="330"/>
      <c r="V4000" s="330"/>
      <c r="W4000" s="330"/>
    </row>
    <row r="4001" spans="1:23" ht="23.25" hidden="1" customHeight="1" x14ac:dyDescent="0.25">
      <c r="A4001" s="5" t="s">
        <v>3034</v>
      </c>
      <c r="B4001" s="5" t="s">
        <v>6375</v>
      </c>
      <c r="C4001" s="376" t="s">
        <v>2428</v>
      </c>
      <c r="D4001" s="344" t="s">
        <v>6376</v>
      </c>
      <c r="E4001" s="337" t="s">
        <v>6375</v>
      </c>
      <c r="F4001" s="344" t="s">
        <v>75</v>
      </c>
      <c r="G4001" s="344">
        <v>5</v>
      </c>
      <c r="H4001" s="650">
        <v>4.53</v>
      </c>
      <c r="I4001" s="650">
        <v>22.650000000000002</v>
      </c>
      <c r="J4001" s="366">
        <v>43207</v>
      </c>
      <c r="K4001" s="598" t="s">
        <v>76</v>
      </c>
      <c r="L4001" s="361" t="s">
        <v>54</v>
      </c>
      <c r="M4001" s="652" t="s">
        <v>634</v>
      </c>
      <c r="N4001" s="660">
        <v>43223</v>
      </c>
      <c r="O4001" s="654">
        <v>43223</v>
      </c>
      <c r="P4001" s="6"/>
      <c r="Q4001" s="271" t="s">
        <v>77</v>
      </c>
      <c r="R4001" s="5">
        <v>2018</v>
      </c>
    </row>
    <row r="4002" spans="1:23" ht="23.25" hidden="1" customHeight="1" x14ac:dyDescent="0.25">
      <c r="A4002" s="445" t="s">
        <v>9</v>
      </c>
      <c r="B4002" s="445" t="s">
        <v>5996</v>
      </c>
      <c r="C4002" s="661"/>
      <c r="D4002" s="422"/>
      <c r="E4002" s="337" t="s">
        <v>5997</v>
      </c>
      <c r="F4002" s="118" t="s">
        <v>50</v>
      </c>
      <c r="G4002" s="661">
        <v>1</v>
      </c>
      <c r="H4002" s="650"/>
      <c r="I4002" s="650">
        <v>42.85</v>
      </c>
      <c r="J4002" s="419">
        <v>44074</v>
      </c>
      <c r="K4002" s="782" t="s">
        <v>1560</v>
      </c>
      <c r="L4002" s="323" t="s">
        <v>9</v>
      </c>
      <c r="M4002" s="652" t="s">
        <v>85</v>
      </c>
      <c r="N4002" s="660">
        <v>44144</v>
      </c>
      <c r="O4002" s="654">
        <v>44148</v>
      </c>
      <c r="P4002" s="86"/>
      <c r="Q4002" s="271" t="s">
        <v>67</v>
      </c>
      <c r="R4002" s="455">
        <f t="shared" ref="R4002:R4045" si="36">YEAR(J4002)</f>
        <v>2020</v>
      </c>
    </row>
    <row r="4003" spans="1:23" ht="23.25" hidden="1" customHeight="1" x14ac:dyDescent="0.25">
      <c r="A4003" s="4" t="s">
        <v>9</v>
      </c>
      <c r="B4003" s="4" t="s">
        <v>5500</v>
      </c>
      <c r="C4003" s="430"/>
      <c r="D4003" s="422" t="s">
        <v>5501</v>
      </c>
      <c r="E4003" s="337" t="s">
        <v>5502</v>
      </c>
      <c r="F4003" s="332" t="s">
        <v>144</v>
      </c>
      <c r="G4003" s="332">
        <v>4</v>
      </c>
      <c r="H4003" s="650">
        <v>75</v>
      </c>
      <c r="I4003" s="650">
        <f>H4003*G4003</f>
        <v>300</v>
      </c>
      <c r="J4003" s="419">
        <v>44074</v>
      </c>
      <c r="K4003" s="782" t="s">
        <v>214</v>
      </c>
      <c r="L4003" s="323" t="s">
        <v>78</v>
      </c>
      <c r="M4003" s="652" t="s">
        <v>1341</v>
      </c>
      <c r="N4003" s="660">
        <v>44078</v>
      </c>
      <c r="O4003" s="654">
        <v>44088</v>
      </c>
      <c r="P4003" s="430"/>
      <c r="Q4003" s="7" t="s">
        <v>67</v>
      </c>
      <c r="R4003" s="715">
        <f t="shared" si="36"/>
        <v>2020</v>
      </c>
    </row>
    <row r="4004" spans="1:23" ht="23.25" hidden="1" customHeight="1" x14ac:dyDescent="0.25">
      <c r="A4004" s="3" t="s">
        <v>140</v>
      </c>
      <c r="B4004" s="4" t="s">
        <v>6377</v>
      </c>
      <c r="C4004" s="664" t="s">
        <v>646</v>
      </c>
      <c r="D4004" s="422">
        <v>192596</v>
      </c>
      <c r="E4004" s="337" t="s">
        <v>6378</v>
      </c>
      <c r="F4004" s="122" t="s">
        <v>94</v>
      </c>
      <c r="G4004" s="664">
        <v>13</v>
      </c>
      <c r="H4004" s="650"/>
      <c r="I4004" s="650">
        <f>H4004*G4004</f>
        <v>0</v>
      </c>
      <c r="J4004" s="665">
        <v>44075</v>
      </c>
      <c r="K4004" s="782" t="s">
        <v>721</v>
      </c>
      <c r="L4004" s="568" t="s">
        <v>54</v>
      </c>
      <c r="M4004" s="652"/>
      <c r="N4004" s="660"/>
      <c r="O4004" s="684"/>
      <c r="P4004" s="124"/>
      <c r="Q4004" s="271" t="s">
        <v>67</v>
      </c>
      <c r="R4004" s="667">
        <f t="shared" si="36"/>
        <v>2020</v>
      </c>
    </row>
    <row r="4005" spans="1:23" s="564" customFormat="1" ht="23.25" hidden="1" customHeight="1" x14ac:dyDescent="0.25">
      <c r="A4005" s="338" t="s">
        <v>307</v>
      </c>
      <c r="B4005" s="5" t="s">
        <v>2035</v>
      </c>
      <c r="C4005" s="376" t="s">
        <v>2029</v>
      </c>
      <c r="D4005" s="422" t="s">
        <v>2036</v>
      </c>
      <c r="E4005" s="333" t="s">
        <v>2037</v>
      </c>
      <c r="F4005" s="344" t="s">
        <v>50</v>
      </c>
      <c r="G4005" s="344">
        <v>2</v>
      </c>
      <c r="H4005" s="650">
        <v>19.28</v>
      </c>
      <c r="I4005" s="650"/>
      <c r="J4005" s="366">
        <v>44076</v>
      </c>
      <c r="K4005" s="782" t="s">
        <v>139</v>
      </c>
      <c r="L4005" s="361" t="s">
        <v>120</v>
      </c>
      <c r="M4005" s="652" t="s">
        <v>1341</v>
      </c>
      <c r="N4005" s="660">
        <v>44087</v>
      </c>
      <c r="O4005" s="654">
        <v>44095</v>
      </c>
      <c r="P4005" s="6"/>
      <c r="Q4005" s="271" t="s">
        <v>67</v>
      </c>
      <c r="R4005" s="715">
        <f t="shared" si="36"/>
        <v>2020</v>
      </c>
      <c r="S4005" s="330"/>
      <c r="T4005" s="330"/>
      <c r="U4005" s="330"/>
      <c r="V4005" s="330"/>
      <c r="W4005" s="330"/>
    </row>
    <row r="4006" spans="1:23" s="695" customFormat="1" ht="23.25" hidden="1" customHeight="1" x14ac:dyDescent="0.25">
      <c r="A4006" s="342" t="s">
        <v>384</v>
      </c>
      <c r="B4006" s="448" t="s">
        <v>531</v>
      </c>
      <c r="C4006" s="699" t="s">
        <v>532</v>
      </c>
      <c r="D4006" s="422" t="s">
        <v>6379</v>
      </c>
      <c r="E4006" s="337" t="s">
        <v>6380</v>
      </c>
      <c r="F4006" s="699" t="s">
        <v>94</v>
      </c>
      <c r="G4006" s="699">
        <v>10</v>
      </c>
      <c r="H4006" s="650"/>
      <c r="I4006" s="650"/>
      <c r="J4006" s="700">
        <v>44019</v>
      </c>
      <c r="K4006" s="598" t="s">
        <v>76</v>
      </c>
      <c r="L4006" s="312" t="s">
        <v>535</v>
      </c>
      <c r="M4006" s="652"/>
      <c r="N4006" s="660">
        <v>44029</v>
      </c>
      <c r="O4006" s="684">
        <v>44034</v>
      </c>
      <c r="P4006" s="699"/>
      <c r="Q4006" s="701" t="s">
        <v>67</v>
      </c>
      <c r="R4006" s="658">
        <f t="shared" si="36"/>
        <v>2020</v>
      </c>
      <c r="S4006" s="330"/>
      <c r="T4006" s="330"/>
      <c r="U4006" s="330"/>
      <c r="V4006" s="330"/>
      <c r="W4006" s="330"/>
    </row>
    <row r="4007" spans="1:23" s="695" customFormat="1" ht="23.25" hidden="1" customHeight="1" x14ac:dyDescent="0.25">
      <c r="A4007" s="342" t="s">
        <v>384</v>
      </c>
      <c r="B4007" s="448" t="s">
        <v>531</v>
      </c>
      <c r="C4007" s="699" t="s">
        <v>532</v>
      </c>
      <c r="D4007" s="422" t="s">
        <v>6381</v>
      </c>
      <c r="E4007" s="337" t="s">
        <v>6382</v>
      </c>
      <c r="F4007" s="699" t="s">
        <v>94</v>
      </c>
      <c r="G4007" s="699">
        <v>20</v>
      </c>
      <c r="H4007" s="650"/>
      <c r="I4007" s="650"/>
      <c r="J4007" s="700">
        <v>44019</v>
      </c>
      <c r="K4007" s="598" t="s">
        <v>76</v>
      </c>
      <c r="L4007" s="312" t="s">
        <v>535</v>
      </c>
      <c r="M4007" s="652"/>
      <c r="N4007" s="660">
        <v>44029</v>
      </c>
      <c r="O4007" s="684">
        <v>44034</v>
      </c>
      <c r="P4007" s="699"/>
      <c r="Q4007" s="701" t="s">
        <v>67</v>
      </c>
      <c r="R4007" s="658">
        <f t="shared" si="36"/>
        <v>2020</v>
      </c>
      <c r="S4007" s="330"/>
      <c r="T4007" s="330"/>
      <c r="U4007" s="330"/>
      <c r="V4007" s="330"/>
      <c r="W4007" s="330"/>
    </row>
    <row r="4008" spans="1:23" s="695" customFormat="1" ht="23.25" hidden="1" customHeight="1" x14ac:dyDescent="0.25">
      <c r="A4008" s="86" t="s">
        <v>9</v>
      </c>
      <c r="B4008" s="5" t="s">
        <v>6383</v>
      </c>
      <c r="C4008" s="664" t="s">
        <v>2029</v>
      </c>
      <c r="D4008" s="422" t="s">
        <v>6384</v>
      </c>
      <c r="E4008" s="337" t="s">
        <v>6383</v>
      </c>
      <c r="F4008" s="122" t="s">
        <v>50</v>
      </c>
      <c r="G4008" s="664">
        <v>1</v>
      </c>
      <c r="H4008" s="650"/>
      <c r="I4008" s="650">
        <v>14.87</v>
      </c>
      <c r="J4008" s="665">
        <v>44076</v>
      </c>
      <c r="K4008" s="782" t="s">
        <v>139</v>
      </c>
      <c r="L4008" s="568" t="s">
        <v>9</v>
      </c>
      <c r="M4008" s="652" t="s">
        <v>1341</v>
      </c>
      <c r="N4008" s="660">
        <v>44087</v>
      </c>
      <c r="O4008" s="684">
        <v>44095</v>
      </c>
      <c r="P4008" s="124"/>
      <c r="Q4008" s="271" t="s">
        <v>67</v>
      </c>
      <c r="R4008" s="667">
        <f t="shared" si="36"/>
        <v>2020</v>
      </c>
      <c r="S4008" s="330"/>
      <c r="T4008" s="330"/>
      <c r="U4008" s="330"/>
      <c r="V4008" s="330"/>
      <c r="W4008" s="330"/>
    </row>
    <row r="4009" spans="1:23" ht="23.25" hidden="1" customHeight="1" x14ac:dyDescent="0.25">
      <c r="A4009" s="86" t="s">
        <v>3047</v>
      </c>
      <c r="B4009" s="124" t="s">
        <v>6385</v>
      </c>
      <c r="C4009" s="664" t="s">
        <v>2029</v>
      </c>
      <c r="D4009" s="422" t="s">
        <v>6386</v>
      </c>
      <c r="E4009" s="337" t="s">
        <v>6385</v>
      </c>
      <c r="F4009" s="122" t="s">
        <v>50</v>
      </c>
      <c r="G4009" s="664">
        <v>1</v>
      </c>
      <c r="H4009" s="650">
        <v>18.98</v>
      </c>
      <c r="I4009" s="650"/>
      <c r="J4009" s="665">
        <v>44076</v>
      </c>
      <c r="K4009" s="782" t="s">
        <v>139</v>
      </c>
      <c r="L4009" s="568" t="s">
        <v>4</v>
      </c>
      <c r="M4009" s="652" t="s">
        <v>1341</v>
      </c>
      <c r="N4009" s="660">
        <v>44087</v>
      </c>
      <c r="O4009" s="654">
        <v>44095</v>
      </c>
      <c r="P4009" s="124"/>
      <c r="Q4009" s="271" t="s">
        <v>67</v>
      </c>
      <c r="R4009" s="667">
        <f t="shared" si="36"/>
        <v>2020</v>
      </c>
    </row>
    <row r="4010" spans="1:23" ht="23.25" hidden="1" customHeight="1" x14ac:dyDescent="0.25">
      <c r="A4010" s="86" t="s">
        <v>3047</v>
      </c>
      <c r="B4010" s="124" t="s">
        <v>6387</v>
      </c>
      <c r="C4010" s="664" t="s">
        <v>2029</v>
      </c>
      <c r="D4010" s="422" t="s">
        <v>6388</v>
      </c>
      <c r="E4010" s="337" t="s">
        <v>6387</v>
      </c>
      <c r="F4010" s="122" t="s">
        <v>50</v>
      </c>
      <c r="G4010" s="664">
        <v>1</v>
      </c>
      <c r="H4010" s="650"/>
      <c r="I4010" s="650">
        <v>26.67</v>
      </c>
      <c r="J4010" s="665">
        <v>44076</v>
      </c>
      <c r="K4010" s="782" t="s">
        <v>139</v>
      </c>
      <c r="L4010" s="568" t="s">
        <v>4</v>
      </c>
      <c r="M4010" s="652" t="s">
        <v>1341</v>
      </c>
      <c r="N4010" s="653">
        <v>44087</v>
      </c>
      <c r="O4010" s="654">
        <v>44095</v>
      </c>
      <c r="P4010" s="124"/>
      <c r="Q4010" s="271" t="s">
        <v>67</v>
      </c>
      <c r="R4010" s="667">
        <f t="shared" si="36"/>
        <v>2020</v>
      </c>
    </row>
    <row r="4011" spans="1:23" s="695" customFormat="1" ht="23.25" hidden="1" customHeight="1" x14ac:dyDescent="0.25">
      <c r="A4011" s="86" t="s">
        <v>3047</v>
      </c>
      <c r="B4011" s="124" t="s">
        <v>6389</v>
      </c>
      <c r="C4011" s="664" t="s">
        <v>2029</v>
      </c>
      <c r="D4011" s="422" t="s">
        <v>6390</v>
      </c>
      <c r="E4011" s="337" t="s">
        <v>6389</v>
      </c>
      <c r="F4011" s="122" t="s">
        <v>50</v>
      </c>
      <c r="G4011" s="664">
        <v>1</v>
      </c>
      <c r="H4011" s="650">
        <v>11.76</v>
      </c>
      <c r="I4011" s="650"/>
      <c r="J4011" s="665">
        <v>44076</v>
      </c>
      <c r="K4011" s="782" t="s">
        <v>139</v>
      </c>
      <c r="L4011" s="568" t="s">
        <v>4</v>
      </c>
      <c r="M4011" s="652" t="s">
        <v>1341</v>
      </c>
      <c r="N4011" s="660">
        <v>44087</v>
      </c>
      <c r="O4011" s="684">
        <v>44095</v>
      </c>
      <c r="P4011" s="124"/>
      <c r="Q4011" s="271" t="s">
        <v>67</v>
      </c>
      <c r="R4011" s="667">
        <f t="shared" si="36"/>
        <v>2020</v>
      </c>
      <c r="S4011" s="330"/>
      <c r="T4011" s="330"/>
      <c r="U4011" s="330"/>
      <c r="V4011" s="330"/>
      <c r="W4011" s="330"/>
    </row>
    <row r="4012" spans="1:23" s="695" customFormat="1" ht="23.25" hidden="1" customHeight="1" x14ac:dyDescent="0.25">
      <c r="A4012" s="86" t="s">
        <v>3047</v>
      </c>
      <c r="B4012" s="124" t="s">
        <v>6391</v>
      </c>
      <c r="C4012" s="664" t="s">
        <v>2029</v>
      </c>
      <c r="D4012" s="422" t="s">
        <v>6392</v>
      </c>
      <c r="E4012" s="337" t="s">
        <v>6391</v>
      </c>
      <c r="F4012" s="122" t="s">
        <v>50</v>
      </c>
      <c r="G4012" s="664">
        <v>1</v>
      </c>
      <c r="H4012" s="650"/>
      <c r="I4012" s="650">
        <v>9.5299999999999994</v>
      </c>
      <c r="J4012" s="665">
        <v>44076</v>
      </c>
      <c r="K4012" s="782" t="s">
        <v>139</v>
      </c>
      <c r="L4012" s="568" t="s">
        <v>4</v>
      </c>
      <c r="M4012" s="652" t="s">
        <v>1341</v>
      </c>
      <c r="N4012" s="660">
        <v>44087</v>
      </c>
      <c r="O4012" s="684">
        <v>44095</v>
      </c>
      <c r="P4012" s="124"/>
      <c r="Q4012" s="271" t="s">
        <v>67</v>
      </c>
      <c r="R4012" s="667">
        <f t="shared" si="36"/>
        <v>2020</v>
      </c>
      <c r="S4012" s="330"/>
      <c r="T4012" s="330"/>
      <c r="U4012" s="330"/>
      <c r="V4012" s="330"/>
      <c r="W4012" s="330"/>
    </row>
    <row r="4013" spans="1:23" s="695" customFormat="1" ht="23.25" hidden="1" customHeight="1" x14ac:dyDescent="0.25">
      <c r="A4013" s="445" t="s">
        <v>5522</v>
      </c>
      <c r="B4013" s="438" t="s">
        <v>6393</v>
      </c>
      <c r="C4013" s="661" t="s">
        <v>5524</v>
      </c>
      <c r="D4013" s="422" t="s">
        <v>6394</v>
      </c>
      <c r="E4013" s="337" t="s">
        <v>6395</v>
      </c>
      <c r="F4013" s="344" t="s">
        <v>44</v>
      </c>
      <c r="G4013" s="661">
        <v>4</v>
      </c>
      <c r="H4013" s="650">
        <v>0</v>
      </c>
      <c r="I4013" s="650">
        <f>H4013*G4013</f>
        <v>0</v>
      </c>
      <c r="J4013" s="168">
        <v>44077</v>
      </c>
      <c r="K4013" s="782" t="s">
        <v>5524</v>
      </c>
      <c r="L4013" s="578" t="s">
        <v>5522</v>
      </c>
      <c r="M4013" s="652" t="s">
        <v>1341</v>
      </c>
      <c r="N4013" s="660">
        <v>44087</v>
      </c>
      <c r="O4013" s="684">
        <v>44095</v>
      </c>
      <c r="P4013" s="86"/>
      <c r="Q4013" s="2" t="s">
        <v>100</v>
      </c>
      <c r="R4013" s="455">
        <f t="shared" si="36"/>
        <v>2020</v>
      </c>
      <c r="S4013" s="330"/>
      <c r="T4013" s="330"/>
      <c r="U4013" s="330"/>
      <c r="V4013" s="330"/>
      <c r="W4013" s="330"/>
    </row>
    <row r="4014" spans="1:23" s="695" customFormat="1" ht="23.25" hidden="1" customHeight="1" x14ac:dyDescent="0.25">
      <c r="A4014" s="445" t="s">
        <v>5522</v>
      </c>
      <c r="B4014" s="438" t="s">
        <v>6396</v>
      </c>
      <c r="C4014" s="661" t="s">
        <v>5524</v>
      </c>
      <c r="D4014" s="422" t="s">
        <v>6397</v>
      </c>
      <c r="E4014" s="337" t="s">
        <v>6398</v>
      </c>
      <c r="F4014" s="344" t="s">
        <v>44</v>
      </c>
      <c r="G4014" s="661">
        <v>1</v>
      </c>
      <c r="H4014" s="650">
        <v>0</v>
      </c>
      <c r="I4014" s="650">
        <f>H4014*G4014</f>
        <v>0</v>
      </c>
      <c r="J4014" s="168">
        <v>44077</v>
      </c>
      <c r="K4014" s="782" t="s">
        <v>5524</v>
      </c>
      <c r="L4014" s="578" t="s">
        <v>5522</v>
      </c>
      <c r="M4014" s="652" t="s">
        <v>1341</v>
      </c>
      <c r="N4014" s="660">
        <v>44087</v>
      </c>
      <c r="O4014" s="684">
        <v>44095</v>
      </c>
      <c r="P4014" s="86"/>
      <c r="Q4014" s="2" t="s">
        <v>100</v>
      </c>
      <c r="R4014" s="455">
        <f t="shared" si="36"/>
        <v>2020</v>
      </c>
      <c r="S4014" s="330"/>
      <c r="T4014" s="330"/>
      <c r="U4014" s="330"/>
      <c r="V4014" s="330"/>
      <c r="W4014" s="330"/>
    </row>
    <row r="4015" spans="1:23" ht="23.25" hidden="1" customHeight="1" x14ac:dyDescent="0.25">
      <c r="A4015" s="86" t="s">
        <v>1158</v>
      </c>
      <c r="B4015" s="455" t="s">
        <v>6399</v>
      </c>
      <c r="C4015" s="661" t="s">
        <v>1160</v>
      </c>
      <c r="D4015" s="422" t="s">
        <v>6400</v>
      </c>
      <c r="E4015" s="333" t="s">
        <v>6399</v>
      </c>
      <c r="F4015" s="118" t="s">
        <v>94</v>
      </c>
      <c r="G4015" s="661">
        <v>2</v>
      </c>
      <c r="H4015" s="650">
        <v>28.99</v>
      </c>
      <c r="I4015" s="650">
        <f>H4015*G4015</f>
        <v>57.98</v>
      </c>
      <c r="J4015" s="168">
        <v>44077</v>
      </c>
      <c r="K4015" s="782" t="s">
        <v>139</v>
      </c>
      <c r="L4015" s="312" t="s">
        <v>1158</v>
      </c>
      <c r="M4015" s="652" t="s">
        <v>1341</v>
      </c>
      <c r="N4015" s="660">
        <v>44087</v>
      </c>
      <c r="O4015" s="654">
        <v>44095</v>
      </c>
      <c r="P4015" s="86"/>
      <c r="Q4015" s="271" t="s">
        <v>67</v>
      </c>
      <c r="R4015" s="455">
        <f t="shared" si="36"/>
        <v>2020</v>
      </c>
    </row>
    <row r="4016" spans="1:23" ht="23.25" hidden="1" customHeight="1" x14ac:dyDescent="0.25">
      <c r="A4016" s="86" t="s">
        <v>54</v>
      </c>
      <c r="B4016" s="86" t="s">
        <v>6401</v>
      </c>
      <c r="C4016" s="661"/>
      <c r="D4016" s="422" t="s">
        <v>6402</v>
      </c>
      <c r="E4016" s="337" t="s">
        <v>6401</v>
      </c>
      <c r="F4016" s="118" t="s">
        <v>32</v>
      </c>
      <c r="G4016" s="661">
        <v>1</v>
      </c>
      <c r="H4016" s="650">
        <v>1275</v>
      </c>
      <c r="I4016" s="650">
        <v>1275</v>
      </c>
      <c r="J4016" s="168">
        <v>44078</v>
      </c>
      <c r="K4016" s="598" t="s">
        <v>4113</v>
      </c>
      <c r="L4016" s="312" t="s">
        <v>88</v>
      </c>
      <c r="M4016" s="652" t="s">
        <v>1341</v>
      </c>
      <c r="N4016" s="660">
        <v>44084</v>
      </c>
      <c r="O4016" s="654">
        <v>44098</v>
      </c>
      <c r="P4016" s="86"/>
      <c r="Q4016" s="271" t="s">
        <v>67</v>
      </c>
      <c r="R4016" s="455">
        <f t="shared" si="36"/>
        <v>2020</v>
      </c>
    </row>
    <row r="4017" spans="1:23" ht="23.25" hidden="1" customHeight="1" x14ac:dyDescent="0.25">
      <c r="A4017" s="86" t="s">
        <v>384</v>
      </c>
      <c r="B4017" s="86" t="s">
        <v>6403</v>
      </c>
      <c r="C4017" s="661" t="s">
        <v>947</v>
      </c>
      <c r="D4017" s="422" t="s">
        <v>6404</v>
      </c>
      <c r="E4017" s="337" t="s">
        <v>6403</v>
      </c>
      <c r="F4017" s="118" t="s">
        <v>50</v>
      </c>
      <c r="G4017" s="661">
        <v>3</v>
      </c>
      <c r="H4017" s="650">
        <v>28.64</v>
      </c>
      <c r="I4017" s="650">
        <f>H4017*G4017</f>
        <v>85.92</v>
      </c>
      <c r="J4017" s="168">
        <v>44078</v>
      </c>
      <c r="K4017" s="782" t="s">
        <v>234</v>
      </c>
      <c r="L4017" s="312" t="s">
        <v>384</v>
      </c>
      <c r="M4017" s="652" t="s">
        <v>81</v>
      </c>
      <c r="N4017" s="660">
        <v>44110</v>
      </c>
      <c r="O4017" s="654">
        <v>44118</v>
      </c>
      <c r="P4017" s="86"/>
      <c r="Q4017" s="271" t="s">
        <v>67</v>
      </c>
      <c r="R4017" s="455">
        <f t="shared" si="36"/>
        <v>2020</v>
      </c>
    </row>
    <row r="4018" spans="1:23" ht="23.25" hidden="1" customHeight="1" x14ac:dyDescent="0.25">
      <c r="A4018" s="4" t="s">
        <v>0</v>
      </c>
      <c r="B4018" s="4" t="s">
        <v>6370</v>
      </c>
      <c r="C4018" s="430" t="s">
        <v>166</v>
      </c>
      <c r="D4018" s="422" t="s">
        <v>1473</v>
      </c>
      <c r="E4018" s="333" t="s">
        <v>4823</v>
      </c>
      <c r="F4018" s="332" t="s">
        <v>94</v>
      </c>
      <c r="G4018" s="332">
        <v>2</v>
      </c>
      <c r="H4018" s="650">
        <v>62</v>
      </c>
      <c r="I4018" s="650">
        <f>G4018*H4018</f>
        <v>124</v>
      </c>
      <c r="J4018" s="419">
        <v>44081</v>
      </c>
      <c r="K4018" s="782" t="s">
        <v>216</v>
      </c>
      <c r="L4018" s="323" t="s">
        <v>54</v>
      </c>
      <c r="M4018" s="652" t="s">
        <v>85</v>
      </c>
      <c r="N4018" s="660">
        <v>44144</v>
      </c>
      <c r="O4018" s="654">
        <v>44148</v>
      </c>
      <c r="P4018" s="86"/>
      <c r="Q4018" s="271" t="s">
        <v>67</v>
      </c>
      <c r="R4018" s="455">
        <f t="shared" si="36"/>
        <v>2020</v>
      </c>
    </row>
    <row r="4019" spans="1:23" ht="23.25" hidden="1" customHeight="1" x14ac:dyDescent="0.25">
      <c r="A4019" s="438" t="s">
        <v>307</v>
      </c>
      <c r="B4019" s="438" t="s">
        <v>3485</v>
      </c>
      <c r="C4019" s="668" t="s">
        <v>198</v>
      </c>
      <c r="D4019" s="422">
        <v>180539</v>
      </c>
      <c r="E4019" s="337" t="s">
        <v>3487</v>
      </c>
      <c r="F4019" s="668" t="s">
        <v>144</v>
      </c>
      <c r="G4019" s="439">
        <v>2</v>
      </c>
      <c r="H4019" s="650">
        <v>20</v>
      </c>
      <c r="I4019" s="650">
        <f>H4019*G4019</f>
        <v>40</v>
      </c>
      <c r="J4019" s="799">
        <v>44083</v>
      </c>
      <c r="K4019" s="782" t="s">
        <v>214</v>
      </c>
      <c r="L4019" s="361" t="s">
        <v>9</v>
      </c>
      <c r="M4019" s="652" t="s">
        <v>1341</v>
      </c>
      <c r="N4019" s="660">
        <v>44089</v>
      </c>
      <c r="O4019" s="654">
        <v>44095</v>
      </c>
      <c r="P4019" s="800"/>
      <c r="Q4019" s="271" t="s">
        <v>67</v>
      </c>
      <c r="R4019" s="455">
        <f t="shared" si="36"/>
        <v>2020</v>
      </c>
    </row>
    <row r="4020" spans="1:23" ht="23.25" hidden="1" customHeight="1" x14ac:dyDescent="0.25">
      <c r="A4020" s="438" t="s">
        <v>3747</v>
      </c>
      <c r="B4020" s="438" t="s">
        <v>3485</v>
      </c>
      <c r="C4020" s="847" t="s">
        <v>1799</v>
      </c>
      <c r="D4020" s="422">
        <v>218560</v>
      </c>
      <c r="E4020" s="337" t="s">
        <v>3765</v>
      </c>
      <c r="F4020" s="668" t="s">
        <v>144</v>
      </c>
      <c r="G4020" s="439">
        <v>2</v>
      </c>
      <c r="H4020" s="650">
        <v>107.2</v>
      </c>
      <c r="I4020" s="650">
        <f>H4020*G4020</f>
        <v>214.4</v>
      </c>
      <c r="J4020" s="799">
        <v>44083</v>
      </c>
      <c r="K4020" s="782" t="s">
        <v>214</v>
      </c>
      <c r="L4020" s="361" t="s">
        <v>9</v>
      </c>
      <c r="M4020" s="652" t="s">
        <v>1341</v>
      </c>
      <c r="N4020" s="660">
        <v>44089</v>
      </c>
      <c r="O4020" s="654">
        <v>44095</v>
      </c>
      <c r="P4020" s="696" t="s">
        <v>3749</v>
      </c>
      <c r="Q4020" s="271" t="s">
        <v>67</v>
      </c>
      <c r="R4020" s="455">
        <f t="shared" si="36"/>
        <v>2020</v>
      </c>
    </row>
    <row r="4021" spans="1:23" ht="23.25" hidden="1" customHeight="1" x14ac:dyDescent="0.25">
      <c r="A4021" s="456" t="s">
        <v>140</v>
      </c>
      <c r="B4021" s="438" t="s">
        <v>1443</v>
      </c>
      <c r="C4021" s="668" t="s">
        <v>198</v>
      </c>
      <c r="D4021" s="422">
        <v>180596</v>
      </c>
      <c r="E4021" s="337" t="s">
        <v>1444</v>
      </c>
      <c r="F4021" s="668" t="s">
        <v>144</v>
      </c>
      <c r="G4021" s="439">
        <v>10</v>
      </c>
      <c r="H4021" s="650">
        <v>7.5</v>
      </c>
      <c r="I4021" s="650">
        <f>H4021*G4021</f>
        <v>75</v>
      </c>
      <c r="J4021" s="799">
        <v>44083</v>
      </c>
      <c r="K4021" s="782" t="s">
        <v>214</v>
      </c>
      <c r="L4021" s="497"/>
      <c r="M4021" s="652" t="s">
        <v>1341</v>
      </c>
      <c r="N4021" s="660">
        <v>44089</v>
      </c>
      <c r="O4021" s="654">
        <v>44095</v>
      </c>
      <c r="P4021" s="800"/>
      <c r="Q4021" s="271" t="s">
        <v>67</v>
      </c>
      <c r="R4021" s="455">
        <f t="shared" si="36"/>
        <v>2020</v>
      </c>
    </row>
    <row r="4022" spans="1:23" ht="23.25" hidden="1" customHeight="1" x14ac:dyDescent="0.25">
      <c r="A4022" s="86" t="s">
        <v>54</v>
      </c>
      <c r="B4022" s="438" t="s">
        <v>6405</v>
      </c>
      <c r="C4022" s="664"/>
      <c r="D4022" s="422" t="s">
        <v>6406</v>
      </c>
      <c r="E4022" s="337" t="s">
        <v>6407</v>
      </c>
      <c r="F4022" s="122" t="s">
        <v>32</v>
      </c>
      <c r="G4022" s="664">
        <v>1</v>
      </c>
      <c r="H4022" s="650">
        <v>211.25</v>
      </c>
      <c r="I4022" s="650">
        <v>211.25</v>
      </c>
      <c r="J4022" s="828">
        <v>44083</v>
      </c>
      <c r="K4022" s="782" t="s">
        <v>33</v>
      </c>
      <c r="L4022" s="568" t="s">
        <v>88</v>
      </c>
      <c r="M4022" s="652" t="s">
        <v>1341</v>
      </c>
      <c r="N4022" s="653">
        <v>44084</v>
      </c>
      <c r="O4022" s="654">
        <v>44095</v>
      </c>
      <c r="P4022" s="124"/>
      <c r="Q4022" s="271" t="s">
        <v>67</v>
      </c>
      <c r="R4022" s="523">
        <f t="shared" si="36"/>
        <v>2020</v>
      </c>
    </row>
    <row r="4023" spans="1:23" ht="29.25" hidden="1" customHeight="1" x14ac:dyDescent="0.25">
      <c r="A4023" s="86" t="s">
        <v>103</v>
      </c>
      <c r="B4023" s="438" t="s">
        <v>6408</v>
      </c>
      <c r="C4023" s="661"/>
      <c r="D4023" s="422" t="s">
        <v>6409</v>
      </c>
      <c r="E4023" s="337" t="s">
        <v>6410</v>
      </c>
      <c r="F4023" s="118" t="s">
        <v>32</v>
      </c>
      <c r="G4023" s="661">
        <v>1</v>
      </c>
      <c r="H4023" s="650">
        <v>1321.5</v>
      </c>
      <c r="I4023" s="650">
        <v>1321.5</v>
      </c>
      <c r="J4023" s="168">
        <v>44083</v>
      </c>
      <c r="K4023" s="782" t="s">
        <v>1892</v>
      </c>
      <c r="L4023" s="312" t="s">
        <v>6411</v>
      </c>
      <c r="M4023" s="652" t="s">
        <v>1341</v>
      </c>
      <c r="N4023" s="660">
        <v>44084</v>
      </c>
      <c r="O4023" s="654">
        <v>44095</v>
      </c>
      <c r="P4023" s="86"/>
      <c r="Q4023" s="271" t="s">
        <v>67</v>
      </c>
      <c r="R4023" s="455">
        <f t="shared" si="36"/>
        <v>2020</v>
      </c>
    </row>
    <row r="4024" spans="1:23" s="564" customFormat="1" ht="23.25" hidden="1" customHeight="1" x14ac:dyDescent="0.25">
      <c r="A4024" s="86" t="s">
        <v>6374</v>
      </c>
      <c r="B4024" s="86" t="s">
        <v>6412</v>
      </c>
      <c r="C4024" s="661" t="s">
        <v>5088</v>
      </c>
      <c r="D4024" s="422" t="s">
        <v>6413</v>
      </c>
      <c r="E4024" s="333" t="s">
        <v>6414</v>
      </c>
      <c r="F4024" s="118" t="s">
        <v>94</v>
      </c>
      <c r="G4024" s="661">
        <v>10</v>
      </c>
      <c r="H4024" s="650">
        <v>9.23</v>
      </c>
      <c r="I4024" s="650">
        <v>92.3</v>
      </c>
      <c r="J4024" s="168">
        <v>44083</v>
      </c>
      <c r="K4024" s="782" t="s">
        <v>139</v>
      </c>
      <c r="L4024" s="312" t="s">
        <v>0</v>
      </c>
      <c r="M4024" s="652" t="s">
        <v>1341</v>
      </c>
      <c r="N4024" s="660">
        <v>44087</v>
      </c>
      <c r="O4024" s="654">
        <v>44095</v>
      </c>
      <c r="P4024" s="86"/>
      <c r="Q4024" s="271" t="s">
        <v>67</v>
      </c>
      <c r="R4024" s="455">
        <f t="shared" si="36"/>
        <v>2020</v>
      </c>
      <c r="S4024" s="330"/>
      <c r="T4024" s="330"/>
      <c r="U4024" s="330"/>
      <c r="V4024" s="330"/>
      <c r="W4024" s="330"/>
    </row>
    <row r="4025" spans="1:23" ht="23.25" hidden="1" customHeight="1" x14ac:dyDescent="0.25">
      <c r="A4025" s="86" t="s">
        <v>36</v>
      </c>
      <c r="B4025" s="457" t="s">
        <v>6415</v>
      </c>
      <c r="C4025" s="661"/>
      <c r="D4025" s="422"/>
      <c r="E4025" s="337" t="s">
        <v>6415</v>
      </c>
      <c r="F4025" s="118" t="s">
        <v>32</v>
      </c>
      <c r="G4025" s="661">
        <v>1</v>
      </c>
      <c r="H4025" s="650">
        <v>998</v>
      </c>
      <c r="I4025" s="650">
        <v>998</v>
      </c>
      <c r="J4025" s="168">
        <v>44088</v>
      </c>
      <c r="K4025" s="782" t="s">
        <v>6416</v>
      </c>
      <c r="L4025" s="312" t="s">
        <v>36</v>
      </c>
      <c r="M4025" s="652" t="s">
        <v>601</v>
      </c>
      <c r="N4025" s="660"/>
      <c r="O4025" s="654"/>
      <c r="P4025" s="86"/>
      <c r="Q4025" s="271" t="s">
        <v>67</v>
      </c>
      <c r="R4025" s="455">
        <f t="shared" si="36"/>
        <v>2020</v>
      </c>
    </row>
    <row r="4026" spans="1:23" ht="29.25" hidden="1" customHeight="1" x14ac:dyDescent="0.25">
      <c r="A4026" s="86" t="s">
        <v>54</v>
      </c>
      <c r="B4026" s="438" t="s">
        <v>6417</v>
      </c>
      <c r="C4026" s="664"/>
      <c r="D4026" s="422" t="s">
        <v>6418</v>
      </c>
      <c r="E4026" s="337" t="s">
        <v>6419</v>
      </c>
      <c r="F4026" s="122" t="s">
        <v>32</v>
      </c>
      <c r="G4026" s="664">
        <v>1</v>
      </c>
      <c r="H4026" s="650">
        <v>51.42</v>
      </c>
      <c r="I4026" s="650">
        <v>51.42</v>
      </c>
      <c r="J4026" s="665">
        <v>44088</v>
      </c>
      <c r="K4026" s="782" t="s">
        <v>1892</v>
      </c>
      <c r="L4026" s="568" t="s">
        <v>54</v>
      </c>
      <c r="M4026" s="652" t="s">
        <v>2632</v>
      </c>
      <c r="N4026" s="660">
        <v>44084</v>
      </c>
      <c r="O4026" s="654">
        <v>44095</v>
      </c>
      <c r="P4026" s="124"/>
      <c r="Q4026" s="271" t="s">
        <v>67</v>
      </c>
      <c r="R4026" s="523">
        <f t="shared" si="36"/>
        <v>2020</v>
      </c>
    </row>
    <row r="4027" spans="1:23" ht="29.25" hidden="1" customHeight="1" x14ac:dyDescent="0.25">
      <c r="A4027" s="86" t="s">
        <v>54</v>
      </c>
      <c r="B4027" s="438" t="s">
        <v>6417</v>
      </c>
      <c r="C4027" s="664"/>
      <c r="D4027" s="422" t="s">
        <v>6418</v>
      </c>
      <c r="E4027" s="337" t="s">
        <v>6420</v>
      </c>
      <c r="F4027" s="122" t="s">
        <v>32</v>
      </c>
      <c r="G4027" s="664">
        <v>1</v>
      </c>
      <c r="H4027" s="650">
        <v>18.149999999999999</v>
      </c>
      <c r="I4027" s="650">
        <v>18.149999999999999</v>
      </c>
      <c r="J4027" s="665">
        <v>44088</v>
      </c>
      <c r="K4027" s="782" t="s">
        <v>1892</v>
      </c>
      <c r="L4027" s="568" t="s">
        <v>54</v>
      </c>
      <c r="M4027" s="652" t="s">
        <v>2632</v>
      </c>
      <c r="N4027" s="660">
        <v>44084</v>
      </c>
      <c r="O4027" s="654">
        <v>44095</v>
      </c>
      <c r="P4027" s="124"/>
      <c r="Q4027" s="271" t="s">
        <v>67</v>
      </c>
      <c r="R4027" s="455">
        <f t="shared" si="36"/>
        <v>2020</v>
      </c>
    </row>
    <row r="4028" spans="1:23" ht="23.25" hidden="1" customHeight="1" x14ac:dyDescent="0.25">
      <c r="A4028" s="437" t="s">
        <v>0</v>
      </c>
      <c r="B4028" s="438" t="s">
        <v>2281</v>
      </c>
      <c r="C4028" s="668" t="s">
        <v>362</v>
      </c>
      <c r="D4028" s="422" t="s">
        <v>2282</v>
      </c>
      <c r="E4028" s="333" t="s">
        <v>2283</v>
      </c>
      <c r="F4028" s="668" t="s">
        <v>94</v>
      </c>
      <c r="G4028" s="439">
        <v>2</v>
      </c>
      <c r="H4028" s="650"/>
      <c r="I4028" s="650"/>
      <c r="J4028" s="799">
        <v>44089</v>
      </c>
      <c r="K4028" s="782" t="s">
        <v>524</v>
      </c>
      <c r="L4028" s="497" t="s">
        <v>54</v>
      </c>
      <c r="M4028" s="652" t="s">
        <v>2632</v>
      </c>
      <c r="N4028" s="660">
        <v>44110</v>
      </c>
      <c r="O4028" s="654">
        <v>44118</v>
      </c>
      <c r="P4028" s="86"/>
      <c r="Q4028" s="271" t="s">
        <v>67</v>
      </c>
      <c r="R4028" s="455">
        <f t="shared" si="36"/>
        <v>2020</v>
      </c>
    </row>
    <row r="4029" spans="1:23" s="564" customFormat="1" ht="23.25" hidden="1" customHeight="1" x14ac:dyDescent="0.25">
      <c r="A4029" s="86" t="s">
        <v>36</v>
      </c>
      <c r="B4029" s="86" t="s">
        <v>6421</v>
      </c>
      <c r="C4029" s="661"/>
      <c r="D4029" s="422" t="s">
        <v>6422</v>
      </c>
      <c r="E4029" s="333" t="s">
        <v>6423</v>
      </c>
      <c r="F4029" s="332" t="s">
        <v>32</v>
      </c>
      <c r="G4029" s="332">
        <v>1</v>
      </c>
      <c r="H4029" s="650">
        <v>110</v>
      </c>
      <c r="I4029" s="650">
        <v>110</v>
      </c>
      <c r="J4029" s="420">
        <v>44089</v>
      </c>
      <c r="K4029" s="782" t="s">
        <v>33</v>
      </c>
      <c r="L4029" s="323" t="s">
        <v>36</v>
      </c>
      <c r="M4029" s="652" t="s">
        <v>81</v>
      </c>
      <c r="N4029" s="653">
        <v>44110</v>
      </c>
      <c r="O4029" s="654">
        <v>44118</v>
      </c>
      <c r="P4029" s="86"/>
      <c r="Q4029" s="271" t="s">
        <v>67</v>
      </c>
      <c r="R4029" s="455">
        <f t="shared" si="36"/>
        <v>2020</v>
      </c>
      <c r="S4029" s="330"/>
      <c r="T4029" s="330"/>
      <c r="U4029" s="330"/>
      <c r="V4029" s="330"/>
      <c r="W4029" s="330"/>
    </row>
    <row r="4030" spans="1:23" ht="23.25" hidden="1" customHeight="1" x14ac:dyDescent="0.25">
      <c r="A4030" s="86" t="s">
        <v>54</v>
      </c>
      <c r="B4030" s="86" t="s">
        <v>6424</v>
      </c>
      <c r="C4030" s="661"/>
      <c r="D4030" s="422" t="s">
        <v>6425</v>
      </c>
      <c r="E4030" s="333" t="s">
        <v>6424</v>
      </c>
      <c r="F4030" s="332" t="s">
        <v>32</v>
      </c>
      <c r="G4030" s="332">
        <v>1</v>
      </c>
      <c r="H4030" s="650">
        <v>60</v>
      </c>
      <c r="I4030" s="650">
        <v>60</v>
      </c>
      <c r="J4030" s="419">
        <v>44089</v>
      </c>
      <c r="K4030" s="598" t="s">
        <v>4113</v>
      </c>
      <c r="L4030" s="323" t="s">
        <v>88</v>
      </c>
      <c r="M4030" s="652" t="s">
        <v>1341</v>
      </c>
      <c r="N4030" s="660">
        <v>44084</v>
      </c>
      <c r="O4030" s="654">
        <v>44098</v>
      </c>
      <c r="P4030" s="86"/>
      <c r="Q4030" s="271" t="s">
        <v>67</v>
      </c>
      <c r="R4030" s="455">
        <f t="shared" si="36"/>
        <v>2020</v>
      </c>
    </row>
    <row r="4031" spans="1:23" ht="23.25" hidden="1" customHeight="1" x14ac:dyDescent="0.25">
      <c r="A4031" s="86" t="s">
        <v>103</v>
      </c>
      <c r="B4031" s="86" t="s">
        <v>6426</v>
      </c>
      <c r="C4031" s="661"/>
      <c r="D4031" s="422" t="s">
        <v>6427</v>
      </c>
      <c r="E4031" s="337" t="s">
        <v>6428</v>
      </c>
      <c r="F4031" s="332" t="s">
        <v>32</v>
      </c>
      <c r="G4031" s="332">
        <v>1</v>
      </c>
      <c r="H4031" s="650">
        <v>1428.2</v>
      </c>
      <c r="I4031" s="650">
        <v>1428.2</v>
      </c>
      <c r="J4031" s="419">
        <v>44089</v>
      </c>
      <c r="K4031" s="782" t="s">
        <v>1177</v>
      </c>
      <c r="L4031" s="323" t="s">
        <v>103</v>
      </c>
      <c r="M4031" s="652" t="s">
        <v>81</v>
      </c>
      <c r="N4031" s="653">
        <v>44110</v>
      </c>
      <c r="O4031" s="654">
        <v>44118</v>
      </c>
      <c r="P4031" s="86"/>
      <c r="Q4031" s="271" t="s">
        <v>67</v>
      </c>
      <c r="R4031" s="455">
        <f t="shared" si="36"/>
        <v>2020</v>
      </c>
    </row>
    <row r="4032" spans="1:23" ht="23.25" hidden="1" customHeight="1" x14ac:dyDescent="0.25">
      <c r="A4032" s="86" t="s">
        <v>103</v>
      </c>
      <c r="B4032" s="86" t="s">
        <v>6429</v>
      </c>
      <c r="C4032" s="661"/>
      <c r="D4032" s="422" t="s">
        <v>6430</v>
      </c>
      <c r="E4032" s="337" t="s">
        <v>6429</v>
      </c>
      <c r="F4032" s="332" t="s">
        <v>32</v>
      </c>
      <c r="G4032" s="332">
        <v>1</v>
      </c>
      <c r="H4032" s="650">
        <f>570+110+128+278+274</f>
        <v>1360</v>
      </c>
      <c r="I4032" s="650">
        <f>570+110+128+278+274</f>
        <v>1360</v>
      </c>
      <c r="J4032" s="419">
        <v>44089</v>
      </c>
      <c r="K4032" s="598" t="s">
        <v>1972</v>
      </c>
      <c r="L4032" s="323" t="s">
        <v>103</v>
      </c>
      <c r="M4032" s="652" t="s">
        <v>81</v>
      </c>
      <c r="N4032" s="848">
        <v>44110</v>
      </c>
      <c r="O4032" s="654">
        <v>44118</v>
      </c>
      <c r="P4032" s="86"/>
      <c r="Q4032" s="271" t="s">
        <v>67</v>
      </c>
      <c r="R4032" s="455">
        <f t="shared" si="36"/>
        <v>2020</v>
      </c>
    </row>
    <row r="4033" spans="1:23" ht="23.25" hidden="1" customHeight="1" x14ac:dyDescent="0.25">
      <c r="A4033" s="86" t="s">
        <v>103</v>
      </c>
      <c r="B4033" s="86" t="s">
        <v>6431</v>
      </c>
      <c r="C4033" s="661"/>
      <c r="D4033" s="422" t="s">
        <v>6432</v>
      </c>
      <c r="E4033" s="337" t="s">
        <v>6433</v>
      </c>
      <c r="F4033" s="118" t="s">
        <v>32</v>
      </c>
      <c r="G4033" s="661">
        <v>2</v>
      </c>
      <c r="H4033" s="650">
        <v>180</v>
      </c>
      <c r="I4033" s="650">
        <f>H4033*G4033</f>
        <v>360</v>
      </c>
      <c r="J4033" s="168">
        <v>44089</v>
      </c>
      <c r="K4033" s="782" t="s">
        <v>1147</v>
      </c>
      <c r="L4033" s="312" t="s">
        <v>54</v>
      </c>
      <c r="M4033" s="652" t="s">
        <v>81</v>
      </c>
      <c r="N4033" s="660">
        <v>44110</v>
      </c>
      <c r="O4033" s="654">
        <v>44118</v>
      </c>
      <c r="P4033" s="849"/>
      <c r="Q4033" s="271" t="s">
        <v>67</v>
      </c>
      <c r="R4033" s="455">
        <f t="shared" si="36"/>
        <v>2020</v>
      </c>
    </row>
    <row r="4034" spans="1:23" ht="23.25" hidden="1" customHeight="1" x14ac:dyDescent="0.25">
      <c r="A4034" s="86" t="s">
        <v>36</v>
      </c>
      <c r="B4034" s="86" t="s">
        <v>6434</v>
      </c>
      <c r="C4034" s="661"/>
      <c r="D4034" s="422" t="s">
        <v>6435</v>
      </c>
      <c r="E4034" s="337" t="s">
        <v>6436</v>
      </c>
      <c r="F4034" s="118" t="s">
        <v>32</v>
      </c>
      <c r="G4034" s="661">
        <v>1</v>
      </c>
      <c r="H4034" s="650">
        <v>441.66</v>
      </c>
      <c r="I4034" s="650">
        <f>H4034*G4034</f>
        <v>441.66</v>
      </c>
      <c r="J4034" s="168">
        <v>44089</v>
      </c>
      <c r="K4034" s="782" t="s">
        <v>275</v>
      </c>
      <c r="L4034" s="312" t="s">
        <v>36</v>
      </c>
      <c r="M4034" s="652" t="s">
        <v>81</v>
      </c>
      <c r="N4034" s="653">
        <v>44110</v>
      </c>
      <c r="O4034" s="654">
        <v>44118</v>
      </c>
      <c r="P4034" s="849"/>
      <c r="Q4034" s="271" t="s">
        <v>67</v>
      </c>
      <c r="R4034" s="455">
        <f t="shared" si="36"/>
        <v>2020</v>
      </c>
    </row>
    <row r="4035" spans="1:23" ht="23.25" hidden="1" customHeight="1" x14ac:dyDescent="0.25">
      <c r="A4035" s="86" t="s">
        <v>54</v>
      </c>
      <c r="B4035" s="86" t="s">
        <v>6437</v>
      </c>
      <c r="C4035" s="661"/>
      <c r="D4035" s="422"/>
      <c r="E4035" s="337" t="s">
        <v>6438</v>
      </c>
      <c r="F4035" s="118" t="s">
        <v>32</v>
      </c>
      <c r="G4035" s="661">
        <v>1</v>
      </c>
      <c r="H4035" s="650">
        <v>175</v>
      </c>
      <c r="I4035" s="650">
        <v>175</v>
      </c>
      <c r="J4035" s="168">
        <v>44089</v>
      </c>
      <c r="K4035" s="598" t="s">
        <v>4113</v>
      </c>
      <c r="L4035" s="312" t="s">
        <v>88</v>
      </c>
      <c r="M4035" s="652" t="s">
        <v>3531</v>
      </c>
      <c r="N4035" s="660">
        <v>44110</v>
      </c>
      <c r="O4035" s="654">
        <v>44118</v>
      </c>
      <c r="P4035" s="86"/>
      <c r="Q4035" s="271" t="s">
        <v>67</v>
      </c>
      <c r="R4035" s="455">
        <f t="shared" si="36"/>
        <v>2020</v>
      </c>
    </row>
    <row r="4036" spans="1:23" ht="23.25" hidden="1" customHeight="1" x14ac:dyDescent="0.25">
      <c r="A4036" s="86" t="s">
        <v>4526</v>
      </c>
      <c r="B4036" s="86" t="s">
        <v>6439</v>
      </c>
      <c r="C4036" s="661" t="s">
        <v>2029</v>
      </c>
      <c r="D4036" s="422" t="s">
        <v>6440</v>
      </c>
      <c r="E4036" s="333" t="s">
        <v>6439</v>
      </c>
      <c r="F4036" s="332" t="s">
        <v>144</v>
      </c>
      <c r="G4036" s="332">
        <v>1</v>
      </c>
      <c r="H4036" s="650">
        <v>1437.62</v>
      </c>
      <c r="I4036" s="650">
        <v>1437.62</v>
      </c>
      <c r="J4036" s="419">
        <v>44090</v>
      </c>
      <c r="K4036" s="782" t="s">
        <v>139</v>
      </c>
      <c r="L4036" s="323" t="s">
        <v>154</v>
      </c>
      <c r="M4036" s="652" t="s">
        <v>81</v>
      </c>
      <c r="N4036" s="660">
        <v>44119</v>
      </c>
      <c r="O4036" s="654">
        <v>44126</v>
      </c>
      <c r="P4036" s="86"/>
      <c r="Q4036" s="271" t="s">
        <v>67</v>
      </c>
      <c r="R4036" s="455">
        <f t="shared" si="36"/>
        <v>2020</v>
      </c>
    </row>
    <row r="4037" spans="1:23" ht="23.25" hidden="1" customHeight="1" x14ac:dyDescent="0.25">
      <c r="A4037" s="445" t="s">
        <v>120</v>
      </c>
      <c r="B4037" s="445" t="s">
        <v>5692</v>
      </c>
      <c r="C4037" s="850" t="s">
        <v>1832</v>
      </c>
      <c r="D4037" s="422" t="s">
        <v>5697</v>
      </c>
      <c r="E4037" s="337" t="s">
        <v>5698</v>
      </c>
      <c r="F4037" s="332" t="s">
        <v>94</v>
      </c>
      <c r="G4037" s="332">
        <v>12</v>
      </c>
      <c r="H4037" s="650">
        <v>10.46</v>
      </c>
      <c r="I4037" s="650">
        <v>125.52000000000001</v>
      </c>
      <c r="J4037" s="419">
        <v>44090</v>
      </c>
      <c r="K4037" s="597" t="s">
        <v>9234</v>
      </c>
      <c r="L4037" s="323" t="s">
        <v>9</v>
      </c>
      <c r="M4037" s="652" t="s">
        <v>81</v>
      </c>
      <c r="N4037" s="660">
        <v>44110</v>
      </c>
      <c r="O4037" s="654">
        <v>44118</v>
      </c>
      <c r="P4037" s="86"/>
      <c r="Q4037" s="271" t="s">
        <v>67</v>
      </c>
      <c r="R4037" s="455">
        <f t="shared" si="36"/>
        <v>2020</v>
      </c>
    </row>
    <row r="4038" spans="1:23" ht="23.25" hidden="1" customHeight="1" x14ac:dyDescent="0.25">
      <c r="A4038" s="445" t="s">
        <v>5522</v>
      </c>
      <c r="B4038" s="438" t="s">
        <v>6441</v>
      </c>
      <c r="C4038" s="661" t="s">
        <v>5524</v>
      </c>
      <c r="D4038" s="422" t="s">
        <v>6442</v>
      </c>
      <c r="E4038" s="337" t="s">
        <v>6443</v>
      </c>
      <c r="F4038" s="344" t="s">
        <v>44</v>
      </c>
      <c r="G4038" s="332">
        <v>1</v>
      </c>
      <c r="H4038" s="650">
        <v>635.41999999999996</v>
      </c>
      <c r="I4038" s="650">
        <f>H4038*G4038</f>
        <v>635.41999999999996</v>
      </c>
      <c r="J4038" s="419">
        <v>44092</v>
      </c>
      <c r="K4038" s="782" t="s">
        <v>5524</v>
      </c>
      <c r="L4038" s="323" t="s">
        <v>6444</v>
      </c>
      <c r="M4038" s="652" t="s">
        <v>81</v>
      </c>
      <c r="N4038" s="660">
        <v>44110</v>
      </c>
      <c r="O4038" s="654">
        <v>44118</v>
      </c>
      <c r="P4038" s="86"/>
      <c r="Q4038" s="2" t="s">
        <v>100</v>
      </c>
      <c r="R4038" s="455">
        <f t="shared" si="36"/>
        <v>2020</v>
      </c>
    </row>
    <row r="4039" spans="1:23" ht="23.25" hidden="1" customHeight="1" x14ac:dyDescent="0.25">
      <c r="A4039" s="445" t="s">
        <v>5522</v>
      </c>
      <c r="B4039" s="438" t="s">
        <v>6441</v>
      </c>
      <c r="C4039" s="661" t="s">
        <v>5524</v>
      </c>
      <c r="D4039" s="422" t="s">
        <v>6445</v>
      </c>
      <c r="E4039" s="337" t="s">
        <v>6446</v>
      </c>
      <c r="F4039" s="344" t="s">
        <v>44</v>
      </c>
      <c r="G4039" s="332">
        <v>1</v>
      </c>
      <c r="H4039" s="650">
        <v>535.04999999999995</v>
      </c>
      <c r="I4039" s="650">
        <f>H4039*G4039</f>
        <v>535.04999999999995</v>
      </c>
      <c r="J4039" s="419">
        <v>44092</v>
      </c>
      <c r="K4039" s="782" t="s">
        <v>5524</v>
      </c>
      <c r="L4039" s="323" t="s">
        <v>6444</v>
      </c>
      <c r="M4039" s="652" t="s">
        <v>81</v>
      </c>
      <c r="N4039" s="660">
        <v>44110</v>
      </c>
      <c r="O4039" s="654">
        <v>44118</v>
      </c>
      <c r="P4039" s="86"/>
      <c r="Q4039" s="2" t="s">
        <v>100</v>
      </c>
      <c r="R4039" s="455">
        <f t="shared" si="36"/>
        <v>2020</v>
      </c>
    </row>
    <row r="4040" spans="1:23" ht="23.25" hidden="1" customHeight="1" x14ac:dyDescent="0.25">
      <c r="A4040" s="445" t="s">
        <v>5522</v>
      </c>
      <c r="B4040" s="86" t="s">
        <v>6447</v>
      </c>
      <c r="C4040" s="661" t="s">
        <v>5524</v>
      </c>
      <c r="D4040" s="422" t="s">
        <v>6448</v>
      </c>
      <c r="E4040" s="337" t="s">
        <v>6449</v>
      </c>
      <c r="F4040" s="332" t="s">
        <v>32</v>
      </c>
      <c r="G4040" s="332">
        <v>1</v>
      </c>
      <c r="H4040" s="650">
        <v>211.56</v>
      </c>
      <c r="I4040" s="650">
        <v>211.56</v>
      </c>
      <c r="J4040" s="419">
        <v>44095</v>
      </c>
      <c r="K4040" s="782" t="s">
        <v>5524</v>
      </c>
      <c r="L4040" s="323" t="s">
        <v>5522</v>
      </c>
      <c r="M4040" s="652" t="s">
        <v>60</v>
      </c>
      <c r="N4040" s="660">
        <v>44099</v>
      </c>
      <c r="O4040" s="654">
        <v>44099</v>
      </c>
      <c r="P4040" s="86"/>
      <c r="Q4040" s="2" t="s">
        <v>100</v>
      </c>
      <c r="R4040" s="455">
        <f t="shared" si="36"/>
        <v>2020</v>
      </c>
      <c r="S4040" s="564"/>
      <c r="T4040" s="564"/>
      <c r="U4040" s="564"/>
      <c r="V4040" s="564"/>
      <c r="W4040" s="564"/>
    </row>
    <row r="4041" spans="1:23" ht="23.25" hidden="1" customHeight="1" x14ac:dyDescent="0.25">
      <c r="A4041" s="445" t="s">
        <v>5522</v>
      </c>
      <c r="B4041" s="86" t="s">
        <v>6447</v>
      </c>
      <c r="C4041" s="661" t="s">
        <v>5524</v>
      </c>
      <c r="D4041" s="422" t="s">
        <v>6450</v>
      </c>
      <c r="E4041" s="337" t="s">
        <v>6451</v>
      </c>
      <c r="F4041" s="332" t="s">
        <v>32</v>
      </c>
      <c r="G4041" s="332">
        <v>1</v>
      </c>
      <c r="H4041" s="650">
        <v>617.95000000000005</v>
      </c>
      <c r="I4041" s="650">
        <v>617.95000000000005</v>
      </c>
      <c r="J4041" s="419">
        <v>44095</v>
      </c>
      <c r="K4041" s="782" t="s">
        <v>5524</v>
      </c>
      <c r="L4041" s="323" t="s">
        <v>5522</v>
      </c>
      <c r="M4041" s="652" t="s">
        <v>60</v>
      </c>
      <c r="N4041" s="660">
        <v>44099</v>
      </c>
      <c r="O4041" s="654">
        <v>44099</v>
      </c>
      <c r="P4041" s="86"/>
      <c r="Q4041" s="2" t="s">
        <v>100</v>
      </c>
      <c r="R4041" s="455">
        <f t="shared" si="36"/>
        <v>2020</v>
      </c>
    </row>
    <row r="4042" spans="1:23" ht="23.25" hidden="1" customHeight="1" x14ac:dyDescent="0.25">
      <c r="A4042" s="445" t="s">
        <v>5522</v>
      </c>
      <c r="B4042" s="86" t="s">
        <v>6447</v>
      </c>
      <c r="C4042" s="661" t="s">
        <v>5524</v>
      </c>
      <c r="D4042" s="422" t="s">
        <v>6452</v>
      </c>
      <c r="E4042" s="333" t="s">
        <v>6453</v>
      </c>
      <c r="F4042" s="332" t="s">
        <v>32</v>
      </c>
      <c r="G4042" s="332">
        <v>1</v>
      </c>
      <c r="H4042" s="650">
        <v>376.26</v>
      </c>
      <c r="I4042" s="650">
        <v>376.26</v>
      </c>
      <c r="J4042" s="419">
        <v>44095</v>
      </c>
      <c r="K4042" s="782" t="s">
        <v>5524</v>
      </c>
      <c r="L4042" s="323" t="s">
        <v>5522</v>
      </c>
      <c r="M4042" s="652" t="s">
        <v>60</v>
      </c>
      <c r="N4042" s="660">
        <v>44099</v>
      </c>
      <c r="O4042" s="654">
        <v>44099</v>
      </c>
      <c r="P4042" s="86"/>
      <c r="Q4042" s="2" t="s">
        <v>100</v>
      </c>
      <c r="R4042" s="455">
        <f t="shared" si="36"/>
        <v>2020</v>
      </c>
    </row>
    <row r="4043" spans="1:23" ht="23.25" hidden="1" customHeight="1" x14ac:dyDescent="0.25">
      <c r="A4043" s="445" t="s">
        <v>0</v>
      </c>
      <c r="B4043" s="86" t="s">
        <v>6454</v>
      </c>
      <c r="C4043" s="661" t="s">
        <v>6455</v>
      </c>
      <c r="D4043" s="422" t="s">
        <v>6456</v>
      </c>
      <c r="E4043" s="337" t="s">
        <v>6457</v>
      </c>
      <c r="F4043" s="332" t="s">
        <v>50</v>
      </c>
      <c r="G4043" s="332">
        <v>8</v>
      </c>
      <c r="H4043" s="650">
        <v>15.95</v>
      </c>
      <c r="I4043" s="650"/>
      <c r="J4043" s="419">
        <v>44095</v>
      </c>
      <c r="K4043" s="782" t="s">
        <v>234</v>
      </c>
      <c r="L4043" s="323" t="s">
        <v>0</v>
      </c>
      <c r="M4043" s="652" t="s">
        <v>81</v>
      </c>
      <c r="N4043" s="660">
        <v>44110</v>
      </c>
      <c r="O4043" s="654">
        <v>44118</v>
      </c>
      <c r="P4043" s="86"/>
      <c r="Q4043" s="271" t="s">
        <v>67</v>
      </c>
      <c r="R4043" s="455">
        <f t="shared" si="36"/>
        <v>2020</v>
      </c>
    </row>
    <row r="4044" spans="1:23" ht="23.25" hidden="1" customHeight="1" x14ac:dyDescent="0.25">
      <c r="A4044" s="86"/>
      <c r="B4044" s="86" t="s">
        <v>6458</v>
      </c>
      <c r="C4044" s="661" t="s">
        <v>5524</v>
      </c>
      <c r="D4044" s="422"/>
      <c r="E4044" s="337" t="s">
        <v>6458</v>
      </c>
      <c r="F4044" s="332" t="s">
        <v>32</v>
      </c>
      <c r="G4044" s="332">
        <v>1</v>
      </c>
      <c r="H4044" s="650">
        <v>30</v>
      </c>
      <c r="I4044" s="650">
        <v>30</v>
      </c>
      <c r="J4044" s="419">
        <v>44095</v>
      </c>
      <c r="K4044" s="782" t="s">
        <v>5524</v>
      </c>
      <c r="L4044" s="323" t="s">
        <v>5522</v>
      </c>
      <c r="M4044" s="652" t="s">
        <v>60</v>
      </c>
      <c r="N4044" s="660">
        <v>44099</v>
      </c>
      <c r="O4044" s="654">
        <v>44099</v>
      </c>
      <c r="P4044" s="86"/>
      <c r="Q4044" s="2" t="s">
        <v>100</v>
      </c>
      <c r="R4044" s="455">
        <f t="shared" si="36"/>
        <v>2020</v>
      </c>
    </row>
    <row r="4045" spans="1:23" s="564" customFormat="1" ht="23.25" hidden="1" customHeight="1" x14ac:dyDescent="0.25">
      <c r="A4045" s="445" t="s">
        <v>1718</v>
      </c>
      <c r="B4045" s="86" t="s">
        <v>6459</v>
      </c>
      <c r="C4045" s="661" t="s">
        <v>798</v>
      </c>
      <c r="D4045" s="422" t="s">
        <v>6460</v>
      </c>
      <c r="E4045" s="337" t="s">
        <v>6461</v>
      </c>
      <c r="F4045" s="332" t="s">
        <v>94</v>
      </c>
      <c r="G4045" s="332">
        <v>2</v>
      </c>
      <c r="H4045" s="650"/>
      <c r="I4045" s="650"/>
      <c r="J4045" s="420">
        <v>44096</v>
      </c>
      <c r="K4045" s="782" t="s">
        <v>33</v>
      </c>
      <c r="L4045" s="323" t="s">
        <v>0</v>
      </c>
      <c r="M4045" s="652" t="s">
        <v>81</v>
      </c>
      <c r="N4045" s="653">
        <v>44110</v>
      </c>
      <c r="O4045" s="654">
        <v>44118</v>
      </c>
      <c r="P4045" s="86"/>
      <c r="Q4045" s="271" t="s">
        <v>67</v>
      </c>
      <c r="R4045" s="455">
        <f t="shared" si="36"/>
        <v>2020</v>
      </c>
      <c r="S4045" s="330"/>
      <c r="T4045" s="330"/>
      <c r="U4045" s="330"/>
      <c r="V4045" s="330"/>
      <c r="W4045" s="330"/>
    </row>
    <row r="4046" spans="1:23" ht="23.25" hidden="1" customHeight="1" x14ac:dyDescent="0.25">
      <c r="A4046" s="359" t="s">
        <v>36</v>
      </c>
      <c r="B4046" s="5" t="s">
        <v>6462</v>
      </c>
      <c r="C4046" s="376"/>
      <c r="D4046" s="344" t="s">
        <v>6463</v>
      </c>
      <c r="E4046" s="337" t="s">
        <v>6464</v>
      </c>
      <c r="F4046" s="344" t="s">
        <v>32</v>
      </c>
      <c r="G4046" s="344">
        <v>20</v>
      </c>
      <c r="H4046" s="650">
        <v>0.78</v>
      </c>
      <c r="I4046" s="650">
        <v>15.600000000000001</v>
      </c>
      <c r="J4046" s="366">
        <v>43173</v>
      </c>
      <c r="K4046" s="598" t="s">
        <v>76</v>
      </c>
      <c r="L4046" s="361" t="s">
        <v>36</v>
      </c>
      <c r="M4046" s="652" t="s">
        <v>66</v>
      </c>
      <c r="N4046" s="660">
        <v>43200</v>
      </c>
      <c r="O4046" s="654">
        <v>43208</v>
      </c>
      <c r="P4046" s="5"/>
      <c r="Q4046" s="271" t="s">
        <v>77</v>
      </c>
      <c r="R4046" s="5">
        <v>2018</v>
      </c>
    </row>
    <row r="4047" spans="1:23" ht="23.25" hidden="1" customHeight="1" x14ac:dyDescent="0.25">
      <c r="A4047" s="86" t="s">
        <v>4526</v>
      </c>
      <c r="B4047" s="86" t="s">
        <v>6465</v>
      </c>
      <c r="C4047" s="661" t="s">
        <v>5546</v>
      </c>
      <c r="D4047" s="422" t="s">
        <v>6466</v>
      </c>
      <c r="E4047" s="333" t="s">
        <v>6465</v>
      </c>
      <c r="F4047" s="332" t="s">
        <v>50</v>
      </c>
      <c r="G4047" s="332">
        <v>4</v>
      </c>
      <c r="H4047" s="650">
        <v>4.1399999999999997</v>
      </c>
      <c r="I4047" s="650"/>
      <c r="J4047" s="419">
        <v>44098</v>
      </c>
      <c r="K4047" s="782" t="s">
        <v>139</v>
      </c>
      <c r="L4047" s="323" t="s">
        <v>9</v>
      </c>
      <c r="M4047" s="652" t="s">
        <v>81</v>
      </c>
      <c r="N4047" s="660">
        <v>44110</v>
      </c>
      <c r="O4047" s="654">
        <v>44118</v>
      </c>
      <c r="P4047" s="86"/>
      <c r="Q4047" s="271" t="s">
        <v>67</v>
      </c>
      <c r="R4047" s="455">
        <f t="shared" ref="R4047:R4071" si="37">YEAR(J4047)</f>
        <v>2020</v>
      </c>
    </row>
    <row r="4048" spans="1:23" ht="23.25" hidden="1" customHeight="1" x14ac:dyDescent="0.25">
      <c r="A4048" s="86" t="s">
        <v>3803</v>
      </c>
      <c r="B4048" s="86" t="s">
        <v>6467</v>
      </c>
      <c r="C4048" s="661" t="s">
        <v>362</v>
      </c>
      <c r="D4048" s="422" t="s">
        <v>6468</v>
      </c>
      <c r="E4048" s="337" t="s">
        <v>6469</v>
      </c>
      <c r="F4048" s="332" t="s">
        <v>50</v>
      </c>
      <c r="G4048" s="332">
        <v>1</v>
      </c>
      <c r="H4048" s="650">
        <v>1148.0999999999999</v>
      </c>
      <c r="I4048" s="650">
        <f>G4048*H4048</f>
        <v>1148.0999999999999</v>
      </c>
      <c r="J4048" s="419">
        <v>44099</v>
      </c>
      <c r="K4048" s="782" t="s">
        <v>524</v>
      </c>
      <c r="L4048" s="323" t="s">
        <v>145</v>
      </c>
      <c r="M4048" s="652" t="s">
        <v>85</v>
      </c>
      <c r="N4048" s="660">
        <v>44144</v>
      </c>
      <c r="O4048" s="654">
        <v>44148</v>
      </c>
      <c r="P4048" s="86"/>
      <c r="Q4048" s="271" t="s">
        <v>67</v>
      </c>
      <c r="R4048" s="455">
        <f t="shared" si="37"/>
        <v>2020</v>
      </c>
    </row>
    <row r="4049" spans="1:23" ht="23.25" hidden="1" customHeight="1" x14ac:dyDescent="0.25">
      <c r="A4049" s="86" t="s">
        <v>7</v>
      </c>
      <c r="B4049" s="86" t="s">
        <v>6470</v>
      </c>
      <c r="C4049" s="661" t="s">
        <v>4605</v>
      </c>
      <c r="D4049" s="422" t="s">
        <v>6471</v>
      </c>
      <c r="E4049" s="337" t="s">
        <v>6472</v>
      </c>
      <c r="F4049" s="332" t="s">
        <v>50</v>
      </c>
      <c r="G4049" s="332">
        <v>2</v>
      </c>
      <c r="H4049" s="650">
        <v>29.33</v>
      </c>
      <c r="I4049" s="650">
        <v>58.66</v>
      </c>
      <c r="J4049" s="420">
        <v>44099</v>
      </c>
      <c r="K4049" s="782" t="s">
        <v>33</v>
      </c>
      <c r="L4049" s="323" t="s">
        <v>7</v>
      </c>
      <c r="M4049" s="652" t="s">
        <v>99</v>
      </c>
      <c r="N4049" s="653">
        <v>44264</v>
      </c>
      <c r="O4049" s="654">
        <v>44267</v>
      </c>
      <c r="P4049" s="86"/>
      <c r="Q4049" s="271" t="s">
        <v>67</v>
      </c>
      <c r="R4049" s="667">
        <f t="shared" si="37"/>
        <v>2020</v>
      </c>
    </row>
    <row r="4050" spans="1:23" ht="23.25" hidden="1" customHeight="1" x14ac:dyDescent="0.25">
      <c r="A4050" s="86" t="s">
        <v>6473</v>
      </c>
      <c r="B4050" s="86" t="s">
        <v>6474</v>
      </c>
      <c r="C4050" s="661" t="s">
        <v>6475</v>
      </c>
      <c r="D4050" s="422" t="s">
        <v>6476</v>
      </c>
      <c r="E4050" s="337" t="s">
        <v>6477</v>
      </c>
      <c r="F4050" s="344" t="s">
        <v>44</v>
      </c>
      <c r="G4050" s="332">
        <v>4</v>
      </c>
      <c r="H4050" s="650"/>
      <c r="I4050" s="650"/>
      <c r="J4050" s="419">
        <v>44099</v>
      </c>
      <c r="K4050" s="671" t="s">
        <v>4712</v>
      </c>
      <c r="L4050" s="323" t="s">
        <v>6473</v>
      </c>
      <c r="M4050" s="652" t="s">
        <v>81</v>
      </c>
      <c r="N4050" s="653">
        <v>44263</v>
      </c>
      <c r="O4050" s="684">
        <v>44481</v>
      </c>
      <c r="P4050" s="849"/>
      <c r="Q4050" s="271" t="s">
        <v>67</v>
      </c>
      <c r="R4050" s="455">
        <f t="shared" si="37"/>
        <v>2020</v>
      </c>
    </row>
    <row r="4051" spans="1:23" ht="23.25" hidden="1" customHeight="1" x14ac:dyDescent="0.25">
      <c r="A4051" s="86" t="s">
        <v>7</v>
      </c>
      <c r="B4051" s="86" t="s">
        <v>6478</v>
      </c>
      <c r="C4051" s="661"/>
      <c r="D4051" s="422" t="s">
        <v>6479</v>
      </c>
      <c r="E4051" s="337" t="s">
        <v>6478</v>
      </c>
      <c r="F4051" s="332" t="s">
        <v>50</v>
      </c>
      <c r="G4051" s="332">
        <v>1</v>
      </c>
      <c r="H4051" s="650"/>
      <c r="I4051" s="650">
        <v>168.92</v>
      </c>
      <c r="J4051" s="420">
        <v>44099</v>
      </c>
      <c r="K4051" s="782" t="s">
        <v>33</v>
      </c>
      <c r="L4051" s="323" t="s">
        <v>7</v>
      </c>
      <c r="M4051" s="652" t="s">
        <v>129</v>
      </c>
      <c r="N4051" s="653">
        <v>44295</v>
      </c>
      <c r="O4051" s="654">
        <v>44302</v>
      </c>
      <c r="P4051" s="86"/>
      <c r="Q4051" s="271" t="s">
        <v>67</v>
      </c>
      <c r="R4051" s="455">
        <f t="shared" si="37"/>
        <v>2020</v>
      </c>
    </row>
    <row r="4052" spans="1:23" ht="23.25" hidden="1" customHeight="1" x14ac:dyDescent="0.25">
      <c r="A4052" s="86" t="s">
        <v>4004</v>
      </c>
      <c r="B4052" s="86" t="s">
        <v>6480</v>
      </c>
      <c r="C4052" s="661" t="s">
        <v>6481</v>
      </c>
      <c r="D4052" s="422"/>
      <c r="E4052" s="337" t="s">
        <v>6482</v>
      </c>
      <c r="F4052" s="332" t="s">
        <v>50</v>
      </c>
      <c r="G4052" s="332">
        <v>1</v>
      </c>
      <c r="H4052" s="650"/>
      <c r="I4052" s="650"/>
      <c r="J4052" s="419">
        <v>44102</v>
      </c>
      <c r="K4052" s="782" t="s">
        <v>1560</v>
      </c>
      <c r="L4052" s="323" t="s">
        <v>84</v>
      </c>
      <c r="M4052" s="652" t="s">
        <v>85</v>
      </c>
      <c r="N4052" s="660">
        <v>44144</v>
      </c>
      <c r="O4052" s="654">
        <v>44148</v>
      </c>
      <c r="P4052" s="86"/>
      <c r="Q4052" s="271" t="s">
        <v>67</v>
      </c>
      <c r="R4052" s="455">
        <f t="shared" si="37"/>
        <v>2020</v>
      </c>
    </row>
    <row r="4053" spans="1:23" ht="23.25" hidden="1" customHeight="1" x14ac:dyDescent="0.25">
      <c r="A4053" s="86" t="s">
        <v>120</v>
      </c>
      <c r="B4053" s="86" t="s">
        <v>5692</v>
      </c>
      <c r="C4053" s="661" t="s">
        <v>4845</v>
      </c>
      <c r="D4053" s="422" t="s">
        <v>6483</v>
      </c>
      <c r="E4053" s="333" t="s">
        <v>6484</v>
      </c>
      <c r="F4053" s="332" t="s">
        <v>94</v>
      </c>
      <c r="G4053" s="332">
        <v>2</v>
      </c>
      <c r="H4053" s="650">
        <v>31.91</v>
      </c>
      <c r="I4053" s="650">
        <f>H4053*G4053</f>
        <v>63.82</v>
      </c>
      <c r="J4053" s="419">
        <v>44103</v>
      </c>
      <c r="K4053" s="782" t="s">
        <v>139</v>
      </c>
      <c r="L4053" s="323" t="s">
        <v>9</v>
      </c>
      <c r="M4053" s="652" t="s">
        <v>85</v>
      </c>
      <c r="N4053" s="660">
        <v>44144</v>
      </c>
      <c r="O4053" s="654">
        <v>44148</v>
      </c>
      <c r="P4053" s="86"/>
      <c r="Q4053" s="271" t="s">
        <v>67</v>
      </c>
      <c r="R4053" s="455">
        <f t="shared" si="37"/>
        <v>2020</v>
      </c>
    </row>
    <row r="4054" spans="1:23" s="124" customFormat="1" ht="23.25" hidden="1" customHeight="1" x14ac:dyDescent="0.25">
      <c r="A4054" s="86" t="s">
        <v>120</v>
      </c>
      <c r="B4054" s="86" t="s">
        <v>5692</v>
      </c>
      <c r="C4054" s="661" t="s">
        <v>4845</v>
      </c>
      <c r="D4054" s="422" t="s">
        <v>6485</v>
      </c>
      <c r="E4054" s="333" t="s">
        <v>6486</v>
      </c>
      <c r="F4054" s="332" t="s">
        <v>94</v>
      </c>
      <c r="G4054" s="332">
        <v>10</v>
      </c>
      <c r="H4054" s="650">
        <v>4.99</v>
      </c>
      <c r="I4054" s="650">
        <f>H4054*G4054</f>
        <v>49.900000000000006</v>
      </c>
      <c r="J4054" s="419">
        <v>44103</v>
      </c>
      <c r="K4054" s="782" t="s">
        <v>139</v>
      </c>
      <c r="L4054" s="323" t="s">
        <v>9</v>
      </c>
      <c r="M4054" s="652" t="s">
        <v>85</v>
      </c>
      <c r="N4054" s="660">
        <v>44144</v>
      </c>
      <c r="O4054" s="654">
        <v>44148</v>
      </c>
      <c r="P4054" s="86"/>
      <c r="Q4054" s="271" t="s">
        <v>67</v>
      </c>
      <c r="R4054" s="455">
        <f t="shared" si="37"/>
        <v>2020</v>
      </c>
      <c r="S4054" s="330"/>
      <c r="T4054" s="330"/>
      <c r="U4054" s="330"/>
      <c r="V4054" s="330"/>
      <c r="W4054" s="330"/>
    </row>
    <row r="4055" spans="1:23" s="564" customFormat="1" ht="23.25" hidden="1" customHeight="1" x14ac:dyDescent="0.25">
      <c r="A4055" s="86" t="s">
        <v>0</v>
      </c>
      <c r="B4055" s="4" t="s">
        <v>6487</v>
      </c>
      <c r="C4055" s="661" t="s">
        <v>5716</v>
      </c>
      <c r="D4055" s="422" t="s">
        <v>6488</v>
      </c>
      <c r="E4055" s="337" t="s">
        <v>6489</v>
      </c>
      <c r="F4055" s="332" t="s">
        <v>50</v>
      </c>
      <c r="G4055" s="332">
        <v>2</v>
      </c>
      <c r="H4055" s="650"/>
      <c r="I4055" s="650">
        <v>70.88</v>
      </c>
      <c r="J4055" s="420">
        <v>44104</v>
      </c>
      <c r="K4055" s="782" t="s">
        <v>33</v>
      </c>
      <c r="L4055" s="323" t="s">
        <v>88</v>
      </c>
      <c r="M4055" s="652" t="s">
        <v>81</v>
      </c>
      <c r="N4055" s="653">
        <v>44110</v>
      </c>
      <c r="O4055" s="654">
        <v>44118</v>
      </c>
      <c r="P4055" s="86"/>
      <c r="Q4055" s="271" t="s">
        <v>67</v>
      </c>
      <c r="R4055" s="455">
        <f t="shared" si="37"/>
        <v>2020</v>
      </c>
      <c r="S4055" s="330"/>
      <c r="T4055" s="330"/>
      <c r="U4055" s="330"/>
      <c r="V4055" s="330"/>
      <c r="W4055" s="330"/>
    </row>
    <row r="4056" spans="1:23" ht="23.25" hidden="1" customHeight="1" x14ac:dyDescent="0.25">
      <c r="A4056" s="86" t="s">
        <v>7</v>
      </c>
      <c r="B4056" s="4" t="s">
        <v>6490</v>
      </c>
      <c r="C4056" s="661" t="s">
        <v>6324</v>
      </c>
      <c r="D4056" s="422" t="s">
        <v>6491</v>
      </c>
      <c r="E4056" s="337" t="s">
        <v>6492</v>
      </c>
      <c r="F4056" s="332" t="s">
        <v>50</v>
      </c>
      <c r="G4056" s="332">
        <v>2</v>
      </c>
      <c r="H4056" s="650"/>
      <c r="I4056" s="650"/>
      <c r="J4056" s="420">
        <v>44104</v>
      </c>
      <c r="K4056" s="782" t="s">
        <v>33</v>
      </c>
      <c r="L4056" s="323" t="s">
        <v>7</v>
      </c>
      <c r="M4056" s="652" t="s">
        <v>430</v>
      </c>
      <c r="N4056" s="653">
        <v>44160</v>
      </c>
      <c r="O4056" s="684"/>
      <c r="P4056" s="86"/>
      <c r="Q4056" s="271" t="s">
        <v>67</v>
      </c>
      <c r="R4056" s="455">
        <f t="shared" si="37"/>
        <v>2020</v>
      </c>
      <c r="S4056" s="124"/>
      <c r="T4056" s="124"/>
      <c r="U4056" s="124"/>
      <c r="V4056" s="124"/>
      <c r="W4056" s="124"/>
    </row>
    <row r="4057" spans="1:23" ht="23.25" hidden="1" customHeight="1" x14ac:dyDescent="0.25">
      <c r="A4057" s="86" t="s">
        <v>4</v>
      </c>
      <c r="B4057" s="86" t="s">
        <v>3055</v>
      </c>
      <c r="C4057" s="661" t="s">
        <v>2738</v>
      </c>
      <c r="D4057" s="118" t="s">
        <v>6493</v>
      </c>
      <c r="E4057" s="455" t="s">
        <v>6494</v>
      </c>
      <c r="F4057" s="118" t="s">
        <v>94</v>
      </c>
      <c r="G4057" s="661">
        <v>1</v>
      </c>
      <c r="H4057" s="650">
        <v>25.31</v>
      </c>
      <c r="I4057" s="650">
        <f>H4057*G4057</f>
        <v>25.31</v>
      </c>
      <c r="J4057" s="366">
        <v>44109</v>
      </c>
      <c r="K4057" s="671" t="s">
        <v>139</v>
      </c>
      <c r="L4057" s="312" t="s">
        <v>3055</v>
      </c>
      <c r="M4057" s="652" t="s">
        <v>85</v>
      </c>
      <c r="N4057" s="660">
        <v>44144</v>
      </c>
      <c r="O4057" s="654">
        <v>44148</v>
      </c>
      <c r="P4057" s="86"/>
      <c r="Q4057" s="271" t="s">
        <v>67</v>
      </c>
      <c r="R4057" s="455">
        <f t="shared" si="37"/>
        <v>2020</v>
      </c>
      <c r="S4057" s="564"/>
      <c r="T4057" s="564"/>
      <c r="U4057" s="564"/>
      <c r="V4057" s="564"/>
      <c r="W4057" s="564"/>
    </row>
    <row r="4058" spans="1:23" ht="23.25" hidden="1" customHeight="1" x14ac:dyDescent="0.25">
      <c r="A4058" s="86" t="s">
        <v>4</v>
      </c>
      <c r="B4058" s="86" t="s">
        <v>3055</v>
      </c>
      <c r="C4058" s="661" t="s">
        <v>2738</v>
      </c>
      <c r="D4058" s="118" t="s">
        <v>1730</v>
      </c>
      <c r="E4058" s="333" t="s">
        <v>6495</v>
      </c>
      <c r="F4058" s="118" t="s">
        <v>94</v>
      </c>
      <c r="G4058" s="661">
        <v>1</v>
      </c>
      <c r="H4058" s="650">
        <v>6.95</v>
      </c>
      <c r="I4058" s="650">
        <f>H4058*G4058</f>
        <v>6.95</v>
      </c>
      <c r="J4058" s="366">
        <v>44109</v>
      </c>
      <c r="K4058" s="671" t="s">
        <v>139</v>
      </c>
      <c r="L4058" s="312" t="s">
        <v>3055</v>
      </c>
      <c r="M4058" s="652" t="s">
        <v>85</v>
      </c>
      <c r="N4058" s="660">
        <v>44144</v>
      </c>
      <c r="O4058" s="654">
        <v>44148</v>
      </c>
      <c r="P4058" s="86"/>
      <c r="Q4058" s="271" t="s">
        <v>67</v>
      </c>
      <c r="R4058" s="455">
        <f t="shared" si="37"/>
        <v>2020</v>
      </c>
    </row>
    <row r="4059" spans="1:23" ht="23.25" hidden="1" customHeight="1" x14ac:dyDescent="0.25">
      <c r="A4059" s="86" t="s">
        <v>4</v>
      </c>
      <c r="B4059" s="86" t="s">
        <v>3055</v>
      </c>
      <c r="C4059" s="661" t="s">
        <v>6496</v>
      </c>
      <c r="D4059" s="118" t="s">
        <v>6497</v>
      </c>
      <c r="E4059" s="333" t="s">
        <v>6498</v>
      </c>
      <c r="F4059" s="118" t="s">
        <v>94</v>
      </c>
      <c r="G4059" s="661">
        <v>1</v>
      </c>
      <c r="H4059" s="650">
        <v>14.67</v>
      </c>
      <c r="I4059" s="650">
        <f>H4059*G4059</f>
        <v>14.67</v>
      </c>
      <c r="J4059" s="366">
        <v>44109</v>
      </c>
      <c r="K4059" s="671" t="s">
        <v>139</v>
      </c>
      <c r="L4059" s="312" t="s">
        <v>3055</v>
      </c>
      <c r="M4059" s="652" t="s">
        <v>85</v>
      </c>
      <c r="N4059" s="660">
        <v>44144</v>
      </c>
      <c r="O4059" s="654">
        <v>44148</v>
      </c>
      <c r="P4059" s="86"/>
      <c r="Q4059" s="271" t="s">
        <v>67</v>
      </c>
      <c r="R4059" s="455">
        <f t="shared" si="37"/>
        <v>2020</v>
      </c>
      <c r="S4059" s="640"/>
      <c r="T4059" s="640"/>
      <c r="U4059" s="640"/>
      <c r="V4059" s="640"/>
      <c r="W4059" s="640"/>
    </row>
    <row r="4060" spans="1:23" ht="23.25" hidden="1" customHeight="1" x14ac:dyDescent="0.25">
      <c r="A4060" s="3" t="s">
        <v>10</v>
      </c>
      <c r="B4060" s="5" t="s">
        <v>4301</v>
      </c>
      <c r="C4060" s="376" t="s">
        <v>1972</v>
      </c>
      <c r="D4060" s="335" t="s">
        <v>1987</v>
      </c>
      <c r="E4060" s="337" t="s">
        <v>1988</v>
      </c>
      <c r="F4060" s="344" t="s">
        <v>94</v>
      </c>
      <c r="G4060" s="344">
        <v>3</v>
      </c>
      <c r="H4060" s="650">
        <v>274</v>
      </c>
      <c r="I4060" s="650">
        <v>1096</v>
      </c>
      <c r="J4060" s="366">
        <v>44109</v>
      </c>
      <c r="K4060" s="598" t="s">
        <v>1972</v>
      </c>
      <c r="L4060" s="361" t="s">
        <v>113</v>
      </c>
      <c r="M4060" s="652" t="s">
        <v>601</v>
      </c>
      <c r="N4060" s="660">
        <v>44169</v>
      </c>
      <c r="O4060" s="684">
        <v>44175</v>
      </c>
      <c r="P4060" s="849"/>
      <c r="Q4060" s="271" t="s">
        <v>67</v>
      </c>
      <c r="R4060" s="455">
        <f t="shared" si="37"/>
        <v>2020</v>
      </c>
    </row>
    <row r="4061" spans="1:23" ht="23.25" hidden="1" customHeight="1" x14ac:dyDescent="0.25">
      <c r="A4061" s="86" t="s">
        <v>36</v>
      </c>
      <c r="B4061" s="86" t="s">
        <v>6499</v>
      </c>
      <c r="C4061" s="661"/>
      <c r="D4061" s="118" t="s">
        <v>6500</v>
      </c>
      <c r="E4061" s="337" t="s">
        <v>6499</v>
      </c>
      <c r="F4061" s="118" t="s">
        <v>32</v>
      </c>
      <c r="G4061" s="661">
        <v>1</v>
      </c>
      <c r="H4061" s="650">
        <v>1450</v>
      </c>
      <c r="I4061" s="650">
        <f t="shared" ref="I4061:I4067" si="38">H4061*G4061</f>
        <v>1450</v>
      </c>
      <c r="J4061" s="168">
        <v>44109</v>
      </c>
      <c r="K4061" s="598" t="s">
        <v>4113</v>
      </c>
      <c r="L4061" s="312" t="s">
        <v>36</v>
      </c>
      <c r="M4061" s="652" t="s">
        <v>601</v>
      </c>
      <c r="N4061" s="660">
        <v>44169</v>
      </c>
      <c r="O4061" s="684">
        <v>44175</v>
      </c>
      <c r="P4061" s="86"/>
      <c r="Q4061" s="271" t="s">
        <v>67</v>
      </c>
      <c r="R4061" s="455">
        <f t="shared" si="37"/>
        <v>2020</v>
      </c>
    </row>
    <row r="4062" spans="1:23" ht="23.25" hidden="1" customHeight="1" x14ac:dyDescent="0.25">
      <c r="A4062" s="86" t="s">
        <v>54</v>
      </c>
      <c r="B4062" s="86" t="s">
        <v>6501</v>
      </c>
      <c r="C4062" s="661"/>
      <c r="D4062" s="118" t="s">
        <v>6502</v>
      </c>
      <c r="E4062" s="333" t="s">
        <v>6501</v>
      </c>
      <c r="F4062" s="118" t="s">
        <v>32</v>
      </c>
      <c r="G4062" s="661">
        <v>1</v>
      </c>
      <c r="H4062" s="650">
        <v>95</v>
      </c>
      <c r="I4062" s="650">
        <f t="shared" si="38"/>
        <v>95</v>
      </c>
      <c r="J4062" s="168">
        <v>44109</v>
      </c>
      <c r="K4062" s="782" t="s">
        <v>808</v>
      </c>
      <c r="L4062" s="312" t="s">
        <v>88</v>
      </c>
      <c r="M4062" s="652" t="s">
        <v>81</v>
      </c>
      <c r="N4062" s="660">
        <v>44110</v>
      </c>
      <c r="O4062" s="684">
        <v>44118</v>
      </c>
      <c r="P4062" s="86"/>
      <c r="Q4062" s="271" t="s">
        <v>67</v>
      </c>
      <c r="R4062" s="455">
        <f t="shared" si="37"/>
        <v>2020</v>
      </c>
      <c r="S4062" s="124"/>
      <c r="T4062" s="124"/>
      <c r="U4062" s="124"/>
      <c r="V4062" s="124"/>
      <c r="W4062" s="124"/>
    </row>
    <row r="4063" spans="1:23" ht="29.25" hidden="1" customHeight="1" x14ac:dyDescent="0.25">
      <c r="A4063" s="86" t="s">
        <v>36</v>
      </c>
      <c r="B4063" s="86" t="s">
        <v>6503</v>
      </c>
      <c r="C4063" s="661"/>
      <c r="D4063" s="118"/>
      <c r="E4063" s="337" t="s">
        <v>6504</v>
      </c>
      <c r="F4063" s="118" t="s">
        <v>32</v>
      </c>
      <c r="G4063" s="661">
        <v>1</v>
      </c>
      <c r="H4063" s="650">
        <v>125</v>
      </c>
      <c r="I4063" s="650">
        <f t="shared" si="38"/>
        <v>125</v>
      </c>
      <c r="J4063" s="168">
        <v>44109</v>
      </c>
      <c r="K4063" s="671" t="s">
        <v>1892</v>
      </c>
      <c r="L4063" s="312" t="s">
        <v>88</v>
      </c>
      <c r="M4063" s="652" t="s">
        <v>81</v>
      </c>
      <c r="N4063" s="660">
        <v>44110</v>
      </c>
      <c r="O4063" s="684">
        <v>44118</v>
      </c>
      <c r="P4063" s="86"/>
      <c r="Q4063" s="271" t="s">
        <v>67</v>
      </c>
      <c r="R4063" s="455">
        <f t="shared" si="37"/>
        <v>2020</v>
      </c>
    </row>
    <row r="4064" spans="1:23" s="564" customFormat="1" ht="23.25" hidden="1" customHeight="1" x14ac:dyDescent="0.25">
      <c r="A4064" s="86" t="s">
        <v>36</v>
      </c>
      <c r="B4064" s="86" t="s">
        <v>6505</v>
      </c>
      <c r="C4064" s="661"/>
      <c r="D4064" s="118"/>
      <c r="E4064" s="337" t="s">
        <v>6505</v>
      </c>
      <c r="F4064" s="118" t="s">
        <v>32</v>
      </c>
      <c r="G4064" s="661">
        <v>1</v>
      </c>
      <c r="H4064" s="650">
        <v>848.9</v>
      </c>
      <c r="I4064" s="650">
        <f t="shared" si="38"/>
        <v>848.9</v>
      </c>
      <c r="J4064" s="168">
        <v>44109</v>
      </c>
      <c r="K4064" s="671" t="s">
        <v>192</v>
      </c>
      <c r="L4064" s="312" t="s">
        <v>36</v>
      </c>
      <c r="M4064" s="652" t="s">
        <v>81</v>
      </c>
      <c r="N4064" s="653">
        <v>44110</v>
      </c>
      <c r="O4064" s="684">
        <v>44118</v>
      </c>
      <c r="P4064" s="86"/>
      <c r="Q4064" s="271" t="s">
        <v>67</v>
      </c>
      <c r="R4064" s="455">
        <f t="shared" si="37"/>
        <v>2020</v>
      </c>
      <c r="S4064" s="330"/>
      <c r="T4064" s="330"/>
      <c r="U4064" s="330"/>
      <c r="V4064" s="330"/>
      <c r="W4064" s="330"/>
    </row>
    <row r="4065" spans="1:23" s="542" customFormat="1" ht="23.25" hidden="1" customHeight="1" x14ac:dyDescent="0.25">
      <c r="A4065" s="86" t="s">
        <v>54</v>
      </c>
      <c r="B4065" s="86" t="s">
        <v>6506</v>
      </c>
      <c r="C4065" s="661"/>
      <c r="D4065" s="118"/>
      <c r="E4065" s="337" t="s">
        <v>6507</v>
      </c>
      <c r="F4065" s="118" t="s">
        <v>32</v>
      </c>
      <c r="G4065" s="661">
        <v>1</v>
      </c>
      <c r="H4065" s="650">
        <v>120</v>
      </c>
      <c r="I4065" s="650">
        <f t="shared" si="38"/>
        <v>120</v>
      </c>
      <c r="J4065" s="168">
        <v>44109</v>
      </c>
      <c r="K4065" s="671" t="s">
        <v>1147</v>
      </c>
      <c r="L4065" s="312" t="s">
        <v>88</v>
      </c>
      <c r="M4065" s="652" t="s">
        <v>81</v>
      </c>
      <c r="N4065" s="660">
        <v>44110</v>
      </c>
      <c r="O4065" s="684">
        <v>44118</v>
      </c>
      <c r="P4065" s="849"/>
      <c r="Q4065" s="271" t="s">
        <v>67</v>
      </c>
      <c r="R4065" s="455">
        <f t="shared" si="37"/>
        <v>2020</v>
      </c>
      <c r="S4065" s="330"/>
      <c r="T4065" s="330"/>
      <c r="U4065" s="330"/>
      <c r="V4065" s="330"/>
      <c r="W4065" s="330"/>
    </row>
    <row r="4066" spans="1:23" s="542" customFormat="1" ht="23.25" hidden="1" customHeight="1" x14ac:dyDescent="0.25">
      <c r="A4066" s="86" t="s">
        <v>54</v>
      </c>
      <c r="B4066" s="86" t="s">
        <v>6508</v>
      </c>
      <c r="C4066" s="661"/>
      <c r="D4066" s="118"/>
      <c r="E4066" s="337" t="s">
        <v>6509</v>
      </c>
      <c r="F4066" s="118" t="s">
        <v>32</v>
      </c>
      <c r="G4066" s="661">
        <v>2</v>
      </c>
      <c r="H4066" s="650">
        <v>240</v>
      </c>
      <c r="I4066" s="650">
        <f t="shared" si="38"/>
        <v>480</v>
      </c>
      <c r="J4066" s="168">
        <v>44109</v>
      </c>
      <c r="K4066" s="671" t="s">
        <v>1147</v>
      </c>
      <c r="L4066" s="312" t="s">
        <v>88</v>
      </c>
      <c r="M4066" s="652" t="s">
        <v>81</v>
      </c>
      <c r="N4066" s="653">
        <v>44110</v>
      </c>
      <c r="O4066" s="684">
        <v>44118</v>
      </c>
      <c r="P4066" s="849"/>
      <c r="Q4066" s="271" t="s">
        <v>67</v>
      </c>
      <c r="R4066" s="455">
        <f t="shared" si="37"/>
        <v>2020</v>
      </c>
      <c r="S4066" s="330"/>
      <c r="T4066" s="330"/>
      <c r="U4066" s="330"/>
      <c r="V4066" s="330"/>
      <c r="W4066" s="330"/>
    </row>
    <row r="4067" spans="1:23" ht="23.25" hidden="1" customHeight="1" x14ac:dyDescent="0.25">
      <c r="A4067" s="445" t="s">
        <v>5218</v>
      </c>
      <c r="B4067" s="445" t="s">
        <v>5219</v>
      </c>
      <c r="C4067" s="458" t="s">
        <v>5220</v>
      </c>
      <c r="D4067" s="467" t="s">
        <v>3701</v>
      </c>
      <c r="E4067" s="333" t="s">
        <v>5221</v>
      </c>
      <c r="F4067" s="467" t="s">
        <v>683</v>
      </c>
      <c r="G4067" s="467">
        <v>1</v>
      </c>
      <c r="H4067" s="650">
        <v>14.46</v>
      </c>
      <c r="I4067" s="650">
        <f t="shared" si="38"/>
        <v>14.46</v>
      </c>
      <c r="J4067" s="672">
        <v>44110</v>
      </c>
      <c r="K4067" s="612" t="s">
        <v>139</v>
      </c>
      <c r="L4067" s="578" t="s">
        <v>3047</v>
      </c>
      <c r="M4067" s="652" t="s">
        <v>85</v>
      </c>
      <c r="N4067" s="660">
        <v>44144</v>
      </c>
      <c r="O4067" s="684">
        <v>44267</v>
      </c>
      <c r="P4067" s="458"/>
      <c r="Q4067" s="271" t="s">
        <v>67</v>
      </c>
      <c r="R4067" s="455">
        <f t="shared" si="37"/>
        <v>2020</v>
      </c>
    </row>
    <row r="4068" spans="1:23" ht="23.25" hidden="1" customHeight="1" x14ac:dyDescent="0.25">
      <c r="A4068" s="86" t="s">
        <v>0</v>
      </c>
      <c r="B4068" s="86" t="s">
        <v>6510</v>
      </c>
      <c r="C4068" s="661" t="s">
        <v>6511</v>
      </c>
      <c r="D4068" s="851">
        <v>185144</v>
      </c>
      <c r="E4068" s="342" t="s">
        <v>6512</v>
      </c>
      <c r="F4068" s="118" t="s">
        <v>94</v>
      </c>
      <c r="G4068" s="661">
        <v>1</v>
      </c>
      <c r="H4068" s="650"/>
      <c r="I4068" s="650"/>
      <c r="J4068" s="168">
        <v>44110</v>
      </c>
      <c r="K4068" s="671" t="s">
        <v>1581</v>
      </c>
      <c r="L4068" s="312" t="s">
        <v>0</v>
      </c>
      <c r="M4068" s="652" t="s">
        <v>81</v>
      </c>
      <c r="N4068" s="660">
        <v>44110</v>
      </c>
      <c r="O4068" s="684">
        <v>44118</v>
      </c>
      <c r="P4068" s="86"/>
      <c r="Q4068" s="271" t="s">
        <v>67</v>
      </c>
      <c r="R4068" s="455">
        <f t="shared" si="37"/>
        <v>2020</v>
      </c>
    </row>
    <row r="4069" spans="1:23" ht="23.25" hidden="1" customHeight="1" x14ac:dyDescent="0.25">
      <c r="A4069" s="86" t="s">
        <v>0</v>
      </c>
      <c r="B4069" s="86" t="s">
        <v>6510</v>
      </c>
      <c r="C4069" s="661" t="s">
        <v>6511</v>
      </c>
      <c r="D4069" s="851">
        <v>185199</v>
      </c>
      <c r="E4069" s="342" t="s">
        <v>6513</v>
      </c>
      <c r="F4069" s="118" t="s">
        <v>94</v>
      </c>
      <c r="G4069" s="661">
        <v>1</v>
      </c>
      <c r="H4069" s="650"/>
      <c r="I4069" s="650"/>
      <c r="J4069" s="168">
        <v>44110</v>
      </c>
      <c r="K4069" s="671" t="s">
        <v>1581</v>
      </c>
      <c r="L4069" s="312" t="s">
        <v>0</v>
      </c>
      <c r="M4069" s="652" t="s">
        <v>81</v>
      </c>
      <c r="N4069" s="660">
        <v>44110</v>
      </c>
      <c r="O4069" s="684">
        <v>44118</v>
      </c>
      <c r="P4069" s="86"/>
      <c r="Q4069" s="271" t="s">
        <v>67</v>
      </c>
      <c r="R4069" s="455">
        <f t="shared" si="37"/>
        <v>2020</v>
      </c>
    </row>
    <row r="4070" spans="1:23" ht="23.25" hidden="1" customHeight="1" x14ac:dyDescent="0.25">
      <c r="A4070" s="86" t="s">
        <v>0</v>
      </c>
      <c r="B4070" s="86" t="s">
        <v>6510</v>
      </c>
      <c r="C4070" s="661" t="s">
        <v>6511</v>
      </c>
      <c r="D4070" s="851">
        <v>1004988</v>
      </c>
      <c r="E4070" s="342" t="s">
        <v>6514</v>
      </c>
      <c r="F4070" s="118" t="s">
        <v>94</v>
      </c>
      <c r="G4070" s="661">
        <v>1</v>
      </c>
      <c r="H4070" s="650"/>
      <c r="I4070" s="650"/>
      <c r="J4070" s="168">
        <v>44110</v>
      </c>
      <c r="K4070" s="671" t="s">
        <v>1581</v>
      </c>
      <c r="L4070" s="312" t="s">
        <v>0</v>
      </c>
      <c r="M4070" s="652" t="s">
        <v>81</v>
      </c>
      <c r="N4070" s="660">
        <v>44110</v>
      </c>
      <c r="O4070" s="654">
        <v>44118</v>
      </c>
      <c r="P4070" s="86"/>
      <c r="Q4070" s="271" t="s">
        <v>67</v>
      </c>
      <c r="R4070" s="455">
        <f t="shared" si="37"/>
        <v>2020</v>
      </c>
    </row>
    <row r="4071" spans="1:23" s="564" customFormat="1" ht="23.25" hidden="1" customHeight="1" x14ac:dyDescent="0.25">
      <c r="A4071" s="86" t="s">
        <v>4004</v>
      </c>
      <c r="B4071" s="86" t="s">
        <v>6515</v>
      </c>
      <c r="C4071" s="661" t="s">
        <v>6516</v>
      </c>
      <c r="D4071" s="852" t="s">
        <v>6517</v>
      </c>
      <c r="E4071" s="333" t="s">
        <v>6515</v>
      </c>
      <c r="F4071" s="118" t="s">
        <v>50</v>
      </c>
      <c r="G4071" s="661">
        <v>1</v>
      </c>
      <c r="H4071" s="650">
        <v>12.58</v>
      </c>
      <c r="I4071" s="650">
        <f>H4071*G4071</f>
        <v>12.58</v>
      </c>
      <c r="J4071" s="168">
        <v>44111</v>
      </c>
      <c r="K4071" s="671" t="s">
        <v>139</v>
      </c>
      <c r="L4071" s="578" t="s">
        <v>3047</v>
      </c>
      <c r="M4071" s="652" t="s">
        <v>85</v>
      </c>
      <c r="N4071" s="660">
        <v>44144</v>
      </c>
      <c r="O4071" s="684">
        <v>44148</v>
      </c>
      <c r="P4071" s="86"/>
      <c r="Q4071" s="271" t="s">
        <v>67</v>
      </c>
      <c r="R4071" s="455">
        <f t="shared" si="37"/>
        <v>2020</v>
      </c>
      <c r="S4071" s="330"/>
      <c r="T4071" s="330"/>
      <c r="U4071" s="330"/>
      <c r="V4071" s="330"/>
      <c r="W4071" s="330"/>
    </row>
    <row r="4072" spans="1:23" s="564" customFormat="1" ht="23.25" hidden="1" customHeight="1" x14ac:dyDescent="0.25">
      <c r="A4072" s="5" t="s">
        <v>36</v>
      </c>
      <c r="B4072" s="5" t="s">
        <v>6518</v>
      </c>
      <c r="C4072" s="376"/>
      <c r="D4072" s="344" t="s">
        <v>6463</v>
      </c>
      <c r="E4072" s="337" t="s">
        <v>6464</v>
      </c>
      <c r="F4072" s="344" t="s">
        <v>32</v>
      </c>
      <c r="G4072" s="344">
        <v>20</v>
      </c>
      <c r="H4072" s="650">
        <v>0.78</v>
      </c>
      <c r="I4072" s="650">
        <v>15.600000000000001</v>
      </c>
      <c r="J4072" s="366">
        <v>43341</v>
      </c>
      <c r="K4072" s="598" t="s">
        <v>76</v>
      </c>
      <c r="L4072" s="361" t="s">
        <v>36</v>
      </c>
      <c r="M4072" s="652" t="s">
        <v>34</v>
      </c>
      <c r="N4072" s="660">
        <v>43348</v>
      </c>
      <c r="O4072" s="684">
        <v>43355</v>
      </c>
      <c r="P4072" s="7"/>
      <c r="Q4072" s="271" t="s">
        <v>77</v>
      </c>
      <c r="R4072" s="5">
        <v>2018</v>
      </c>
      <c r="S4072" s="330"/>
      <c r="T4072" s="330"/>
      <c r="U4072" s="330"/>
      <c r="V4072" s="330"/>
      <c r="W4072" s="330"/>
    </row>
    <row r="4073" spans="1:23" s="564" customFormat="1" ht="23.25" hidden="1" customHeight="1" x14ac:dyDescent="0.25">
      <c r="A4073" s="86" t="s">
        <v>36</v>
      </c>
      <c r="B4073" s="86" t="s">
        <v>6519</v>
      </c>
      <c r="C4073" s="661"/>
      <c r="D4073" s="118">
        <v>104733</v>
      </c>
      <c r="E4073" s="86" t="s">
        <v>6520</v>
      </c>
      <c r="F4073" s="118" t="s">
        <v>32</v>
      </c>
      <c r="G4073" s="661">
        <v>1</v>
      </c>
      <c r="H4073" s="650">
        <v>729.5</v>
      </c>
      <c r="I4073" s="650">
        <v>729.5</v>
      </c>
      <c r="J4073" s="500">
        <v>44111</v>
      </c>
      <c r="K4073" s="671" t="s">
        <v>33</v>
      </c>
      <c r="L4073" s="323" t="s">
        <v>7</v>
      </c>
      <c r="M4073" s="652" t="s">
        <v>81</v>
      </c>
      <c r="N4073" s="653">
        <v>44113</v>
      </c>
      <c r="O4073" s="853">
        <v>44118</v>
      </c>
      <c r="P4073" s="86"/>
      <c r="Q4073" s="271" t="s">
        <v>67</v>
      </c>
      <c r="R4073" s="455">
        <f t="shared" ref="R4073:R4091" si="39">YEAR(J4073)</f>
        <v>2020</v>
      </c>
      <c r="S4073" s="330"/>
      <c r="T4073" s="330"/>
      <c r="U4073" s="330"/>
      <c r="V4073" s="330"/>
      <c r="W4073" s="330"/>
    </row>
    <row r="4074" spans="1:23" s="564" customFormat="1" ht="23.25" hidden="1" customHeight="1" x14ac:dyDescent="0.25">
      <c r="A4074" s="86" t="s">
        <v>103</v>
      </c>
      <c r="B4074" s="86" t="s">
        <v>6521</v>
      </c>
      <c r="C4074" s="661"/>
      <c r="D4074" s="118"/>
      <c r="E4074" s="337" t="s">
        <v>6522</v>
      </c>
      <c r="F4074" s="118" t="s">
        <v>32</v>
      </c>
      <c r="G4074" s="661">
        <v>1</v>
      </c>
      <c r="H4074" s="650">
        <v>322.8</v>
      </c>
      <c r="I4074" s="650">
        <v>322.8</v>
      </c>
      <c r="J4074" s="168">
        <v>44112</v>
      </c>
      <c r="K4074" s="782" t="s">
        <v>808</v>
      </c>
      <c r="L4074" s="312" t="s">
        <v>88</v>
      </c>
      <c r="M4074" s="652" t="s">
        <v>81</v>
      </c>
      <c r="N4074" s="660">
        <v>44113</v>
      </c>
      <c r="O4074" s="684">
        <v>44118</v>
      </c>
      <c r="P4074" s="86"/>
      <c r="Q4074" s="271" t="s">
        <v>67</v>
      </c>
      <c r="R4074" s="455">
        <f t="shared" si="39"/>
        <v>2020</v>
      </c>
      <c r="S4074" s="124"/>
      <c r="T4074" s="124"/>
      <c r="U4074" s="124"/>
      <c r="V4074" s="124"/>
      <c r="W4074" s="124"/>
    </row>
    <row r="4075" spans="1:23" ht="23.25" hidden="1" customHeight="1" x14ac:dyDescent="0.25">
      <c r="A4075" s="86" t="s">
        <v>103</v>
      </c>
      <c r="B4075" s="86" t="s">
        <v>6521</v>
      </c>
      <c r="C4075" s="661"/>
      <c r="D4075" s="118"/>
      <c r="E4075" s="337" t="s">
        <v>6523</v>
      </c>
      <c r="F4075" s="118" t="s">
        <v>32</v>
      </c>
      <c r="G4075" s="661">
        <v>1</v>
      </c>
      <c r="H4075" s="650">
        <v>304.14</v>
      </c>
      <c r="I4075" s="650">
        <v>304.14</v>
      </c>
      <c r="J4075" s="168">
        <v>44112</v>
      </c>
      <c r="K4075" s="782" t="s">
        <v>808</v>
      </c>
      <c r="L4075" s="312" t="s">
        <v>88</v>
      </c>
      <c r="M4075" s="652" t="s">
        <v>81</v>
      </c>
      <c r="N4075" s="660">
        <v>44113</v>
      </c>
      <c r="O4075" s="684">
        <v>44118</v>
      </c>
      <c r="P4075" s="86"/>
      <c r="Q4075" s="271" t="s">
        <v>67</v>
      </c>
      <c r="R4075" s="455">
        <f t="shared" si="39"/>
        <v>2020</v>
      </c>
      <c r="S4075" s="124"/>
      <c r="T4075" s="124"/>
      <c r="U4075" s="124"/>
      <c r="V4075" s="124"/>
      <c r="W4075" s="124"/>
    </row>
    <row r="4076" spans="1:23" ht="23.25" hidden="1" customHeight="1" x14ac:dyDescent="0.25">
      <c r="A4076" s="438" t="s">
        <v>10</v>
      </c>
      <c r="B4076" s="438" t="s">
        <v>693</v>
      </c>
      <c r="C4076" s="668" t="s">
        <v>694</v>
      </c>
      <c r="D4076" s="467">
        <v>1052927</v>
      </c>
      <c r="E4076" s="445" t="s">
        <v>695</v>
      </c>
      <c r="F4076" s="668" t="s">
        <v>683</v>
      </c>
      <c r="G4076" s="439">
        <v>1</v>
      </c>
      <c r="H4076" s="650">
        <v>319.45</v>
      </c>
      <c r="I4076" s="650">
        <f>H4076*G4076</f>
        <v>319.45</v>
      </c>
      <c r="J4076" s="799">
        <v>44117</v>
      </c>
      <c r="K4076" s="612" t="s">
        <v>694</v>
      </c>
      <c r="L4076" s="497" t="s">
        <v>113</v>
      </c>
      <c r="M4076" s="652" t="s">
        <v>85</v>
      </c>
      <c r="N4076" s="660">
        <v>44144</v>
      </c>
      <c r="O4076" s="654">
        <v>44148</v>
      </c>
      <c r="P4076" s="458"/>
      <c r="Q4076" s="271" t="s">
        <v>67</v>
      </c>
      <c r="R4076" s="455">
        <f t="shared" si="39"/>
        <v>2020</v>
      </c>
    </row>
    <row r="4077" spans="1:23" ht="23.25" hidden="1" customHeight="1" x14ac:dyDescent="0.25">
      <c r="A4077" s="445" t="s">
        <v>5522</v>
      </c>
      <c r="B4077" s="445" t="s">
        <v>6524</v>
      </c>
      <c r="C4077" s="830" t="s">
        <v>5524</v>
      </c>
      <c r="D4077" s="443" t="s">
        <v>6525</v>
      </c>
      <c r="E4077" s="437" t="s">
        <v>6526</v>
      </c>
      <c r="F4077" s="344" t="s">
        <v>44</v>
      </c>
      <c r="G4077" s="464">
        <v>1</v>
      </c>
      <c r="H4077" s="650"/>
      <c r="I4077" s="650"/>
      <c r="J4077" s="672">
        <v>44118</v>
      </c>
      <c r="K4077" s="833" t="s">
        <v>5524</v>
      </c>
      <c r="L4077" s="578" t="s">
        <v>6444</v>
      </c>
      <c r="M4077" s="652" t="s">
        <v>114</v>
      </c>
      <c r="N4077" s="660">
        <v>44119</v>
      </c>
      <c r="O4077" s="654">
        <v>44124</v>
      </c>
      <c r="P4077" s="854"/>
      <c r="Q4077" s="2" t="s">
        <v>100</v>
      </c>
      <c r="R4077" s="455">
        <f t="shared" si="39"/>
        <v>2020</v>
      </c>
    </row>
    <row r="4078" spans="1:23" ht="23.25" hidden="1" customHeight="1" x14ac:dyDescent="0.25">
      <c r="A4078" s="445" t="s">
        <v>5522</v>
      </c>
      <c r="B4078" s="445" t="s">
        <v>6527</v>
      </c>
      <c r="C4078" s="830" t="s">
        <v>5524</v>
      </c>
      <c r="D4078" s="443" t="s">
        <v>6528</v>
      </c>
      <c r="E4078" s="437" t="s">
        <v>6529</v>
      </c>
      <c r="F4078" s="344" t="s">
        <v>44</v>
      </c>
      <c r="G4078" s="464">
        <v>3</v>
      </c>
      <c r="H4078" s="650">
        <v>156.21</v>
      </c>
      <c r="I4078" s="650">
        <f>G4078*H4078</f>
        <v>468.63</v>
      </c>
      <c r="J4078" s="672">
        <v>44118</v>
      </c>
      <c r="K4078" s="833" t="s">
        <v>5524</v>
      </c>
      <c r="L4078" s="578" t="s">
        <v>6444</v>
      </c>
      <c r="M4078" s="652" t="s">
        <v>85</v>
      </c>
      <c r="N4078" s="660">
        <v>44144</v>
      </c>
      <c r="O4078" s="654">
        <v>44148</v>
      </c>
      <c r="P4078" s="854"/>
      <c r="Q4078" s="2" t="s">
        <v>100</v>
      </c>
      <c r="R4078" s="455">
        <f t="shared" si="39"/>
        <v>2020</v>
      </c>
    </row>
    <row r="4079" spans="1:23" ht="23.25" hidden="1" customHeight="1" x14ac:dyDescent="0.25">
      <c r="A4079" s="445" t="s">
        <v>5522</v>
      </c>
      <c r="B4079" s="445" t="s">
        <v>6530</v>
      </c>
      <c r="C4079" s="830" t="s">
        <v>5524</v>
      </c>
      <c r="D4079" s="443" t="s">
        <v>6531</v>
      </c>
      <c r="E4079" s="437" t="s">
        <v>6532</v>
      </c>
      <c r="F4079" s="344" t="s">
        <v>44</v>
      </c>
      <c r="G4079" s="464">
        <v>12</v>
      </c>
      <c r="H4079" s="650"/>
      <c r="I4079" s="650"/>
      <c r="J4079" s="672">
        <v>44118</v>
      </c>
      <c r="K4079" s="833" t="s">
        <v>5524</v>
      </c>
      <c r="L4079" s="578" t="s">
        <v>6444</v>
      </c>
      <c r="M4079" s="652" t="s">
        <v>601</v>
      </c>
      <c r="N4079" s="660">
        <v>44169</v>
      </c>
      <c r="O4079" s="654">
        <v>44175</v>
      </c>
      <c r="P4079" s="854"/>
      <c r="Q4079" s="2" t="s">
        <v>100</v>
      </c>
      <c r="R4079" s="455">
        <f t="shared" si="39"/>
        <v>2020</v>
      </c>
    </row>
    <row r="4080" spans="1:23" ht="23.25" hidden="1" customHeight="1" x14ac:dyDescent="0.25">
      <c r="A4080" s="445" t="s">
        <v>5522</v>
      </c>
      <c r="B4080" s="445" t="s">
        <v>6046</v>
      </c>
      <c r="C4080" s="661" t="s">
        <v>5524</v>
      </c>
      <c r="D4080" s="443" t="s">
        <v>6533</v>
      </c>
      <c r="E4080" s="441" t="s">
        <v>6048</v>
      </c>
      <c r="F4080" s="344" t="s">
        <v>44</v>
      </c>
      <c r="G4080" s="467">
        <v>5</v>
      </c>
      <c r="H4080" s="650"/>
      <c r="I4080" s="650">
        <f>H4080*G4080</f>
        <v>0</v>
      </c>
      <c r="J4080" s="672">
        <v>44118</v>
      </c>
      <c r="K4080" s="833" t="s">
        <v>5524</v>
      </c>
      <c r="L4080" s="578" t="s">
        <v>6444</v>
      </c>
      <c r="M4080" s="652" t="s">
        <v>114</v>
      </c>
      <c r="N4080" s="660">
        <v>44119</v>
      </c>
      <c r="O4080" s="654">
        <v>44124</v>
      </c>
      <c r="P4080" s="86"/>
      <c r="Q4080" s="2" t="s">
        <v>100</v>
      </c>
      <c r="R4080" s="455">
        <f t="shared" si="39"/>
        <v>2020</v>
      </c>
    </row>
    <row r="4081" spans="1:23" ht="23.25" hidden="1" customHeight="1" x14ac:dyDescent="0.25">
      <c r="A4081" s="445" t="s">
        <v>5522</v>
      </c>
      <c r="B4081" s="445" t="s">
        <v>6534</v>
      </c>
      <c r="C4081" s="830" t="s">
        <v>5524</v>
      </c>
      <c r="D4081" s="443" t="s">
        <v>6535</v>
      </c>
      <c r="E4081" s="437" t="s">
        <v>6536</v>
      </c>
      <c r="F4081" s="344" t="s">
        <v>44</v>
      </c>
      <c r="G4081" s="464">
        <v>10</v>
      </c>
      <c r="H4081" s="650">
        <v>3.45</v>
      </c>
      <c r="I4081" s="650">
        <f>G4081*H4081</f>
        <v>34.5</v>
      </c>
      <c r="J4081" s="672">
        <v>44118</v>
      </c>
      <c r="K4081" s="833" t="s">
        <v>5524</v>
      </c>
      <c r="L4081" s="578" t="s">
        <v>6444</v>
      </c>
      <c r="M4081" s="652" t="s">
        <v>85</v>
      </c>
      <c r="N4081" s="660">
        <v>44144</v>
      </c>
      <c r="O4081" s="654">
        <v>44148</v>
      </c>
      <c r="P4081" s="854"/>
      <c r="Q4081" s="2" t="s">
        <v>100</v>
      </c>
      <c r="R4081" s="455">
        <f t="shared" si="39"/>
        <v>2020</v>
      </c>
    </row>
    <row r="4082" spans="1:23" ht="23.25" hidden="1" customHeight="1" x14ac:dyDescent="0.25">
      <c r="A4082" s="445" t="s">
        <v>5522</v>
      </c>
      <c r="B4082" s="445" t="s">
        <v>6537</v>
      </c>
      <c r="C4082" s="830" t="s">
        <v>5524</v>
      </c>
      <c r="D4082" s="443" t="s">
        <v>6069</v>
      </c>
      <c r="E4082" s="437" t="s">
        <v>6538</v>
      </c>
      <c r="F4082" s="344" t="s">
        <v>44</v>
      </c>
      <c r="G4082" s="464">
        <v>10</v>
      </c>
      <c r="H4082" s="650">
        <v>1.42</v>
      </c>
      <c r="I4082" s="650">
        <f>G4082*H4082</f>
        <v>14.2</v>
      </c>
      <c r="J4082" s="672">
        <v>44118</v>
      </c>
      <c r="K4082" s="833" t="s">
        <v>5524</v>
      </c>
      <c r="L4082" s="578" t="s">
        <v>6444</v>
      </c>
      <c r="M4082" s="652" t="s">
        <v>85</v>
      </c>
      <c r="N4082" s="660">
        <v>44144</v>
      </c>
      <c r="O4082" s="654">
        <v>44148</v>
      </c>
      <c r="P4082" s="855"/>
      <c r="Q4082" s="2" t="s">
        <v>100</v>
      </c>
      <c r="R4082" s="455">
        <f t="shared" si="39"/>
        <v>2020</v>
      </c>
    </row>
    <row r="4083" spans="1:23" ht="23.25" hidden="1" customHeight="1" x14ac:dyDescent="0.25">
      <c r="A4083" s="445" t="s">
        <v>5522</v>
      </c>
      <c r="B4083" s="445" t="s">
        <v>5632</v>
      </c>
      <c r="C4083" s="830" t="s">
        <v>5524</v>
      </c>
      <c r="D4083" s="443" t="s">
        <v>5633</v>
      </c>
      <c r="E4083" s="437" t="s">
        <v>5634</v>
      </c>
      <c r="F4083" s="344" t="s">
        <v>44</v>
      </c>
      <c r="G4083" s="464">
        <v>5</v>
      </c>
      <c r="H4083" s="650">
        <v>2.21</v>
      </c>
      <c r="I4083" s="650">
        <v>4.42</v>
      </c>
      <c r="J4083" s="672">
        <v>44118</v>
      </c>
      <c r="K4083" s="833" t="s">
        <v>5524</v>
      </c>
      <c r="L4083" s="578" t="s">
        <v>6444</v>
      </c>
      <c r="M4083" s="652" t="s">
        <v>114</v>
      </c>
      <c r="N4083" s="660">
        <v>44119</v>
      </c>
      <c r="O4083" s="684">
        <v>44124</v>
      </c>
      <c r="P4083" s="855"/>
      <c r="Q4083" s="2" t="s">
        <v>100</v>
      </c>
      <c r="R4083" s="455">
        <f t="shared" si="39"/>
        <v>2020</v>
      </c>
    </row>
    <row r="4084" spans="1:23" s="564" customFormat="1" ht="23.25" hidden="1" customHeight="1" x14ac:dyDescent="0.25">
      <c r="A4084" s="86" t="s">
        <v>54</v>
      </c>
      <c r="B4084" s="86" t="s">
        <v>6539</v>
      </c>
      <c r="C4084" s="661" t="s">
        <v>362</v>
      </c>
      <c r="D4084" s="422" t="s">
        <v>1781</v>
      </c>
      <c r="E4084" s="441" t="s">
        <v>6540</v>
      </c>
      <c r="F4084" s="118" t="s">
        <v>94</v>
      </c>
      <c r="G4084" s="661">
        <v>10</v>
      </c>
      <c r="H4084" s="650">
        <v>2.2999999999999998</v>
      </c>
      <c r="I4084" s="650">
        <f t="shared" ref="I4084:I4089" si="40">G4084*H4084</f>
        <v>23</v>
      </c>
      <c r="J4084" s="799">
        <v>44118</v>
      </c>
      <c r="K4084" s="601" t="s">
        <v>524</v>
      </c>
      <c r="L4084" s="578" t="s">
        <v>0</v>
      </c>
      <c r="M4084" s="652" t="s">
        <v>114</v>
      </c>
      <c r="N4084" s="660">
        <v>44119</v>
      </c>
      <c r="O4084" s="684">
        <v>44124</v>
      </c>
      <c r="P4084" s="86"/>
      <c r="Q4084" s="271" t="s">
        <v>67</v>
      </c>
      <c r="R4084" s="455">
        <f t="shared" si="39"/>
        <v>2020</v>
      </c>
      <c r="S4084" s="330"/>
      <c r="T4084" s="330"/>
      <c r="U4084" s="330"/>
      <c r="V4084" s="330"/>
      <c r="W4084" s="330"/>
    </row>
    <row r="4085" spans="1:23" ht="23.25" hidden="1" customHeight="1" x14ac:dyDescent="0.25">
      <c r="A4085" s="86" t="s">
        <v>54</v>
      </c>
      <c r="B4085" s="86" t="s">
        <v>6539</v>
      </c>
      <c r="C4085" s="661" t="s">
        <v>362</v>
      </c>
      <c r="D4085" s="422" t="s">
        <v>1783</v>
      </c>
      <c r="E4085" s="441" t="s">
        <v>6540</v>
      </c>
      <c r="F4085" s="118" t="s">
        <v>94</v>
      </c>
      <c r="G4085" s="661">
        <v>10</v>
      </c>
      <c r="H4085" s="650">
        <v>2.2999999999999998</v>
      </c>
      <c r="I4085" s="650">
        <f t="shared" si="40"/>
        <v>23</v>
      </c>
      <c r="J4085" s="799">
        <v>44118</v>
      </c>
      <c r="K4085" s="601" t="s">
        <v>524</v>
      </c>
      <c r="L4085" s="578" t="s">
        <v>0</v>
      </c>
      <c r="M4085" s="652" t="s">
        <v>114</v>
      </c>
      <c r="N4085" s="660">
        <v>44119</v>
      </c>
      <c r="O4085" s="654">
        <v>44124</v>
      </c>
      <c r="P4085" s="86"/>
      <c r="Q4085" s="271" t="s">
        <v>67</v>
      </c>
      <c r="R4085" s="455">
        <f t="shared" si="39"/>
        <v>2020</v>
      </c>
    </row>
    <row r="4086" spans="1:23" ht="23.25" hidden="1" customHeight="1" x14ac:dyDescent="0.25">
      <c r="A4086" s="445" t="s">
        <v>5522</v>
      </c>
      <c r="B4086" s="445" t="s">
        <v>6541</v>
      </c>
      <c r="C4086" s="830" t="s">
        <v>5524</v>
      </c>
      <c r="D4086" s="443" t="s">
        <v>6542</v>
      </c>
      <c r="E4086" s="437" t="s">
        <v>6543</v>
      </c>
      <c r="F4086" s="344" t="s">
        <v>44</v>
      </c>
      <c r="G4086" s="464">
        <v>10</v>
      </c>
      <c r="H4086" s="650">
        <v>23.24</v>
      </c>
      <c r="I4086" s="650">
        <f t="shared" si="40"/>
        <v>232.39999999999998</v>
      </c>
      <c r="J4086" s="672">
        <v>44118</v>
      </c>
      <c r="K4086" s="833" t="s">
        <v>5524</v>
      </c>
      <c r="L4086" s="578" t="s">
        <v>6444</v>
      </c>
      <c r="M4086" s="652" t="s">
        <v>85</v>
      </c>
      <c r="N4086" s="660">
        <v>44144</v>
      </c>
      <c r="O4086" s="654">
        <v>44148</v>
      </c>
      <c r="P4086" s="854"/>
      <c r="Q4086" s="2" t="s">
        <v>100</v>
      </c>
      <c r="R4086" s="455">
        <f t="shared" si="39"/>
        <v>2020</v>
      </c>
    </row>
    <row r="4087" spans="1:23" ht="23.25" hidden="1" customHeight="1" x14ac:dyDescent="0.25">
      <c r="A4087" s="445" t="s">
        <v>5522</v>
      </c>
      <c r="B4087" s="445" t="s">
        <v>6544</v>
      </c>
      <c r="C4087" s="830" t="s">
        <v>5524</v>
      </c>
      <c r="D4087" s="443" t="s">
        <v>6545</v>
      </c>
      <c r="E4087" s="437" t="s">
        <v>6546</v>
      </c>
      <c r="F4087" s="344" t="s">
        <v>44</v>
      </c>
      <c r="G4087" s="464">
        <v>10</v>
      </c>
      <c r="H4087" s="650">
        <v>71.72</v>
      </c>
      <c r="I4087" s="650">
        <f t="shared" si="40"/>
        <v>717.2</v>
      </c>
      <c r="J4087" s="672">
        <v>44118</v>
      </c>
      <c r="K4087" s="833" t="s">
        <v>5524</v>
      </c>
      <c r="L4087" s="578" t="s">
        <v>6444</v>
      </c>
      <c r="M4087" s="652" t="s">
        <v>85</v>
      </c>
      <c r="N4087" s="660">
        <v>44144</v>
      </c>
      <c r="O4087" s="684">
        <v>44148</v>
      </c>
      <c r="P4087" s="854"/>
      <c r="Q4087" s="2" t="s">
        <v>100</v>
      </c>
      <c r="R4087" s="455">
        <f t="shared" si="39"/>
        <v>2020</v>
      </c>
    </row>
    <row r="4088" spans="1:23" s="564" customFormat="1" ht="23.25" hidden="1" customHeight="1" x14ac:dyDescent="0.25">
      <c r="A4088" s="445" t="s">
        <v>5522</v>
      </c>
      <c r="B4088" s="445" t="s">
        <v>6547</v>
      </c>
      <c r="C4088" s="830" t="s">
        <v>5524</v>
      </c>
      <c r="D4088" s="443" t="s">
        <v>6548</v>
      </c>
      <c r="E4088" s="437" t="s">
        <v>6549</v>
      </c>
      <c r="F4088" s="344" t="s">
        <v>44</v>
      </c>
      <c r="G4088" s="464">
        <v>3</v>
      </c>
      <c r="H4088" s="650">
        <v>3.01</v>
      </c>
      <c r="I4088" s="650">
        <f t="shared" si="40"/>
        <v>9.0299999999999994</v>
      </c>
      <c r="J4088" s="672">
        <v>44118</v>
      </c>
      <c r="K4088" s="833" t="s">
        <v>5524</v>
      </c>
      <c r="L4088" s="578" t="s">
        <v>6444</v>
      </c>
      <c r="M4088" s="652" t="s">
        <v>85</v>
      </c>
      <c r="N4088" s="660">
        <v>44144</v>
      </c>
      <c r="O4088" s="684">
        <v>44148</v>
      </c>
      <c r="P4088" s="855"/>
      <c r="Q4088" s="2" t="s">
        <v>100</v>
      </c>
      <c r="R4088" s="455">
        <f t="shared" si="39"/>
        <v>2020</v>
      </c>
      <c r="S4088" s="330"/>
      <c r="T4088" s="330"/>
      <c r="U4088" s="330"/>
      <c r="V4088" s="330"/>
      <c r="W4088" s="330"/>
    </row>
    <row r="4089" spans="1:23" ht="23.25" hidden="1" customHeight="1" x14ac:dyDescent="0.25">
      <c r="A4089" s="445" t="s">
        <v>5522</v>
      </c>
      <c r="B4089" s="445" t="s">
        <v>6547</v>
      </c>
      <c r="C4089" s="830" t="s">
        <v>5524</v>
      </c>
      <c r="D4089" s="443" t="s">
        <v>6550</v>
      </c>
      <c r="E4089" s="437" t="s">
        <v>6551</v>
      </c>
      <c r="F4089" s="344" t="s">
        <v>44</v>
      </c>
      <c r="G4089" s="464">
        <v>3</v>
      </c>
      <c r="H4089" s="650">
        <v>2.97</v>
      </c>
      <c r="I4089" s="650">
        <f t="shared" si="40"/>
        <v>8.91</v>
      </c>
      <c r="J4089" s="672">
        <v>44118</v>
      </c>
      <c r="K4089" s="833" t="s">
        <v>5524</v>
      </c>
      <c r="L4089" s="578" t="s">
        <v>6444</v>
      </c>
      <c r="M4089" s="652" t="s">
        <v>85</v>
      </c>
      <c r="N4089" s="660">
        <v>44144</v>
      </c>
      <c r="O4089" s="684">
        <v>44148</v>
      </c>
      <c r="P4089" s="854"/>
      <c r="Q4089" s="2" t="s">
        <v>100</v>
      </c>
      <c r="R4089" s="455">
        <f t="shared" si="39"/>
        <v>2020</v>
      </c>
    </row>
    <row r="4090" spans="1:23" ht="23.25" hidden="1" customHeight="1" x14ac:dyDescent="0.25">
      <c r="A4090" s="445" t="s">
        <v>5522</v>
      </c>
      <c r="B4090" s="438" t="s">
        <v>6167</v>
      </c>
      <c r="C4090" s="856" t="s">
        <v>5524</v>
      </c>
      <c r="D4090" s="443" t="s">
        <v>6168</v>
      </c>
      <c r="E4090" s="441" t="s">
        <v>6169</v>
      </c>
      <c r="F4090" s="344" t="s">
        <v>44</v>
      </c>
      <c r="G4090" s="856">
        <v>1</v>
      </c>
      <c r="H4090" s="650">
        <v>0</v>
      </c>
      <c r="I4090" s="650">
        <f>H4090*G4090</f>
        <v>0</v>
      </c>
      <c r="J4090" s="857">
        <v>44118</v>
      </c>
      <c r="K4090" s="833" t="s">
        <v>5524</v>
      </c>
      <c r="L4090" s="578" t="s">
        <v>6444</v>
      </c>
      <c r="M4090" s="652" t="s">
        <v>114</v>
      </c>
      <c r="N4090" s="660">
        <v>44119</v>
      </c>
      <c r="O4090" s="684">
        <v>44124</v>
      </c>
      <c r="P4090" s="605"/>
      <c r="Q4090" s="2" t="s">
        <v>100</v>
      </c>
      <c r="R4090" s="667">
        <f t="shared" si="39"/>
        <v>2020</v>
      </c>
    </row>
    <row r="4091" spans="1:23" s="564" customFormat="1" ht="23.25" hidden="1" customHeight="1" x14ac:dyDescent="0.25">
      <c r="A4091" s="338" t="s">
        <v>103</v>
      </c>
      <c r="B4091" s="5" t="s">
        <v>772</v>
      </c>
      <c r="C4091" s="376"/>
      <c r="D4091" s="335"/>
      <c r="E4091" s="337" t="s">
        <v>773</v>
      </c>
      <c r="F4091" s="344" t="s">
        <v>32</v>
      </c>
      <c r="G4091" s="344">
        <v>16</v>
      </c>
      <c r="H4091" s="650">
        <v>7</v>
      </c>
      <c r="I4091" s="650">
        <f>G4091*H4091</f>
        <v>112</v>
      </c>
      <c r="J4091" s="858">
        <v>44119</v>
      </c>
      <c r="K4091" s="598" t="s">
        <v>774</v>
      </c>
      <c r="L4091" s="323" t="s">
        <v>84</v>
      </c>
      <c r="M4091" s="652" t="s">
        <v>85</v>
      </c>
      <c r="N4091" s="660">
        <v>44144</v>
      </c>
      <c r="O4091" s="684">
        <v>44148</v>
      </c>
      <c r="P4091" s="86"/>
      <c r="Q4091" s="271" t="s">
        <v>67</v>
      </c>
      <c r="R4091" s="455">
        <f t="shared" si="39"/>
        <v>2020</v>
      </c>
      <c r="S4091" s="330"/>
      <c r="T4091" s="330"/>
      <c r="U4091" s="330"/>
      <c r="V4091" s="330"/>
      <c r="W4091" s="330"/>
    </row>
    <row r="4092" spans="1:23" s="564" customFormat="1" ht="23.25" hidden="1" customHeight="1" x14ac:dyDescent="0.25">
      <c r="A4092" s="338"/>
      <c r="B4092" s="5"/>
      <c r="C4092" s="376"/>
      <c r="D4092" s="335" t="s">
        <v>6552</v>
      </c>
      <c r="E4092" s="337" t="s">
        <v>6553</v>
      </c>
      <c r="F4092" s="344" t="s">
        <v>64</v>
      </c>
      <c r="G4092" s="344">
        <v>2</v>
      </c>
      <c r="H4092" s="650">
        <v>1.57</v>
      </c>
      <c r="I4092" s="650">
        <v>3.14</v>
      </c>
      <c r="J4092" s="366">
        <v>42783</v>
      </c>
      <c r="K4092" s="598" t="s">
        <v>76</v>
      </c>
      <c r="L4092" s="361"/>
      <c r="M4092" s="652" t="s">
        <v>66</v>
      </c>
      <c r="N4092" s="660">
        <v>42790</v>
      </c>
      <c r="O4092" s="684"/>
      <c r="P4092" s="5"/>
      <c r="Q4092" s="271" t="s">
        <v>77</v>
      </c>
      <c r="R4092" s="396">
        <v>2017</v>
      </c>
      <c r="S4092" s="330"/>
      <c r="T4092" s="330"/>
      <c r="U4092" s="330"/>
      <c r="V4092" s="330"/>
      <c r="W4092" s="330"/>
    </row>
    <row r="4093" spans="1:23" s="564" customFormat="1" ht="23.25" hidden="1" customHeight="1" x14ac:dyDescent="0.25">
      <c r="A4093" s="5" t="s">
        <v>36</v>
      </c>
      <c r="B4093" s="5" t="s">
        <v>6554</v>
      </c>
      <c r="C4093" s="376"/>
      <c r="D4093" s="344" t="s">
        <v>6555</v>
      </c>
      <c r="E4093" s="337" t="s">
        <v>6554</v>
      </c>
      <c r="F4093" s="344" t="s">
        <v>32</v>
      </c>
      <c r="G4093" s="344">
        <v>20</v>
      </c>
      <c r="H4093" s="650">
        <v>3</v>
      </c>
      <c r="I4093" s="650">
        <v>60</v>
      </c>
      <c r="J4093" s="366">
        <v>43341</v>
      </c>
      <c r="K4093" s="598" t="s">
        <v>76</v>
      </c>
      <c r="L4093" s="361" t="s">
        <v>36</v>
      </c>
      <c r="M4093" s="652" t="s">
        <v>34</v>
      </c>
      <c r="N4093" s="660">
        <v>43348</v>
      </c>
      <c r="O4093" s="684">
        <v>43355</v>
      </c>
      <c r="P4093" s="7"/>
      <c r="Q4093" s="271" t="s">
        <v>77</v>
      </c>
      <c r="R4093" s="5">
        <v>2018</v>
      </c>
      <c r="S4093" s="330"/>
      <c r="T4093" s="330"/>
      <c r="U4093" s="330"/>
      <c r="V4093" s="330"/>
      <c r="W4093" s="330"/>
    </row>
    <row r="4094" spans="1:23" s="564" customFormat="1" ht="23.25" hidden="1" customHeight="1" x14ac:dyDescent="0.25">
      <c r="A4094" s="86" t="s">
        <v>6556</v>
      </c>
      <c r="B4094" s="5" t="s">
        <v>6557</v>
      </c>
      <c r="C4094" s="376" t="s">
        <v>694</v>
      </c>
      <c r="D4094" s="443" t="s">
        <v>6558</v>
      </c>
      <c r="E4094" s="337" t="s">
        <v>6559</v>
      </c>
      <c r="F4094" s="344" t="s">
        <v>44</v>
      </c>
      <c r="G4094" s="344">
        <v>1</v>
      </c>
      <c r="H4094" s="650">
        <v>264.70999999999998</v>
      </c>
      <c r="I4094" s="650">
        <f>H4094*G4094</f>
        <v>264.70999999999998</v>
      </c>
      <c r="J4094" s="366">
        <v>44120</v>
      </c>
      <c r="K4094" s="671" t="s">
        <v>694</v>
      </c>
      <c r="L4094" s="312" t="s">
        <v>54</v>
      </c>
      <c r="M4094" s="652" t="s">
        <v>45</v>
      </c>
      <c r="N4094" s="660">
        <v>44447</v>
      </c>
      <c r="O4094" s="684"/>
      <c r="P4094" s="859"/>
      <c r="Q4094" s="860" t="s">
        <v>100</v>
      </c>
      <c r="R4094" s="455">
        <f t="shared" ref="R4094:R4100" si="41">YEAR(J4094)</f>
        <v>2020</v>
      </c>
      <c r="S4094" s="330"/>
      <c r="T4094" s="330"/>
      <c r="U4094" s="330"/>
      <c r="V4094" s="330"/>
      <c r="W4094" s="330"/>
    </row>
    <row r="4095" spans="1:23" s="564" customFormat="1" ht="23.25" hidden="1" customHeight="1" x14ac:dyDescent="0.25">
      <c r="A4095" s="86" t="s">
        <v>6556</v>
      </c>
      <c r="B4095" s="438" t="s">
        <v>6557</v>
      </c>
      <c r="C4095" s="661" t="s">
        <v>694</v>
      </c>
      <c r="D4095" s="422" t="s">
        <v>6558</v>
      </c>
      <c r="E4095" s="333" t="s">
        <v>6559</v>
      </c>
      <c r="F4095" s="344" t="s">
        <v>44</v>
      </c>
      <c r="G4095" s="661">
        <v>3</v>
      </c>
      <c r="H4095" s="650">
        <v>264.70999999999998</v>
      </c>
      <c r="I4095" s="650">
        <f>H4095*G4095</f>
        <v>794.12999999999988</v>
      </c>
      <c r="J4095" s="168">
        <v>44120</v>
      </c>
      <c r="K4095" s="782" t="s">
        <v>694</v>
      </c>
      <c r="L4095" s="497" t="s">
        <v>113</v>
      </c>
      <c r="M4095" s="652" t="s">
        <v>430</v>
      </c>
      <c r="N4095" s="660">
        <v>44159</v>
      </c>
      <c r="O4095" s="684"/>
      <c r="P4095" s="849"/>
      <c r="Q4095" s="271" t="s">
        <v>67</v>
      </c>
      <c r="R4095" s="780">
        <f t="shared" si="41"/>
        <v>2020</v>
      </c>
      <c r="S4095" s="330"/>
      <c r="T4095" s="330"/>
      <c r="U4095" s="330"/>
      <c r="V4095" s="330"/>
      <c r="W4095" s="330"/>
    </row>
    <row r="4096" spans="1:23" ht="23.25" hidden="1" customHeight="1" x14ac:dyDescent="0.25">
      <c r="A4096" s="331" t="s">
        <v>132</v>
      </c>
      <c r="B4096" s="4" t="s">
        <v>3851</v>
      </c>
      <c r="C4096" s="430"/>
      <c r="D4096" s="332"/>
      <c r="E4096" s="337" t="s">
        <v>4499</v>
      </c>
      <c r="F4096" s="332" t="s">
        <v>32</v>
      </c>
      <c r="G4096" s="332">
        <v>2</v>
      </c>
      <c r="H4096" s="650">
        <v>350</v>
      </c>
      <c r="I4096" s="650">
        <f>G4096*H4096</f>
        <v>700</v>
      </c>
      <c r="J4096" s="366">
        <v>44121</v>
      </c>
      <c r="K4096" s="598" t="s">
        <v>4382</v>
      </c>
      <c r="L4096" s="323" t="s">
        <v>132</v>
      </c>
      <c r="M4096" s="652" t="s">
        <v>85</v>
      </c>
      <c r="N4096" s="660">
        <v>44144</v>
      </c>
      <c r="O4096" s="684">
        <v>44148</v>
      </c>
      <c r="P4096" s="849"/>
      <c r="Q4096" s="271" t="s">
        <v>67</v>
      </c>
      <c r="R4096" s="455">
        <f t="shared" si="41"/>
        <v>2020</v>
      </c>
    </row>
    <row r="4097" spans="1:18" ht="23.25" hidden="1" customHeight="1" x14ac:dyDescent="0.25">
      <c r="A4097" s="86" t="s">
        <v>384</v>
      </c>
      <c r="B4097" s="86" t="s">
        <v>6560</v>
      </c>
      <c r="C4097" s="661" t="s">
        <v>694</v>
      </c>
      <c r="D4097" s="118">
        <v>1031235</v>
      </c>
      <c r="E4097" s="86" t="s">
        <v>6560</v>
      </c>
      <c r="F4097" s="118" t="s">
        <v>50</v>
      </c>
      <c r="G4097" s="661">
        <v>3</v>
      </c>
      <c r="H4097" s="650">
        <v>80.97</v>
      </c>
      <c r="I4097" s="650">
        <f>G4097*H4097</f>
        <v>242.91</v>
      </c>
      <c r="J4097" s="168">
        <v>44123</v>
      </c>
      <c r="K4097" s="671" t="s">
        <v>694</v>
      </c>
      <c r="L4097" s="578" t="s">
        <v>384</v>
      </c>
      <c r="M4097" s="652" t="s">
        <v>85</v>
      </c>
      <c r="N4097" s="660">
        <v>44144</v>
      </c>
      <c r="O4097" s="654">
        <v>44148</v>
      </c>
      <c r="P4097" s="86"/>
      <c r="Q4097" s="271" t="s">
        <v>67</v>
      </c>
      <c r="R4097" s="455">
        <f t="shared" si="41"/>
        <v>2020</v>
      </c>
    </row>
    <row r="4098" spans="1:18" ht="23.25" hidden="1" customHeight="1" x14ac:dyDescent="0.25">
      <c r="A4098" s="86" t="s">
        <v>9</v>
      </c>
      <c r="B4098" s="86" t="s">
        <v>6561</v>
      </c>
      <c r="C4098" s="661" t="s">
        <v>2738</v>
      </c>
      <c r="D4098" s="852" t="s">
        <v>6562</v>
      </c>
      <c r="E4098" s="86" t="s">
        <v>6563</v>
      </c>
      <c r="F4098" s="118" t="s">
        <v>50</v>
      </c>
      <c r="G4098" s="661">
        <v>1</v>
      </c>
      <c r="H4098" s="650">
        <v>32.64</v>
      </c>
      <c r="I4098" s="650">
        <f>G4098*H4098</f>
        <v>32.64</v>
      </c>
      <c r="J4098" s="168">
        <v>44124</v>
      </c>
      <c r="K4098" s="671" t="s">
        <v>139</v>
      </c>
      <c r="L4098" s="312" t="s">
        <v>9</v>
      </c>
      <c r="M4098" s="652" t="s">
        <v>85</v>
      </c>
      <c r="N4098" s="660">
        <v>44144</v>
      </c>
      <c r="O4098" s="654">
        <v>44148</v>
      </c>
      <c r="P4098" s="86"/>
      <c r="Q4098" s="271" t="s">
        <v>67</v>
      </c>
      <c r="R4098" s="455">
        <f t="shared" si="41"/>
        <v>2020</v>
      </c>
    </row>
    <row r="4099" spans="1:18" ht="23.25" hidden="1" customHeight="1" x14ac:dyDescent="0.25">
      <c r="A4099" s="86" t="s">
        <v>54</v>
      </c>
      <c r="B4099" s="86" t="s">
        <v>6564</v>
      </c>
      <c r="C4099" s="661"/>
      <c r="D4099" s="118"/>
      <c r="E4099" s="337" t="s">
        <v>6565</v>
      </c>
      <c r="F4099" s="118" t="s">
        <v>32</v>
      </c>
      <c r="G4099" s="661">
        <v>1</v>
      </c>
      <c r="H4099" s="650">
        <v>78.5</v>
      </c>
      <c r="I4099" s="650">
        <v>78.5</v>
      </c>
      <c r="J4099" s="500">
        <v>44124</v>
      </c>
      <c r="K4099" s="671" t="s">
        <v>33</v>
      </c>
      <c r="L4099" s="312" t="s">
        <v>54</v>
      </c>
      <c r="M4099" s="652" t="s">
        <v>3776</v>
      </c>
      <c r="N4099" s="653">
        <v>44131</v>
      </c>
      <c r="O4099" s="654">
        <v>44132</v>
      </c>
      <c r="P4099" s="849"/>
      <c r="Q4099" s="271" t="s">
        <v>67</v>
      </c>
      <c r="R4099" s="455">
        <f t="shared" si="41"/>
        <v>2020</v>
      </c>
    </row>
    <row r="4100" spans="1:18" ht="23.25" hidden="1" customHeight="1" x14ac:dyDescent="0.25">
      <c r="A4100" s="86" t="s">
        <v>4004</v>
      </c>
      <c r="B4100" s="86" t="s">
        <v>6566</v>
      </c>
      <c r="C4100" s="661" t="s">
        <v>2321</v>
      </c>
      <c r="D4100" s="861" t="s">
        <v>6567</v>
      </c>
      <c r="E4100" s="333" t="s">
        <v>6566</v>
      </c>
      <c r="F4100" s="118" t="s">
        <v>50</v>
      </c>
      <c r="G4100" s="661">
        <v>1</v>
      </c>
      <c r="H4100" s="650">
        <v>13.5</v>
      </c>
      <c r="I4100" s="650">
        <f>G4100*H4100</f>
        <v>13.5</v>
      </c>
      <c r="J4100" s="168">
        <v>44124</v>
      </c>
      <c r="K4100" s="671" t="s">
        <v>139</v>
      </c>
      <c r="L4100" s="578" t="s">
        <v>84</v>
      </c>
      <c r="M4100" s="652" t="s">
        <v>85</v>
      </c>
      <c r="N4100" s="660">
        <v>44144</v>
      </c>
      <c r="O4100" s="654">
        <v>44148</v>
      </c>
      <c r="P4100" s="86"/>
      <c r="Q4100" s="271" t="s">
        <v>67</v>
      </c>
      <c r="R4100" s="455">
        <f t="shared" si="41"/>
        <v>2020</v>
      </c>
    </row>
    <row r="4101" spans="1:18" ht="23.25" hidden="1" customHeight="1" x14ac:dyDescent="0.25">
      <c r="A4101" s="338" t="s">
        <v>6568</v>
      </c>
      <c r="B4101" s="5" t="s">
        <v>397</v>
      </c>
      <c r="C4101" s="376"/>
      <c r="D4101" s="335" t="s">
        <v>6569</v>
      </c>
      <c r="E4101" s="337" t="s">
        <v>6570</v>
      </c>
      <c r="F4101" s="344" t="s">
        <v>44</v>
      </c>
      <c r="G4101" s="344">
        <v>2</v>
      </c>
      <c r="H4101" s="650">
        <v>69</v>
      </c>
      <c r="I4101" s="650">
        <v>138</v>
      </c>
      <c r="J4101" s="366">
        <v>42866</v>
      </c>
      <c r="K4101" s="598" t="s">
        <v>76</v>
      </c>
      <c r="L4101" s="361"/>
      <c r="M4101" s="652" t="s">
        <v>66</v>
      </c>
      <c r="N4101" s="660">
        <v>42887</v>
      </c>
      <c r="O4101" s="654">
        <v>42895</v>
      </c>
      <c r="P4101" s="5"/>
      <c r="Q4101" s="271" t="s">
        <v>77</v>
      </c>
      <c r="R4101" s="396">
        <v>2017</v>
      </c>
    </row>
    <row r="4102" spans="1:18" ht="23.25" hidden="1" customHeight="1" x14ac:dyDescent="0.25">
      <c r="A4102" s="86" t="s">
        <v>120</v>
      </c>
      <c r="B4102" s="86" t="s">
        <v>6571</v>
      </c>
      <c r="C4102" s="661" t="s">
        <v>6572</v>
      </c>
      <c r="D4102" s="118" t="s">
        <v>6573</v>
      </c>
      <c r="E4102" s="337" t="s">
        <v>6574</v>
      </c>
      <c r="F4102" s="118" t="s">
        <v>94</v>
      </c>
      <c r="G4102" s="661" t="s">
        <v>6575</v>
      </c>
      <c r="H4102" s="650"/>
      <c r="I4102" s="650"/>
      <c r="J4102" s="168">
        <v>44125</v>
      </c>
      <c r="K4102" s="671" t="s">
        <v>1560</v>
      </c>
      <c r="L4102" s="312" t="s">
        <v>9</v>
      </c>
      <c r="M4102" s="652" t="s">
        <v>85</v>
      </c>
      <c r="N4102" s="660">
        <v>44144</v>
      </c>
      <c r="O4102" s="684">
        <v>44148</v>
      </c>
      <c r="P4102" s="86"/>
      <c r="Q4102" s="271" t="s">
        <v>67</v>
      </c>
      <c r="R4102" s="455">
        <f t="shared" ref="R4102:R4114" si="42">YEAR(J4102)</f>
        <v>2020</v>
      </c>
    </row>
    <row r="4103" spans="1:18" ht="23.25" hidden="1" customHeight="1" x14ac:dyDescent="0.25">
      <c r="A4103" s="331" t="s">
        <v>140</v>
      </c>
      <c r="B4103" s="4" t="s">
        <v>4335</v>
      </c>
      <c r="C4103" s="376" t="s">
        <v>661</v>
      </c>
      <c r="D4103" s="344">
        <v>1301793</v>
      </c>
      <c r="E4103" s="331" t="s">
        <v>4336</v>
      </c>
      <c r="F4103" s="344" t="s">
        <v>94</v>
      </c>
      <c r="G4103" s="344">
        <v>1</v>
      </c>
      <c r="H4103" s="650">
        <v>410.85</v>
      </c>
      <c r="I4103" s="650">
        <v>410.85</v>
      </c>
      <c r="J4103" s="366">
        <v>44126</v>
      </c>
      <c r="K4103" s="598" t="s">
        <v>180</v>
      </c>
      <c r="L4103" s="323" t="s">
        <v>4965</v>
      </c>
      <c r="M4103" s="652" t="s">
        <v>634</v>
      </c>
      <c r="N4103" s="654">
        <v>44319</v>
      </c>
      <c r="O4103" s="684">
        <v>44334</v>
      </c>
      <c r="P4103" s="86"/>
      <c r="Q4103" s="271" t="s">
        <v>77</v>
      </c>
      <c r="R4103" s="455">
        <f t="shared" si="42"/>
        <v>2020</v>
      </c>
    </row>
    <row r="4104" spans="1:18" ht="23.25" hidden="1" customHeight="1" x14ac:dyDescent="0.25">
      <c r="A4104" s="418" t="s">
        <v>140</v>
      </c>
      <c r="B4104" s="4" t="s">
        <v>6576</v>
      </c>
      <c r="C4104" s="376" t="s">
        <v>661</v>
      </c>
      <c r="D4104" s="344">
        <v>1105758</v>
      </c>
      <c r="E4104" s="5" t="s">
        <v>743</v>
      </c>
      <c r="F4104" s="344" t="s">
        <v>94</v>
      </c>
      <c r="G4104" s="344">
        <v>1</v>
      </c>
      <c r="H4104" s="650">
        <v>1904.02</v>
      </c>
      <c r="I4104" s="650">
        <v>1874.14</v>
      </c>
      <c r="J4104" s="419">
        <v>44126</v>
      </c>
      <c r="K4104" s="597" t="s">
        <v>180</v>
      </c>
      <c r="L4104" s="323" t="s">
        <v>4965</v>
      </c>
      <c r="M4104" s="652" t="s">
        <v>99</v>
      </c>
      <c r="N4104" s="653">
        <v>44280</v>
      </c>
      <c r="O4104" s="684">
        <v>44284</v>
      </c>
      <c r="P4104" s="86"/>
      <c r="Q4104" s="271" t="s">
        <v>67</v>
      </c>
      <c r="R4104" s="455">
        <f t="shared" si="42"/>
        <v>2020</v>
      </c>
    </row>
    <row r="4105" spans="1:18" ht="23.25" hidden="1" customHeight="1" x14ac:dyDescent="0.25">
      <c r="A4105" s="86" t="s">
        <v>120</v>
      </c>
      <c r="B4105" s="86" t="s">
        <v>6577</v>
      </c>
      <c r="C4105" s="661"/>
      <c r="D4105" s="118"/>
      <c r="E4105" s="337" t="s">
        <v>6578</v>
      </c>
      <c r="F4105" s="118" t="s">
        <v>50</v>
      </c>
      <c r="G4105" s="661" t="s">
        <v>6579</v>
      </c>
      <c r="H4105" s="650"/>
      <c r="I4105" s="650"/>
      <c r="J4105" s="168">
        <v>44127</v>
      </c>
      <c r="K4105" s="602" t="s">
        <v>188</v>
      </c>
      <c r="L4105" s="312" t="s">
        <v>9</v>
      </c>
      <c r="M4105" s="652" t="s">
        <v>85</v>
      </c>
      <c r="N4105" s="660">
        <v>44144</v>
      </c>
      <c r="O4105" s="684">
        <v>44148</v>
      </c>
      <c r="P4105" s="86"/>
      <c r="Q4105" s="271" t="s">
        <v>67</v>
      </c>
      <c r="R4105" s="455">
        <f t="shared" si="42"/>
        <v>2020</v>
      </c>
    </row>
    <row r="4106" spans="1:18" ht="23.25" hidden="1" customHeight="1" x14ac:dyDescent="0.25">
      <c r="A4106" s="86" t="s">
        <v>120</v>
      </c>
      <c r="B4106" s="86" t="s">
        <v>6580</v>
      </c>
      <c r="C4106" s="661"/>
      <c r="D4106" s="118"/>
      <c r="E4106" s="337" t="s">
        <v>6581</v>
      </c>
      <c r="F4106" s="118" t="s">
        <v>50</v>
      </c>
      <c r="G4106" s="661" t="s">
        <v>6582</v>
      </c>
      <c r="H4106" s="650"/>
      <c r="I4106" s="650"/>
      <c r="J4106" s="168">
        <v>44127</v>
      </c>
      <c r="K4106" s="602" t="s">
        <v>188</v>
      </c>
      <c r="L4106" s="312" t="s">
        <v>9</v>
      </c>
      <c r="M4106" s="652" t="s">
        <v>85</v>
      </c>
      <c r="N4106" s="660">
        <v>44144</v>
      </c>
      <c r="O4106" s="654">
        <v>44148</v>
      </c>
      <c r="P4106" s="849"/>
      <c r="Q4106" s="271" t="s">
        <v>67</v>
      </c>
      <c r="R4106" s="455">
        <f t="shared" si="42"/>
        <v>2020</v>
      </c>
    </row>
    <row r="4107" spans="1:18" ht="23.25" hidden="1" customHeight="1" x14ac:dyDescent="0.25">
      <c r="A4107" s="86" t="s">
        <v>120</v>
      </c>
      <c r="B4107" s="86" t="s">
        <v>6583</v>
      </c>
      <c r="C4107" s="661"/>
      <c r="D4107" s="118"/>
      <c r="E4107" s="337" t="s">
        <v>6584</v>
      </c>
      <c r="F4107" s="118" t="s">
        <v>50</v>
      </c>
      <c r="G4107" s="661" t="s">
        <v>6585</v>
      </c>
      <c r="H4107" s="650"/>
      <c r="I4107" s="650"/>
      <c r="J4107" s="168">
        <v>44127</v>
      </c>
      <c r="K4107" s="602" t="s">
        <v>188</v>
      </c>
      <c r="L4107" s="312" t="s">
        <v>9</v>
      </c>
      <c r="M4107" s="652" t="s">
        <v>85</v>
      </c>
      <c r="N4107" s="660">
        <v>44144</v>
      </c>
      <c r="O4107" s="654">
        <v>44148</v>
      </c>
      <c r="P4107" s="849"/>
      <c r="Q4107" s="271" t="s">
        <v>67</v>
      </c>
      <c r="R4107" s="455">
        <f t="shared" si="42"/>
        <v>2020</v>
      </c>
    </row>
    <row r="4108" spans="1:18" ht="23.25" hidden="1" customHeight="1" x14ac:dyDescent="0.25">
      <c r="A4108" s="86" t="s">
        <v>120</v>
      </c>
      <c r="B4108" s="86" t="s">
        <v>6586</v>
      </c>
      <c r="C4108" s="661"/>
      <c r="D4108" s="118"/>
      <c r="E4108" s="337" t="s">
        <v>6586</v>
      </c>
      <c r="F4108" s="118" t="s">
        <v>50</v>
      </c>
      <c r="G4108" s="661" t="s">
        <v>6585</v>
      </c>
      <c r="H4108" s="650"/>
      <c r="I4108" s="650"/>
      <c r="J4108" s="168">
        <v>44127</v>
      </c>
      <c r="K4108" s="602" t="s">
        <v>188</v>
      </c>
      <c r="L4108" s="312" t="s">
        <v>9</v>
      </c>
      <c r="M4108" s="652" t="s">
        <v>85</v>
      </c>
      <c r="N4108" s="660">
        <v>44144</v>
      </c>
      <c r="O4108" s="654">
        <v>44148</v>
      </c>
      <c r="P4108" s="849"/>
      <c r="Q4108" s="271" t="s">
        <v>67</v>
      </c>
      <c r="R4108" s="455">
        <f t="shared" si="42"/>
        <v>2020</v>
      </c>
    </row>
    <row r="4109" spans="1:18" ht="23.25" hidden="1" customHeight="1" x14ac:dyDescent="0.25">
      <c r="A4109" s="86" t="s">
        <v>4</v>
      </c>
      <c r="B4109" s="86" t="s">
        <v>6587</v>
      </c>
      <c r="C4109" s="661" t="s">
        <v>2738</v>
      </c>
      <c r="D4109" s="118" t="s">
        <v>6588</v>
      </c>
      <c r="E4109" s="333" t="s">
        <v>6589</v>
      </c>
      <c r="F4109" s="118" t="s">
        <v>94</v>
      </c>
      <c r="G4109" s="661">
        <v>4</v>
      </c>
      <c r="H4109" s="650">
        <v>3.91</v>
      </c>
      <c r="I4109" s="650">
        <f>H4109*G4109</f>
        <v>15.64</v>
      </c>
      <c r="J4109" s="168">
        <v>44127</v>
      </c>
      <c r="K4109" s="671" t="s">
        <v>139</v>
      </c>
      <c r="L4109" s="578" t="s">
        <v>3047</v>
      </c>
      <c r="M4109" s="652" t="s">
        <v>85</v>
      </c>
      <c r="N4109" s="660">
        <v>44144</v>
      </c>
      <c r="O4109" s="654">
        <v>44148</v>
      </c>
      <c r="P4109" s="849"/>
      <c r="Q4109" s="271" t="s">
        <v>67</v>
      </c>
      <c r="R4109" s="455">
        <f t="shared" si="42"/>
        <v>2020</v>
      </c>
    </row>
    <row r="4110" spans="1:18" ht="23.25" hidden="1" customHeight="1" x14ac:dyDescent="0.25">
      <c r="A4110" s="333" t="s">
        <v>4</v>
      </c>
      <c r="B4110" s="86" t="s">
        <v>6587</v>
      </c>
      <c r="C4110" s="661" t="s">
        <v>2738</v>
      </c>
      <c r="D4110" s="449" t="s">
        <v>6590</v>
      </c>
      <c r="E4110" s="333" t="s">
        <v>6591</v>
      </c>
      <c r="F4110" s="118" t="s">
        <v>94</v>
      </c>
      <c r="G4110" s="661">
        <v>2</v>
      </c>
      <c r="H4110" s="650">
        <v>7.36</v>
      </c>
      <c r="I4110" s="650">
        <f>H4110*G4110</f>
        <v>14.72</v>
      </c>
      <c r="J4110" s="168">
        <v>44127</v>
      </c>
      <c r="K4110" s="671" t="s">
        <v>139</v>
      </c>
      <c r="L4110" s="578" t="s">
        <v>3047</v>
      </c>
      <c r="M4110" s="652" t="s">
        <v>85</v>
      </c>
      <c r="N4110" s="660">
        <v>44144</v>
      </c>
      <c r="O4110" s="654">
        <v>44148</v>
      </c>
      <c r="P4110" s="862"/>
      <c r="Q4110" s="271" t="s">
        <v>67</v>
      </c>
      <c r="R4110" s="455">
        <f t="shared" si="42"/>
        <v>2020</v>
      </c>
    </row>
    <row r="4111" spans="1:18" ht="23.25" hidden="1" customHeight="1" x14ac:dyDescent="0.25">
      <c r="A4111" s="86" t="s">
        <v>120</v>
      </c>
      <c r="B4111" s="86" t="s">
        <v>6592</v>
      </c>
      <c r="C4111" s="661"/>
      <c r="D4111" s="118"/>
      <c r="E4111" s="337" t="s">
        <v>6593</v>
      </c>
      <c r="F4111" s="118" t="s">
        <v>50</v>
      </c>
      <c r="G4111" s="661" t="s">
        <v>6594</v>
      </c>
      <c r="H4111" s="650"/>
      <c r="I4111" s="650"/>
      <c r="J4111" s="168">
        <v>44127</v>
      </c>
      <c r="K4111" s="602" t="s">
        <v>188</v>
      </c>
      <c r="L4111" s="312" t="s">
        <v>9</v>
      </c>
      <c r="M4111" s="652" t="s">
        <v>85</v>
      </c>
      <c r="N4111" s="660">
        <v>44144</v>
      </c>
      <c r="O4111" s="654">
        <v>44148</v>
      </c>
      <c r="P4111" s="849"/>
      <c r="Q4111" s="271" t="s">
        <v>67</v>
      </c>
      <c r="R4111" s="455">
        <f t="shared" si="42"/>
        <v>2020</v>
      </c>
    </row>
    <row r="4112" spans="1:18" ht="23.25" hidden="1" customHeight="1" x14ac:dyDescent="0.25">
      <c r="A4112" s="86" t="s">
        <v>120</v>
      </c>
      <c r="B4112" s="86" t="s">
        <v>6595</v>
      </c>
      <c r="C4112" s="661"/>
      <c r="D4112" s="118"/>
      <c r="E4112" s="337" t="s">
        <v>6596</v>
      </c>
      <c r="F4112" s="118" t="s">
        <v>50</v>
      </c>
      <c r="G4112" s="661" t="s">
        <v>2346</v>
      </c>
      <c r="H4112" s="650"/>
      <c r="I4112" s="650"/>
      <c r="J4112" s="168">
        <v>44127</v>
      </c>
      <c r="K4112" s="602" t="s">
        <v>188</v>
      </c>
      <c r="L4112" s="312" t="s">
        <v>9</v>
      </c>
      <c r="M4112" s="652" t="s">
        <v>85</v>
      </c>
      <c r="N4112" s="660">
        <v>44144</v>
      </c>
      <c r="O4112" s="654">
        <v>44148</v>
      </c>
      <c r="P4112" s="849"/>
      <c r="Q4112" s="271" t="s">
        <v>67</v>
      </c>
      <c r="R4112" s="455">
        <f t="shared" si="42"/>
        <v>2020</v>
      </c>
    </row>
    <row r="4113" spans="1:23" ht="23.25" hidden="1" customHeight="1" x14ac:dyDescent="0.25">
      <c r="A4113" s="86" t="s">
        <v>54</v>
      </c>
      <c r="B4113" s="86" t="s">
        <v>6597</v>
      </c>
      <c r="C4113" s="661"/>
      <c r="D4113" s="118"/>
      <c r="E4113" s="337" t="s">
        <v>6598</v>
      </c>
      <c r="F4113" s="118" t="s">
        <v>32</v>
      </c>
      <c r="G4113" s="661">
        <v>1</v>
      </c>
      <c r="H4113" s="650">
        <v>1932</v>
      </c>
      <c r="I4113" s="650">
        <v>1932</v>
      </c>
      <c r="J4113" s="168">
        <v>44127</v>
      </c>
      <c r="K4113" s="671" t="s">
        <v>220</v>
      </c>
      <c r="L4113" s="312" t="s">
        <v>6599</v>
      </c>
      <c r="M4113" s="652"/>
      <c r="N4113" s="660"/>
      <c r="O4113" s="654"/>
      <c r="P4113" s="849"/>
      <c r="Q4113" s="271" t="s">
        <v>77</v>
      </c>
      <c r="R4113" s="455">
        <f t="shared" si="42"/>
        <v>2020</v>
      </c>
      <c r="S4113" s="542"/>
      <c r="T4113" s="542"/>
      <c r="U4113" s="542"/>
      <c r="V4113" s="542"/>
      <c r="W4113" s="542"/>
    </row>
    <row r="4114" spans="1:23" ht="23.25" hidden="1" customHeight="1" x14ac:dyDescent="0.25">
      <c r="A4114" s="86" t="s">
        <v>54</v>
      </c>
      <c r="B4114" s="86" t="s">
        <v>5851</v>
      </c>
      <c r="C4114" s="661"/>
      <c r="D4114" s="118" t="s">
        <v>6600</v>
      </c>
      <c r="E4114" s="86" t="s">
        <v>6601</v>
      </c>
      <c r="F4114" s="118" t="s">
        <v>32</v>
      </c>
      <c r="G4114" s="661">
        <v>1</v>
      </c>
      <c r="H4114" s="650">
        <v>380</v>
      </c>
      <c r="I4114" s="650">
        <v>380</v>
      </c>
      <c r="J4114" s="168">
        <v>44127</v>
      </c>
      <c r="K4114" s="671" t="s">
        <v>808</v>
      </c>
      <c r="L4114" s="312" t="s">
        <v>54</v>
      </c>
      <c r="M4114" s="652" t="s">
        <v>85</v>
      </c>
      <c r="N4114" s="660">
        <v>44144</v>
      </c>
      <c r="O4114" s="654">
        <v>44148</v>
      </c>
      <c r="P4114" s="86"/>
      <c r="Q4114" s="271" t="s">
        <v>67</v>
      </c>
      <c r="R4114" s="455">
        <f t="shared" si="42"/>
        <v>2020</v>
      </c>
      <c r="S4114" s="124"/>
      <c r="T4114" s="124"/>
      <c r="U4114" s="124"/>
      <c r="V4114" s="124"/>
      <c r="W4114" s="124"/>
    </row>
    <row r="4115" spans="1:23" ht="23.25" hidden="1" customHeight="1" x14ac:dyDescent="0.25">
      <c r="A4115" s="338" t="s">
        <v>6568</v>
      </c>
      <c r="B4115" s="5" t="s">
        <v>397</v>
      </c>
      <c r="C4115" s="376"/>
      <c r="D4115" s="335" t="s">
        <v>6602</v>
      </c>
      <c r="E4115" s="337" t="s">
        <v>6603</v>
      </c>
      <c r="F4115" s="344" t="s">
        <v>44</v>
      </c>
      <c r="G4115" s="344">
        <v>2</v>
      </c>
      <c r="H4115" s="650">
        <v>81</v>
      </c>
      <c r="I4115" s="650">
        <v>162</v>
      </c>
      <c r="J4115" s="366">
        <v>42811</v>
      </c>
      <c r="K4115" s="598" t="s">
        <v>76</v>
      </c>
      <c r="L4115" s="361"/>
      <c r="M4115" s="652" t="s">
        <v>66</v>
      </c>
      <c r="N4115" s="660">
        <v>42828</v>
      </c>
      <c r="O4115" s="654">
        <v>42831</v>
      </c>
      <c r="P4115" s="5"/>
      <c r="Q4115" s="271" t="s">
        <v>77</v>
      </c>
      <c r="R4115" s="396">
        <v>2017</v>
      </c>
    </row>
    <row r="4116" spans="1:23" ht="23.25" hidden="1" customHeight="1" x14ac:dyDescent="0.25">
      <c r="A4116" s="86" t="s">
        <v>0</v>
      </c>
      <c r="B4116" s="86" t="s">
        <v>6587</v>
      </c>
      <c r="C4116" s="661" t="s">
        <v>5467</v>
      </c>
      <c r="D4116" s="118" t="s">
        <v>6604</v>
      </c>
      <c r="E4116" s="333" t="s">
        <v>6605</v>
      </c>
      <c r="F4116" s="118" t="s">
        <v>94</v>
      </c>
      <c r="G4116" s="661">
        <v>1</v>
      </c>
      <c r="H4116" s="650">
        <v>60.12</v>
      </c>
      <c r="I4116" s="650">
        <f>H4116*G4116</f>
        <v>60.12</v>
      </c>
      <c r="J4116" s="168">
        <v>44131</v>
      </c>
      <c r="K4116" s="671" t="s">
        <v>139</v>
      </c>
      <c r="L4116" s="312" t="s">
        <v>0</v>
      </c>
      <c r="M4116" s="652" t="s">
        <v>85</v>
      </c>
      <c r="N4116" s="660">
        <v>44144</v>
      </c>
      <c r="O4116" s="654">
        <v>44148</v>
      </c>
      <c r="P4116" s="86"/>
      <c r="Q4116" s="271" t="s">
        <v>67</v>
      </c>
      <c r="R4116" s="455">
        <f t="shared" ref="R4116:R4124" si="43">YEAR(J4116)</f>
        <v>2020</v>
      </c>
    </row>
    <row r="4117" spans="1:23" ht="23.25" hidden="1" customHeight="1" x14ac:dyDescent="0.25">
      <c r="A4117" s="438" t="s">
        <v>9</v>
      </c>
      <c r="B4117" s="86" t="s">
        <v>6606</v>
      </c>
      <c r="C4117" s="661"/>
      <c r="D4117" s="122" t="s">
        <v>6607</v>
      </c>
      <c r="E4117" s="337" t="s">
        <v>6608</v>
      </c>
      <c r="F4117" s="118" t="s">
        <v>50</v>
      </c>
      <c r="G4117" s="661">
        <v>5</v>
      </c>
      <c r="H4117" s="650">
        <v>6.67</v>
      </c>
      <c r="I4117" s="650">
        <v>33.35</v>
      </c>
      <c r="J4117" s="168">
        <v>44132</v>
      </c>
      <c r="K4117" s="671" t="s">
        <v>275</v>
      </c>
      <c r="L4117" s="312" t="s">
        <v>9</v>
      </c>
      <c r="M4117" s="652" t="s">
        <v>2356</v>
      </c>
      <c r="N4117" s="660">
        <v>44208</v>
      </c>
      <c r="O4117" s="654">
        <v>44217</v>
      </c>
      <c r="P4117" s="849"/>
      <c r="Q4117" s="271" t="s">
        <v>67</v>
      </c>
      <c r="R4117" s="455">
        <f t="shared" si="43"/>
        <v>2020</v>
      </c>
    </row>
    <row r="4118" spans="1:23" ht="23.25" hidden="1" customHeight="1" x14ac:dyDescent="0.25">
      <c r="A4118" s="445" t="s">
        <v>54</v>
      </c>
      <c r="B4118" s="86" t="s">
        <v>6609</v>
      </c>
      <c r="C4118" s="661"/>
      <c r="D4118" s="118"/>
      <c r="E4118" s="337" t="s">
        <v>6610</v>
      </c>
      <c r="F4118" s="118" t="s">
        <v>32</v>
      </c>
      <c r="G4118" s="661">
        <v>15</v>
      </c>
      <c r="H4118" s="650">
        <v>3.5</v>
      </c>
      <c r="I4118" s="650">
        <f>H4118*G4118</f>
        <v>52.5</v>
      </c>
      <c r="J4118" s="168">
        <v>44133</v>
      </c>
      <c r="K4118" s="671" t="s">
        <v>1147</v>
      </c>
      <c r="L4118" s="312" t="s">
        <v>54</v>
      </c>
      <c r="M4118" s="652" t="s">
        <v>430</v>
      </c>
      <c r="N4118" s="660">
        <v>44159</v>
      </c>
      <c r="O4118" s="654">
        <v>44529</v>
      </c>
      <c r="P4118" s="849"/>
      <c r="Q4118" s="271" t="s">
        <v>100</v>
      </c>
      <c r="R4118" s="455">
        <f t="shared" si="43"/>
        <v>2020</v>
      </c>
    </row>
    <row r="4119" spans="1:23" ht="23.25" hidden="1" customHeight="1" x14ac:dyDescent="0.25">
      <c r="A4119" s="445" t="s">
        <v>36</v>
      </c>
      <c r="B4119" s="86" t="s">
        <v>6611</v>
      </c>
      <c r="C4119" s="661"/>
      <c r="D4119" s="118"/>
      <c r="E4119" s="337" t="s">
        <v>6612</v>
      </c>
      <c r="F4119" s="118" t="s">
        <v>32</v>
      </c>
      <c r="G4119" s="661">
        <v>1</v>
      </c>
      <c r="H4119" s="650">
        <v>200</v>
      </c>
      <c r="I4119" s="650">
        <v>200</v>
      </c>
      <c r="J4119" s="168">
        <v>44133</v>
      </c>
      <c r="K4119" s="671" t="s">
        <v>1147</v>
      </c>
      <c r="L4119" s="312" t="s">
        <v>36</v>
      </c>
      <c r="M4119" s="652" t="s">
        <v>430</v>
      </c>
      <c r="N4119" s="653">
        <v>44159</v>
      </c>
      <c r="O4119" s="654">
        <v>44529</v>
      </c>
      <c r="P4119" s="849"/>
      <c r="Q4119" s="271" t="s">
        <v>100</v>
      </c>
      <c r="R4119" s="455">
        <f t="shared" si="43"/>
        <v>2020</v>
      </c>
    </row>
    <row r="4120" spans="1:23" ht="23.25" hidden="1" customHeight="1" x14ac:dyDescent="0.25">
      <c r="A4120" s="445" t="s">
        <v>36</v>
      </c>
      <c r="B4120" s="86" t="s">
        <v>6613</v>
      </c>
      <c r="C4120" s="661"/>
      <c r="D4120" s="118">
        <v>9200162612</v>
      </c>
      <c r="E4120" s="86" t="s">
        <v>6614</v>
      </c>
      <c r="F4120" s="118" t="s">
        <v>32</v>
      </c>
      <c r="G4120" s="661">
        <v>4</v>
      </c>
      <c r="H4120" s="650">
        <v>15.27</v>
      </c>
      <c r="I4120" s="650">
        <f>H4120*G4120</f>
        <v>61.08</v>
      </c>
      <c r="J4120" s="500">
        <v>44133</v>
      </c>
      <c r="K4120" s="671" t="s">
        <v>33</v>
      </c>
      <c r="L4120" s="312" t="s">
        <v>88</v>
      </c>
      <c r="M4120" s="652" t="s">
        <v>85</v>
      </c>
      <c r="N4120" s="653">
        <v>44152</v>
      </c>
      <c r="O4120" s="654">
        <v>44520</v>
      </c>
      <c r="P4120" s="849"/>
      <c r="Q4120" s="271" t="s">
        <v>67</v>
      </c>
      <c r="R4120" s="455">
        <f t="shared" si="43"/>
        <v>2020</v>
      </c>
    </row>
    <row r="4121" spans="1:23" ht="23.25" hidden="1" customHeight="1" x14ac:dyDescent="0.25">
      <c r="A4121" s="445" t="s">
        <v>36</v>
      </c>
      <c r="B4121" s="86" t="s">
        <v>6613</v>
      </c>
      <c r="C4121" s="661"/>
      <c r="D4121" s="118">
        <v>9200162812</v>
      </c>
      <c r="E4121" s="86" t="s">
        <v>6615</v>
      </c>
      <c r="F4121" s="118" t="s">
        <v>32</v>
      </c>
      <c r="G4121" s="661">
        <v>4</v>
      </c>
      <c r="H4121" s="650">
        <v>18.3</v>
      </c>
      <c r="I4121" s="650">
        <f>H4121*G4121</f>
        <v>73.2</v>
      </c>
      <c r="J4121" s="500">
        <v>44133</v>
      </c>
      <c r="K4121" s="671" t="s">
        <v>33</v>
      </c>
      <c r="L4121" s="312" t="s">
        <v>88</v>
      </c>
      <c r="M4121" s="652" t="s">
        <v>85</v>
      </c>
      <c r="N4121" s="653">
        <v>44152</v>
      </c>
      <c r="O4121" s="654">
        <v>44520</v>
      </c>
      <c r="P4121" s="849"/>
      <c r="Q4121" s="271" t="s">
        <v>67</v>
      </c>
      <c r="R4121" s="455">
        <f t="shared" si="43"/>
        <v>2020</v>
      </c>
    </row>
    <row r="4122" spans="1:23" ht="23.25" hidden="1" customHeight="1" x14ac:dyDescent="0.25">
      <c r="A4122" s="438" t="s">
        <v>0</v>
      </c>
      <c r="B4122" s="86" t="s">
        <v>6616</v>
      </c>
      <c r="C4122" s="661" t="s">
        <v>6617</v>
      </c>
      <c r="D4122" s="118" t="s">
        <v>6618</v>
      </c>
      <c r="E4122" s="86" t="s">
        <v>6619</v>
      </c>
      <c r="F4122" s="118" t="s">
        <v>94</v>
      </c>
      <c r="G4122" s="661">
        <v>2</v>
      </c>
      <c r="H4122" s="650">
        <v>88.52</v>
      </c>
      <c r="I4122" s="650">
        <f>H4122*G4122</f>
        <v>177.04</v>
      </c>
      <c r="J4122" s="168">
        <v>44133</v>
      </c>
      <c r="K4122" s="671" t="s">
        <v>139</v>
      </c>
      <c r="L4122" s="312" t="s">
        <v>0</v>
      </c>
      <c r="M4122" s="652" t="s">
        <v>430</v>
      </c>
      <c r="N4122" s="660">
        <v>44159</v>
      </c>
      <c r="O4122" s="654">
        <v>44529</v>
      </c>
      <c r="P4122" s="849"/>
      <c r="Q4122" s="271" t="s">
        <v>67</v>
      </c>
      <c r="R4122" s="455">
        <f t="shared" si="43"/>
        <v>2020</v>
      </c>
    </row>
    <row r="4123" spans="1:23" ht="23.25" hidden="1" customHeight="1" x14ac:dyDescent="0.25">
      <c r="A4123" s="445" t="s">
        <v>103</v>
      </c>
      <c r="B4123" s="86" t="s">
        <v>6620</v>
      </c>
      <c r="C4123" s="661"/>
      <c r="D4123" s="118"/>
      <c r="E4123" s="337" t="s">
        <v>6621</v>
      </c>
      <c r="F4123" s="118" t="s">
        <v>32</v>
      </c>
      <c r="G4123" s="661">
        <v>1</v>
      </c>
      <c r="H4123" s="650">
        <v>6909.91</v>
      </c>
      <c r="I4123" s="650">
        <v>6909.91</v>
      </c>
      <c r="J4123" s="168">
        <v>44133</v>
      </c>
      <c r="K4123" s="671" t="s">
        <v>808</v>
      </c>
      <c r="L4123" s="312" t="s">
        <v>535</v>
      </c>
      <c r="M4123" s="652"/>
      <c r="N4123" s="660">
        <v>44144</v>
      </c>
      <c r="O4123" s="654">
        <v>44152</v>
      </c>
      <c r="P4123" s="849"/>
      <c r="Q4123" s="271" t="s">
        <v>67</v>
      </c>
      <c r="R4123" s="455">
        <f t="shared" si="43"/>
        <v>2020</v>
      </c>
    </row>
    <row r="4124" spans="1:23" ht="23.25" hidden="1" customHeight="1" x14ac:dyDescent="0.25">
      <c r="A4124" s="445" t="s">
        <v>54</v>
      </c>
      <c r="B4124" s="86" t="s">
        <v>6622</v>
      </c>
      <c r="C4124" s="661"/>
      <c r="D4124" s="118"/>
      <c r="E4124" s="337" t="s">
        <v>6623</v>
      </c>
      <c r="F4124" s="118" t="s">
        <v>32</v>
      </c>
      <c r="G4124" s="661">
        <v>1</v>
      </c>
      <c r="H4124" s="650">
        <v>178</v>
      </c>
      <c r="I4124" s="650">
        <v>178</v>
      </c>
      <c r="J4124" s="168">
        <v>44133</v>
      </c>
      <c r="K4124" s="671" t="s">
        <v>4783</v>
      </c>
      <c r="L4124" s="312" t="s">
        <v>88</v>
      </c>
      <c r="M4124" s="652" t="s">
        <v>85</v>
      </c>
      <c r="N4124" s="660">
        <v>44152</v>
      </c>
      <c r="O4124" s="654">
        <v>44520</v>
      </c>
      <c r="P4124" s="849"/>
      <c r="Q4124" s="271" t="s">
        <v>67</v>
      </c>
      <c r="R4124" s="455">
        <f t="shared" si="43"/>
        <v>2020</v>
      </c>
      <c r="S4124" s="270"/>
      <c r="T4124" s="270"/>
      <c r="U4124" s="270"/>
      <c r="V4124" s="270"/>
      <c r="W4124" s="270"/>
    </row>
    <row r="4125" spans="1:23" ht="23.25" hidden="1" customHeight="1" x14ac:dyDescent="0.25">
      <c r="A4125" s="453" t="s">
        <v>103</v>
      </c>
      <c r="B4125" s="86" t="s">
        <v>6624</v>
      </c>
      <c r="C4125" s="661"/>
      <c r="D4125" s="118"/>
      <c r="E4125" s="337" t="s">
        <v>6624</v>
      </c>
      <c r="F4125" s="118" t="s">
        <v>32</v>
      </c>
      <c r="G4125" s="661">
        <v>1</v>
      </c>
      <c r="H4125" s="650">
        <v>512.1</v>
      </c>
      <c r="I4125" s="650">
        <v>512.1</v>
      </c>
      <c r="J4125" s="168">
        <v>44133</v>
      </c>
      <c r="K4125" s="671" t="s">
        <v>1177</v>
      </c>
      <c r="L4125" s="312" t="s">
        <v>88</v>
      </c>
      <c r="M4125" s="652" t="s">
        <v>85</v>
      </c>
      <c r="N4125" s="660">
        <v>44141</v>
      </c>
      <c r="O4125" s="654">
        <v>44145</v>
      </c>
      <c r="P4125" s="863"/>
      <c r="Q4125" s="271" t="s">
        <v>67</v>
      </c>
      <c r="R4125" s="86">
        <v>2020</v>
      </c>
    </row>
    <row r="4126" spans="1:23" ht="29.25" hidden="1" customHeight="1" x14ac:dyDescent="0.25">
      <c r="A4126" s="445" t="s">
        <v>54</v>
      </c>
      <c r="B4126" s="86" t="s">
        <v>6625</v>
      </c>
      <c r="C4126" s="661"/>
      <c r="D4126" s="118"/>
      <c r="E4126" s="337" t="s">
        <v>6626</v>
      </c>
      <c r="F4126" s="118" t="s">
        <v>32</v>
      </c>
      <c r="G4126" s="661">
        <v>2</v>
      </c>
      <c r="H4126" s="650">
        <v>43.95</v>
      </c>
      <c r="I4126" s="650">
        <f>H4126*G4126</f>
        <v>87.9</v>
      </c>
      <c r="J4126" s="168">
        <v>44133</v>
      </c>
      <c r="K4126" s="671" t="s">
        <v>1892</v>
      </c>
      <c r="L4126" s="312" t="s">
        <v>88</v>
      </c>
      <c r="M4126" s="652" t="s">
        <v>85</v>
      </c>
      <c r="N4126" s="660">
        <v>44152</v>
      </c>
      <c r="O4126" s="654">
        <v>44519</v>
      </c>
      <c r="P4126" s="849"/>
      <c r="Q4126" s="271" t="s">
        <v>67</v>
      </c>
      <c r="R4126" s="455">
        <f>YEAR(J4126)</f>
        <v>2020</v>
      </c>
    </row>
    <row r="4127" spans="1:23" ht="23.25" hidden="1" customHeight="1" x14ac:dyDescent="0.25">
      <c r="A4127" s="445" t="s">
        <v>1489</v>
      </c>
      <c r="B4127" s="445" t="s">
        <v>5201</v>
      </c>
      <c r="C4127" s="458" t="s">
        <v>198</v>
      </c>
      <c r="D4127" s="467">
        <v>117571</v>
      </c>
      <c r="E4127" s="459" t="s">
        <v>5202</v>
      </c>
      <c r="F4127" s="344" t="s">
        <v>44</v>
      </c>
      <c r="G4127" s="467">
        <v>3</v>
      </c>
      <c r="H4127" s="650">
        <v>86.4</v>
      </c>
      <c r="I4127" s="650">
        <f>H4127*G4127</f>
        <v>259.20000000000005</v>
      </c>
      <c r="J4127" s="672">
        <v>44136</v>
      </c>
      <c r="K4127" s="612" t="s">
        <v>214</v>
      </c>
      <c r="L4127" s="578" t="s">
        <v>84</v>
      </c>
      <c r="M4127" s="652" t="s">
        <v>601</v>
      </c>
      <c r="N4127" s="660">
        <v>44179</v>
      </c>
      <c r="O4127" s="654">
        <v>44217</v>
      </c>
      <c r="P4127" s="458"/>
      <c r="Q4127" s="271" t="s">
        <v>100</v>
      </c>
      <c r="R4127" s="86">
        <f>YEAR(J4127)</f>
        <v>2020</v>
      </c>
    </row>
    <row r="4128" spans="1:23" ht="23.25" hidden="1" customHeight="1" x14ac:dyDescent="0.25">
      <c r="A4128" s="448" t="s">
        <v>4</v>
      </c>
      <c r="B4128" s="396" t="s">
        <v>94</v>
      </c>
      <c r="C4128" s="699" t="s">
        <v>3228</v>
      </c>
      <c r="D4128" s="449" t="s">
        <v>6627</v>
      </c>
      <c r="E4128" s="333" t="s">
        <v>6628</v>
      </c>
      <c r="F4128" s="449" t="s">
        <v>94</v>
      </c>
      <c r="G4128" s="699">
        <v>1</v>
      </c>
      <c r="H4128" s="650">
        <v>12.5</v>
      </c>
      <c r="I4128" s="650">
        <f>H4128*G4128</f>
        <v>12.5</v>
      </c>
      <c r="J4128" s="709">
        <v>44136</v>
      </c>
      <c r="K4128" s="864" t="s">
        <v>139</v>
      </c>
      <c r="L4128" s="312" t="s">
        <v>4</v>
      </c>
      <c r="M4128" s="652" t="s">
        <v>601</v>
      </c>
      <c r="N4128" s="660">
        <v>44169</v>
      </c>
      <c r="O4128" s="654">
        <v>44175</v>
      </c>
      <c r="P4128" s="865"/>
      <c r="Q4128" s="688" t="s">
        <v>67</v>
      </c>
      <c r="R4128" s="86">
        <f>YEAR(J4128)</f>
        <v>2020</v>
      </c>
    </row>
    <row r="4129" spans="1:18" ht="23.25" hidden="1" customHeight="1" x14ac:dyDescent="0.25">
      <c r="A4129" s="338" t="s">
        <v>6568</v>
      </c>
      <c r="B4129" s="5" t="s">
        <v>397</v>
      </c>
      <c r="C4129" s="376"/>
      <c r="D4129" s="335" t="s">
        <v>6602</v>
      </c>
      <c r="E4129" s="337" t="s">
        <v>6603</v>
      </c>
      <c r="F4129" s="344" t="s">
        <v>44</v>
      </c>
      <c r="G4129" s="344">
        <v>2</v>
      </c>
      <c r="H4129" s="650">
        <v>81</v>
      </c>
      <c r="I4129" s="650">
        <v>162</v>
      </c>
      <c r="J4129" s="366">
        <v>42866</v>
      </c>
      <c r="K4129" s="598" t="s">
        <v>76</v>
      </c>
      <c r="L4129" s="361"/>
      <c r="M4129" s="652" t="s">
        <v>66</v>
      </c>
      <c r="N4129" s="660">
        <v>42887</v>
      </c>
      <c r="O4129" s="654">
        <v>42895</v>
      </c>
      <c r="P4129" s="629"/>
      <c r="Q4129" s="271" t="s">
        <v>77</v>
      </c>
      <c r="R4129" s="396">
        <v>2017</v>
      </c>
    </row>
    <row r="4130" spans="1:18" ht="23.25" hidden="1" customHeight="1" x14ac:dyDescent="0.25">
      <c r="A4130" s="417" t="s">
        <v>6568</v>
      </c>
      <c r="B4130" s="5" t="s">
        <v>6629</v>
      </c>
      <c r="C4130" s="376"/>
      <c r="D4130" s="335" t="s">
        <v>6602</v>
      </c>
      <c r="E4130" s="337" t="s">
        <v>6603</v>
      </c>
      <c r="F4130" s="344" t="s">
        <v>683</v>
      </c>
      <c r="G4130" s="344">
        <v>2</v>
      </c>
      <c r="H4130" s="650">
        <v>81</v>
      </c>
      <c r="I4130" s="650">
        <v>162</v>
      </c>
      <c r="J4130" s="366">
        <v>44959</v>
      </c>
      <c r="K4130" s="598" t="s">
        <v>76</v>
      </c>
      <c r="L4130" s="310"/>
      <c r="M4130" s="652"/>
      <c r="N4130" s="660"/>
      <c r="O4130" s="654"/>
      <c r="P4130" s="866" t="s">
        <v>6630</v>
      </c>
      <c r="Q4130" s="7" t="s">
        <v>67</v>
      </c>
      <c r="R4130" s="455">
        <f>IF(F4130&lt;&gt;"",YEAR(J4130))</f>
        <v>2023</v>
      </c>
    </row>
    <row r="4131" spans="1:18" ht="23.25" hidden="1" customHeight="1" x14ac:dyDescent="0.25">
      <c r="A4131" s="338" t="s">
        <v>6568</v>
      </c>
      <c r="B4131" s="5" t="s">
        <v>397</v>
      </c>
      <c r="C4131" s="376"/>
      <c r="D4131" s="335" t="s">
        <v>6631</v>
      </c>
      <c r="E4131" s="337" t="s">
        <v>6632</v>
      </c>
      <c r="F4131" s="344" t="s">
        <v>44</v>
      </c>
      <c r="G4131" s="344">
        <v>2</v>
      </c>
      <c r="H4131" s="650">
        <v>69</v>
      </c>
      <c r="I4131" s="650">
        <v>138</v>
      </c>
      <c r="J4131" s="366">
        <v>42811</v>
      </c>
      <c r="K4131" s="598" t="s">
        <v>76</v>
      </c>
      <c r="L4131" s="361"/>
      <c r="M4131" s="652" t="s">
        <v>66</v>
      </c>
      <c r="N4131" s="660">
        <v>42828</v>
      </c>
      <c r="O4131" s="654">
        <v>42831</v>
      </c>
      <c r="P4131" s="629"/>
      <c r="Q4131" s="271" t="s">
        <v>77</v>
      </c>
      <c r="R4131" s="396">
        <v>2017</v>
      </c>
    </row>
    <row r="4132" spans="1:18" ht="23.25" hidden="1" customHeight="1" x14ac:dyDescent="0.25">
      <c r="A4132" s="338" t="s">
        <v>6568</v>
      </c>
      <c r="B4132" s="5" t="s">
        <v>397</v>
      </c>
      <c r="C4132" s="376"/>
      <c r="D4132" s="335" t="s">
        <v>6631</v>
      </c>
      <c r="E4132" s="337" t="s">
        <v>6632</v>
      </c>
      <c r="F4132" s="344" t="s">
        <v>44</v>
      </c>
      <c r="G4132" s="344">
        <v>2</v>
      </c>
      <c r="H4132" s="650">
        <v>69</v>
      </c>
      <c r="I4132" s="650">
        <v>138</v>
      </c>
      <c r="J4132" s="366">
        <v>42866</v>
      </c>
      <c r="K4132" s="598" t="s">
        <v>76</v>
      </c>
      <c r="L4132" s="361"/>
      <c r="M4132" s="652" t="s">
        <v>66</v>
      </c>
      <c r="N4132" s="660">
        <v>42887</v>
      </c>
      <c r="O4132" s="654">
        <v>42895</v>
      </c>
      <c r="P4132" s="629"/>
      <c r="Q4132" s="271" t="s">
        <v>77</v>
      </c>
      <c r="R4132" s="396">
        <v>2017</v>
      </c>
    </row>
    <row r="4133" spans="1:18" ht="23.25" hidden="1" customHeight="1" x14ac:dyDescent="0.25">
      <c r="A4133" s="338" t="s">
        <v>6568</v>
      </c>
      <c r="B4133" s="5" t="s">
        <v>397</v>
      </c>
      <c r="C4133" s="376"/>
      <c r="D4133" s="344" t="s">
        <v>6631</v>
      </c>
      <c r="E4133" s="337" t="s">
        <v>6632</v>
      </c>
      <c r="F4133" s="344" t="s">
        <v>683</v>
      </c>
      <c r="G4133" s="344">
        <v>2</v>
      </c>
      <c r="H4133" s="650">
        <v>69</v>
      </c>
      <c r="I4133" s="650">
        <v>138</v>
      </c>
      <c r="J4133" s="366">
        <v>43356</v>
      </c>
      <c r="K4133" s="598" t="s">
        <v>76</v>
      </c>
      <c r="L4133" s="361" t="s">
        <v>54</v>
      </c>
      <c r="M4133" s="652" t="s">
        <v>3531</v>
      </c>
      <c r="N4133" s="660">
        <v>43377</v>
      </c>
      <c r="O4133" s="654">
        <v>43381</v>
      </c>
      <c r="P4133" s="859"/>
      <c r="Q4133" s="271" t="s">
        <v>77</v>
      </c>
      <c r="R4133" s="5">
        <v>2018</v>
      </c>
    </row>
    <row r="4134" spans="1:18" ht="23.25" hidden="1" customHeight="1" x14ac:dyDescent="0.25">
      <c r="A4134" s="338" t="s">
        <v>6568</v>
      </c>
      <c r="B4134" s="5" t="s">
        <v>397</v>
      </c>
      <c r="C4134" s="376"/>
      <c r="D4134" s="344" t="s">
        <v>6631</v>
      </c>
      <c r="E4134" s="337" t="s">
        <v>6632</v>
      </c>
      <c r="F4134" s="344" t="s">
        <v>2334</v>
      </c>
      <c r="G4134" s="344">
        <v>2</v>
      </c>
      <c r="H4134" s="650">
        <v>69</v>
      </c>
      <c r="I4134" s="650">
        <v>138</v>
      </c>
      <c r="J4134" s="366">
        <v>43704</v>
      </c>
      <c r="K4134" s="598" t="s">
        <v>76</v>
      </c>
      <c r="L4134" s="361" t="s">
        <v>54</v>
      </c>
      <c r="M4134" s="652" t="s">
        <v>45</v>
      </c>
      <c r="N4134" s="660">
        <v>43711</v>
      </c>
      <c r="O4134" s="654">
        <v>43717</v>
      </c>
      <c r="P4134" s="859"/>
      <c r="Q4134" s="7" t="s">
        <v>100</v>
      </c>
      <c r="R4134" s="655">
        <v>2019</v>
      </c>
    </row>
    <row r="4135" spans="1:18" ht="23.25" hidden="1" customHeight="1" x14ac:dyDescent="0.25">
      <c r="A4135" s="338" t="s">
        <v>6568</v>
      </c>
      <c r="B4135" s="5" t="s">
        <v>397</v>
      </c>
      <c r="C4135" s="376"/>
      <c r="D4135" s="344" t="s">
        <v>6631</v>
      </c>
      <c r="E4135" s="337" t="s">
        <v>6632</v>
      </c>
      <c r="F4135" s="344" t="s">
        <v>2334</v>
      </c>
      <c r="G4135" s="344">
        <v>2</v>
      </c>
      <c r="H4135" s="650">
        <v>69</v>
      </c>
      <c r="I4135" s="650">
        <v>138</v>
      </c>
      <c r="J4135" s="366">
        <v>43704</v>
      </c>
      <c r="K4135" s="598" t="s">
        <v>76</v>
      </c>
      <c r="L4135" s="361" t="s">
        <v>54</v>
      </c>
      <c r="M4135" s="652" t="s">
        <v>45</v>
      </c>
      <c r="N4135" s="660">
        <v>43711</v>
      </c>
      <c r="O4135" s="654">
        <v>43717</v>
      </c>
      <c r="P4135" s="859"/>
      <c r="Q4135" s="7" t="s">
        <v>100</v>
      </c>
      <c r="R4135" s="655">
        <v>2019</v>
      </c>
    </row>
    <row r="4136" spans="1:18" ht="23.25" hidden="1" customHeight="1" x14ac:dyDescent="0.25">
      <c r="A4136" s="124" t="s">
        <v>9</v>
      </c>
      <c r="B4136" s="86" t="s">
        <v>6195</v>
      </c>
      <c r="C4136" s="661"/>
      <c r="D4136" s="118" t="s">
        <v>3629</v>
      </c>
      <c r="E4136" s="337" t="s">
        <v>6195</v>
      </c>
      <c r="F4136" s="118" t="s">
        <v>50</v>
      </c>
      <c r="G4136" s="661">
        <v>10</v>
      </c>
      <c r="H4136" s="650"/>
      <c r="I4136" s="650"/>
      <c r="J4136" s="168">
        <v>44480</v>
      </c>
      <c r="K4136" s="671" t="s">
        <v>76</v>
      </c>
      <c r="L4136" s="312" t="s">
        <v>9</v>
      </c>
      <c r="M4136" s="652" t="s">
        <v>4099</v>
      </c>
      <c r="N4136" s="654">
        <v>44495</v>
      </c>
      <c r="O4136" s="654">
        <v>44497</v>
      </c>
      <c r="P4136" s="849"/>
      <c r="Q4136" s="271" t="s">
        <v>67</v>
      </c>
      <c r="R4136" s="455">
        <f>YEAR(J4136)</f>
        <v>2021</v>
      </c>
    </row>
    <row r="4137" spans="1:18" ht="23.25" hidden="1" customHeight="1" x14ac:dyDescent="0.25">
      <c r="A4137" s="342" t="s">
        <v>384</v>
      </c>
      <c r="B4137" s="448" t="s">
        <v>6335</v>
      </c>
      <c r="C4137" s="664"/>
      <c r="D4137" s="422" t="s">
        <v>6336</v>
      </c>
      <c r="E4137" s="86" t="s">
        <v>6335</v>
      </c>
      <c r="F4137" s="122" t="s">
        <v>32</v>
      </c>
      <c r="G4137" s="664">
        <v>14</v>
      </c>
      <c r="H4137" s="650"/>
      <c r="I4137" s="650"/>
      <c r="J4137" s="419">
        <v>44719</v>
      </c>
      <c r="K4137" s="598" t="s">
        <v>76</v>
      </c>
      <c r="L4137" s="568" t="s">
        <v>384</v>
      </c>
      <c r="M4137" s="652" t="s">
        <v>2352</v>
      </c>
      <c r="N4137" s="654">
        <v>44726</v>
      </c>
      <c r="O4137" s="654">
        <v>44733</v>
      </c>
      <c r="P4137" s="867"/>
      <c r="Q4137" s="271" t="s">
        <v>67</v>
      </c>
      <c r="R4137" s="455">
        <f>YEAR(J4137)</f>
        <v>2022</v>
      </c>
    </row>
    <row r="4138" spans="1:18" ht="23.25" hidden="1" customHeight="1" x14ac:dyDescent="0.25">
      <c r="A4138" s="5" t="s">
        <v>2641</v>
      </c>
      <c r="B4138" s="5" t="s">
        <v>2642</v>
      </c>
      <c r="C4138" s="376" t="s">
        <v>1844</v>
      </c>
      <c r="D4138" s="388" t="s">
        <v>6633</v>
      </c>
      <c r="E4138" s="337" t="s">
        <v>6634</v>
      </c>
      <c r="F4138" s="344" t="s">
        <v>32</v>
      </c>
      <c r="G4138" s="344">
        <v>1</v>
      </c>
      <c r="H4138" s="650">
        <v>528</v>
      </c>
      <c r="I4138" s="650">
        <v>528</v>
      </c>
      <c r="J4138" s="366">
        <v>43157</v>
      </c>
      <c r="K4138" s="598" t="s">
        <v>76</v>
      </c>
      <c r="L4138" s="361" t="s">
        <v>2644</v>
      </c>
      <c r="M4138" s="652" t="s">
        <v>66</v>
      </c>
      <c r="N4138" s="660">
        <v>43172</v>
      </c>
      <c r="O4138" s="654">
        <v>43174</v>
      </c>
      <c r="P4138" s="629"/>
      <c r="Q4138" s="271" t="s">
        <v>77</v>
      </c>
      <c r="R4138" s="5">
        <v>2018</v>
      </c>
    </row>
    <row r="4139" spans="1:18" ht="23.25" hidden="1" customHeight="1" x14ac:dyDescent="0.25">
      <c r="A4139" s="5" t="s">
        <v>36</v>
      </c>
      <c r="B4139" s="5" t="s">
        <v>6635</v>
      </c>
      <c r="C4139" s="376"/>
      <c r="D4139" s="344" t="s">
        <v>6636</v>
      </c>
      <c r="E4139" s="337" t="s">
        <v>6637</v>
      </c>
      <c r="F4139" s="344" t="s">
        <v>32</v>
      </c>
      <c r="G4139" s="344">
        <v>1</v>
      </c>
      <c r="H4139" s="650"/>
      <c r="I4139" s="650">
        <v>0</v>
      </c>
      <c r="J4139" s="366">
        <v>43194</v>
      </c>
      <c r="K4139" s="598" t="s">
        <v>76</v>
      </c>
      <c r="L4139" s="361" t="s">
        <v>36</v>
      </c>
      <c r="M4139" s="652" t="s">
        <v>66</v>
      </c>
      <c r="N4139" s="660">
        <v>43236</v>
      </c>
      <c r="O4139" s="654">
        <v>43238</v>
      </c>
      <c r="P4139" s="685"/>
      <c r="Q4139" s="271" t="s">
        <v>77</v>
      </c>
      <c r="R4139" s="5">
        <v>2018</v>
      </c>
    </row>
    <row r="4140" spans="1:18" ht="23.25" hidden="1" customHeight="1" x14ac:dyDescent="0.25">
      <c r="A4140" s="338" t="s">
        <v>54</v>
      </c>
      <c r="B4140" s="5" t="s">
        <v>4504</v>
      </c>
      <c r="C4140" s="376"/>
      <c r="D4140" s="335" t="s">
        <v>6638</v>
      </c>
      <c r="E4140" s="337" t="s">
        <v>6639</v>
      </c>
      <c r="F4140" s="344" t="s">
        <v>32</v>
      </c>
      <c r="G4140" s="344">
        <v>30</v>
      </c>
      <c r="H4140" s="650">
        <v>1.68</v>
      </c>
      <c r="I4140" s="650">
        <v>50.4</v>
      </c>
      <c r="J4140" s="366">
        <v>42752</v>
      </c>
      <c r="K4140" s="598" t="s">
        <v>76</v>
      </c>
      <c r="L4140" s="361"/>
      <c r="M4140" s="652" t="s">
        <v>66</v>
      </c>
      <c r="N4140" s="660">
        <v>42754</v>
      </c>
      <c r="O4140" s="654">
        <v>42754</v>
      </c>
      <c r="P4140" s="629"/>
      <c r="Q4140" s="271" t="s">
        <v>77</v>
      </c>
      <c r="R4140" s="396">
        <v>2017</v>
      </c>
    </row>
    <row r="4141" spans="1:18" ht="23.25" hidden="1" customHeight="1" x14ac:dyDescent="0.25">
      <c r="A4141" s="338" t="s">
        <v>54</v>
      </c>
      <c r="B4141" s="5" t="s">
        <v>4504</v>
      </c>
      <c r="C4141" s="376"/>
      <c r="D4141" s="422" t="s">
        <v>6638</v>
      </c>
      <c r="E4141" s="337" t="s">
        <v>6639</v>
      </c>
      <c r="F4141" s="344" t="s">
        <v>683</v>
      </c>
      <c r="G4141" s="344">
        <v>30</v>
      </c>
      <c r="H4141" s="650">
        <v>0</v>
      </c>
      <c r="I4141" s="650">
        <v>0</v>
      </c>
      <c r="J4141" s="366">
        <v>44018</v>
      </c>
      <c r="K4141" s="598" t="s">
        <v>76</v>
      </c>
      <c r="L4141" s="361"/>
      <c r="M4141" s="652" t="s">
        <v>1631</v>
      </c>
      <c r="N4141" s="660" t="s">
        <v>1631</v>
      </c>
      <c r="O4141" s="654" t="s">
        <v>1631</v>
      </c>
      <c r="P4141" s="629" t="s">
        <v>1631</v>
      </c>
      <c r="Q4141" s="701" t="s">
        <v>67</v>
      </c>
      <c r="R4141" s="658">
        <f>YEAR(J4141)</f>
        <v>2020</v>
      </c>
    </row>
    <row r="4142" spans="1:18" ht="23.25" hidden="1" customHeight="1" x14ac:dyDescent="0.25">
      <c r="A4142" s="5" t="s">
        <v>54</v>
      </c>
      <c r="B4142" s="5" t="s">
        <v>6640</v>
      </c>
      <c r="C4142" s="376" t="s">
        <v>6641</v>
      </c>
      <c r="D4142" s="335" t="s">
        <v>6642</v>
      </c>
      <c r="E4142" s="337" t="s">
        <v>6643</v>
      </c>
      <c r="F4142" s="344" t="s">
        <v>32</v>
      </c>
      <c r="G4142" s="344">
        <v>2</v>
      </c>
      <c r="H4142" s="650">
        <v>24.6</v>
      </c>
      <c r="I4142" s="650">
        <v>49.2</v>
      </c>
      <c r="J4142" s="366">
        <v>43048</v>
      </c>
      <c r="K4142" s="598" t="s">
        <v>76</v>
      </c>
      <c r="L4142" s="361"/>
      <c r="M4142" s="652" t="s">
        <v>66</v>
      </c>
      <c r="N4142" s="660">
        <v>43060</v>
      </c>
      <c r="O4142" s="654">
        <v>43063</v>
      </c>
      <c r="P4142" s="629"/>
      <c r="Q4142" s="271" t="s">
        <v>77</v>
      </c>
      <c r="R4142" s="396">
        <v>2017</v>
      </c>
    </row>
    <row r="4143" spans="1:18" ht="23.25" hidden="1" customHeight="1" x14ac:dyDescent="0.25">
      <c r="A4143" s="5" t="s">
        <v>54</v>
      </c>
      <c r="B4143" s="5" t="s">
        <v>6640</v>
      </c>
      <c r="C4143" s="376" t="s">
        <v>6641</v>
      </c>
      <c r="D4143" s="335" t="s">
        <v>6642</v>
      </c>
      <c r="E4143" s="337" t="s">
        <v>6643</v>
      </c>
      <c r="F4143" s="344" t="s">
        <v>1505</v>
      </c>
      <c r="G4143" s="344">
        <v>2</v>
      </c>
      <c r="H4143" s="650">
        <v>24.6</v>
      </c>
      <c r="I4143" s="650">
        <v>49.2</v>
      </c>
      <c r="J4143" s="366">
        <v>43194</v>
      </c>
      <c r="K4143" s="598" t="s">
        <v>76</v>
      </c>
      <c r="L4143" s="361" t="s">
        <v>54</v>
      </c>
      <c r="M4143" s="652" t="s">
        <v>66</v>
      </c>
      <c r="N4143" s="660">
        <v>43200</v>
      </c>
      <c r="O4143" s="654">
        <v>43208</v>
      </c>
      <c r="P4143" s="685"/>
      <c r="Q4143" s="271" t="s">
        <v>77</v>
      </c>
      <c r="R4143" s="5">
        <v>2018</v>
      </c>
    </row>
    <row r="4144" spans="1:18" ht="23.25" hidden="1" customHeight="1" x14ac:dyDescent="0.25">
      <c r="A4144" s="3" t="s">
        <v>36</v>
      </c>
      <c r="B4144" s="5" t="s">
        <v>2557</v>
      </c>
      <c r="C4144" s="376"/>
      <c r="D4144" s="335" t="s">
        <v>2558</v>
      </c>
      <c r="E4144" s="337" t="s">
        <v>6644</v>
      </c>
      <c r="F4144" s="344" t="s">
        <v>32</v>
      </c>
      <c r="G4144" s="344">
        <v>1</v>
      </c>
      <c r="H4144" s="650">
        <v>90</v>
      </c>
      <c r="I4144" s="650">
        <v>90</v>
      </c>
      <c r="J4144" s="366">
        <v>43063</v>
      </c>
      <c r="K4144" s="598" t="s">
        <v>76</v>
      </c>
      <c r="L4144" s="361"/>
      <c r="M4144" s="652" t="s">
        <v>66</v>
      </c>
      <c r="N4144" s="660">
        <v>43083</v>
      </c>
      <c r="O4144" s="654">
        <v>43449</v>
      </c>
      <c r="P4144" s="629"/>
      <c r="Q4144" s="271" t="s">
        <v>77</v>
      </c>
      <c r="R4144" s="396">
        <v>2017</v>
      </c>
    </row>
    <row r="4145" spans="1:23" ht="23.25" hidden="1" customHeight="1" x14ac:dyDescent="0.25">
      <c r="A4145" s="5" t="s">
        <v>36</v>
      </c>
      <c r="B4145" s="5" t="s">
        <v>6645</v>
      </c>
      <c r="C4145" s="376"/>
      <c r="D4145" s="335" t="s">
        <v>2558</v>
      </c>
      <c r="E4145" s="337" t="s">
        <v>6644</v>
      </c>
      <c r="F4145" s="344" t="s">
        <v>32</v>
      </c>
      <c r="G4145" s="344">
        <v>1</v>
      </c>
      <c r="H4145" s="650">
        <v>90</v>
      </c>
      <c r="I4145" s="650">
        <v>90</v>
      </c>
      <c r="J4145" s="366">
        <v>43194</v>
      </c>
      <c r="K4145" s="598" t="s">
        <v>76</v>
      </c>
      <c r="L4145" s="361" t="s">
        <v>36</v>
      </c>
      <c r="M4145" s="652" t="s">
        <v>66</v>
      </c>
      <c r="N4145" s="660">
        <v>43200</v>
      </c>
      <c r="O4145" s="654">
        <v>43202</v>
      </c>
      <c r="P4145" s="685"/>
      <c r="Q4145" s="271" t="s">
        <v>77</v>
      </c>
      <c r="R4145" s="5">
        <v>2018</v>
      </c>
    </row>
    <row r="4146" spans="1:23" ht="23.25" hidden="1" customHeight="1" x14ac:dyDescent="0.25">
      <c r="A4146" s="338" t="s">
        <v>54</v>
      </c>
      <c r="B4146" s="5" t="s">
        <v>6646</v>
      </c>
      <c r="C4146" s="376"/>
      <c r="D4146" s="335" t="s">
        <v>6647</v>
      </c>
      <c r="E4146" s="337" t="s">
        <v>6648</v>
      </c>
      <c r="F4146" s="344" t="s">
        <v>32</v>
      </c>
      <c r="G4146" s="344">
        <v>1</v>
      </c>
      <c r="H4146" s="650">
        <v>120</v>
      </c>
      <c r="I4146" s="650">
        <v>120</v>
      </c>
      <c r="J4146" s="366">
        <v>42970</v>
      </c>
      <c r="K4146" s="598" t="s">
        <v>76</v>
      </c>
      <c r="L4146" s="361"/>
      <c r="M4146" s="652" t="s">
        <v>66</v>
      </c>
      <c r="N4146" s="660">
        <v>42971</v>
      </c>
      <c r="O4146" s="654">
        <v>42978</v>
      </c>
      <c r="P4146" s="629"/>
      <c r="Q4146" s="271" t="s">
        <v>77</v>
      </c>
      <c r="R4146" s="396">
        <v>2017</v>
      </c>
    </row>
    <row r="4147" spans="1:23" ht="23.25" hidden="1" customHeight="1" x14ac:dyDescent="0.25">
      <c r="A4147" s="3" t="s">
        <v>36</v>
      </c>
      <c r="B4147" s="5" t="s">
        <v>6649</v>
      </c>
      <c r="C4147" s="376"/>
      <c r="D4147" s="335" t="s">
        <v>6650</v>
      </c>
      <c r="E4147" s="337" t="s">
        <v>6651</v>
      </c>
      <c r="F4147" s="344" t="s">
        <v>32</v>
      </c>
      <c r="G4147" s="344">
        <v>1</v>
      </c>
      <c r="H4147" s="650">
        <v>107.2</v>
      </c>
      <c r="I4147" s="650">
        <v>107.2</v>
      </c>
      <c r="J4147" s="366">
        <v>43049</v>
      </c>
      <c r="K4147" s="598" t="s">
        <v>76</v>
      </c>
      <c r="L4147" s="361"/>
      <c r="M4147" s="652" t="s">
        <v>66</v>
      </c>
      <c r="N4147" s="660">
        <v>43083</v>
      </c>
      <c r="O4147" s="654">
        <v>43449</v>
      </c>
      <c r="P4147" s="629"/>
      <c r="Q4147" s="271" t="s">
        <v>77</v>
      </c>
      <c r="R4147" s="396">
        <v>2017</v>
      </c>
    </row>
    <row r="4148" spans="1:23" s="124" customFormat="1" ht="23.25" hidden="1" customHeight="1" x14ac:dyDescent="0.25">
      <c r="A4148" s="348" t="s">
        <v>54</v>
      </c>
      <c r="B4148" s="348" t="s">
        <v>5164</v>
      </c>
      <c r="C4148" s="728"/>
      <c r="D4148" s="393" t="s">
        <v>6652</v>
      </c>
      <c r="E4148" s="337" t="s">
        <v>6653</v>
      </c>
      <c r="F4148" s="393" t="s">
        <v>32</v>
      </c>
      <c r="G4148" s="393">
        <v>1</v>
      </c>
      <c r="H4148" s="650">
        <v>21</v>
      </c>
      <c r="I4148" s="650">
        <v>21</v>
      </c>
      <c r="J4148" s="686">
        <v>43228</v>
      </c>
      <c r="K4148" s="598" t="s">
        <v>76</v>
      </c>
      <c r="L4148" s="569" t="s">
        <v>88</v>
      </c>
      <c r="M4148" s="652" t="s">
        <v>634</v>
      </c>
      <c r="N4148" s="660">
        <v>43228</v>
      </c>
      <c r="O4148" s="654">
        <v>43230</v>
      </c>
      <c r="P4148" s="685"/>
      <c r="Q4148" s="271" t="s">
        <v>77</v>
      </c>
      <c r="R4148" s="5">
        <v>2018</v>
      </c>
      <c r="S4148" s="330"/>
      <c r="T4148" s="330"/>
      <c r="U4148" s="330"/>
      <c r="V4148" s="330"/>
      <c r="W4148" s="330"/>
    </row>
    <row r="4149" spans="1:23" ht="23.25" hidden="1" customHeight="1" x14ac:dyDescent="0.25">
      <c r="A4149" s="124" t="s">
        <v>6654</v>
      </c>
      <c r="B4149" s="498" t="s">
        <v>6655</v>
      </c>
      <c r="C4149" s="118" t="s">
        <v>1225</v>
      </c>
      <c r="D4149" s="118" t="s">
        <v>6656</v>
      </c>
      <c r="E4149" s="508" t="s">
        <v>6657</v>
      </c>
      <c r="F4149" s="158" t="s">
        <v>3141</v>
      </c>
      <c r="G4149" s="158">
        <v>10</v>
      </c>
      <c r="H4149" s="650">
        <v>14.51</v>
      </c>
      <c r="I4149" s="650">
        <f>G4149*H4149</f>
        <v>145.1</v>
      </c>
      <c r="J4149" s="168">
        <v>44932</v>
      </c>
      <c r="K4149" s="673" t="s">
        <v>76</v>
      </c>
      <c r="L4149" s="276" t="s">
        <v>6658</v>
      </c>
      <c r="M4149" s="652" t="s">
        <v>2352</v>
      </c>
      <c r="N4149" s="653">
        <v>45093</v>
      </c>
      <c r="O4149" s="653">
        <v>45096</v>
      </c>
      <c r="P4149" s="630"/>
      <c r="Q4149" s="276" t="s">
        <v>100</v>
      </c>
      <c r="R4149" s="455">
        <f>IF(F4149&lt;&gt;"",YEAR(J4149))</f>
        <v>2023</v>
      </c>
    </row>
    <row r="4150" spans="1:23" ht="23.25" hidden="1" customHeight="1" x14ac:dyDescent="0.25">
      <c r="A4150" s="868" t="s">
        <v>6654</v>
      </c>
      <c r="B4150" s="124" t="s">
        <v>6659</v>
      </c>
      <c r="C4150" s="118" t="s">
        <v>1225</v>
      </c>
      <c r="D4150" s="118" t="s">
        <v>6660</v>
      </c>
      <c r="E4150" s="481" t="s">
        <v>6661</v>
      </c>
      <c r="F4150" s="118" t="s">
        <v>3141</v>
      </c>
      <c r="G4150" s="661">
        <v>10</v>
      </c>
      <c r="H4150" s="650"/>
      <c r="I4150" s="650"/>
      <c r="J4150" s="168">
        <v>44907</v>
      </c>
      <c r="K4150" s="731" t="s">
        <v>76</v>
      </c>
      <c r="L4150" s="310"/>
      <c r="M4150" s="652" t="s">
        <v>2356</v>
      </c>
      <c r="N4150" s="654">
        <v>44952</v>
      </c>
      <c r="O4150" s="654">
        <v>44960</v>
      </c>
      <c r="P4150" s="867"/>
      <c r="Q4150" s="271" t="s">
        <v>67</v>
      </c>
      <c r="R4150" s="455">
        <f t="shared" ref="R4150:R4156" si="44">YEAR(J4150)</f>
        <v>2022</v>
      </c>
    </row>
    <row r="4151" spans="1:23" ht="23.25" hidden="1" customHeight="1" x14ac:dyDescent="0.25">
      <c r="A4151" s="124" t="s">
        <v>36</v>
      </c>
      <c r="B4151" s="124" t="s">
        <v>6662</v>
      </c>
      <c r="C4151" s="118" t="s">
        <v>6663</v>
      </c>
      <c r="D4151" s="118" t="s">
        <v>6664</v>
      </c>
      <c r="E4151" s="481" t="s">
        <v>6665</v>
      </c>
      <c r="F4151" s="158" t="s">
        <v>32</v>
      </c>
      <c r="G4151" s="86">
        <v>4</v>
      </c>
      <c r="H4151" s="650"/>
      <c r="I4151" s="650"/>
      <c r="J4151" s="168">
        <v>44904</v>
      </c>
      <c r="K4151" s="673" t="s">
        <v>76</v>
      </c>
      <c r="L4151" s="276" t="s">
        <v>6658</v>
      </c>
      <c r="M4151" s="652" t="s">
        <v>2356</v>
      </c>
      <c r="N4151" s="653">
        <v>44952</v>
      </c>
      <c r="O4151" s="653">
        <v>44960</v>
      </c>
      <c r="P4151" s="630"/>
      <c r="Q4151" s="276" t="s">
        <v>100</v>
      </c>
      <c r="R4151" s="455">
        <f t="shared" si="44"/>
        <v>2022</v>
      </c>
    </row>
    <row r="4152" spans="1:23" ht="23.25" hidden="1" customHeight="1" x14ac:dyDescent="0.25">
      <c r="A4152" s="440" t="s">
        <v>36</v>
      </c>
      <c r="B4152" s="124" t="s">
        <v>6662</v>
      </c>
      <c r="C4152" s="118" t="s">
        <v>6663</v>
      </c>
      <c r="D4152" s="118" t="s">
        <v>6666</v>
      </c>
      <c r="E4152" s="481" t="s">
        <v>6667</v>
      </c>
      <c r="F4152" s="118" t="s">
        <v>6668</v>
      </c>
      <c r="G4152" s="661">
        <v>4</v>
      </c>
      <c r="H4152" s="650"/>
      <c r="I4152" s="650"/>
      <c r="J4152" s="168">
        <v>44904</v>
      </c>
      <c r="K4152" s="731" t="s">
        <v>76</v>
      </c>
      <c r="L4152" s="310"/>
      <c r="M4152" s="652" t="s">
        <v>2356</v>
      </c>
      <c r="N4152" s="654">
        <v>44952</v>
      </c>
      <c r="O4152" s="654">
        <v>44960</v>
      </c>
      <c r="P4152" s="867"/>
      <c r="Q4152" s="271" t="s">
        <v>67</v>
      </c>
      <c r="R4152" s="455">
        <f t="shared" si="44"/>
        <v>2022</v>
      </c>
    </row>
    <row r="4153" spans="1:23" ht="23.25" hidden="1" customHeight="1" x14ac:dyDescent="0.25">
      <c r="A4153" s="456" t="s">
        <v>6669</v>
      </c>
      <c r="B4153" s="438" t="s">
        <v>6670</v>
      </c>
      <c r="C4153" s="668" t="s">
        <v>1225</v>
      </c>
      <c r="D4153" s="470" t="s">
        <v>1226</v>
      </c>
      <c r="E4153" s="337" t="s">
        <v>6671</v>
      </c>
      <c r="F4153" s="344" t="s">
        <v>44</v>
      </c>
      <c r="G4153" s="439">
        <v>10</v>
      </c>
      <c r="H4153" s="650">
        <v>9.9700000000000006</v>
      </c>
      <c r="I4153" s="650">
        <f>H4153*G4153</f>
        <v>99.7</v>
      </c>
      <c r="J4153" s="799">
        <v>44249</v>
      </c>
      <c r="K4153" s="602" t="s">
        <v>76</v>
      </c>
      <c r="L4153" s="581" t="s">
        <v>6669</v>
      </c>
      <c r="M4153" s="652" t="s">
        <v>634</v>
      </c>
      <c r="N4153" s="654">
        <v>44321</v>
      </c>
      <c r="O4153" s="654">
        <v>44334</v>
      </c>
      <c r="P4153" s="869"/>
      <c r="Q4153" s="271" t="s">
        <v>67</v>
      </c>
      <c r="R4153" s="455">
        <f t="shared" si="44"/>
        <v>2021</v>
      </c>
    </row>
    <row r="4154" spans="1:23" ht="23.25" hidden="1" customHeight="1" x14ac:dyDescent="0.25">
      <c r="A4154" s="440" t="s">
        <v>36</v>
      </c>
      <c r="B4154" s="124" t="s">
        <v>6662</v>
      </c>
      <c r="C4154" s="118" t="s">
        <v>6663</v>
      </c>
      <c r="D4154" s="118" t="s">
        <v>6672</v>
      </c>
      <c r="E4154" s="481" t="s">
        <v>6673</v>
      </c>
      <c r="F4154" s="118" t="s">
        <v>6668</v>
      </c>
      <c r="G4154" s="661">
        <v>4</v>
      </c>
      <c r="H4154" s="650"/>
      <c r="I4154" s="650"/>
      <c r="J4154" s="168">
        <v>44904</v>
      </c>
      <c r="K4154" s="731" t="s">
        <v>76</v>
      </c>
      <c r="L4154" s="310"/>
      <c r="M4154" s="652" t="s">
        <v>2356</v>
      </c>
      <c r="N4154" s="654">
        <v>44952</v>
      </c>
      <c r="O4154" s="654">
        <v>44960</v>
      </c>
      <c r="P4154" s="867"/>
      <c r="Q4154" s="271" t="s">
        <v>67</v>
      </c>
      <c r="R4154" s="455">
        <f t="shared" si="44"/>
        <v>2022</v>
      </c>
    </row>
    <row r="4155" spans="1:23" ht="23.25" hidden="1" customHeight="1" x14ac:dyDescent="0.25">
      <c r="A4155" s="440" t="s">
        <v>36</v>
      </c>
      <c r="B4155" s="124" t="s">
        <v>6662</v>
      </c>
      <c r="C4155" s="118" t="s">
        <v>6663</v>
      </c>
      <c r="D4155" s="118" t="s">
        <v>6674</v>
      </c>
      <c r="E4155" s="481" t="s">
        <v>6675</v>
      </c>
      <c r="F4155" s="118" t="s">
        <v>6668</v>
      </c>
      <c r="G4155" s="661">
        <v>4</v>
      </c>
      <c r="H4155" s="650"/>
      <c r="I4155" s="650"/>
      <c r="J4155" s="168">
        <v>44904</v>
      </c>
      <c r="K4155" s="731" t="s">
        <v>76</v>
      </c>
      <c r="L4155" s="310"/>
      <c r="M4155" s="652" t="s">
        <v>2356</v>
      </c>
      <c r="N4155" s="654">
        <v>44952</v>
      </c>
      <c r="O4155" s="654">
        <v>44960</v>
      </c>
      <c r="P4155" s="867"/>
      <c r="Q4155" s="271" t="s">
        <v>67</v>
      </c>
      <c r="R4155" s="455">
        <f t="shared" si="44"/>
        <v>2022</v>
      </c>
    </row>
    <row r="4156" spans="1:23" ht="23.25" hidden="1" customHeight="1" x14ac:dyDescent="0.25">
      <c r="A4156" s="868" t="s">
        <v>6654</v>
      </c>
      <c r="B4156" s="86" t="s">
        <v>6676</v>
      </c>
      <c r="C4156" s="118" t="s">
        <v>1225</v>
      </c>
      <c r="D4156" s="118" t="s">
        <v>6677</v>
      </c>
      <c r="E4156" s="481" t="s">
        <v>6678</v>
      </c>
      <c r="F4156" s="118" t="s">
        <v>3141</v>
      </c>
      <c r="G4156" s="661">
        <v>10</v>
      </c>
      <c r="H4156" s="650"/>
      <c r="I4156" s="650"/>
      <c r="J4156" s="168">
        <v>44908</v>
      </c>
      <c r="K4156" s="731" t="s">
        <v>76</v>
      </c>
      <c r="L4156" s="310"/>
      <c r="M4156" s="652" t="s">
        <v>2356</v>
      </c>
      <c r="N4156" s="654">
        <v>44952</v>
      </c>
      <c r="O4156" s="654">
        <v>44960</v>
      </c>
      <c r="P4156" s="867"/>
      <c r="Q4156" s="271" t="s">
        <v>67</v>
      </c>
      <c r="R4156" s="455">
        <f t="shared" si="44"/>
        <v>2022</v>
      </c>
    </row>
    <row r="4157" spans="1:23" s="124" customFormat="1" ht="23.25" hidden="1" customHeight="1" x14ac:dyDescent="0.25">
      <c r="A4157" s="331" t="s">
        <v>6679</v>
      </c>
      <c r="B4157" s="4" t="s">
        <v>6680</v>
      </c>
      <c r="C4157" s="430" t="s">
        <v>1225</v>
      </c>
      <c r="D4157" s="332" t="s">
        <v>1229</v>
      </c>
      <c r="E4157" s="337" t="s">
        <v>6681</v>
      </c>
      <c r="F4157" s="344" t="s">
        <v>44</v>
      </c>
      <c r="G4157" s="332">
        <v>8</v>
      </c>
      <c r="H4157" s="650">
        <v>9.4700000000000006</v>
      </c>
      <c r="I4157" s="650">
        <v>75.760000000000005</v>
      </c>
      <c r="J4157" s="366">
        <v>43550</v>
      </c>
      <c r="K4157" s="598" t="s">
        <v>76</v>
      </c>
      <c r="L4157" s="323" t="s">
        <v>6682</v>
      </c>
      <c r="M4157" s="652" t="s">
        <v>129</v>
      </c>
      <c r="N4157" s="653">
        <v>44295</v>
      </c>
      <c r="O4157" s="654">
        <v>43579</v>
      </c>
      <c r="P4157" s="781"/>
      <c r="Q4157" s="2" t="s">
        <v>100</v>
      </c>
      <c r="R4157" s="655">
        <v>2019</v>
      </c>
      <c r="S4157" s="330"/>
      <c r="T4157" s="330"/>
      <c r="U4157" s="330"/>
      <c r="V4157" s="330"/>
      <c r="W4157" s="330"/>
    </row>
    <row r="4158" spans="1:23" ht="23.25" hidden="1" customHeight="1" x14ac:dyDescent="0.25">
      <c r="A4158" s="124" t="s">
        <v>0</v>
      </c>
      <c r="B4158" s="124" t="s">
        <v>6683</v>
      </c>
      <c r="C4158" s="118" t="s">
        <v>532</v>
      </c>
      <c r="D4158" s="118" t="s">
        <v>6684</v>
      </c>
      <c r="E4158" s="124" t="s">
        <v>6685</v>
      </c>
      <c r="F4158" s="118" t="s">
        <v>50</v>
      </c>
      <c r="G4158" s="661">
        <v>20</v>
      </c>
      <c r="H4158" s="778"/>
      <c r="I4158" s="650"/>
      <c r="J4158" s="500">
        <v>45483</v>
      </c>
      <c r="K4158" s="673" t="s">
        <v>76</v>
      </c>
      <c r="L4158" s="276" t="s">
        <v>6686</v>
      </c>
      <c r="M4158" s="652" t="s">
        <v>34</v>
      </c>
      <c r="N4158" s="654">
        <v>45545</v>
      </c>
      <c r="O4158" s="653">
        <v>45552</v>
      </c>
      <c r="P4158" s="648"/>
      <c r="Q4158" s="271" t="s">
        <v>100</v>
      </c>
      <c r="R4158" s="86"/>
    </row>
    <row r="4159" spans="1:23" ht="23.25" hidden="1" customHeight="1" x14ac:dyDescent="0.25">
      <c r="A4159" s="445" t="s">
        <v>6687</v>
      </c>
      <c r="B4159" s="86" t="s">
        <v>6688</v>
      </c>
      <c r="C4159" s="661" t="s">
        <v>1832</v>
      </c>
      <c r="D4159" s="449" t="s">
        <v>6689</v>
      </c>
      <c r="E4159" s="86" t="s">
        <v>6688</v>
      </c>
      <c r="F4159" s="118" t="s">
        <v>50</v>
      </c>
      <c r="G4159" s="661">
        <v>12</v>
      </c>
      <c r="H4159" s="650">
        <v>7.73</v>
      </c>
      <c r="I4159" s="650">
        <f>H4159*G4159</f>
        <v>92.76</v>
      </c>
      <c r="J4159" s="168">
        <v>44138</v>
      </c>
      <c r="K4159" s="597" t="s">
        <v>9234</v>
      </c>
      <c r="L4159" s="312" t="s">
        <v>9</v>
      </c>
      <c r="M4159" s="652" t="s">
        <v>601</v>
      </c>
      <c r="N4159" s="660">
        <v>44169</v>
      </c>
      <c r="O4159" s="654">
        <v>44175</v>
      </c>
      <c r="P4159" s="849"/>
      <c r="Q4159" s="271" t="s">
        <v>67</v>
      </c>
      <c r="R4159" s="455">
        <f t="shared" ref="R4159:R4182" si="45">YEAR(J4159)</f>
        <v>2020</v>
      </c>
    </row>
    <row r="4160" spans="1:23" ht="23.25" hidden="1" customHeight="1" x14ac:dyDescent="0.25">
      <c r="A4160" s="445" t="s">
        <v>0</v>
      </c>
      <c r="B4160" s="86" t="s">
        <v>6690</v>
      </c>
      <c r="C4160" s="661"/>
      <c r="D4160" s="118" t="s">
        <v>6691</v>
      </c>
      <c r="E4160" s="333" t="s">
        <v>6690</v>
      </c>
      <c r="F4160" s="118" t="s">
        <v>50</v>
      </c>
      <c r="G4160" s="661">
        <v>2</v>
      </c>
      <c r="H4160" s="650"/>
      <c r="I4160" s="650">
        <f>H4160*G4160</f>
        <v>0</v>
      </c>
      <c r="J4160" s="168">
        <v>44138</v>
      </c>
      <c r="K4160" s="671" t="s">
        <v>481</v>
      </c>
      <c r="L4160" s="312" t="s">
        <v>0</v>
      </c>
      <c r="M4160" s="652" t="s">
        <v>430</v>
      </c>
      <c r="N4160" s="660">
        <v>44159</v>
      </c>
      <c r="O4160" s="654"/>
      <c r="P4160" s="849"/>
      <c r="Q4160" s="271" t="s">
        <v>67</v>
      </c>
      <c r="R4160" s="455">
        <f t="shared" si="45"/>
        <v>2020</v>
      </c>
    </row>
    <row r="4161" spans="1:23" ht="23.25" hidden="1" customHeight="1" x14ac:dyDescent="0.25">
      <c r="A4161" s="445" t="s">
        <v>36</v>
      </c>
      <c r="B4161" s="86" t="s">
        <v>6692</v>
      </c>
      <c r="C4161" s="661"/>
      <c r="D4161" s="118" t="s">
        <v>6693</v>
      </c>
      <c r="E4161" s="333" t="s">
        <v>6694</v>
      </c>
      <c r="F4161" s="118" t="s">
        <v>32</v>
      </c>
      <c r="G4161" s="661">
        <v>1</v>
      </c>
      <c r="H4161" s="650">
        <v>477</v>
      </c>
      <c r="I4161" s="650">
        <v>477</v>
      </c>
      <c r="J4161" s="168">
        <v>44138</v>
      </c>
      <c r="K4161" s="671" t="s">
        <v>4783</v>
      </c>
      <c r="L4161" s="312" t="s">
        <v>36</v>
      </c>
      <c r="M4161" s="652" t="s">
        <v>4960</v>
      </c>
      <c r="N4161" s="653">
        <v>44406</v>
      </c>
      <c r="O4161" s="654">
        <v>44404</v>
      </c>
      <c r="P4161" s="849"/>
      <c r="Q4161" s="271" t="s">
        <v>100</v>
      </c>
      <c r="R4161" s="455">
        <f t="shared" si="45"/>
        <v>2020</v>
      </c>
    </row>
    <row r="4162" spans="1:23" ht="23.25" hidden="1" customHeight="1" x14ac:dyDescent="0.25">
      <c r="A4162" s="445" t="s">
        <v>36</v>
      </c>
      <c r="B4162" s="86" t="s">
        <v>6695</v>
      </c>
      <c r="C4162" s="661"/>
      <c r="D4162" s="118" t="s">
        <v>6696</v>
      </c>
      <c r="E4162" s="333" t="s">
        <v>6697</v>
      </c>
      <c r="F4162" s="118" t="s">
        <v>32</v>
      </c>
      <c r="G4162" s="661">
        <v>1</v>
      </c>
      <c r="H4162" s="650">
        <v>126</v>
      </c>
      <c r="I4162" s="650">
        <f t="shared" ref="I4162:I4180" si="46">H4162*G4162</f>
        <v>126</v>
      </c>
      <c r="J4162" s="168">
        <v>44138</v>
      </c>
      <c r="K4162" s="671" t="s">
        <v>4783</v>
      </c>
      <c r="L4162" s="312" t="s">
        <v>535</v>
      </c>
      <c r="M4162" s="652" t="s">
        <v>430</v>
      </c>
      <c r="N4162" s="660">
        <v>44159</v>
      </c>
      <c r="O4162" s="654">
        <v>44530</v>
      </c>
      <c r="P4162" s="849"/>
      <c r="Q4162" s="271" t="s">
        <v>67</v>
      </c>
      <c r="R4162" s="455">
        <f t="shared" si="45"/>
        <v>2020</v>
      </c>
    </row>
    <row r="4163" spans="1:23" ht="23.25" hidden="1" customHeight="1" x14ac:dyDescent="0.25">
      <c r="A4163" s="445" t="s">
        <v>36</v>
      </c>
      <c r="B4163" s="86" t="s">
        <v>6698</v>
      </c>
      <c r="C4163" s="661"/>
      <c r="D4163" s="118" t="s">
        <v>6699</v>
      </c>
      <c r="E4163" s="333" t="s">
        <v>6700</v>
      </c>
      <c r="F4163" s="118" t="s">
        <v>32</v>
      </c>
      <c r="G4163" s="661">
        <v>4</v>
      </c>
      <c r="H4163" s="650">
        <v>51.5</v>
      </c>
      <c r="I4163" s="650">
        <f t="shared" si="46"/>
        <v>206</v>
      </c>
      <c r="J4163" s="168">
        <v>44138</v>
      </c>
      <c r="K4163" s="671" t="s">
        <v>4783</v>
      </c>
      <c r="L4163" s="312" t="s">
        <v>535</v>
      </c>
      <c r="M4163" s="652" t="s">
        <v>430</v>
      </c>
      <c r="N4163" s="660">
        <v>44159</v>
      </c>
      <c r="O4163" s="654">
        <v>44530</v>
      </c>
      <c r="P4163" s="849"/>
      <c r="Q4163" s="271" t="s">
        <v>67</v>
      </c>
      <c r="R4163" s="455">
        <f t="shared" si="45"/>
        <v>2020</v>
      </c>
    </row>
    <row r="4164" spans="1:23" ht="23.25" hidden="1" customHeight="1" x14ac:dyDescent="0.25">
      <c r="A4164" s="445" t="s">
        <v>36</v>
      </c>
      <c r="B4164" s="86" t="s">
        <v>6701</v>
      </c>
      <c r="C4164" s="661"/>
      <c r="D4164" s="118" t="s">
        <v>6702</v>
      </c>
      <c r="E4164" s="333" t="s">
        <v>6703</v>
      </c>
      <c r="F4164" s="118" t="s">
        <v>32</v>
      </c>
      <c r="G4164" s="661">
        <v>4</v>
      </c>
      <c r="H4164" s="650">
        <v>18.7</v>
      </c>
      <c r="I4164" s="650">
        <f t="shared" si="46"/>
        <v>74.8</v>
      </c>
      <c r="J4164" s="168">
        <v>44138</v>
      </c>
      <c r="K4164" s="671" t="s">
        <v>4783</v>
      </c>
      <c r="L4164" s="312" t="s">
        <v>535</v>
      </c>
      <c r="M4164" s="652" t="s">
        <v>430</v>
      </c>
      <c r="N4164" s="660">
        <v>44159</v>
      </c>
      <c r="O4164" s="654">
        <v>44530</v>
      </c>
      <c r="P4164" s="849"/>
      <c r="Q4164" s="271" t="s">
        <v>67</v>
      </c>
      <c r="R4164" s="455">
        <f t="shared" si="45"/>
        <v>2020</v>
      </c>
    </row>
    <row r="4165" spans="1:23" ht="23.25" hidden="1" customHeight="1" x14ac:dyDescent="0.25">
      <c r="A4165" s="445" t="s">
        <v>36</v>
      </c>
      <c r="B4165" s="86" t="s">
        <v>6704</v>
      </c>
      <c r="C4165" s="661"/>
      <c r="D4165" s="118" t="s">
        <v>6705</v>
      </c>
      <c r="E4165" s="333" t="s">
        <v>6706</v>
      </c>
      <c r="F4165" s="118" t="s">
        <v>32</v>
      </c>
      <c r="G4165" s="661">
        <v>2</v>
      </c>
      <c r="H4165" s="650">
        <v>29.5</v>
      </c>
      <c r="I4165" s="650">
        <f t="shared" si="46"/>
        <v>59</v>
      </c>
      <c r="J4165" s="168">
        <v>44138</v>
      </c>
      <c r="K4165" s="671" t="s">
        <v>4783</v>
      </c>
      <c r="L4165" s="312" t="s">
        <v>535</v>
      </c>
      <c r="M4165" s="652" t="s">
        <v>430</v>
      </c>
      <c r="N4165" s="660">
        <v>44159</v>
      </c>
      <c r="O4165" s="654">
        <v>44530</v>
      </c>
      <c r="P4165" s="849"/>
      <c r="Q4165" s="271" t="s">
        <v>67</v>
      </c>
      <c r="R4165" s="455">
        <f t="shared" si="45"/>
        <v>2020</v>
      </c>
    </row>
    <row r="4166" spans="1:23" ht="23.25" hidden="1" customHeight="1" x14ac:dyDescent="0.25">
      <c r="A4166" s="445" t="s">
        <v>36</v>
      </c>
      <c r="B4166" s="86" t="s">
        <v>6707</v>
      </c>
      <c r="C4166" s="661"/>
      <c r="D4166" s="118" t="s">
        <v>6708</v>
      </c>
      <c r="E4166" s="333" t="s">
        <v>6709</v>
      </c>
      <c r="F4166" s="118" t="s">
        <v>32</v>
      </c>
      <c r="G4166" s="661">
        <v>2</v>
      </c>
      <c r="H4166" s="650">
        <v>78.5</v>
      </c>
      <c r="I4166" s="650">
        <f t="shared" si="46"/>
        <v>157</v>
      </c>
      <c r="J4166" s="168">
        <v>44138</v>
      </c>
      <c r="K4166" s="671" t="s">
        <v>4783</v>
      </c>
      <c r="L4166" s="312" t="s">
        <v>535</v>
      </c>
      <c r="M4166" s="652" t="s">
        <v>430</v>
      </c>
      <c r="N4166" s="660">
        <v>44159</v>
      </c>
      <c r="O4166" s="654">
        <v>44530</v>
      </c>
      <c r="P4166" s="849"/>
      <c r="Q4166" s="271" t="s">
        <v>67</v>
      </c>
      <c r="R4166" s="455">
        <f t="shared" si="45"/>
        <v>2020</v>
      </c>
    </row>
    <row r="4167" spans="1:23" ht="23.25" hidden="1" customHeight="1" x14ac:dyDescent="0.25">
      <c r="A4167" s="445" t="s">
        <v>36</v>
      </c>
      <c r="B4167" s="86" t="s">
        <v>6710</v>
      </c>
      <c r="C4167" s="661"/>
      <c r="D4167" s="118" t="s">
        <v>6711</v>
      </c>
      <c r="E4167" s="333" t="s">
        <v>6712</v>
      </c>
      <c r="F4167" s="118" t="s">
        <v>32</v>
      </c>
      <c r="G4167" s="661">
        <v>1</v>
      </c>
      <c r="H4167" s="650">
        <v>88</v>
      </c>
      <c r="I4167" s="650">
        <f t="shared" si="46"/>
        <v>88</v>
      </c>
      <c r="J4167" s="168">
        <v>44138</v>
      </c>
      <c r="K4167" s="671" t="s">
        <v>4783</v>
      </c>
      <c r="L4167" s="312" t="s">
        <v>535</v>
      </c>
      <c r="M4167" s="652" t="s">
        <v>430</v>
      </c>
      <c r="N4167" s="660">
        <v>44159</v>
      </c>
      <c r="O4167" s="654">
        <v>44530</v>
      </c>
      <c r="P4167" s="849"/>
      <c r="Q4167" s="271" t="s">
        <v>67</v>
      </c>
      <c r="R4167" s="455">
        <f t="shared" si="45"/>
        <v>2020</v>
      </c>
    </row>
    <row r="4168" spans="1:23" ht="23.25" hidden="1" customHeight="1" x14ac:dyDescent="0.25">
      <c r="A4168" s="445" t="s">
        <v>36</v>
      </c>
      <c r="B4168" s="86" t="s">
        <v>6713</v>
      </c>
      <c r="C4168" s="661"/>
      <c r="D4168" s="118" t="s">
        <v>6714</v>
      </c>
      <c r="E4168" s="333" t="s">
        <v>6715</v>
      </c>
      <c r="F4168" s="118" t="s">
        <v>32</v>
      </c>
      <c r="G4168" s="661">
        <v>2</v>
      </c>
      <c r="H4168" s="650">
        <v>77.099999999999994</v>
      </c>
      <c r="I4168" s="650">
        <f t="shared" si="46"/>
        <v>154.19999999999999</v>
      </c>
      <c r="J4168" s="168">
        <v>44138</v>
      </c>
      <c r="K4168" s="671" t="s">
        <v>4783</v>
      </c>
      <c r="L4168" s="312" t="s">
        <v>535</v>
      </c>
      <c r="M4168" s="652" t="s">
        <v>430</v>
      </c>
      <c r="N4168" s="660">
        <v>44159</v>
      </c>
      <c r="O4168" s="654">
        <v>44530</v>
      </c>
      <c r="P4168" s="870"/>
      <c r="Q4168" s="271" t="s">
        <v>67</v>
      </c>
      <c r="R4168" s="455">
        <f t="shared" si="45"/>
        <v>2020</v>
      </c>
    </row>
    <row r="4169" spans="1:23" ht="23.25" hidden="1" customHeight="1" x14ac:dyDescent="0.25">
      <c r="A4169" s="445" t="s">
        <v>36</v>
      </c>
      <c r="B4169" s="86" t="s">
        <v>6716</v>
      </c>
      <c r="C4169" s="661"/>
      <c r="D4169" s="118" t="s">
        <v>6717</v>
      </c>
      <c r="E4169" s="333" t="s">
        <v>6718</v>
      </c>
      <c r="F4169" s="118" t="s">
        <v>32</v>
      </c>
      <c r="G4169" s="661">
        <v>2</v>
      </c>
      <c r="H4169" s="650">
        <v>78.5</v>
      </c>
      <c r="I4169" s="650">
        <f t="shared" si="46"/>
        <v>157</v>
      </c>
      <c r="J4169" s="168">
        <v>44138</v>
      </c>
      <c r="K4169" s="671" t="s">
        <v>4783</v>
      </c>
      <c r="L4169" s="312" t="s">
        <v>535</v>
      </c>
      <c r="M4169" s="652" t="s">
        <v>430</v>
      </c>
      <c r="N4169" s="660">
        <v>44159</v>
      </c>
      <c r="O4169" s="654">
        <v>44530</v>
      </c>
      <c r="P4169" s="849"/>
      <c r="Q4169" s="271" t="s">
        <v>67</v>
      </c>
      <c r="R4169" s="455">
        <f t="shared" si="45"/>
        <v>2020</v>
      </c>
    </row>
    <row r="4170" spans="1:23" s="124" customFormat="1" ht="23.25" hidden="1" customHeight="1" x14ac:dyDescent="0.25">
      <c r="A4170" s="445" t="s">
        <v>9</v>
      </c>
      <c r="B4170" s="86" t="s">
        <v>6719</v>
      </c>
      <c r="C4170" s="661"/>
      <c r="D4170" s="118"/>
      <c r="E4170" s="337" t="s">
        <v>6720</v>
      </c>
      <c r="F4170" s="118" t="s">
        <v>50</v>
      </c>
      <c r="G4170" s="661">
        <v>10</v>
      </c>
      <c r="H4170" s="650"/>
      <c r="I4170" s="650">
        <f t="shared" si="46"/>
        <v>0</v>
      </c>
      <c r="J4170" s="168">
        <v>44138</v>
      </c>
      <c r="K4170" s="671" t="s">
        <v>481</v>
      </c>
      <c r="L4170" s="312" t="s">
        <v>9</v>
      </c>
      <c r="M4170" s="652" t="s">
        <v>430</v>
      </c>
      <c r="N4170" s="660">
        <v>44159</v>
      </c>
      <c r="O4170" s="654"/>
      <c r="P4170" s="849"/>
      <c r="Q4170" s="271" t="s">
        <v>67</v>
      </c>
      <c r="R4170" s="455">
        <f t="shared" si="45"/>
        <v>2020</v>
      </c>
      <c r="S4170" s="330"/>
      <c r="T4170" s="330"/>
      <c r="U4170" s="330"/>
      <c r="V4170" s="330"/>
      <c r="W4170" s="330"/>
    </row>
    <row r="4171" spans="1:23" s="695" customFormat="1" ht="23.25" hidden="1" customHeight="1" x14ac:dyDescent="0.25">
      <c r="A4171" s="396" t="s">
        <v>113</v>
      </c>
      <c r="B4171" s="5" t="s">
        <v>5489</v>
      </c>
      <c r="C4171" s="376" t="s">
        <v>220</v>
      </c>
      <c r="D4171" s="332">
        <v>10139</v>
      </c>
      <c r="E4171" s="3" t="s">
        <v>653</v>
      </c>
      <c r="F4171" s="344" t="s">
        <v>44</v>
      </c>
      <c r="G4171" s="344">
        <v>3</v>
      </c>
      <c r="H4171" s="650">
        <v>0</v>
      </c>
      <c r="I4171" s="650">
        <f t="shared" si="46"/>
        <v>0</v>
      </c>
      <c r="J4171" s="672">
        <v>44141</v>
      </c>
      <c r="K4171" s="598" t="s">
        <v>220</v>
      </c>
      <c r="L4171" s="361" t="s">
        <v>113</v>
      </c>
      <c r="M4171" s="652" t="s">
        <v>430</v>
      </c>
      <c r="N4171" s="660">
        <v>44154</v>
      </c>
      <c r="O4171" s="657">
        <v>44155</v>
      </c>
      <c r="P4171" s="871"/>
      <c r="Q4171" s="2" t="s">
        <v>100</v>
      </c>
      <c r="R4171" s="780">
        <f t="shared" si="45"/>
        <v>2020</v>
      </c>
      <c r="S4171" s="564"/>
      <c r="T4171" s="564"/>
      <c r="U4171" s="564"/>
      <c r="V4171" s="564"/>
      <c r="W4171" s="564"/>
    </row>
    <row r="4172" spans="1:23" s="695" customFormat="1" ht="23.25" hidden="1" customHeight="1" x14ac:dyDescent="0.25">
      <c r="A4172" s="3" t="s">
        <v>120</v>
      </c>
      <c r="B4172" s="5" t="s">
        <v>2120</v>
      </c>
      <c r="C4172" s="376"/>
      <c r="D4172" s="422" t="s">
        <v>2121</v>
      </c>
      <c r="E4172" s="337" t="s">
        <v>2122</v>
      </c>
      <c r="F4172" s="344" t="s">
        <v>50</v>
      </c>
      <c r="G4172" s="344">
        <v>10</v>
      </c>
      <c r="H4172" s="650"/>
      <c r="I4172" s="650">
        <f t="shared" si="46"/>
        <v>0</v>
      </c>
      <c r="J4172" s="419">
        <v>44141</v>
      </c>
      <c r="K4172" s="600" t="s">
        <v>2123</v>
      </c>
      <c r="L4172" s="312" t="s">
        <v>120</v>
      </c>
      <c r="M4172" s="652" t="s">
        <v>430</v>
      </c>
      <c r="N4172" s="653">
        <v>44159</v>
      </c>
      <c r="O4172" s="654"/>
      <c r="P4172" s="629"/>
      <c r="Q4172" s="7" t="s">
        <v>67</v>
      </c>
      <c r="R4172" s="780">
        <f t="shared" si="45"/>
        <v>2020</v>
      </c>
      <c r="S4172" s="330"/>
      <c r="T4172" s="330"/>
      <c r="U4172" s="330"/>
      <c r="V4172" s="330"/>
      <c r="W4172" s="330"/>
    </row>
    <row r="4173" spans="1:23" s="695" customFormat="1" ht="23.25" hidden="1" customHeight="1" x14ac:dyDescent="0.25">
      <c r="A4173" s="3" t="s">
        <v>120</v>
      </c>
      <c r="B4173" s="5" t="s">
        <v>2120</v>
      </c>
      <c r="C4173" s="376"/>
      <c r="D4173" s="422" t="s">
        <v>2130</v>
      </c>
      <c r="E4173" s="337" t="s">
        <v>2131</v>
      </c>
      <c r="F4173" s="344" t="s">
        <v>50</v>
      </c>
      <c r="G4173" s="344">
        <v>10</v>
      </c>
      <c r="H4173" s="650"/>
      <c r="I4173" s="650">
        <f t="shared" si="46"/>
        <v>0</v>
      </c>
      <c r="J4173" s="419">
        <v>44141</v>
      </c>
      <c r="K4173" s="600" t="s">
        <v>2123</v>
      </c>
      <c r="L4173" s="312" t="s">
        <v>120</v>
      </c>
      <c r="M4173" s="652" t="s">
        <v>430</v>
      </c>
      <c r="N4173" s="653">
        <v>44159</v>
      </c>
      <c r="O4173" s="654"/>
      <c r="P4173" s="629"/>
      <c r="Q4173" s="7" t="s">
        <v>67</v>
      </c>
      <c r="R4173" s="780">
        <f t="shared" si="45"/>
        <v>2020</v>
      </c>
      <c r="S4173" s="330"/>
      <c r="T4173" s="330"/>
      <c r="U4173" s="330"/>
      <c r="V4173" s="330"/>
      <c r="W4173" s="330"/>
    </row>
    <row r="4174" spans="1:23" s="695" customFormat="1" ht="23.25" hidden="1" customHeight="1" x14ac:dyDescent="0.25">
      <c r="A4174" s="3" t="s">
        <v>120</v>
      </c>
      <c r="B4174" s="5" t="s">
        <v>2120</v>
      </c>
      <c r="C4174" s="376"/>
      <c r="D4174" s="422" t="s">
        <v>2132</v>
      </c>
      <c r="E4174" s="337" t="s">
        <v>2133</v>
      </c>
      <c r="F4174" s="344" t="s">
        <v>50</v>
      </c>
      <c r="G4174" s="344">
        <v>10</v>
      </c>
      <c r="H4174" s="650"/>
      <c r="I4174" s="650">
        <f t="shared" si="46"/>
        <v>0</v>
      </c>
      <c r="J4174" s="419">
        <v>44141</v>
      </c>
      <c r="K4174" s="600" t="s">
        <v>2123</v>
      </c>
      <c r="L4174" s="312" t="s">
        <v>120</v>
      </c>
      <c r="M4174" s="652" t="s">
        <v>430</v>
      </c>
      <c r="N4174" s="653">
        <v>44159</v>
      </c>
      <c r="O4174" s="654"/>
      <c r="P4174" s="629"/>
      <c r="Q4174" s="7" t="s">
        <v>67</v>
      </c>
      <c r="R4174" s="780">
        <f t="shared" si="45"/>
        <v>2020</v>
      </c>
      <c r="S4174" s="330"/>
      <c r="T4174" s="330"/>
      <c r="U4174" s="330"/>
      <c r="V4174" s="330"/>
      <c r="W4174" s="330"/>
    </row>
    <row r="4175" spans="1:23" ht="23.25" hidden="1" customHeight="1" x14ac:dyDescent="0.25">
      <c r="A4175" s="3" t="s">
        <v>120</v>
      </c>
      <c r="B4175" s="5" t="s">
        <v>2120</v>
      </c>
      <c r="C4175" s="376"/>
      <c r="D4175" s="422" t="s">
        <v>2134</v>
      </c>
      <c r="E4175" s="337" t="s">
        <v>2135</v>
      </c>
      <c r="F4175" s="344" t="s">
        <v>50</v>
      </c>
      <c r="G4175" s="344">
        <v>10</v>
      </c>
      <c r="H4175" s="650"/>
      <c r="I4175" s="650">
        <f t="shared" si="46"/>
        <v>0</v>
      </c>
      <c r="J4175" s="419">
        <v>44141</v>
      </c>
      <c r="K4175" s="600" t="s">
        <v>2123</v>
      </c>
      <c r="L4175" s="312" t="s">
        <v>120</v>
      </c>
      <c r="M4175" s="652" t="s">
        <v>430</v>
      </c>
      <c r="N4175" s="660">
        <v>44159</v>
      </c>
      <c r="O4175" s="654"/>
      <c r="P4175" s="629"/>
      <c r="Q4175" s="7" t="s">
        <v>67</v>
      </c>
      <c r="R4175" s="780">
        <f t="shared" si="45"/>
        <v>2020</v>
      </c>
    </row>
    <row r="4176" spans="1:23" ht="23.25" hidden="1" customHeight="1" x14ac:dyDescent="0.25">
      <c r="A4176" s="4" t="s">
        <v>2641</v>
      </c>
      <c r="B4176" s="4" t="s">
        <v>6721</v>
      </c>
      <c r="C4176" s="430" t="s">
        <v>3867</v>
      </c>
      <c r="D4176" s="332">
        <v>10839</v>
      </c>
      <c r="E4176" s="4" t="s">
        <v>4418</v>
      </c>
      <c r="F4176" s="344" t="s">
        <v>44</v>
      </c>
      <c r="G4176" s="332">
        <v>6</v>
      </c>
      <c r="H4176" s="650">
        <v>43.59</v>
      </c>
      <c r="I4176" s="650">
        <f t="shared" si="46"/>
        <v>261.54000000000002</v>
      </c>
      <c r="J4176" s="672">
        <v>44141</v>
      </c>
      <c r="K4176" s="598" t="s">
        <v>3867</v>
      </c>
      <c r="L4176" s="323" t="s">
        <v>2641</v>
      </c>
      <c r="M4176" s="652" t="s">
        <v>85</v>
      </c>
      <c r="N4176" s="660"/>
      <c r="O4176" s="657">
        <v>44147</v>
      </c>
      <c r="P4176" s="872">
        <v>44148</v>
      </c>
      <c r="Q4176" s="2" t="s">
        <v>67</v>
      </c>
      <c r="R4176" s="780">
        <f t="shared" si="45"/>
        <v>2020</v>
      </c>
    </row>
    <row r="4177" spans="1:23" s="564" customFormat="1" ht="23.25" hidden="1" customHeight="1" x14ac:dyDescent="0.25">
      <c r="A4177" s="445" t="s">
        <v>5522</v>
      </c>
      <c r="B4177" s="445" t="s">
        <v>6722</v>
      </c>
      <c r="C4177" s="830" t="s">
        <v>5524</v>
      </c>
      <c r="D4177" s="443" t="s">
        <v>6723</v>
      </c>
      <c r="E4177" s="437" t="s">
        <v>6724</v>
      </c>
      <c r="F4177" s="344" t="s">
        <v>44</v>
      </c>
      <c r="G4177" s="464">
        <v>3</v>
      </c>
      <c r="H4177" s="650"/>
      <c r="I4177" s="650">
        <f t="shared" si="46"/>
        <v>0</v>
      </c>
      <c r="J4177" s="672">
        <v>44141</v>
      </c>
      <c r="K4177" s="833" t="s">
        <v>5524</v>
      </c>
      <c r="L4177" s="578" t="s">
        <v>6444</v>
      </c>
      <c r="M4177" s="652" t="s">
        <v>430</v>
      </c>
      <c r="N4177" s="660">
        <v>44159</v>
      </c>
      <c r="O4177" s="654">
        <v>44528</v>
      </c>
      <c r="P4177" s="855"/>
      <c r="Q4177" s="2" t="s">
        <v>100</v>
      </c>
      <c r="R4177" s="455">
        <f t="shared" si="45"/>
        <v>2020</v>
      </c>
      <c r="S4177" s="330"/>
      <c r="T4177" s="330"/>
      <c r="U4177" s="330"/>
      <c r="V4177" s="330"/>
      <c r="W4177" s="330"/>
    </row>
    <row r="4178" spans="1:23" ht="23.25" hidden="1" customHeight="1" x14ac:dyDescent="0.25">
      <c r="A4178" s="396" t="s">
        <v>113</v>
      </c>
      <c r="B4178" s="124" t="s">
        <v>6725</v>
      </c>
      <c r="C4178" s="661" t="s">
        <v>798</v>
      </c>
      <c r="D4178" s="118" t="s">
        <v>6726</v>
      </c>
      <c r="E4178" s="124" t="s">
        <v>6727</v>
      </c>
      <c r="F4178" s="344" t="s">
        <v>44</v>
      </c>
      <c r="G4178" s="661">
        <v>2</v>
      </c>
      <c r="H4178" s="650"/>
      <c r="I4178" s="650">
        <f t="shared" si="46"/>
        <v>0</v>
      </c>
      <c r="J4178" s="500">
        <v>44141</v>
      </c>
      <c r="K4178" s="671" t="s">
        <v>33</v>
      </c>
      <c r="L4178" s="312" t="s">
        <v>10</v>
      </c>
      <c r="M4178" s="652" t="s">
        <v>430</v>
      </c>
      <c r="N4178" s="653">
        <v>44160</v>
      </c>
      <c r="O4178" s="654"/>
      <c r="P4178" s="849"/>
      <c r="Q4178" s="271" t="s">
        <v>67</v>
      </c>
      <c r="R4178" s="455">
        <f t="shared" si="45"/>
        <v>2020</v>
      </c>
    </row>
    <row r="4179" spans="1:23" ht="23.25" hidden="1" customHeight="1" x14ac:dyDescent="0.25">
      <c r="A4179" s="445" t="s">
        <v>5522</v>
      </c>
      <c r="B4179" s="438" t="s">
        <v>6396</v>
      </c>
      <c r="C4179" s="661" t="s">
        <v>5524</v>
      </c>
      <c r="D4179" s="422" t="s">
        <v>6397</v>
      </c>
      <c r="E4179" s="337" t="s">
        <v>6398</v>
      </c>
      <c r="F4179" s="344" t="s">
        <v>44</v>
      </c>
      <c r="G4179" s="661">
        <v>2</v>
      </c>
      <c r="H4179" s="650">
        <v>215.01</v>
      </c>
      <c r="I4179" s="650">
        <f t="shared" si="46"/>
        <v>430.02</v>
      </c>
      <c r="J4179" s="168">
        <v>44141</v>
      </c>
      <c r="K4179" s="782" t="s">
        <v>5524</v>
      </c>
      <c r="L4179" s="578" t="s">
        <v>6444</v>
      </c>
      <c r="M4179" s="652" t="s">
        <v>430</v>
      </c>
      <c r="N4179" s="660">
        <v>44159</v>
      </c>
      <c r="O4179" s="654">
        <v>44528</v>
      </c>
      <c r="P4179" s="849"/>
      <c r="Q4179" s="2" t="s">
        <v>100</v>
      </c>
      <c r="R4179" s="455">
        <f t="shared" si="45"/>
        <v>2020</v>
      </c>
    </row>
    <row r="4180" spans="1:23" ht="23.25" hidden="1" customHeight="1" x14ac:dyDescent="0.25">
      <c r="A4180" s="445" t="s">
        <v>0</v>
      </c>
      <c r="B4180" s="86" t="s">
        <v>6377</v>
      </c>
      <c r="C4180" s="661"/>
      <c r="D4180" s="118" t="s">
        <v>6728</v>
      </c>
      <c r="E4180" s="337" t="s">
        <v>6729</v>
      </c>
      <c r="F4180" s="118" t="s">
        <v>94</v>
      </c>
      <c r="G4180" s="661">
        <v>40</v>
      </c>
      <c r="H4180" s="650"/>
      <c r="I4180" s="650">
        <f t="shared" si="46"/>
        <v>0</v>
      </c>
      <c r="J4180" s="168">
        <v>44141</v>
      </c>
      <c r="K4180" s="671" t="s">
        <v>1560</v>
      </c>
      <c r="L4180" s="312" t="s">
        <v>0</v>
      </c>
      <c r="M4180" s="652" t="s">
        <v>430</v>
      </c>
      <c r="N4180" s="653">
        <v>44160</v>
      </c>
      <c r="O4180" s="654"/>
      <c r="P4180" s="849"/>
      <c r="Q4180" s="271" t="s">
        <v>67</v>
      </c>
      <c r="R4180" s="455">
        <f t="shared" si="45"/>
        <v>2020</v>
      </c>
      <c r="S4180" s="564"/>
      <c r="T4180" s="564"/>
      <c r="U4180" s="564"/>
      <c r="V4180" s="564"/>
      <c r="W4180" s="564"/>
    </row>
    <row r="4181" spans="1:23" ht="23.25" hidden="1" customHeight="1" x14ac:dyDescent="0.25">
      <c r="A4181" s="3" t="s">
        <v>36</v>
      </c>
      <c r="B4181" s="86" t="s">
        <v>6730</v>
      </c>
      <c r="C4181" s="661"/>
      <c r="D4181" s="118"/>
      <c r="E4181" s="337" t="s">
        <v>6730</v>
      </c>
      <c r="F4181" s="118" t="s">
        <v>32</v>
      </c>
      <c r="G4181" s="661">
        <v>1</v>
      </c>
      <c r="H4181" s="650">
        <v>200</v>
      </c>
      <c r="I4181" s="650">
        <v>200</v>
      </c>
      <c r="J4181" s="168">
        <v>44145</v>
      </c>
      <c r="K4181" s="671" t="s">
        <v>1147</v>
      </c>
      <c r="L4181" s="312" t="s">
        <v>36</v>
      </c>
      <c r="M4181" s="652" t="s">
        <v>430</v>
      </c>
      <c r="N4181" s="653">
        <v>44159</v>
      </c>
      <c r="O4181" s="654">
        <v>44529</v>
      </c>
      <c r="P4181" s="849"/>
      <c r="Q4181" s="271" t="s">
        <v>67</v>
      </c>
      <c r="R4181" s="455">
        <f t="shared" si="45"/>
        <v>2020</v>
      </c>
    </row>
    <row r="4182" spans="1:23" ht="23.25" hidden="1" customHeight="1" x14ac:dyDescent="0.25">
      <c r="A4182" s="338" t="s">
        <v>78</v>
      </c>
      <c r="B4182" s="5" t="s">
        <v>3184</v>
      </c>
      <c r="C4182" s="376"/>
      <c r="D4182" s="335" t="s">
        <v>2575</v>
      </c>
      <c r="E4182" s="337" t="s">
        <v>6731</v>
      </c>
      <c r="F4182" s="118" t="s">
        <v>32</v>
      </c>
      <c r="G4182" s="661">
        <v>50</v>
      </c>
      <c r="H4182" s="650"/>
      <c r="I4182" s="650"/>
      <c r="J4182" s="168">
        <v>44160</v>
      </c>
      <c r="K4182" s="671" t="s">
        <v>76</v>
      </c>
      <c r="L4182" s="312" t="s">
        <v>78</v>
      </c>
      <c r="M4182" s="652" t="s">
        <v>601</v>
      </c>
      <c r="N4182" s="653">
        <v>44214</v>
      </c>
      <c r="O4182" s="654">
        <v>44218</v>
      </c>
      <c r="P4182" s="849"/>
      <c r="Q4182" s="271" t="s">
        <v>67</v>
      </c>
      <c r="R4182" s="86">
        <f t="shared" si="45"/>
        <v>2020</v>
      </c>
    </row>
    <row r="4183" spans="1:23" s="564" customFormat="1" ht="23.25" hidden="1" customHeight="1" x14ac:dyDescent="0.25">
      <c r="A4183" s="339" t="s">
        <v>36</v>
      </c>
      <c r="B4183" s="339" t="s">
        <v>6732</v>
      </c>
      <c r="C4183" s="736"/>
      <c r="D4183" s="340"/>
      <c r="E4183" s="337" t="s">
        <v>6733</v>
      </c>
      <c r="F4183" s="340" t="s">
        <v>32</v>
      </c>
      <c r="G4183" s="340">
        <v>1</v>
      </c>
      <c r="H4183" s="650">
        <v>31.22</v>
      </c>
      <c r="I4183" s="650">
        <v>31.22</v>
      </c>
      <c r="J4183" s="366">
        <v>42370</v>
      </c>
      <c r="K4183" s="738" t="s">
        <v>76</v>
      </c>
      <c r="L4183" s="361" t="s">
        <v>36</v>
      </c>
      <c r="M4183" s="652" t="s">
        <v>85</v>
      </c>
      <c r="N4183" s="660">
        <v>43417</v>
      </c>
      <c r="O4183" s="654">
        <v>43419</v>
      </c>
      <c r="P4183" s="739"/>
      <c r="Q4183" s="7" t="s">
        <v>67</v>
      </c>
      <c r="R4183" s="339">
        <v>2018</v>
      </c>
      <c r="S4183" s="330"/>
      <c r="T4183" s="330"/>
      <c r="U4183" s="330"/>
      <c r="V4183" s="330"/>
      <c r="W4183" s="330"/>
    </row>
    <row r="4184" spans="1:23" s="564" customFormat="1" ht="23.25" hidden="1" customHeight="1" x14ac:dyDescent="0.25">
      <c r="A4184" s="338"/>
      <c r="B4184" s="5"/>
      <c r="C4184" s="376"/>
      <c r="D4184" s="335"/>
      <c r="E4184" s="337" t="s">
        <v>6734</v>
      </c>
      <c r="F4184" s="344" t="s">
        <v>32</v>
      </c>
      <c r="G4184" s="344">
        <v>3</v>
      </c>
      <c r="H4184" s="650">
        <v>90.38</v>
      </c>
      <c r="I4184" s="650">
        <v>271.14</v>
      </c>
      <c r="J4184" s="366">
        <v>42746</v>
      </c>
      <c r="K4184" s="598" t="s">
        <v>76</v>
      </c>
      <c r="L4184" s="361"/>
      <c r="M4184" s="652" t="s">
        <v>66</v>
      </c>
      <c r="N4184" s="660">
        <v>42754</v>
      </c>
      <c r="O4184" s="654">
        <v>42754</v>
      </c>
      <c r="P4184" s="629"/>
      <c r="Q4184" s="271" t="s">
        <v>77</v>
      </c>
      <c r="R4184" s="396">
        <v>2017</v>
      </c>
      <c r="S4184" s="330"/>
      <c r="T4184" s="330"/>
      <c r="U4184" s="330"/>
      <c r="V4184" s="330"/>
      <c r="W4184" s="330"/>
    </row>
    <row r="4185" spans="1:23" ht="23.25" hidden="1" customHeight="1" x14ac:dyDescent="0.25">
      <c r="A4185" s="3" t="s">
        <v>103</v>
      </c>
      <c r="B4185" s="124" t="s">
        <v>6735</v>
      </c>
      <c r="C4185" s="661"/>
      <c r="D4185" s="118"/>
      <c r="E4185" s="337" t="s">
        <v>6735</v>
      </c>
      <c r="F4185" s="118" t="s">
        <v>32</v>
      </c>
      <c r="G4185" s="661">
        <v>1</v>
      </c>
      <c r="H4185" s="650">
        <v>196</v>
      </c>
      <c r="I4185" s="650">
        <v>196</v>
      </c>
      <c r="J4185" s="168">
        <v>44147</v>
      </c>
      <c r="K4185" s="671" t="s">
        <v>1553</v>
      </c>
      <c r="L4185" s="312" t="s">
        <v>103</v>
      </c>
      <c r="M4185" s="652" t="s">
        <v>430</v>
      </c>
      <c r="N4185" s="653">
        <v>44155</v>
      </c>
      <c r="O4185" s="654">
        <v>44529</v>
      </c>
      <c r="P4185" s="849"/>
      <c r="Q4185" s="271" t="s">
        <v>67</v>
      </c>
      <c r="R4185" s="455">
        <f>YEAR(J4185)</f>
        <v>2020</v>
      </c>
    </row>
    <row r="4186" spans="1:23" ht="23.25" hidden="1" customHeight="1" x14ac:dyDescent="0.25">
      <c r="A4186" s="3" t="s">
        <v>36</v>
      </c>
      <c r="B4186" s="86" t="s">
        <v>6736</v>
      </c>
      <c r="C4186" s="661"/>
      <c r="D4186" s="122" t="s">
        <v>6737</v>
      </c>
      <c r="E4186" s="337" t="s">
        <v>6738</v>
      </c>
      <c r="F4186" s="118" t="s">
        <v>32</v>
      </c>
      <c r="G4186" s="661">
        <v>1</v>
      </c>
      <c r="H4186" s="650">
        <v>627.51</v>
      </c>
      <c r="I4186" s="650">
        <v>627.51</v>
      </c>
      <c r="J4186" s="168">
        <v>44147</v>
      </c>
      <c r="K4186" s="671" t="s">
        <v>275</v>
      </c>
      <c r="L4186" s="312" t="s">
        <v>36</v>
      </c>
      <c r="M4186" s="652" t="s">
        <v>430</v>
      </c>
      <c r="N4186" s="660">
        <v>44159</v>
      </c>
      <c r="O4186" s="654">
        <v>44529</v>
      </c>
      <c r="P4186" s="849"/>
      <c r="Q4186" s="271" t="s">
        <v>77</v>
      </c>
      <c r="R4186" s="455">
        <f>YEAR(J4186)</f>
        <v>2020</v>
      </c>
    </row>
    <row r="4187" spans="1:23" ht="23.25" hidden="1" customHeight="1" x14ac:dyDescent="0.25">
      <c r="A4187" s="3" t="s">
        <v>36</v>
      </c>
      <c r="B4187" s="86" t="s">
        <v>6739</v>
      </c>
      <c r="C4187" s="661"/>
      <c r="D4187" s="118"/>
      <c r="E4187" s="337" t="s">
        <v>6740</v>
      </c>
      <c r="F4187" s="118" t="s">
        <v>32</v>
      </c>
      <c r="G4187" s="661">
        <v>1</v>
      </c>
      <c r="H4187" s="650">
        <v>486.76</v>
      </c>
      <c r="I4187" s="650">
        <v>486.76</v>
      </c>
      <c r="J4187" s="168">
        <v>44147</v>
      </c>
      <c r="K4187" s="671" t="s">
        <v>3</v>
      </c>
      <c r="L4187" s="312" t="s">
        <v>88</v>
      </c>
      <c r="M4187" s="652" t="s">
        <v>430</v>
      </c>
      <c r="N4187" s="653">
        <v>44263</v>
      </c>
      <c r="O4187" s="654">
        <v>44267</v>
      </c>
      <c r="P4187" s="86"/>
      <c r="Q4187" s="760" t="s">
        <v>67</v>
      </c>
      <c r="R4187" s="455">
        <f>YEAR(J4187)</f>
        <v>2020</v>
      </c>
    </row>
    <row r="4188" spans="1:23" s="124" customFormat="1" ht="23.25" hidden="1" customHeight="1" x14ac:dyDescent="0.25">
      <c r="A4188" s="338" t="s">
        <v>0</v>
      </c>
      <c r="B4188" s="5" t="s">
        <v>2500</v>
      </c>
      <c r="C4188" s="376"/>
      <c r="D4188" s="335"/>
      <c r="E4188" s="337" t="s">
        <v>6741</v>
      </c>
      <c r="F4188" s="717" t="s">
        <v>94</v>
      </c>
      <c r="G4188" s="347">
        <v>4</v>
      </c>
      <c r="H4188" s="650">
        <v>51</v>
      </c>
      <c r="I4188" s="650">
        <v>204</v>
      </c>
      <c r="J4188" s="690">
        <v>42761</v>
      </c>
      <c r="K4188" s="677" t="s">
        <v>76</v>
      </c>
      <c r="L4188" s="361"/>
      <c r="M4188" s="652" t="s">
        <v>66</v>
      </c>
      <c r="N4188" s="660">
        <v>42796</v>
      </c>
      <c r="O4188" s="654">
        <v>42802</v>
      </c>
      <c r="P4188" s="629"/>
      <c r="Q4188" s="271" t="s">
        <v>77</v>
      </c>
      <c r="R4188" s="396">
        <v>2017</v>
      </c>
      <c r="S4188" s="330"/>
      <c r="T4188" s="330"/>
      <c r="U4188" s="330"/>
      <c r="V4188" s="330"/>
      <c r="W4188" s="330"/>
    </row>
    <row r="4189" spans="1:23" s="124" customFormat="1" ht="23.25" hidden="1" customHeight="1" x14ac:dyDescent="0.25">
      <c r="A4189" s="338" t="s">
        <v>0</v>
      </c>
      <c r="B4189" s="5" t="s">
        <v>2500</v>
      </c>
      <c r="C4189" s="376"/>
      <c r="D4189" s="335"/>
      <c r="E4189" s="337" t="s">
        <v>6742</v>
      </c>
      <c r="F4189" s="717" t="s">
        <v>94</v>
      </c>
      <c r="G4189" s="347">
        <v>4</v>
      </c>
      <c r="H4189" s="650">
        <v>66</v>
      </c>
      <c r="I4189" s="650">
        <v>264</v>
      </c>
      <c r="J4189" s="690">
        <v>42761</v>
      </c>
      <c r="K4189" s="677" t="s">
        <v>76</v>
      </c>
      <c r="L4189" s="361"/>
      <c r="M4189" s="652" t="s">
        <v>66</v>
      </c>
      <c r="N4189" s="660">
        <v>42796</v>
      </c>
      <c r="O4189" s="654">
        <v>42802</v>
      </c>
      <c r="P4189" s="629"/>
      <c r="Q4189" s="271" t="s">
        <v>77</v>
      </c>
      <c r="R4189" s="396">
        <v>2017</v>
      </c>
      <c r="S4189" s="330"/>
      <c r="T4189" s="330"/>
      <c r="U4189" s="330"/>
      <c r="V4189" s="330"/>
      <c r="W4189" s="330"/>
    </row>
    <row r="4190" spans="1:23" s="124" customFormat="1" ht="23.25" hidden="1" customHeight="1" x14ac:dyDescent="0.25">
      <c r="A4190" s="338" t="s">
        <v>0</v>
      </c>
      <c r="B4190" s="5" t="s">
        <v>2500</v>
      </c>
      <c r="C4190" s="376"/>
      <c r="D4190" s="335"/>
      <c r="E4190" s="337" t="s">
        <v>6743</v>
      </c>
      <c r="F4190" s="717" t="s">
        <v>94</v>
      </c>
      <c r="G4190" s="344">
        <v>6</v>
      </c>
      <c r="H4190" s="650">
        <v>51</v>
      </c>
      <c r="I4190" s="650">
        <v>306</v>
      </c>
      <c r="J4190" s="690">
        <v>42817</v>
      </c>
      <c r="K4190" s="677" t="s">
        <v>76</v>
      </c>
      <c r="L4190" s="361"/>
      <c r="M4190" s="652" t="s">
        <v>66</v>
      </c>
      <c r="N4190" s="660">
        <v>42828</v>
      </c>
      <c r="O4190" s="654">
        <v>42831</v>
      </c>
      <c r="P4190" s="629"/>
      <c r="Q4190" s="271" t="s">
        <v>77</v>
      </c>
      <c r="R4190" s="396">
        <v>2017</v>
      </c>
      <c r="S4190" s="330"/>
      <c r="T4190" s="330"/>
      <c r="U4190" s="330"/>
      <c r="V4190" s="330"/>
      <c r="W4190" s="330"/>
    </row>
    <row r="4191" spans="1:23" ht="23.25" hidden="1" customHeight="1" x14ac:dyDescent="0.25">
      <c r="A4191" s="338" t="s">
        <v>0</v>
      </c>
      <c r="B4191" s="5" t="s">
        <v>2500</v>
      </c>
      <c r="C4191" s="376"/>
      <c r="D4191" s="335"/>
      <c r="E4191" s="337" t="s">
        <v>6744</v>
      </c>
      <c r="F4191" s="717" t="s">
        <v>94</v>
      </c>
      <c r="G4191" s="344">
        <v>6</v>
      </c>
      <c r="H4191" s="650">
        <v>66</v>
      </c>
      <c r="I4191" s="650">
        <v>396</v>
      </c>
      <c r="J4191" s="690">
        <v>42817</v>
      </c>
      <c r="K4191" s="677" t="s">
        <v>76</v>
      </c>
      <c r="L4191" s="361"/>
      <c r="M4191" s="652" t="s">
        <v>66</v>
      </c>
      <c r="N4191" s="660">
        <v>42828</v>
      </c>
      <c r="O4191" s="654">
        <v>42831</v>
      </c>
      <c r="P4191" s="5"/>
      <c r="Q4191" s="271" t="s">
        <v>77</v>
      </c>
      <c r="R4191" s="396">
        <v>2017</v>
      </c>
    </row>
    <row r="4192" spans="1:23" ht="23.25" hidden="1" customHeight="1" x14ac:dyDescent="0.25">
      <c r="A4192" s="3" t="s">
        <v>54</v>
      </c>
      <c r="B4192" s="86" t="s">
        <v>6745</v>
      </c>
      <c r="C4192" s="661"/>
      <c r="D4192" s="118"/>
      <c r="E4192" s="337" t="s">
        <v>6746</v>
      </c>
      <c r="F4192" s="118" t="s">
        <v>32</v>
      </c>
      <c r="G4192" s="661">
        <v>1</v>
      </c>
      <c r="H4192" s="650">
        <v>215.9</v>
      </c>
      <c r="I4192" s="650">
        <v>215.9</v>
      </c>
      <c r="J4192" s="168">
        <v>44147</v>
      </c>
      <c r="K4192" s="671" t="s">
        <v>808</v>
      </c>
      <c r="L4192" s="312" t="s">
        <v>54</v>
      </c>
      <c r="M4192" s="652" t="s">
        <v>430</v>
      </c>
      <c r="N4192" s="660">
        <v>44159</v>
      </c>
      <c r="O4192" s="654">
        <v>44529</v>
      </c>
      <c r="P4192" s="849"/>
      <c r="Q4192" s="271" t="s">
        <v>77</v>
      </c>
      <c r="R4192" s="455">
        <f>YEAR(J4192)</f>
        <v>2020</v>
      </c>
    </row>
    <row r="4193" spans="1:23" ht="23.25" hidden="1" customHeight="1" x14ac:dyDescent="0.25">
      <c r="A4193" s="3" t="s">
        <v>54</v>
      </c>
      <c r="B4193" s="86" t="s">
        <v>6747</v>
      </c>
      <c r="C4193" s="661" t="s">
        <v>5386</v>
      </c>
      <c r="D4193" s="118"/>
      <c r="E4193" s="337" t="s">
        <v>6748</v>
      </c>
      <c r="F4193" s="118" t="s">
        <v>32</v>
      </c>
      <c r="G4193" s="661">
        <v>1</v>
      </c>
      <c r="H4193" s="650">
        <v>975.21</v>
      </c>
      <c r="I4193" s="650">
        <v>975.21</v>
      </c>
      <c r="J4193" s="500">
        <v>44147</v>
      </c>
      <c r="K4193" s="671" t="s">
        <v>33</v>
      </c>
      <c r="L4193" s="312" t="s">
        <v>88</v>
      </c>
      <c r="M4193" s="652" t="s">
        <v>4279</v>
      </c>
      <c r="N4193" s="653">
        <v>44250</v>
      </c>
      <c r="O4193" s="654"/>
      <c r="P4193" s="849"/>
      <c r="Q4193" s="271" t="s">
        <v>100</v>
      </c>
      <c r="R4193" s="455">
        <f>YEAR(J4193)</f>
        <v>2020</v>
      </c>
    </row>
    <row r="4194" spans="1:23" ht="23.25" hidden="1" customHeight="1" x14ac:dyDescent="0.25">
      <c r="A4194" s="338" t="s">
        <v>0</v>
      </c>
      <c r="B4194" s="5" t="s">
        <v>6749</v>
      </c>
      <c r="C4194" s="376"/>
      <c r="D4194" s="335"/>
      <c r="E4194" s="337" t="s">
        <v>6750</v>
      </c>
      <c r="F4194" s="344" t="s">
        <v>32</v>
      </c>
      <c r="G4194" s="344">
        <v>1</v>
      </c>
      <c r="H4194" s="650">
        <v>86.84</v>
      </c>
      <c r="I4194" s="650">
        <v>86.84</v>
      </c>
      <c r="J4194" s="366">
        <v>42892</v>
      </c>
      <c r="K4194" s="598" t="s">
        <v>76</v>
      </c>
      <c r="L4194" s="361"/>
      <c r="M4194" s="652" t="s">
        <v>66</v>
      </c>
      <c r="N4194" s="660">
        <v>42894</v>
      </c>
      <c r="O4194" s="654">
        <v>42895</v>
      </c>
      <c r="P4194" s="629"/>
      <c r="Q4194" s="271" t="s">
        <v>77</v>
      </c>
      <c r="R4194" s="396">
        <v>2017</v>
      </c>
    </row>
    <row r="4195" spans="1:23" ht="23.25" hidden="1" customHeight="1" x14ac:dyDescent="0.25">
      <c r="A4195" s="3" t="s">
        <v>54</v>
      </c>
      <c r="B4195" s="461" t="s">
        <v>6751</v>
      </c>
      <c r="C4195" s="464"/>
      <c r="D4195" s="439"/>
      <c r="E4195" s="337" t="s">
        <v>6752</v>
      </c>
      <c r="F4195" s="464" t="s">
        <v>32</v>
      </c>
      <c r="G4195" s="661">
        <v>1</v>
      </c>
      <c r="H4195" s="650">
        <v>244.49</v>
      </c>
      <c r="I4195" s="650">
        <v>244.49</v>
      </c>
      <c r="J4195" s="168">
        <v>44148</v>
      </c>
      <c r="K4195" s="671" t="s">
        <v>1553</v>
      </c>
      <c r="L4195" s="312" t="s">
        <v>54</v>
      </c>
      <c r="M4195" s="652" t="s">
        <v>430</v>
      </c>
      <c r="N4195" s="653">
        <v>44159</v>
      </c>
      <c r="O4195" s="654">
        <v>44529</v>
      </c>
      <c r="P4195" s="849"/>
      <c r="Q4195" s="271" t="s">
        <v>67</v>
      </c>
      <c r="R4195" s="455">
        <f>YEAR(J4195)</f>
        <v>2020</v>
      </c>
    </row>
    <row r="4196" spans="1:23" ht="23.25" hidden="1" customHeight="1" x14ac:dyDescent="0.25">
      <c r="A4196" s="3" t="s">
        <v>103</v>
      </c>
      <c r="B4196" s="461" t="s">
        <v>6753</v>
      </c>
      <c r="C4196" s="464"/>
      <c r="D4196" s="439" t="s">
        <v>5438</v>
      </c>
      <c r="E4196" s="337" t="s">
        <v>5439</v>
      </c>
      <c r="F4196" s="464" t="s">
        <v>32</v>
      </c>
      <c r="G4196" s="661">
        <v>20</v>
      </c>
      <c r="H4196" s="650">
        <v>38.380000000000003</v>
      </c>
      <c r="I4196" s="650">
        <f>H4196*G4196</f>
        <v>767.6</v>
      </c>
      <c r="J4196" s="168">
        <v>44148</v>
      </c>
      <c r="K4196" s="671" t="s">
        <v>243</v>
      </c>
      <c r="L4196" s="312" t="s">
        <v>535</v>
      </c>
      <c r="M4196" s="652" t="s">
        <v>430</v>
      </c>
      <c r="N4196" s="660">
        <v>44159</v>
      </c>
      <c r="O4196" s="654">
        <v>44495</v>
      </c>
      <c r="P4196" s="86"/>
      <c r="Q4196" s="86" t="s">
        <v>100</v>
      </c>
      <c r="R4196" s="455">
        <f>YEAR(J4196)</f>
        <v>2020</v>
      </c>
    </row>
    <row r="4197" spans="1:23" ht="23.25" hidden="1" customHeight="1" x14ac:dyDescent="0.25">
      <c r="A4197" s="338" t="s">
        <v>307</v>
      </c>
      <c r="B4197" s="4"/>
      <c r="C4197" s="430"/>
      <c r="D4197" s="335"/>
      <c r="E4197" s="337" t="s">
        <v>4979</v>
      </c>
      <c r="F4197" s="344" t="s">
        <v>32</v>
      </c>
      <c r="G4197" s="344">
        <v>8</v>
      </c>
      <c r="H4197" s="650">
        <v>13.92</v>
      </c>
      <c r="I4197" s="650">
        <v>111.36</v>
      </c>
      <c r="J4197" s="419">
        <v>43011</v>
      </c>
      <c r="K4197" s="597" t="s">
        <v>76</v>
      </c>
      <c r="L4197" s="323"/>
      <c r="M4197" s="652" t="s">
        <v>66</v>
      </c>
      <c r="N4197" s="660">
        <v>43012</v>
      </c>
      <c r="O4197" s="654">
        <v>43017</v>
      </c>
      <c r="P4197" s="331"/>
      <c r="Q4197" s="271" t="s">
        <v>77</v>
      </c>
      <c r="R4197" s="396">
        <v>2017</v>
      </c>
    </row>
    <row r="4198" spans="1:23" ht="23.25" hidden="1" customHeight="1" x14ac:dyDescent="0.25">
      <c r="A4198" s="338" t="s">
        <v>307</v>
      </c>
      <c r="B4198" s="4"/>
      <c r="C4198" s="430"/>
      <c r="D4198" s="335"/>
      <c r="E4198" s="337" t="s">
        <v>4975</v>
      </c>
      <c r="F4198" s="344" t="s">
        <v>32</v>
      </c>
      <c r="G4198" s="344">
        <v>4</v>
      </c>
      <c r="H4198" s="650">
        <v>19</v>
      </c>
      <c r="I4198" s="650">
        <v>76</v>
      </c>
      <c r="J4198" s="419">
        <v>43011</v>
      </c>
      <c r="K4198" s="597" t="s">
        <v>76</v>
      </c>
      <c r="L4198" s="323"/>
      <c r="M4198" s="652" t="s">
        <v>66</v>
      </c>
      <c r="N4198" s="660">
        <v>43012</v>
      </c>
      <c r="O4198" s="654">
        <v>43017</v>
      </c>
      <c r="P4198" s="331"/>
      <c r="Q4198" s="271" t="s">
        <v>77</v>
      </c>
      <c r="R4198" s="396">
        <v>2017</v>
      </c>
    </row>
    <row r="4199" spans="1:23" s="124" customFormat="1" ht="23.25" hidden="1" customHeight="1" x14ac:dyDescent="0.25">
      <c r="A4199" s="5" t="s">
        <v>0</v>
      </c>
      <c r="B4199" s="5" t="s">
        <v>6754</v>
      </c>
      <c r="C4199" s="376" t="s">
        <v>3299</v>
      </c>
      <c r="D4199" s="335"/>
      <c r="E4199" s="337" t="s">
        <v>6755</v>
      </c>
      <c r="F4199" s="344" t="s">
        <v>32</v>
      </c>
      <c r="G4199" s="344">
        <v>2</v>
      </c>
      <c r="H4199" s="650">
        <v>55</v>
      </c>
      <c r="I4199" s="650">
        <v>110</v>
      </c>
      <c r="J4199" s="366">
        <v>43034</v>
      </c>
      <c r="K4199" s="598" t="s">
        <v>76</v>
      </c>
      <c r="L4199" s="361"/>
      <c r="M4199" s="652" t="s">
        <v>66</v>
      </c>
      <c r="N4199" s="660">
        <v>43045</v>
      </c>
      <c r="O4199" s="654">
        <v>43048</v>
      </c>
      <c r="P4199" s="5"/>
      <c r="Q4199" s="271" t="s">
        <v>77</v>
      </c>
      <c r="R4199" s="396">
        <v>2017</v>
      </c>
      <c r="S4199" s="330"/>
      <c r="T4199" s="330"/>
      <c r="U4199" s="330"/>
      <c r="V4199" s="330"/>
      <c r="W4199" s="330"/>
    </row>
    <row r="4200" spans="1:23" ht="23.25" hidden="1" customHeight="1" x14ac:dyDescent="0.25">
      <c r="A4200" s="3" t="s">
        <v>36</v>
      </c>
      <c r="B4200" s="5" t="s">
        <v>6756</v>
      </c>
      <c r="C4200" s="376"/>
      <c r="D4200" s="335"/>
      <c r="E4200" s="337" t="s">
        <v>6756</v>
      </c>
      <c r="F4200" s="344" t="s">
        <v>32</v>
      </c>
      <c r="G4200" s="344">
        <v>1</v>
      </c>
      <c r="H4200" s="650">
        <v>72.349999999999994</v>
      </c>
      <c r="I4200" s="650">
        <v>72.349999999999994</v>
      </c>
      <c r="J4200" s="366">
        <v>43109</v>
      </c>
      <c r="K4200" s="598" t="s">
        <v>76</v>
      </c>
      <c r="L4200" s="361" t="s">
        <v>88</v>
      </c>
      <c r="M4200" s="652" t="s">
        <v>66</v>
      </c>
      <c r="N4200" s="660">
        <v>43111</v>
      </c>
      <c r="O4200" s="654">
        <v>43118</v>
      </c>
      <c r="P4200" s="629"/>
      <c r="Q4200" s="271" t="s">
        <v>77</v>
      </c>
      <c r="R4200" s="396">
        <v>2018</v>
      </c>
    </row>
    <row r="4201" spans="1:23" ht="23.25" hidden="1" customHeight="1" x14ac:dyDescent="0.25">
      <c r="A4201" s="444" t="s">
        <v>1362</v>
      </c>
      <c r="B4201" s="461" t="s">
        <v>6757</v>
      </c>
      <c r="C4201" s="464" t="s">
        <v>6758</v>
      </c>
      <c r="D4201" s="439" t="s">
        <v>6759</v>
      </c>
      <c r="E4201" s="333" t="s">
        <v>6760</v>
      </c>
      <c r="F4201" s="464" t="s">
        <v>94</v>
      </c>
      <c r="G4201" s="661">
        <v>1</v>
      </c>
      <c r="H4201" s="650">
        <v>21.85</v>
      </c>
      <c r="I4201" s="650">
        <f>H4201*G4201</f>
        <v>21.85</v>
      </c>
      <c r="J4201" s="168">
        <v>44153</v>
      </c>
      <c r="K4201" s="671" t="s">
        <v>139</v>
      </c>
      <c r="L4201" s="312"/>
      <c r="M4201" s="652" t="s">
        <v>430</v>
      </c>
      <c r="N4201" s="660">
        <v>44159</v>
      </c>
      <c r="O4201" s="654">
        <v>44529</v>
      </c>
      <c r="P4201" s="86"/>
      <c r="Q4201" s="271" t="s">
        <v>100</v>
      </c>
      <c r="R4201" s="455">
        <f t="shared" ref="R4201:R4207" si="47">YEAR(J4201)</f>
        <v>2020</v>
      </c>
    </row>
    <row r="4202" spans="1:23" ht="23.25" hidden="1" customHeight="1" x14ac:dyDescent="0.25">
      <c r="A4202" s="444" t="s">
        <v>1362</v>
      </c>
      <c r="B4202" s="461" t="s">
        <v>6757</v>
      </c>
      <c r="C4202" s="464" t="s">
        <v>6758</v>
      </c>
      <c r="D4202" s="439" t="s">
        <v>6761</v>
      </c>
      <c r="E4202" s="333" t="s">
        <v>6762</v>
      </c>
      <c r="F4202" s="464" t="s">
        <v>94</v>
      </c>
      <c r="G4202" s="661">
        <v>1</v>
      </c>
      <c r="H4202" s="650">
        <v>21.42</v>
      </c>
      <c r="I4202" s="650">
        <f>H4202*G4202</f>
        <v>21.42</v>
      </c>
      <c r="J4202" s="168">
        <v>44153</v>
      </c>
      <c r="K4202" s="671" t="s">
        <v>139</v>
      </c>
      <c r="L4202" s="312"/>
      <c r="M4202" s="652" t="s">
        <v>430</v>
      </c>
      <c r="N4202" s="660">
        <v>44159</v>
      </c>
      <c r="O4202" s="654">
        <v>44529</v>
      </c>
      <c r="P4202" s="86"/>
      <c r="Q4202" s="271" t="s">
        <v>100</v>
      </c>
      <c r="R4202" s="455">
        <f t="shared" si="47"/>
        <v>2020</v>
      </c>
    </row>
    <row r="4203" spans="1:23" ht="23.25" hidden="1" customHeight="1" x14ac:dyDescent="0.25">
      <c r="A4203" s="459" t="s">
        <v>4</v>
      </c>
      <c r="B4203" s="86" t="s">
        <v>5231</v>
      </c>
      <c r="C4203" s="854"/>
      <c r="D4203" s="467"/>
      <c r="E4203" s="337" t="s">
        <v>5231</v>
      </c>
      <c r="F4203" s="458" t="s">
        <v>144</v>
      </c>
      <c r="G4203" s="467">
        <v>1</v>
      </c>
      <c r="H4203" s="650"/>
      <c r="I4203" s="650"/>
      <c r="J4203" s="672">
        <v>44154</v>
      </c>
      <c r="K4203" s="612" t="s">
        <v>1560</v>
      </c>
      <c r="L4203" s="578" t="s">
        <v>4</v>
      </c>
      <c r="M4203" s="652" t="s">
        <v>601</v>
      </c>
      <c r="N4203" s="653">
        <v>44179</v>
      </c>
      <c r="O4203" s="654"/>
      <c r="P4203" s="86"/>
      <c r="Q4203" s="271" t="s">
        <v>67</v>
      </c>
      <c r="R4203" s="86">
        <f t="shared" si="47"/>
        <v>2020</v>
      </c>
    </row>
    <row r="4204" spans="1:23" ht="23.25" hidden="1" customHeight="1" x14ac:dyDescent="0.25">
      <c r="A4204" s="456" t="s">
        <v>140</v>
      </c>
      <c r="B4204" s="459" t="s">
        <v>6763</v>
      </c>
      <c r="C4204" s="458" t="s">
        <v>198</v>
      </c>
      <c r="D4204" s="443">
        <v>180596</v>
      </c>
      <c r="E4204" s="441" t="s">
        <v>6764</v>
      </c>
      <c r="F4204" s="854" t="s">
        <v>144</v>
      </c>
      <c r="G4204" s="467">
        <v>20</v>
      </c>
      <c r="H4204" s="650">
        <v>7.2</v>
      </c>
      <c r="I4204" s="650">
        <f>H4204*G4204</f>
        <v>144</v>
      </c>
      <c r="J4204" s="672">
        <v>44154</v>
      </c>
      <c r="K4204" s="833" t="s">
        <v>214</v>
      </c>
      <c r="L4204" s="497" t="s">
        <v>6599</v>
      </c>
      <c r="M4204" s="652" t="s">
        <v>601</v>
      </c>
      <c r="N4204" s="660">
        <v>44169</v>
      </c>
      <c r="O4204" s="654">
        <v>44175</v>
      </c>
      <c r="P4204" s="874"/>
      <c r="Q4204" s="271" t="s">
        <v>67</v>
      </c>
      <c r="R4204" s="86">
        <f t="shared" si="47"/>
        <v>2020</v>
      </c>
    </row>
    <row r="4205" spans="1:23" ht="23.25" hidden="1" customHeight="1" x14ac:dyDescent="0.25">
      <c r="A4205" s="86" t="s">
        <v>4004</v>
      </c>
      <c r="B4205" s="86" t="s">
        <v>6765</v>
      </c>
      <c r="C4205" s="661" t="s">
        <v>6481</v>
      </c>
      <c r="D4205" s="443"/>
      <c r="E4205" s="337" t="s">
        <v>6766</v>
      </c>
      <c r="F4205" s="467" t="s">
        <v>50</v>
      </c>
      <c r="G4205" s="467">
        <v>1</v>
      </c>
      <c r="H4205" s="650"/>
      <c r="I4205" s="650"/>
      <c r="J4205" s="672">
        <v>44154</v>
      </c>
      <c r="K4205" s="833" t="s">
        <v>1560</v>
      </c>
      <c r="L4205" s="578" t="s">
        <v>4</v>
      </c>
      <c r="M4205" s="652" t="s">
        <v>601</v>
      </c>
      <c r="N4205" s="660">
        <v>44179</v>
      </c>
      <c r="O4205" s="654"/>
      <c r="P4205" s="86"/>
      <c r="Q4205" s="271" t="s">
        <v>67</v>
      </c>
      <c r="R4205" s="86">
        <f t="shared" si="47"/>
        <v>2020</v>
      </c>
    </row>
    <row r="4206" spans="1:23" s="564" customFormat="1" ht="23.25" hidden="1" customHeight="1" x14ac:dyDescent="0.25">
      <c r="A4206" s="875" t="s">
        <v>9</v>
      </c>
      <c r="B4206" s="468" t="s">
        <v>4490</v>
      </c>
      <c r="C4206" s="469"/>
      <c r="D4206" s="332" t="s">
        <v>5262</v>
      </c>
      <c r="E4206" s="337" t="s">
        <v>5263</v>
      </c>
      <c r="F4206" s="469" t="s">
        <v>50</v>
      </c>
      <c r="G4206" s="876" t="s">
        <v>5264</v>
      </c>
      <c r="H4206" s="650"/>
      <c r="I4206" s="650"/>
      <c r="J4206" s="672">
        <v>44154</v>
      </c>
      <c r="K4206" s="598" t="s">
        <v>188</v>
      </c>
      <c r="L4206" s="578" t="s">
        <v>9</v>
      </c>
      <c r="M4206" s="652" t="s">
        <v>601</v>
      </c>
      <c r="N4206" s="653">
        <v>44174</v>
      </c>
      <c r="O4206" s="654">
        <v>44175</v>
      </c>
      <c r="P4206" s="458"/>
      <c r="Q4206" s="829" t="s">
        <v>100</v>
      </c>
      <c r="R4206" s="455">
        <f t="shared" si="47"/>
        <v>2020</v>
      </c>
      <c r="S4206" s="330"/>
      <c r="T4206" s="330"/>
      <c r="U4206" s="330"/>
      <c r="V4206" s="330"/>
      <c r="W4206" s="330"/>
    </row>
    <row r="4207" spans="1:23" s="564" customFormat="1" ht="23.25" hidden="1" customHeight="1" x14ac:dyDescent="0.25">
      <c r="A4207" s="456" t="s">
        <v>0</v>
      </c>
      <c r="B4207" s="438" t="s">
        <v>6767</v>
      </c>
      <c r="C4207" s="668" t="s">
        <v>198</v>
      </c>
      <c r="D4207" s="470">
        <v>218966</v>
      </c>
      <c r="E4207" s="445" t="s">
        <v>6768</v>
      </c>
      <c r="F4207" s="668" t="s">
        <v>144</v>
      </c>
      <c r="G4207" s="439">
        <v>20</v>
      </c>
      <c r="H4207" s="650">
        <v>64.8</v>
      </c>
      <c r="I4207" s="650">
        <f>H4207*G4207</f>
        <v>1296</v>
      </c>
      <c r="J4207" s="672">
        <v>44154</v>
      </c>
      <c r="K4207" s="602" t="s">
        <v>214</v>
      </c>
      <c r="L4207" s="497" t="s">
        <v>6599</v>
      </c>
      <c r="M4207" s="652" t="s">
        <v>601</v>
      </c>
      <c r="N4207" s="660">
        <v>44169</v>
      </c>
      <c r="O4207" s="654">
        <v>44175</v>
      </c>
      <c r="P4207" s="800"/>
      <c r="Q4207" s="480" t="s">
        <v>100</v>
      </c>
      <c r="R4207" s="86">
        <f t="shared" si="47"/>
        <v>2020</v>
      </c>
      <c r="S4207" s="330"/>
      <c r="T4207" s="330"/>
      <c r="U4207" s="330"/>
      <c r="V4207" s="330"/>
      <c r="W4207" s="330"/>
    </row>
    <row r="4208" spans="1:23" ht="23.25" hidden="1" customHeight="1" x14ac:dyDescent="0.25">
      <c r="A4208" s="3" t="s">
        <v>7</v>
      </c>
      <c r="B4208" s="5" t="s">
        <v>2281</v>
      </c>
      <c r="C4208" s="376"/>
      <c r="D4208" s="335"/>
      <c r="E4208" s="337" t="s">
        <v>6644</v>
      </c>
      <c r="F4208" s="344" t="s">
        <v>32</v>
      </c>
      <c r="G4208" s="344">
        <v>1</v>
      </c>
      <c r="H4208" s="650">
        <v>90</v>
      </c>
      <c r="I4208" s="650">
        <v>90</v>
      </c>
      <c r="J4208" s="366">
        <v>43116</v>
      </c>
      <c r="K4208" s="598" t="s">
        <v>76</v>
      </c>
      <c r="L4208" s="361" t="s">
        <v>88</v>
      </c>
      <c r="M4208" s="652" t="s">
        <v>66</v>
      </c>
      <c r="N4208" s="660">
        <v>43124</v>
      </c>
      <c r="O4208" s="654">
        <v>43126</v>
      </c>
      <c r="P4208" s="629"/>
      <c r="Q4208" s="271" t="s">
        <v>77</v>
      </c>
      <c r="R4208" s="396">
        <v>2018</v>
      </c>
    </row>
    <row r="4209" spans="1:23" s="124" customFormat="1" ht="23.25" hidden="1" customHeight="1" x14ac:dyDescent="0.25">
      <c r="A4209" s="456" t="s">
        <v>140</v>
      </c>
      <c r="B4209" s="438" t="s">
        <v>6769</v>
      </c>
      <c r="C4209" s="668" t="s">
        <v>198</v>
      </c>
      <c r="D4209" s="439">
        <v>188469</v>
      </c>
      <c r="E4209" s="437" t="s">
        <v>6770</v>
      </c>
      <c r="F4209" s="439" t="s">
        <v>144</v>
      </c>
      <c r="G4209" s="439">
        <v>6</v>
      </c>
      <c r="H4209" s="650">
        <v>161.28</v>
      </c>
      <c r="I4209" s="650">
        <f>G4209*H4209</f>
        <v>967.68000000000006</v>
      </c>
      <c r="J4209" s="672">
        <v>44154</v>
      </c>
      <c r="K4209" s="671" t="s">
        <v>3</v>
      </c>
      <c r="L4209" s="497"/>
      <c r="M4209" s="652" t="s">
        <v>99</v>
      </c>
      <c r="N4209" s="653">
        <v>44263</v>
      </c>
      <c r="O4209" s="654">
        <v>44267</v>
      </c>
      <c r="P4209" s="877"/>
      <c r="Q4209" s="832" t="s">
        <v>100</v>
      </c>
      <c r="R4209" s="455">
        <f>YEAR(J4209)</f>
        <v>2020</v>
      </c>
      <c r="S4209" s="330"/>
      <c r="T4209" s="330"/>
      <c r="U4209" s="330"/>
      <c r="V4209" s="330"/>
      <c r="W4209" s="330"/>
    </row>
    <row r="4210" spans="1:23" s="564" customFormat="1" ht="23.25" hidden="1" customHeight="1" x14ac:dyDescent="0.25">
      <c r="A4210" s="5" t="s">
        <v>0</v>
      </c>
      <c r="B4210" s="5" t="s">
        <v>6771</v>
      </c>
      <c r="C4210" s="376" t="s">
        <v>142</v>
      </c>
      <c r="D4210" s="344"/>
      <c r="E4210" s="337" t="s">
        <v>6771</v>
      </c>
      <c r="F4210" s="344" t="s">
        <v>50</v>
      </c>
      <c r="G4210" s="344">
        <v>10</v>
      </c>
      <c r="H4210" s="650">
        <v>1.5</v>
      </c>
      <c r="I4210" s="650">
        <v>15</v>
      </c>
      <c r="J4210" s="366">
        <v>43182</v>
      </c>
      <c r="K4210" s="598" t="s">
        <v>76</v>
      </c>
      <c r="L4210" s="361" t="s">
        <v>54</v>
      </c>
      <c r="M4210" s="652" t="s">
        <v>634</v>
      </c>
      <c r="N4210" s="660">
        <v>43223</v>
      </c>
      <c r="O4210" s="654">
        <v>43223</v>
      </c>
      <c r="P4210" s="6"/>
      <c r="Q4210" s="271" t="s">
        <v>77</v>
      </c>
      <c r="R4210" s="5">
        <v>2018</v>
      </c>
      <c r="S4210" s="330"/>
      <c r="T4210" s="330"/>
      <c r="U4210" s="330"/>
      <c r="V4210" s="330"/>
      <c r="W4210" s="330"/>
    </row>
    <row r="4211" spans="1:23" ht="23.25" hidden="1" customHeight="1" x14ac:dyDescent="0.25">
      <c r="A4211" s="441" t="s">
        <v>4</v>
      </c>
      <c r="B4211" s="461" t="s">
        <v>6772</v>
      </c>
      <c r="C4211" s="464" t="s">
        <v>4011</v>
      </c>
      <c r="D4211" s="439" t="s">
        <v>3137</v>
      </c>
      <c r="E4211" s="333" t="s">
        <v>6772</v>
      </c>
      <c r="F4211" s="464" t="s">
        <v>144</v>
      </c>
      <c r="G4211" s="661">
        <v>1</v>
      </c>
      <c r="H4211" s="650">
        <v>31.61</v>
      </c>
      <c r="I4211" s="650">
        <v>31.61</v>
      </c>
      <c r="J4211" s="168">
        <v>44154</v>
      </c>
      <c r="K4211" s="671" t="s">
        <v>139</v>
      </c>
      <c r="L4211" s="312" t="s">
        <v>4</v>
      </c>
      <c r="M4211" s="652" t="s">
        <v>430</v>
      </c>
      <c r="N4211" s="660">
        <v>44159</v>
      </c>
      <c r="O4211" s="654">
        <v>44529</v>
      </c>
      <c r="P4211" s="849"/>
      <c r="Q4211" s="271" t="s">
        <v>100</v>
      </c>
      <c r="R4211" s="86">
        <f t="shared" ref="R4211:R4218" si="48">YEAR(J4211)</f>
        <v>2020</v>
      </c>
    </row>
    <row r="4212" spans="1:23" ht="23.25" hidden="1" customHeight="1" x14ac:dyDescent="0.25">
      <c r="A4212" s="5" t="s">
        <v>9</v>
      </c>
      <c r="B4212" s="5" t="s">
        <v>6195</v>
      </c>
      <c r="C4212" s="376"/>
      <c r="D4212" s="422" t="s">
        <v>3629</v>
      </c>
      <c r="E4212" s="337" t="s">
        <v>6195</v>
      </c>
      <c r="F4212" s="344" t="s">
        <v>50</v>
      </c>
      <c r="G4212" s="344">
        <v>10</v>
      </c>
      <c r="H4212" s="650"/>
      <c r="I4212" s="650"/>
      <c r="J4212" s="366">
        <v>44156</v>
      </c>
      <c r="K4212" s="782" t="s">
        <v>243</v>
      </c>
      <c r="L4212" s="361" t="s">
        <v>103</v>
      </c>
      <c r="M4212" s="652" t="s">
        <v>601</v>
      </c>
      <c r="N4212" s="653">
        <v>44168</v>
      </c>
      <c r="O4212" s="654">
        <v>44169</v>
      </c>
      <c r="P4212" s="86"/>
      <c r="Q4212" s="271" t="s">
        <v>67</v>
      </c>
      <c r="R4212" s="86">
        <f t="shared" si="48"/>
        <v>2020</v>
      </c>
    </row>
    <row r="4213" spans="1:23" ht="23.25" hidden="1" customHeight="1" x14ac:dyDescent="0.25">
      <c r="A4213" s="338" t="s">
        <v>95</v>
      </c>
      <c r="B4213" s="5" t="s">
        <v>6773</v>
      </c>
      <c r="C4213" s="376"/>
      <c r="D4213" s="335" t="s">
        <v>413</v>
      </c>
      <c r="E4213" s="337" t="s">
        <v>414</v>
      </c>
      <c r="F4213" s="118" t="s">
        <v>32</v>
      </c>
      <c r="G4213" s="344">
        <v>5</v>
      </c>
      <c r="H4213" s="650"/>
      <c r="I4213" s="650"/>
      <c r="J4213" s="168">
        <v>44159</v>
      </c>
      <c r="K4213" s="671" t="s">
        <v>243</v>
      </c>
      <c r="L4213" s="312" t="s">
        <v>535</v>
      </c>
      <c r="M4213" s="652" t="s">
        <v>601</v>
      </c>
      <c r="N4213" s="660">
        <v>44167</v>
      </c>
      <c r="O4213" s="654">
        <v>44169</v>
      </c>
      <c r="P4213" s="86"/>
      <c r="Q4213" s="271" t="s">
        <v>67</v>
      </c>
      <c r="R4213" s="86">
        <f t="shared" si="48"/>
        <v>2020</v>
      </c>
    </row>
    <row r="4214" spans="1:23" ht="23.25" hidden="1" customHeight="1" x14ac:dyDescent="0.25">
      <c r="A4214" s="338" t="s">
        <v>95</v>
      </c>
      <c r="B4214" s="5" t="s">
        <v>6773</v>
      </c>
      <c r="C4214" s="376"/>
      <c r="D4214" s="335" t="s">
        <v>416</v>
      </c>
      <c r="E4214" s="337" t="s">
        <v>417</v>
      </c>
      <c r="F4214" s="118" t="s">
        <v>32</v>
      </c>
      <c r="G4214" s="344">
        <v>13</v>
      </c>
      <c r="H4214" s="650"/>
      <c r="I4214" s="650"/>
      <c r="J4214" s="168">
        <v>44159</v>
      </c>
      <c r="K4214" s="671" t="s">
        <v>243</v>
      </c>
      <c r="L4214" s="312" t="s">
        <v>535</v>
      </c>
      <c r="M4214" s="652" t="s">
        <v>601</v>
      </c>
      <c r="N4214" s="653">
        <v>44167</v>
      </c>
      <c r="O4214" s="654">
        <v>44169</v>
      </c>
      <c r="P4214" s="86"/>
      <c r="Q4214" s="271" t="s">
        <v>67</v>
      </c>
      <c r="R4214" s="86">
        <f t="shared" si="48"/>
        <v>2020</v>
      </c>
    </row>
    <row r="4215" spans="1:23" s="564" customFormat="1" ht="23.25" hidden="1" customHeight="1" x14ac:dyDescent="0.25">
      <c r="A4215" s="338" t="s">
        <v>95</v>
      </c>
      <c r="B4215" s="5" t="s">
        <v>6773</v>
      </c>
      <c r="C4215" s="376"/>
      <c r="D4215" s="335" t="s">
        <v>418</v>
      </c>
      <c r="E4215" s="337" t="s">
        <v>419</v>
      </c>
      <c r="F4215" s="118" t="s">
        <v>32</v>
      </c>
      <c r="G4215" s="344">
        <v>13</v>
      </c>
      <c r="H4215" s="650"/>
      <c r="I4215" s="650"/>
      <c r="J4215" s="168">
        <v>44159</v>
      </c>
      <c r="K4215" s="671" t="s">
        <v>243</v>
      </c>
      <c r="L4215" s="312" t="s">
        <v>535</v>
      </c>
      <c r="M4215" s="652" t="s">
        <v>601</v>
      </c>
      <c r="N4215" s="653">
        <v>44167</v>
      </c>
      <c r="O4215" s="654">
        <v>44169</v>
      </c>
      <c r="P4215" s="86"/>
      <c r="Q4215" s="271" t="s">
        <v>67</v>
      </c>
      <c r="R4215" s="86">
        <f t="shared" si="48"/>
        <v>2020</v>
      </c>
      <c r="S4215" s="330"/>
      <c r="T4215" s="330"/>
      <c r="U4215" s="330"/>
      <c r="V4215" s="330"/>
      <c r="W4215" s="330"/>
    </row>
    <row r="4216" spans="1:23" ht="23.25" hidden="1" customHeight="1" x14ac:dyDescent="0.25">
      <c r="A4216" s="338" t="s">
        <v>95</v>
      </c>
      <c r="B4216" s="5" t="s">
        <v>6773</v>
      </c>
      <c r="C4216" s="376"/>
      <c r="D4216" s="335" t="s">
        <v>420</v>
      </c>
      <c r="E4216" s="337" t="s">
        <v>421</v>
      </c>
      <c r="F4216" s="118" t="s">
        <v>32</v>
      </c>
      <c r="G4216" s="344">
        <v>13</v>
      </c>
      <c r="H4216" s="650"/>
      <c r="I4216" s="650"/>
      <c r="J4216" s="168">
        <v>44159</v>
      </c>
      <c r="K4216" s="671" t="s">
        <v>243</v>
      </c>
      <c r="L4216" s="312" t="s">
        <v>535</v>
      </c>
      <c r="M4216" s="652" t="s">
        <v>601</v>
      </c>
      <c r="N4216" s="660">
        <v>44167</v>
      </c>
      <c r="O4216" s="654">
        <v>44169</v>
      </c>
      <c r="P4216" s="86"/>
      <c r="Q4216" s="271" t="s">
        <v>67</v>
      </c>
      <c r="R4216" s="86">
        <f t="shared" si="48"/>
        <v>2020</v>
      </c>
    </row>
    <row r="4217" spans="1:23" s="564" customFormat="1" ht="23.25" hidden="1" customHeight="1" x14ac:dyDescent="0.25">
      <c r="A4217" s="338" t="s">
        <v>95</v>
      </c>
      <c r="B4217" s="5" t="s">
        <v>6773</v>
      </c>
      <c r="C4217" s="376"/>
      <c r="D4217" s="335"/>
      <c r="E4217" s="337" t="s">
        <v>6774</v>
      </c>
      <c r="F4217" s="118" t="s">
        <v>32</v>
      </c>
      <c r="G4217" s="661">
        <v>30</v>
      </c>
      <c r="H4217" s="650">
        <v>0.57099999999999995</v>
      </c>
      <c r="I4217" s="650">
        <f>H4217*G4217</f>
        <v>17.13</v>
      </c>
      <c r="J4217" s="500">
        <v>44159</v>
      </c>
      <c r="K4217" s="671" t="s">
        <v>212</v>
      </c>
      <c r="L4217" s="312" t="s">
        <v>535</v>
      </c>
      <c r="M4217" s="652" t="s">
        <v>601</v>
      </c>
      <c r="N4217" s="653">
        <v>44174</v>
      </c>
      <c r="O4217" s="654">
        <v>44175</v>
      </c>
      <c r="P4217" s="86"/>
      <c r="Q4217" s="271" t="s">
        <v>100</v>
      </c>
      <c r="R4217" s="86">
        <f t="shared" si="48"/>
        <v>2020</v>
      </c>
      <c r="S4217" s="330"/>
      <c r="T4217" s="330"/>
      <c r="U4217" s="330"/>
      <c r="V4217" s="330"/>
      <c r="W4217" s="330"/>
    </row>
    <row r="4218" spans="1:23" ht="23.25" hidden="1" customHeight="1" x14ac:dyDescent="0.25">
      <c r="A4218" s="86" t="s">
        <v>36</v>
      </c>
      <c r="B4218" s="86" t="s">
        <v>6775</v>
      </c>
      <c r="C4218" s="661"/>
      <c r="D4218" s="118"/>
      <c r="E4218" s="337" t="s">
        <v>6776</v>
      </c>
      <c r="F4218" s="118" t="s">
        <v>32</v>
      </c>
      <c r="G4218" s="661">
        <v>1</v>
      </c>
      <c r="H4218" s="650">
        <v>425</v>
      </c>
      <c r="I4218" s="650">
        <v>425</v>
      </c>
      <c r="J4218" s="168">
        <v>44159</v>
      </c>
      <c r="K4218" s="671" t="s">
        <v>1147</v>
      </c>
      <c r="L4218" s="312" t="s">
        <v>36</v>
      </c>
      <c r="M4218" s="652" t="s">
        <v>99</v>
      </c>
      <c r="N4218" s="653">
        <v>44263</v>
      </c>
      <c r="O4218" s="654">
        <v>44267</v>
      </c>
      <c r="P4218" s="86"/>
      <c r="Q4218" s="271" t="s">
        <v>67</v>
      </c>
      <c r="R4218" s="455">
        <f t="shared" si="48"/>
        <v>2020</v>
      </c>
    </row>
    <row r="4219" spans="1:23" ht="23.25" hidden="1" customHeight="1" x14ac:dyDescent="0.25">
      <c r="A4219" s="5" t="s">
        <v>0</v>
      </c>
      <c r="B4219" s="5" t="s">
        <v>6777</v>
      </c>
      <c r="C4219" s="376"/>
      <c r="D4219" s="344"/>
      <c r="E4219" s="337" t="s">
        <v>6777</v>
      </c>
      <c r="F4219" s="344" t="s">
        <v>50</v>
      </c>
      <c r="G4219" s="344">
        <v>10</v>
      </c>
      <c r="H4219" s="650">
        <v>1.2</v>
      </c>
      <c r="I4219" s="650">
        <v>12</v>
      </c>
      <c r="J4219" s="366">
        <v>43182</v>
      </c>
      <c r="K4219" s="598" t="s">
        <v>76</v>
      </c>
      <c r="L4219" s="361" t="s">
        <v>54</v>
      </c>
      <c r="M4219" s="652" t="s">
        <v>634</v>
      </c>
      <c r="N4219" s="660">
        <v>43223</v>
      </c>
      <c r="O4219" s="654">
        <v>43223</v>
      </c>
      <c r="P4219" s="6"/>
      <c r="Q4219" s="271" t="s">
        <v>77</v>
      </c>
      <c r="R4219" s="5">
        <v>2018</v>
      </c>
    </row>
    <row r="4220" spans="1:23" ht="23.25" hidden="1" customHeight="1" x14ac:dyDescent="0.25">
      <c r="A4220" s="5" t="s">
        <v>103</v>
      </c>
      <c r="B4220" s="5" t="s">
        <v>6778</v>
      </c>
      <c r="C4220" s="376" t="s">
        <v>3299</v>
      </c>
      <c r="D4220" s="344"/>
      <c r="E4220" s="337" t="s">
        <v>6779</v>
      </c>
      <c r="F4220" s="344" t="s">
        <v>32</v>
      </c>
      <c r="G4220" s="344">
        <v>10</v>
      </c>
      <c r="H4220" s="650">
        <v>26</v>
      </c>
      <c r="I4220" s="650">
        <v>260</v>
      </c>
      <c r="J4220" s="366">
        <v>43185</v>
      </c>
      <c r="K4220" s="598" t="s">
        <v>76</v>
      </c>
      <c r="L4220" s="361" t="s">
        <v>103</v>
      </c>
      <c r="M4220" s="652" t="s">
        <v>66</v>
      </c>
      <c r="N4220" s="660">
        <v>43200</v>
      </c>
      <c r="O4220" s="654">
        <v>43208</v>
      </c>
      <c r="P4220" s="5"/>
      <c r="Q4220" s="271" t="s">
        <v>77</v>
      </c>
      <c r="R4220" s="5">
        <v>2018</v>
      </c>
    </row>
    <row r="4221" spans="1:23" ht="23.25" hidden="1" customHeight="1" x14ac:dyDescent="0.25">
      <c r="A4221" s="5" t="s">
        <v>103</v>
      </c>
      <c r="B4221" s="5" t="s">
        <v>6778</v>
      </c>
      <c r="C4221" s="376" t="s">
        <v>3299</v>
      </c>
      <c r="D4221" s="344"/>
      <c r="E4221" s="337" t="s">
        <v>6780</v>
      </c>
      <c r="F4221" s="344" t="s">
        <v>32</v>
      </c>
      <c r="G4221" s="344">
        <v>10</v>
      </c>
      <c r="H4221" s="650">
        <v>19.600000000000001</v>
      </c>
      <c r="I4221" s="650">
        <v>196</v>
      </c>
      <c r="J4221" s="366">
        <v>43185</v>
      </c>
      <c r="K4221" s="598" t="s">
        <v>76</v>
      </c>
      <c r="L4221" s="361" t="s">
        <v>103</v>
      </c>
      <c r="M4221" s="652" t="s">
        <v>66</v>
      </c>
      <c r="N4221" s="660">
        <v>43236</v>
      </c>
      <c r="O4221" s="654">
        <v>43238</v>
      </c>
      <c r="P4221" s="5"/>
      <c r="Q4221" s="271" t="s">
        <v>77</v>
      </c>
      <c r="R4221" s="5">
        <v>2018</v>
      </c>
    </row>
    <row r="4222" spans="1:23" ht="23.25" hidden="1" customHeight="1" x14ac:dyDescent="0.25">
      <c r="A4222" s="5" t="s">
        <v>7</v>
      </c>
      <c r="B4222" s="5" t="s">
        <v>6781</v>
      </c>
      <c r="C4222" s="376"/>
      <c r="D4222" s="344"/>
      <c r="E4222" s="337" t="s">
        <v>6782</v>
      </c>
      <c r="F4222" s="344" t="s">
        <v>32</v>
      </c>
      <c r="G4222" s="344">
        <v>1</v>
      </c>
      <c r="H4222" s="650">
        <v>130.05000000000001</v>
      </c>
      <c r="I4222" s="650">
        <v>130.05000000000001</v>
      </c>
      <c r="J4222" s="366">
        <v>43234</v>
      </c>
      <c r="K4222" s="598" t="s">
        <v>76</v>
      </c>
      <c r="L4222" s="361" t="s">
        <v>88</v>
      </c>
      <c r="M4222" s="652" t="s">
        <v>3044</v>
      </c>
      <c r="N4222" s="660">
        <v>43235</v>
      </c>
      <c r="O4222" s="654">
        <v>43238</v>
      </c>
      <c r="P4222" s="6"/>
      <c r="Q4222" s="271" t="s">
        <v>77</v>
      </c>
      <c r="R4222" s="5">
        <v>2018</v>
      </c>
    </row>
    <row r="4223" spans="1:23" ht="23.25" hidden="1" customHeight="1" x14ac:dyDescent="0.25">
      <c r="A4223" s="5" t="s">
        <v>6783</v>
      </c>
      <c r="B4223" s="5" t="s">
        <v>6784</v>
      </c>
      <c r="C4223" s="376"/>
      <c r="D4223" s="344"/>
      <c r="E4223" s="337" t="s">
        <v>6785</v>
      </c>
      <c r="F4223" s="344" t="s">
        <v>75</v>
      </c>
      <c r="G4223" s="344">
        <v>2</v>
      </c>
      <c r="H4223" s="650">
        <v>42</v>
      </c>
      <c r="I4223" s="650">
        <v>84</v>
      </c>
      <c r="J4223" s="366">
        <v>43249</v>
      </c>
      <c r="K4223" s="598" t="s">
        <v>76</v>
      </c>
      <c r="L4223" s="361" t="s">
        <v>1254</v>
      </c>
      <c r="M4223" s="652" t="s">
        <v>2352</v>
      </c>
      <c r="N4223" s="660">
        <v>43257</v>
      </c>
      <c r="O4223" s="654">
        <v>43266</v>
      </c>
      <c r="P4223" s="6"/>
      <c r="Q4223" s="271" t="s">
        <v>77</v>
      </c>
      <c r="R4223" s="5">
        <v>2018</v>
      </c>
    </row>
    <row r="4224" spans="1:23" s="124" customFormat="1" ht="23.25" hidden="1" customHeight="1" x14ac:dyDescent="0.25">
      <c r="A4224" s="445" t="s">
        <v>9</v>
      </c>
      <c r="B4224" s="445" t="s">
        <v>4867</v>
      </c>
      <c r="C4224" s="458" t="s">
        <v>1774</v>
      </c>
      <c r="D4224" s="467"/>
      <c r="E4224" s="337" t="s">
        <v>4867</v>
      </c>
      <c r="F4224" s="467" t="s">
        <v>50</v>
      </c>
      <c r="G4224" s="467">
        <v>25</v>
      </c>
      <c r="H4224" s="650"/>
      <c r="I4224" s="650"/>
      <c r="J4224" s="672">
        <v>44161</v>
      </c>
      <c r="K4224" s="878" t="s">
        <v>188</v>
      </c>
      <c r="L4224" s="578" t="s">
        <v>9</v>
      </c>
      <c r="M4224" s="652" t="s">
        <v>601</v>
      </c>
      <c r="N4224" s="660">
        <v>44171</v>
      </c>
      <c r="O4224" s="654">
        <v>44175</v>
      </c>
      <c r="P4224" s="458"/>
      <c r="Q4224" s="829" t="s">
        <v>100</v>
      </c>
      <c r="R4224" s="86">
        <f t="shared" ref="R4224:R4229" si="49">YEAR(J4224)</f>
        <v>2020</v>
      </c>
      <c r="S4224" s="330"/>
      <c r="T4224" s="330"/>
      <c r="U4224" s="330"/>
      <c r="V4224" s="330"/>
      <c r="W4224" s="330"/>
    </row>
    <row r="4225" spans="1:23" s="564" customFormat="1" ht="23.25" hidden="1" customHeight="1" x14ac:dyDescent="0.25">
      <c r="A4225" s="441" t="s">
        <v>140</v>
      </c>
      <c r="B4225" s="459" t="s">
        <v>4067</v>
      </c>
      <c r="C4225" s="458" t="s">
        <v>646</v>
      </c>
      <c r="D4225" s="467">
        <v>117019</v>
      </c>
      <c r="E4225" s="471" t="s">
        <v>4069</v>
      </c>
      <c r="F4225" s="344" t="s">
        <v>44</v>
      </c>
      <c r="G4225" s="467">
        <v>4</v>
      </c>
      <c r="H4225" s="650">
        <v>37.6</v>
      </c>
      <c r="I4225" s="650">
        <f>H4225*G4225</f>
        <v>150.4</v>
      </c>
      <c r="J4225" s="672">
        <v>44161</v>
      </c>
      <c r="K4225" s="671" t="s">
        <v>4712</v>
      </c>
      <c r="L4225" s="578" t="s">
        <v>0</v>
      </c>
      <c r="M4225" s="652" t="s">
        <v>601</v>
      </c>
      <c r="N4225" s="653">
        <v>44263</v>
      </c>
      <c r="O4225" s="654">
        <v>44217</v>
      </c>
      <c r="P4225" s="879"/>
      <c r="Q4225" s="760" t="s">
        <v>100</v>
      </c>
      <c r="R4225" s="86">
        <f t="shared" si="49"/>
        <v>2020</v>
      </c>
      <c r="S4225" s="330"/>
      <c r="T4225" s="330"/>
      <c r="U4225" s="330"/>
      <c r="V4225" s="330"/>
      <c r="W4225" s="330"/>
    </row>
    <row r="4226" spans="1:23" ht="23.25" hidden="1" customHeight="1" x14ac:dyDescent="0.25">
      <c r="A4226" s="86" t="s">
        <v>384</v>
      </c>
      <c r="B4226" s="86" t="s">
        <v>6786</v>
      </c>
      <c r="C4226" s="661" t="s">
        <v>198</v>
      </c>
      <c r="D4226" s="118">
        <v>186207</v>
      </c>
      <c r="E4226" s="86" t="s">
        <v>6786</v>
      </c>
      <c r="F4226" s="118" t="s">
        <v>50</v>
      </c>
      <c r="G4226" s="661">
        <v>4</v>
      </c>
      <c r="H4226" s="650">
        <v>27.72</v>
      </c>
      <c r="I4226" s="650">
        <f>H4226*G4226</f>
        <v>110.88</v>
      </c>
      <c r="J4226" s="168">
        <v>44162</v>
      </c>
      <c r="K4226" s="671" t="s">
        <v>256</v>
      </c>
      <c r="L4226" s="312" t="s">
        <v>384</v>
      </c>
      <c r="M4226" s="652" t="s">
        <v>601</v>
      </c>
      <c r="N4226" s="660">
        <v>44179</v>
      </c>
      <c r="O4226" s="654">
        <v>44217</v>
      </c>
      <c r="P4226" s="86"/>
      <c r="Q4226" s="271" t="s">
        <v>100</v>
      </c>
      <c r="R4226" s="86">
        <f t="shared" si="49"/>
        <v>2020</v>
      </c>
    </row>
    <row r="4227" spans="1:23" ht="23.25" hidden="1" customHeight="1" x14ac:dyDescent="0.25">
      <c r="A4227" s="86" t="s">
        <v>384</v>
      </c>
      <c r="B4227" s="86" t="s">
        <v>6787</v>
      </c>
      <c r="C4227" s="856" t="s">
        <v>198</v>
      </c>
      <c r="D4227" s="118">
        <v>191837</v>
      </c>
      <c r="E4227" s="86" t="s">
        <v>6787</v>
      </c>
      <c r="F4227" s="118" t="s">
        <v>50</v>
      </c>
      <c r="G4227" s="856">
        <v>4</v>
      </c>
      <c r="H4227" s="650">
        <v>10.14</v>
      </c>
      <c r="I4227" s="650">
        <f>H4227*G4227</f>
        <v>40.56</v>
      </c>
      <c r="J4227" s="857">
        <v>44162</v>
      </c>
      <c r="K4227" s="671" t="s">
        <v>4712</v>
      </c>
      <c r="L4227" s="568" t="s">
        <v>384</v>
      </c>
      <c r="M4227" s="652" t="s">
        <v>601</v>
      </c>
      <c r="N4227" s="653">
        <v>44263</v>
      </c>
      <c r="O4227" s="654">
        <v>44217</v>
      </c>
      <c r="P4227" s="874"/>
      <c r="Q4227" s="760" t="s">
        <v>100</v>
      </c>
      <c r="R4227" s="86">
        <f t="shared" si="49"/>
        <v>2020</v>
      </c>
    </row>
    <row r="4228" spans="1:23" ht="23.25" hidden="1" customHeight="1" x14ac:dyDescent="0.25">
      <c r="A4228" s="338" t="s">
        <v>54</v>
      </c>
      <c r="B4228" s="86" t="s">
        <v>6788</v>
      </c>
      <c r="C4228" s="661"/>
      <c r="D4228" s="118"/>
      <c r="E4228" s="337" t="s">
        <v>6789</v>
      </c>
      <c r="F4228" s="118" t="s">
        <v>32</v>
      </c>
      <c r="G4228" s="661">
        <v>2</v>
      </c>
      <c r="H4228" s="650">
        <v>47</v>
      </c>
      <c r="I4228" s="650">
        <v>94</v>
      </c>
      <c r="J4228" s="168">
        <v>44162</v>
      </c>
      <c r="K4228" s="671" t="s">
        <v>192</v>
      </c>
      <c r="L4228" s="312" t="s">
        <v>54</v>
      </c>
      <c r="M4228" s="652" t="s">
        <v>2356</v>
      </c>
      <c r="N4228" s="653">
        <v>44208</v>
      </c>
      <c r="O4228" s="654">
        <v>44217</v>
      </c>
      <c r="P4228" s="86"/>
      <c r="Q4228" s="271" t="s">
        <v>67</v>
      </c>
      <c r="R4228" s="86">
        <f t="shared" si="49"/>
        <v>2020</v>
      </c>
    </row>
    <row r="4229" spans="1:23" s="564" customFormat="1" ht="23.25" hidden="1" customHeight="1" x14ac:dyDescent="0.25">
      <c r="A4229" s="86" t="s">
        <v>384</v>
      </c>
      <c r="B4229" s="86" t="s">
        <v>6790</v>
      </c>
      <c r="C4229" s="661" t="s">
        <v>198</v>
      </c>
      <c r="D4229" s="118">
        <v>112912</v>
      </c>
      <c r="E4229" s="86" t="s">
        <v>6790</v>
      </c>
      <c r="F4229" s="118" t="s">
        <v>50</v>
      </c>
      <c r="G4229" s="661">
        <v>8</v>
      </c>
      <c r="H4229" s="650">
        <v>4.99</v>
      </c>
      <c r="I4229" s="650">
        <f>H4229*G4229</f>
        <v>39.92</v>
      </c>
      <c r="J4229" s="168">
        <v>44162</v>
      </c>
      <c r="K4229" s="671" t="s">
        <v>256</v>
      </c>
      <c r="L4229" s="312" t="s">
        <v>384</v>
      </c>
      <c r="M4229" s="652" t="s">
        <v>601</v>
      </c>
      <c r="N4229" s="660">
        <v>44179</v>
      </c>
      <c r="O4229" s="654">
        <v>44217</v>
      </c>
      <c r="P4229" s="86"/>
      <c r="Q4229" s="271" t="s">
        <v>100</v>
      </c>
      <c r="R4229" s="86">
        <f t="shared" si="49"/>
        <v>2020</v>
      </c>
      <c r="S4229" s="330"/>
      <c r="T4229" s="330"/>
      <c r="U4229" s="330"/>
      <c r="V4229" s="330"/>
      <c r="W4229" s="330"/>
    </row>
    <row r="4230" spans="1:23" ht="23.25" hidden="1" customHeight="1" x14ac:dyDescent="0.25">
      <c r="A4230" s="5" t="s">
        <v>36</v>
      </c>
      <c r="B4230" s="5" t="s">
        <v>6791</v>
      </c>
      <c r="C4230" s="376"/>
      <c r="D4230" s="344"/>
      <c r="E4230" s="337" t="s">
        <v>6792</v>
      </c>
      <c r="F4230" s="344" t="s">
        <v>32</v>
      </c>
      <c r="G4230" s="344">
        <v>4</v>
      </c>
      <c r="H4230" s="650">
        <v>5.55</v>
      </c>
      <c r="I4230" s="650">
        <v>22.2</v>
      </c>
      <c r="J4230" s="366">
        <v>43263</v>
      </c>
      <c r="K4230" s="598" t="s">
        <v>76</v>
      </c>
      <c r="L4230" s="361" t="s">
        <v>36</v>
      </c>
      <c r="M4230" s="652" t="s">
        <v>935</v>
      </c>
      <c r="N4230" s="660">
        <v>43284</v>
      </c>
      <c r="O4230" s="654">
        <v>43285</v>
      </c>
      <c r="P4230" s="6"/>
      <c r="Q4230" s="271" t="s">
        <v>77</v>
      </c>
      <c r="R4230" s="5">
        <v>2018</v>
      </c>
    </row>
    <row r="4231" spans="1:23" ht="23.25" hidden="1" customHeight="1" x14ac:dyDescent="0.25">
      <c r="A4231" s="396" t="s">
        <v>0</v>
      </c>
      <c r="B4231" s="396" t="s">
        <v>6793</v>
      </c>
      <c r="C4231" s="376" t="s">
        <v>1759</v>
      </c>
      <c r="D4231" s="332" t="s">
        <v>2663</v>
      </c>
      <c r="E4231" s="337" t="s">
        <v>2662</v>
      </c>
      <c r="F4231" s="344" t="s">
        <v>50</v>
      </c>
      <c r="G4231" s="332">
        <v>2</v>
      </c>
      <c r="H4231" s="650">
        <v>244.13</v>
      </c>
      <c r="I4231" s="650">
        <f>H4231*G4231</f>
        <v>488.26</v>
      </c>
      <c r="J4231" s="420">
        <v>44165</v>
      </c>
      <c r="K4231" s="671" t="s">
        <v>33</v>
      </c>
      <c r="L4231" s="571" t="s">
        <v>54</v>
      </c>
      <c r="M4231" s="652" t="s">
        <v>634</v>
      </c>
      <c r="N4231" s="880">
        <v>44320</v>
      </c>
      <c r="O4231" s="654"/>
      <c r="P4231" s="719"/>
      <c r="Q4231" s="271" t="s">
        <v>67</v>
      </c>
      <c r="R4231" s="86">
        <f t="shared" ref="R4231:R4249" si="50">YEAR(J4231)</f>
        <v>2020</v>
      </c>
    </row>
    <row r="4232" spans="1:23" ht="23.25" hidden="1" customHeight="1" x14ac:dyDescent="0.25">
      <c r="A4232" s="437" t="s">
        <v>293</v>
      </c>
      <c r="B4232" s="438" t="s">
        <v>294</v>
      </c>
      <c r="C4232" s="668" t="s">
        <v>2234</v>
      </c>
      <c r="D4232" s="470">
        <v>1550118</v>
      </c>
      <c r="E4232" s="472" t="s">
        <v>295</v>
      </c>
      <c r="F4232" s="344" t="s">
        <v>44</v>
      </c>
      <c r="G4232" s="483">
        <v>3</v>
      </c>
      <c r="H4232" s="650">
        <v>54.93</v>
      </c>
      <c r="I4232" s="650">
        <f>H4232*G4232</f>
        <v>164.79</v>
      </c>
      <c r="J4232" s="168">
        <v>44165</v>
      </c>
      <c r="K4232" s="597" t="s">
        <v>9234</v>
      </c>
      <c r="L4232" s="497" t="s">
        <v>103</v>
      </c>
      <c r="M4232" s="652" t="s">
        <v>601</v>
      </c>
      <c r="N4232" s="660">
        <v>44169</v>
      </c>
      <c r="O4232" s="654">
        <v>44540</v>
      </c>
      <c r="P4232" s="438"/>
      <c r="Q4232" s="881" t="s">
        <v>77</v>
      </c>
      <c r="R4232" s="86">
        <f t="shared" si="50"/>
        <v>2020</v>
      </c>
    </row>
    <row r="4233" spans="1:23" ht="23.25" hidden="1" customHeight="1" x14ac:dyDescent="0.25">
      <c r="A4233" s="86" t="s">
        <v>36</v>
      </c>
      <c r="B4233" s="86" t="s">
        <v>6794</v>
      </c>
      <c r="C4233" s="661"/>
      <c r="D4233" s="118"/>
      <c r="E4233" s="337" t="s">
        <v>6795</v>
      </c>
      <c r="F4233" s="118" t="s">
        <v>32</v>
      </c>
      <c r="G4233" s="661">
        <v>1</v>
      </c>
      <c r="H4233" s="650">
        <v>2241</v>
      </c>
      <c r="I4233" s="650">
        <v>2241</v>
      </c>
      <c r="J4233" s="168">
        <v>44165</v>
      </c>
      <c r="K4233" s="671" t="s">
        <v>4422</v>
      </c>
      <c r="L4233" s="312" t="s">
        <v>36</v>
      </c>
      <c r="M4233" s="652" t="s">
        <v>601</v>
      </c>
      <c r="N4233" s="653">
        <v>44169</v>
      </c>
      <c r="O4233" s="654">
        <v>44175</v>
      </c>
      <c r="P4233" s="86"/>
      <c r="Q4233" s="271" t="s">
        <v>100</v>
      </c>
      <c r="R4233" s="86">
        <f t="shared" si="50"/>
        <v>2020</v>
      </c>
    </row>
    <row r="4234" spans="1:23" ht="23.25" hidden="1" customHeight="1" x14ac:dyDescent="0.25">
      <c r="A4234" s="86" t="s">
        <v>54</v>
      </c>
      <c r="B4234" s="86" t="s">
        <v>6796</v>
      </c>
      <c r="C4234" s="661"/>
      <c r="D4234" s="118"/>
      <c r="E4234" s="337" t="s">
        <v>6797</v>
      </c>
      <c r="F4234" s="118" t="s">
        <v>32</v>
      </c>
      <c r="G4234" s="661">
        <v>1</v>
      </c>
      <c r="H4234" s="650">
        <v>40</v>
      </c>
      <c r="I4234" s="650">
        <v>40</v>
      </c>
      <c r="J4234" s="168">
        <v>44165</v>
      </c>
      <c r="K4234" s="671" t="s">
        <v>808</v>
      </c>
      <c r="L4234" s="312" t="s">
        <v>88</v>
      </c>
      <c r="M4234" s="652" t="s">
        <v>601</v>
      </c>
      <c r="N4234" s="653">
        <v>44169</v>
      </c>
      <c r="O4234" s="654"/>
      <c r="P4234" s="86"/>
      <c r="Q4234" s="271" t="s">
        <v>67</v>
      </c>
      <c r="R4234" s="86">
        <f t="shared" si="50"/>
        <v>2020</v>
      </c>
    </row>
    <row r="4235" spans="1:23" ht="23.25" hidden="1" customHeight="1" x14ac:dyDescent="0.25">
      <c r="A4235" s="456" t="s">
        <v>140</v>
      </c>
      <c r="B4235" s="438" t="s">
        <v>6769</v>
      </c>
      <c r="C4235" s="668" t="s">
        <v>198</v>
      </c>
      <c r="D4235" s="439">
        <v>180542</v>
      </c>
      <c r="E4235" s="437" t="s">
        <v>6798</v>
      </c>
      <c r="F4235" s="668" t="s">
        <v>144</v>
      </c>
      <c r="G4235" s="439">
        <v>20</v>
      </c>
      <c r="H4235" s="650">
        <v>12.6</v>
      </c>
      <c r="I4235" s="650">
        <f>H4235*G4235</f>
        <v>252</v>
      </c>
      <c r="J4235" s="799">
        <v>44166</v>
      </c>
      <c r="K4235" s="602" t="s">
        <v>214</v>
      </c>
      <c r="L4235" s="497" t="s">
        <v>6599</v>
      </c>
      <c r="M4235" s="652" t="s">
        <v>601</v>
      </c>
      <c r="N4235" s="660">
        <v>44169</v>
      </c>
      <c r="O4235" s="654">
        <v>44175</v>
      </c>
      <c r="P4235" s="800"/>
      <c r="Q4235" s="882" t="s">
        <v>67</v>
      </c>
      <c r="R4235" s="86">
        <f t="shared" si="50"/>
        <v>2020</v>
      </c>
    </row>
    <row r="4236" spans="1:23" ht="23.25" hidden="1" customHeight="1" x14ac:dyDescent="0.25">
      <c r="A4236" s="456" t="s">
        <v>54</v>
      </c>
      <c r="B4236" s="438" t="s">
        <v>6769</v>
      </c>
      <c r="C4236" s="668" t="s">
        <v>646</v>
      </c>
      <c r="D4236" s="439">
        <v>218560</v>
      </c>
      <c r="E4236" s="437" t="s">
        <v>6799</v>
      </c>
      <c r="F4236" s="668" t="s">
        <v>144</v>
      </c>
      <c r="G4236" s="439">
        <v>20</v>
      </c>
      <c r="H4236" s="650"/>
      <c r="I4236" s="650"/>
      <c r="J4236" s="799">
        <v>44166</v>
      </c>
      <c r="K4236" s="602" t="s">
        <v>214</v>
      </c>
      <c r="L4236" s="497" t="s">
        <v>6599</v>
      </c>
      <c r="M4236" s="652" t="s">
        <v>601</v>
      </c>
      <c r="N4236" s="660">
        <v>44169</v>
      </c>
      <c r="O4236" s="654">
        <v>44175</v>
      </c>
      <c r="P4236" s="800"/>
      <c r="Q4236" s="480" t="s">
        <v>67</v>
      </c>
      <c r="R4236" s="455">
        <f t="shared" si="50"/>
        <v>2020</v>
      </c>
    </row>
    <row r="4237" spans="1:23" ht="23.25" hidden="1" customHeight="1" x14ac:dyDescent="0.25">
      <c r="A4237" s="86" t="s">
        <v>36</v>
      </c>
      <c r="B4237" s="86" t="s">
        <v>6800</v>
      </c>
      <c r="C4237" s="661"/>
      <c r="D4237" s="118">
        <v>9200160301</v>
      </c>
      <c r="E4237" s="124" t="s">
        <v>6801</v>
      </c>
      <c r="F4237" s="118" t="s">
        <v>32</v>
      </c>
      <c r="G4237" s="661">
        <v>1</v>
      </c>
      <c r="H4237" s="650">
        <v>13.05</v>
      </c>
      <c r="I4237" s="650">
        <v>13.05</v>
      </c>
      <c r="J4237" s="500">
        <v>44166</v>
      </c>
      <c r="K4237" s="671" t="s">
        <v>33</v>
      </c>
      <c r="L4237" s="312" t="s">
        <v>36</v>
      </c>
      <c r="M4237" s="652" t="s">
        <v>601</v>
      </c>
      <c r="N4237" s="653">
        <v>44174</v>
      </c>
      <c r="O4237" s="654">
        <v>44175</v>
      </c>
      <c r="P4237" s="86"/>
      <c r="Q4237" s="271" t="s">
        <v>100</v>
      </c>
      <c r="R4237" s="86">
        <f t="shared" si="50"/>
        <v>2020</v>
      </c>
    </row>
    <row r="4238" spans="1:23" ht="23.25" hidden="1" customHeight="1" x14ac:dyDescent="0.25">
      <c r="A4238" s="86" t="s">
        <v>36</v>
      </c>
      <c r="B4238" s="86" t="s">
        <v>6800</v>
      </c>
      <c r="C4238" s="661"/>
      <c r="D4238" s="118">
        <v>9330242601</v>
      </c>
      <c r="E4238" s="124" t="s">
        <v>6802</v>
      </c>
      <c r="F4238" s="118" t="s">
        <v>32</v>
      </c>
      <c r="G4238" s="661">
        <v>1</v>
      </c>
      <c r="H4238" s="650">
        <v>13.5</v>
      </c>
      <c r="I4238" s="650">
        <f>H4238*G4238</f>
        <v>13.5</v>
      </c>
      <c r="J4238" s="500">
        <v>44166</v>
      </c>
      <c r="K4238" s="671" t="s">
        <v>33</v>
      </c>
      <c r="L4238" s="312" t="s">
        <v>36</v>
      </c>
      <c r="M4238" s="652" t="s">
        <v>601</v>
      </c>
      <c r="N4238" s="653">
        <v>44174</v>
      </c>
      <c r="O4238" s="654">
        <v>44175</v>
      </c>
      <c r="P4238" s="86"/>
      <c r="Q4238" s="271" t="s">
        <v>100</v>
      </c>
      <c r="R4238" s="86">
        <f t="shared" si="50"/>
        <v>2020</v>
      </c>
    </row>
    <row r="4239" spans="1:23" ht="23.25" hidden="1" customHeight="1" x14ac:dyDescent="0.25">
      <c r="A4239" s="86" t="s">
        <v>36</v>
      </c>
      <c r="B4239" s="86" t="s">
        <v>6800</v>
      </c>
      <c r="C4239" s="661"/>
      <c r="D4239" s="118">
        <v>9330242701</v>
      </c>
      <c r="E4239" s="124" t="s">
        <v>6803</v>
      </c>
      <c r="F4239" s="118" t="s">
        <v>32</v>
      </c>
      <c r="G4239" s="661">
        <v>1</v>
      </c>
      <c r="H4239" s="650">
        <v>14.87</v>
      </c>
      <c r="I4239" s="650">
        <v>14.87</v>
      </c>
      <c r="J4239" s="500">
        <v>44166</v>
      </c>
      <c r="K4239" s="671" t="s">
        <v>33</v>
      </c>
      <c r="L4239" s="312" t="s">
        <v>36</v>
      </c>
      <c r="M4239" s="652" t="s">
        <v>601</v>
      </c>
      <c r="N4239" s="653">
        <v>44174</v>
      </c>
      <c r="O4239" s="654">
        <v>44175</v>
      </c>
      <c r="P4239" s="86"/>
      <c r="Q4239" s="271" t="s">
        <v>100</v>
      </c>
      <c r="R4239" s="86">
        <f t="shared" si="50"/>
        <v>2020</v>
      </c>
      <c r="S4239" s="767"/>
      <c r="T4239" s="767"/>
      <c r="U4239" s="767"/>
      <c r="V4239" s="767"/>
      <c r="W4239" s="767"/>
    </row>
    <row r="4240" spans="1:23" ht="23.25" hidden="1" customHeight="1" x14ac:dyDescent="0.25">
      <c r="A4240" s="86" t="s">
        <v>36</v>
      </c>
      <c r="B4240" s="86" t="s">
        <v>6800</v>
      </c>
      <c r="C4240" s="661"/>
      <c r="D4240" s="118">
        <v>19340100271</v>
      </c>
      <c r="E4240" s="124" t="s">
        <v>6804</v>
      </c>
      <c r="F4240" s="118" t="s">
        <v>32</v>
      </c>
      <c r="G4240" s="661">
        <v>1</v>
      </c>
      <c r="H4240" s="650">
        <v>31.6</v>
      </c>
      <c r="I4240" s="650">
        <v>31.6</v>
      </c>
      <c r="J4240" s="500">
        <v>44166</v>
      </c>
      <c r="K4240" s="671" t="s">
        <v>33</v>
      </c>
      <c r="L4240" s="312" t="s">
        <v>36</v>
      </c>
      <c r="M4240" s="652" t="s">
        <v>601</v>
      </c>
      <c r="N4240" s="653">
        <v>44174</v>
      </c>
      <c r="O4240" s="654">
        <v>44175</v>
      </c>
      <c r="P4240" s="86"/>
      <c r="Q4240" s="271" t="s">
        <v>100</v>
      </c>
      <c r="R4240" s="86">
        <f t="shared" si="50"/>
        <v>2020</v>
      </c>
    </row>
    <row r="4241" spans="1:23" ht="23.25" hidden="1" customHeight="1" x14ac:dyDescent="0.25">
      <c r="A4241" s="86" t="s">
        <v>36</v>
      </c>
      <c r="B4241" s="86" t="s">
        <v>6800</v>
      </c>
      <c r="C4241" s="661"/>
      <c r="D4241" s="118">
        <v>19340100422</v>
      </c>
      <c r="E4241" s="124" t="s">
        <v>6805</v>
      </c>
      <c r="F4241" s="118" t="s">
        <v>32</v>
      </c>
      <c r="G4241" s="661">
        <v>1</v>
      </c>
      <c r="H4241" s="650">
        <v>23.66</v>
      </c>
      <c r="I4241" s="650">
        <v>23.66</v>
      </c>
      <c r="J4241" s="500">
        <v>44166</v>
      </c>
      <c r="K4241" s="671" t="s">
        <v>33</v>
      </c>
      <c r="L4241" s="312" t="s">
        <v>36</v>
      </c>
      <c r="M4241" s="652" t="s">
        <v>601</v>
      </c>
      <c r="N4241" s="653">
        <v>44174</v>
      </c>
      <c r="O4241" s="654">
        <v>44175</v>
      </c>
      <c r="P4241" s="849"/>
      <c r="Q4241" s="271" t="s">
        <v>100</v>
      </c>
      <c r="R4241" s="86">
        <f t="shared" si="50"/>
        <v>2020</v>
      </c>
    </row>
    <row r="4242" spans="1:23" ht="23.25" hidden="1" customHeight="1" x14ac:dyDescent="0.25">
      <c r="A4242" s="86" t="s">
        <v>4</v>
      </c>
      <c r="B4242" s="86" t="s">
        <v>6806</v>
      </c>
      <c r="C4242" s="661" t="s">
        <v>2029</v>
      </c>
      <c r="D4242" s="449" t="s">
        <v>6807</v>
      </c>
      <c r="E4242" s="333" t="s">
        <v>6806</v>
      </c>
      <c r="F4242" s="118" t="s">
        <v>50</v>
      </c>
      <c r="G4242" s="661">
        <v>1</v>
      </c>
      <c r="H4242" s="650"/>
      <c r="I4242" s="650">
        <v>22.12</v>
      </c>
      <c r="J4242" s="168">
        <v>44166</v>
      </c>
      <c r="K4242" s="671" t="s">
        <v>139</v>
      </c>
      <c r="L4242" s="312" t="s">
        <v>4</v>
      </c>
      <c r="M4242" s="652" t="s">
        <v>601</v>
      </c>
      <c r="N4242" s="660">
        <v>44169</v>
      </c>
      <c r="O4242" s="654">
        <v>44175</v>
      </c>
      <c r="P4242" s="883"/>
      <c r="Q4242" s="688" t="s">
        <v>67</v>
      </c>
      <c r="R4242" s="86">
        <f t="shared" si="50"/>
        <v>2020</v>
      </c>
    </row>
    <row r="4243" spans="1:23" ht="23.25" hidden="1" customHeight="1" x14ac:dyDescent="0.25">
      <c r="A4243" s="331" t="s">
        <v>54</v>
      </c>
      <c r="B4243" s="396" t="s">
        <v>2982</v>
      </c>
      <c r="C4243" s="430" t="s">
        <v>4086</v>
      </c>
      <c r="D4243" s="332" t="s">
        <v>2983</v>
      </c>
      <c r="E4243" s="337" t="s">
        <v>2984</v>
      </c>
      <c r="F4243" s="332" t="s">
        <v>144</v>
      </c>
      <c r="G4243" s="332">
        <v>1</v>
      </c>
      <c r="H4243" s="650">
        <v>254.77</v>
      </c>
      <c r="I4243" s="650">
        <f>H4243*G4243</f>
        <v>254.77</v>
      </c>
      <c r="J4243" s="419">
        <v>44168</v>
      </c>
      <c r="K4243" s="597" t="s">
        <v>808</v>
      </c>
      <c r="L4243" s="323" t="s">
        <v>54</v>
      </c>
      <c r="M4243" s="652" t="s">
        <v>99</v>
      </c>
      <c r="N4243" s="653">
        <v>44263</v>
      </c>
      <c r="O4243" s="654">
        <v>44267</v>
      </c>
      <c r="P4243" s="884"/>
      <c r="Q4243" s="7" t="s">
        <v>67</v>
      </c>
      <c r="R4243" s="455">
        <f t="shared" si="50"/>
        <v>2020</v>
      </c>
    </row>
    <row r="4244" spans="1:23" ht="23.25" hidden="1" customHeight="1" x14ac:dyDescent="0.25">
      <c r="A4244" s="86" t="s">
        <v>7</v>
      </c>
      <c r="B4244" s="396" t="s">
        <v>6808</v>
      </c>
      <c r="C4244" s="661" t="s">
        <v>2029</v>
      </c>
      <c r="D4244" s="861" t="s">
        <v>6809</v>
      </c>
      <c r="E4244" s="86" t="s">
        <v>6810</v>
      </c>
      <c r="F4244" s="118" t="s">
        <v>50</v>
      </c>
      <c r="G4244" s="661" t="s">
        <v>6811</v>
      </c>
      <c r="H4244" s="650">
        <v>6.7</v>
      </c>
      <c r="I4244" s="650">
        <v>6.7</v>
      </c>
      <c r="J4244" s="672">
        <v>44168</v>
      </c>
      <c r="K4244" s="612" t="s">
        <v>139</v>
      </c>
      <c r="L4244" s="312" t="s">
        <v>7</v>
      </c>
      <c r="M4244" s="652" t="s">
        <v>2356</v>
      </c>
      <c r="N4244" s="660">
        <v>44208</v>
      </c>
      <c r="O4244" s="654">
        <v>44217</v>
      </c>
      <c r="P4244" s="849"/>
      <c r="Q4244" s="271" t="s">
        <v>100</v>
      </c>
      <c r="R4244" s="86">
        <f t="shared" si="50"/>
        <v>2020</v>
      </c>
      <c r="S4244" s="716"/>
      <c r="T4244" s="716"/>
      <c r="U4244" s="716"/>
      <c r="V4244" s="716"/>
      <c r="W4244" s="716"/>
    </row>
    <row r="4245" spans="1:23" ht="23.25" hidden="1" customHeight="1" x14ac:dyDescent="0.25">
      <c r="A4245" s="4" t="s">
        <v>10</v>
      </c>
      <c r="B4245" s="396" t="s">
        <v>5225</v>
      </c>
      <c r="C4245" s="430" t="s">
        <v>246</v>
      </c>
      <c r="D4245" s="332" t="s">
        <v>409</v>
      </c>
      <c r="E4245" s="331" t="s">
        <v>410</v>
      </c>
      <c r="F4245" s="344" t="s">
        <v>44</v>
      </c>
      <c r="G4245" s="332">
        <v>3</v>
      </c>
      <c r="H4245" s="650">
        <v>372.17</v>
      </c>
      <c r="I4245" s="650">
        <f>H4245*G4245</f>
        <v>1116.51</v>
      </c>
      <c r="J4245" s="419">
        <v>44168</v>
      </c>
      <c r="K4245" s="597" t="s">
        <v>234</v>
      </c>
      <c r="L4245" s="323" t="s">
        <v>10</v>
      </c>
      <c r="M4245" s="652" t="s">
        <v>2356</v>
      </c>
      <c r="N4245" s="660">
        <v>44208</v>
      </c>
      <c r="O4245" s="654">
        <v>44217</v>
      </c>
      <c r="P4245" s="871"/>
      <c r="Q4245" s="2" t="s">
        <v>100</v>
      </c>
      <c r="R4245" s="86">
        <f t="shared" si="50"/>
        <v>2020</v>
      </c>
    </row>
    <row r="4246" spans="1:23" ht="23.25" hidden="1" customHeight="1" x14ac:dyDescent="0.25">
      <c r="A4246" s="86" t="s">
        <v>7</v>
      </c>
      <c r="B4246" s="396" t="s">
        <v>6812</v>
      </c>
      <c r="C4246" s="661" t="s">
        <v>2029</v>
      </c>
      <c r="D4246" s="861" t="s">
        <v>6813</v>
      </c>
      <c r="E4246" s="333" t="s">
        <v>6814</v>
      </c>
      <c r="F4246" s="118" t="s">
        <v>50</v>
      </c>
      <c r="G4246" s="661">
        <v>1</v>
      </c>
      <c r="H4246" s="650">
        <v>5.63</v>
      </c>
      <c r="I4246" s="650">
        <f>H4246*G4246</f>
        <v>5.63</v>
      </c>
      <c r="J4246" s="168">
        <v>44168</v>
      </c>
      <c r="K4246" s="671" t="s">
        <v>139</v>
      </c>
      <c r="L4246" s="312" t="s">
        <v>7</v>
      </c>
      <c r="M4246" s="652" t="s">
        <v>2356</v>
      </c>
      <c r="N4246" s="660">
        <v>44208</v>
      </c>
      <c r="O4246" s="654">
        <v>44217</v>
      </c>
      <c r="P4246" s="849"/>
      <c r="Q4246" s="271" t="s">
        <v>100</v>
      </c>
      <c r="R4246" s="86">
        <f t="shared" si="50"/>
        <v>2020</v>
      </c>
    </row>
    <row r="4247" spans="1:23" ht="23.25" hidden="1" customHeight="1" x14ac:dyDescent="0.25">
      <c r="A4247" s="4" t="s">
        <v>9</v>
      </c>
      <c r="B4247" s="396" t="s">
        <v>3703</v>
      </c>
      <c r="C4247" s="664" t="s">
        <v>3704</v>
      </c>
      <c r="D4247" s="422" t="s">
        <v>6259</v>
      </c>
      <c r="E4247" s="333" t="s">
        <v>3706</v>
      </c>
      <c r="F4247" s="122" t="s">
        <v>683</v>
      </c>
      <c r="G4247" s="664">
        <v>3</v>
      </c>
      <c r="H4247" s="650">
        <v>53.25</v>
      </c>
      <c r="I4247" s="650">
        <f>H4247*G4247</f>
        <v>159.75</v>
      </c>
      <c r="J4247" s="828">
        <v>44169</v>
      </c>
      <c r="K4247" s="782" t="s">
        <v>33</v>
      </c>
      <c r="L4247" s="568" t="s">
        <v>2496</v>
      </c>
      <c r="M4247" s="652" t="s">
        <v>4554</v>
      </c>
      <c r="N4247" s="653">
        <v>44309</v>
      </c>
      <c r="O4247" s="654">
        <v>44315</v>
      </c>
      <c r="P4247" s="124"/>
      <c r="Q4247" s="363" t="s">
        <v>100</v>
      </c>
      <c r="R4247" s="86">
        <f t="shared" si="50"/>
        <v>2020</v>
      </c>
    </row>
    <row r="4248" spans="1:23" ht="23.25" hidden="1" customHeight="1" x14ac:dyDescent="0.25">
      <c r="A4248" s="456" t="s">
        <v>36</v>
      </c>
      <c r="B4248" s="396" t="s">
        <v>6815</v>
      </c>
      <c r="C4248" s="661"/>
      <c r="D4248" s="118" t="s">
        <v>6816</v>
      </c>
      <c r="E4248" s="333" t="s">
        <v>6817</v>
      </c>
      <c r="F4248" s="668" t="s">
        <v>32</v>
      </c>
      <c r="G4248" s="661">
        <v>1</v>
      </c>
      <c r="H4248" s="650">
        <v>12.38</v>
      </c>
      <c r="I4248" s="650">
        <v>12.38</v>
      </c>
      <c r="J4248" s="885">
        <v>44174</v>
      </c>
      <c r="K4248" s="886" t="s">
        <v>33</v>
      </c>
      <c r="L4248" s="568" t="s">
        <v>36</v>
      </c>
      <c r="M4248" s="652" t="s">
        <v>634</v>
      </c>
      <c r="N4248" s="653">
        <v>44321</v>
      </c>
      <c r="O4248" s="654"/>
      <c r="P4248" s="86"/>
      <c r="Q4248" s="271" t="s">
        <v>67</v>
      </c>
      <c r="R4248" s="86">
        <f t="shared" si="50"/>
        <v>2020</v>
      </c>
    </row>
    <row r="4249" spans="1:23" ht="23.25" hidden="1" customHeight="1" x14ac:dyDescent="0.25">
      <c r="A4249" s="456" t="s">
        <v>36</v>
      </c>
      <c r="B4249" s="396" t="s">
        <v>6815</v>
      </c>
      <c r="C4249" s="668"/>
      <c r="D4249" s="439" t="s">
        <v>6818</v>
      </c>
      <c r="E4249" s="333" t="s">
        <v>6819</v>
      </c>
      <c r="F4249" s="668" t="s">
        <v>32</v>
      </c>
      <c r="G4249" s="661">
        <v>1</v>
      </c>
      <c r="H4249" s="650">
        <v>70.53</v>
      </c>
      <c r="I4249" s="650">
        <v>70.53</v>
      </c>
      <c r="J4249" s="885">
        <v>44174</v>
      </c>
      <c r="K4249" s="602" t="s">
        <v>33</v>
      </c>
      <c r="L4249" s="568" t="s">
        <v>36</v>
      </c>
      <c r="M4249" s="652" t="s">
        <v>3119</v>
      </c>
      <c r="N4249" s="653">
        <v>44361</v>
      </c>
      <c r="O4249" s="654">
        <v>44368</v>
      </c>
      <c r="P4249" s="800"/>
      <c r="Q4249" s="832" t="s">
        <v>67</v>
      </c>
      <c r="R4249" s="455">
        <f t="shared" si="50"/>
        <v>2020</v>
      </c>
    </row>
    <row r="4250" spans="1:23" ht="23.25" hidden="1" customHeight="1" x14ac:dyDescent="0.25">
      <c r="A4250" s="5" t="s">
        <v>6783</v>
      </c>
      <c r="B4250" s="5" t="s">
        <v>6784</v>
      </c>
      <c r="C4250" s="376"/>
      <c r="D4250" s="344"/>
      <c r="E4250" s="337" t="s">
        <v>6785</v>
      </c>
      <c r="F4250" s="344" t="s">
        <v>50</v>
      </c>
      <c r="G4250" s="344">
        <v>2</v>
      </c>
      <c r="H4250" s="650">
        <v>42</v>
      </c>
      <c r="I4250" s="650">
        <v>84</v>
      </c>
      <c r="J4250" s="366">
        <v>43371</v>
      </c>
      <c r="K4250" s="598" t="s">
        <v>76</v>
      </c>
      <c r="L4250" s="361" t="s">
        <v>54</v>
      </c>
      <c r="M4250" s="652" t="s">
        <v>3531</v>
      </c>
      <c r="N4250" s="660">
        <v>43377</v>
      </c>
      <c r="O4250" s="654">
        <v>43381</v>
      </c>
      <c r="P4250" s="7"/>
      <c r="Q4250" s="271" t="s">
        <v>77</v>
      </c>
      <c r="R4250" s="5">
        <v>2018</v>
      </c>
    </row>
    <row r="4251" spans="1:23" ht="23.25" hidden="1" customHeight="1" x14ac:dyDescent="0.25">
      <c r="A4251" s="445" t="s">
        <v>0</v>
      </c>
      <c r="B4251" s="445" t="s">
        <v>4591</v>
      </c>
      <c r="C4251" s="458" t="s">
        <v>608</v>
      </c>
      <c r="D4251" s="467" t="s">
        <v>741</v>
      </c>
      <c r="E4251" s="337" t="s">
        <v>4592</v>
      </c>
      <c r="F4251" s="458" t="s">
        <v>94</v>
      </c>
      <c r="G4251" s="467">
        <v>4</v>
      </c>
      <c r="H4251" s="650">
        <v>18.899999999999999</v>
      </c>
      <c r="I4251" s="650">
        <f>H4251*G4251</f>
        <v>75.599999999999994</v>
      </c>
      <c r="J4251" s="161">
        <v>44175</v>
      </c>
      <c r="K4251" s="886" t="s">
        <v>3</v>
      </c>
      <c r="L4251" s="578" t="s">
        <v>0</v>
      </c>
      <c r="M4251" s="652" t="s">
        <v>129</v>
      </c>
      <c r="N4251" s="887">
        <v>44295</v>
      </c>
      <c r="O4251" s="654">
        <v>44302</v>
      </c>
      <c r="P4251" s="888"/>
      <c r="Q4251" s="271" t="s">
        <v>67</v>
      </c>
      <c r="R4251" s="86">
        <f>YEAR(J4251)</f>
        <v>2020</v>
      </c>
    </row>
    <row r="4252" spans="1:23" s="564" customFormat="1" ht="23.25" hidden="1" customHeight="1" x14ac:dyDescent="0.25">
      <c r="A4252" s="445" t="s">
        <v>0</v>
      </c>
      <c r="B4252" s="445" t="s">
        <v>4602</v>
      </c>
      <c r="C4252" s="458" t="s">
        <v>608</v>
      </c>
      <c r="D4252" s="467" t="s">
        <v>740</v>
      </c>
      <c r="E4252" s="472" t="s">
        <v>4603</v>
      </c>
      <c r="F4252" s="458" t="s">
        <v>94</v>
      </c>
      <c r="G4252" s="467">
        <v>4</v>
      </c>
      <c r="H4252" s="650">
        <v>59.76</v>
      </c>
      <c r="I4252" s="650">
        <f>H4252*G4252</f>
        <v>239.04</v>
      </c>
      <c r="J4252" s="161">
        <v>44175</v>
      </c>
      <c r="K4252" s="886" t="s">
        <v>3</v>
      </c>
      <c r="L4252" s="578" t="s">
        <v>0</v>
      </c>
      <c r="M4252" s="652" t="s">
        <v>129</v>
      </c>
      <c r="N4252" s="887">
        <v>44295</v>
      </c>
      <c r="O4252" s="654">
        <v>44302</v>
      </c>
      <c r="P4252" s="445"/>
      <c r="Q4252" s="496" t="s">
        <v>67</v>
      </c>
      <c r="R4252" s="86">
        <f>YEAR(J4252)</f>
        <v>2020</v>
      </c>
      <c r="S4252" s="330"/>
      <c r="T4252" s="330"/>
      <c r="U4252" s="330"/>
      <c r="V4252" s="330"/>
      <c r="W4252" s="330"/>
    </row>
    <row r="4253" spans="1:23" s="564" customFormat="1" ht="23.25" hidden="1" customHeight="1" x14ac:dyDescent="0.25">
      <c r="A4253" s="86" t="s">
        <v>0</v>
      </c>
      <c r="B4253" s="86" t="s">
        <v>6820</v>
      </c>
      <c r="C4253" s="661" t="s">
        <v>947</v>
      </c>
      <c r="D4253" s="118" t="s">
        <v>1852</v>
      </c>
      <c r="E4253" s="337" t="s">
        <v>1851</v>
      </c>
      <c r="F4253" s="118" t="s">
        <v>94</v>
      </c>
      <c r="G4253" s="661">
        <v>2</v>
      </c>
      <c r="H4253" s="650">
        <v>285.60000000000002</v>
      </c>
      <c r="I4253" s="650">
        <f>H4253*G4253</f>
        <v>571.20000000000005</v>
      </c>
      <c r="J4253" s="168">
        <v>44175</v>
      </c>
      <c r="K4253" s="671" t="s">
        <v>234</v>
      </c>
      <c r="L4253" s="312" t="s">
        <v>0</v>
      </c>
      <c r="M4253" s="652" t="s">
        <v>2356</v>
      </c>
      <c r="N4253" s="660">
        <v>44208</v>
      </c>
      <c r="O4253" s="654">
        <v>44217</v>
      </c>
      <c r="P4253" s="86"/>
      <c r="Q4253" s="271" t="s">
        <v>100</v>
      </c>
      <c r="R4253" s="86">
        <f>YEAR(J4253)</f>
        <v>2020</v>
      </c>
      <c r="S4253" s="330"/>
      <c r="T4253" s="330"/>
      <c r="U4253" s="330"/>
      <c r="V4253" s="330"/>
      <c r="W4253" s="330"/>
    </row>
    <row r="4254" spans="1:23" ht="23.25" hidden="1" customHeight="1" x14ac:dyDescent="0.25">
      <c r="A4254" s="5" t="s">
        <v>1489</v>
      </c>
      <c r="B4254" s="5" t="s">
        <v>6821</v>
      </c>
      <c r="C4254" s="376"/>
      <c r="D4254" s="344"/>
      <c r="E4254" s="337" t="s">
        <v>6821</v>
      </c>
      <c r="F4254" s="344" t="s">
        <v>50</v>
      </c>
      <c r="G4254" s="344">
        <v>8</v>
      </c>
      <c r="H4254" s="650">
        <v>3.21</v>
      </c>
      <c r="I4254" s="650">
        <v>25.68</v>
      </c>
      <c r="J4254" s="366">
        <v>43371</v>
      </c>
      <c r="K4254" s="598" t="s">
        <v>76</v>
      </c>
      <c r="L4254" s="361" t="s">
        <v>1378</v>
      </c>
      <c r="M4254" s="652" t="s">
        <v>3531</v>
      </c>
      <c r="N4254" s="660">
        <v>43377</v>
      </c>
      <c r="O4254" s="654">
        <v>43381</v>
      </c>
      <c r="P4254" s="7"/>
      <c r="Q4254" s="271" t="s">
        <v>77</v>
      </c>
      <c r="R4254" s="5">
        <v>2018</v>
      </c>
    </row>
    <row r="4255" spans="1:23" ht="23.25" hidden="1" customHeight="1" x14ac:dyDescent="0.25">
      <c r="A4255" s="86" t="s">
        <v>36</v>
      </c>
      <c r="B4255" s="86" t="s">
        <v>6822</v>
      </c>
      <c r="C4255" s="661"/>
      <c r="D4255" s="118" t="s">
        <v>6823</v>
      </c>
      <c r="E4255" s="337" t="s">
        <v>6822</v>
      </c>
      <c r="F4255" s="118" t="s">
        <v>32</v>
      </c>
      <c r="G4255" s="661">
        <v>1</v>
      </c>
      <c r="H4255" s="650">
        <v>400</v>
      </c>
      <c r="I4255" s="650">
        <v>400</v>
      </c>
      <c r="J4255" s="168">
        <v>44176</v>
      </c>
      <c r="K4255" s="598" t="s">
        <v>4113</v>
      </c>
      <c r="L4255" s="312" t="s">
        <v>88</v>
      </c>
      <c r="M4255" s="652" t="s">
        <v>2356</v>
      </c>
      <c r="N4255" s="660">
        <v>44208</v>
      </c>
      <c r="O4255" s="654"/>
      <c r="P4255" s="703"/>
      <c r="Q4255" s="271" t="s">
        <v>100</v>
      </c>
      <c r="R4255" s="86">
        <f t="shared" ref="R4255:R4296" si="51">YEAR(J4255)</f>
        <v>2020</v>
      </c>
    </row>
    <row r="4256" spans="1:23" ht="23.25" hidden="1" customHeight="1" x14ac:dyDescent="0.25">
      <c r="A4256" s="86" t="s">
        <v>54</v>
      </c>
      <c r="B4256" s="86" t="s">
        <v>6824</v>
      </c>
      <c r="C4256" s="661"/>
      <c r="D4256" s="118"/>
      <c r="E4256" s="337" t="s">
        <v>6825</v>
      </c>
      <c r="F4256" s="118" t="s">
        <v>32</v>
      </c>
      <c r="G4256" s="661">
        <v>1</v>
      </c>
      <c r="H4256" s="650">
        <v>244.49</v>
      </c>
      <c r="I4256" s="650">
        <v>244.49</v>
      </c>
      <c r="J4256" s="168">
        <v>44176</v>
      </c>
      <c r="K4256" s="671" t="s">
        <v>1553</v>
      </c>
      <c r="L4256" s="312" t="s">
        <v>54</v>
      </c>
      <c r="M4256" s="652" t="s">
        <v>99</v>
      </c>
      <c r="N4256" s="653">
        <v>44511</v>
      </c>
      <c r="O4256" s="654">
        <v>44267</v>
      </c>
      <c r="P4256" s="86"/>
      <c r="Q4256" s="271" t="s">
        <v>67</v>
      </c>
      <c r="R4256" s="455">
        <f t="shared" si="51"/>
        <v>2020</v>
      </c>
    </row>
    <row r="4257" spans="1:23" ht="23.25" hidden="1" customHeight="1" x14ac:dyDescent="0.25">
      <c r="A4257" s="86" t="s">
        <v>36</v>
      </c>
      <c r="B4257" s="124" t="s">
        <v>6826</v>
      </c>
      <c r="C4257" s="661"/>
      <c r="D4257" s="118"/>
      <c r="E4257" s="337" t="s">
        <v>6826</v>
      </c>
      <c r="F4257" s="118" t="s">
        <v>32</v>
      </c>
      <c r="G4257" s="661">
        <v>1</v>
      </c>
      <c r="H4257" s="650">
        <v>643</v>
      </c>
      <c r="I4257" s="650">
        <v>643</v>
      </c>
      <c r="J4257" s="500">
        <v>44179</v>
      </c>
      <c r="K4257" s="671" t="s">
        <v>212</v>
      </c>
      <c r="L4257" s="312" t="s">
        <v>36</v>
      </c>
      <c r="M4257" s="652"/>
      <c r="N4257" s="653"/>
      <c r="O4257" s="654"/>
      <c r="P4257" s="86"/>
      <c r="Q4257" s="271" t="s">
        <v>100</v>
      </c>
      <c r="R4257" s="86">
        <f t="shared" si="51"/>
        <v>2020</v>
      </c>
    </row>
    <row r="4258" spans="1:23" ht="23.25" hidden="1" customHeight="1" x14ac:dyDescent="0.25">
      <c r="A4258" s="333" t="s">
        <v>78</v>
      </c>
      <c r="B4258" s="124" t="s">
        <v>6827</v>
      </c>
      <c r="C4258" s="661" t="s">
        <v>2545</v>
      </c>
      <c r="D4258" s="118" t="s">
        <v>6828</v>
      </c>
      <c r="E4258" s="337" t="s">
        <v>6829</v>
      </c>
      <c r="F4258" s="118" t="s">
        <v>32</v>
      </c>
      <c r="G4258" s="661">
        <v>1</v>
      </c>
      <c r="H4258" s="650">
        <v>4600.2</v>
      </c>
      <c r="I4258" s="650">
        <f>G4258*H4258</f>
        <v>4600.2</v>
      </c>
      <c r="J4258" s="168">
        <v>44179</v>
      </c>
      <c r="K4258" s="671" t="s">
        <v>808</v>
      </c>
      <c r="L4258" s="312" t="s">
        <v>78</v>
      </c>
      <c r="M4258" s="652" t="s">
        <v>1258</v>
      </c>
      <c r="N4258" s="653">
        <v>44447</v>
      </c>
      <c r="O4258" s="654">
        <v>44448</v>
      </c>
      <c r="P4258" s="86"/>
      <c r="Q4258" s="271" t="s">
        <v>67</v>
      </c>
      <c r="R4258" s="86">
        <f t="shared" si="51"/>
        <v>2020</v>
      </c>
    </row>
    <row r="4259" spans="1:23" ht="23.25" hidden="1" customHeight="1" x14ac:dyDescent="0.25">
      <c r="A4259" s="474" t="s">
        <v>154</v>
      </c>
      <c r="B4259" s="474" t="s">
        <v>6830</v>
      </c>
      <c r="C4259" s="889" t="s">
        <v>180</v>
      </c>
      <c r="D4259" s="118" t="s">
        <v>6831</v>
      </c>
      <c r="E4259" s="337" t="s">
        <v>6832</v>
      </c>
      <c r="F4259" s="118" t="s">
        <v>94</v>
      </c>
      <c r="G4259" s="661">
        <v>100</v>
      </c>
      <c r="H4259" s="650">
        <v>0.92</v>
      </c>
      <c r="I4259" s="650">
        <f>G4259*H4259</f>
        <v>92</v>
      </c>
      <c r="J4259" s="890">
        <v>44179</v>
      </c>
      <c r="K4259" s="891" t="s">
        <v>180</v>
      </c>
      <c r="L4259" s="497" t="s">
        <v>6833</v>
      </c>
      <c r="M4259" s="652" t="s">
        <v>2356</v>
      </c>
      <c r="N4259" s="660">
        <v>44221</v>
      </c>
      <c r="O4259" s="654">
        <v>44255</v>
      </c>
      <c r="P4259" s="86"/>
      <c r="Q4259" s="271" t="s">
        <v>100</v>
      </c>
      <c r="R4259" s="86">
        <f t="shared" si="51"/>
        <v>2020</v>
      </c>
    </row>
    <row r="4260" spans="1:23" ht="23.25" hidden="1" customHeight="1" x14ac:dyDescent="0.25">
      <c r="A4260" s="474" t="s">
        <v>154</v>
      </c>
      <c r="B4260" s="474" t="s">
        <v>6830</v>
      </c>
      <c r="C4260" s="889" t="s">
        <v>180</v>
      </c>
      <c r="D4260" s="118" t="s">
        <v>3541</v>
      </c>
      <c r="E4260" s="337" t="s">
        <v>6834</v>
      </c>
      <c r="F4260" s="118" t="s">
        <v>94</v>
      </c>
      <c r="G4260" s="661">
        <v>100</v>
      </c>
      <c r="H4260" s="650">
        <v>0.94</v>
      </c>
      <c r="I4260" s="650">
        <f>H4260*G4260</f>
        <v>94</v>
      </c>
      <c r="J4260" s="890">
        <v>44179</v>
      </c>
      <c r="K4260" s="891" t="s">
        <v>180</v>
      </c>
      <c r="L4260" s="497" t="s">
        <v>6833</v>
      </c>
      <c r="M4260" s="652" t="s">
        <v>2356</v>
      </c>
      <c r="N4260" s="660">
        <v>44208</v>
      </c>
      <c r="O4260" s="654">
        <v>44217</v>
      </c>
      <c r="P4260" s="86"/>
      <c r="Q4260" s="271" t="s">
        <v>67</v>
      </c>
      <c r="R4260" s="86">
        <f t="shared" si="51"/>
        <v>2020</v>
      </c>
    </row>
    <row r="4261" spans="1:23" s="564" customFormat="1" ht="23.25" hidden="1" customHeight="1" x14ac:dyDescent="0.25">
      <c r="A4261" s="445" t="s">
        <v>36</v>
      </c>
      <c r="B4261" s="445" t="s">
        <v>6835</v>
      </c>
      <c r="C4261" s="458"/>
      <c r="D4261" s="122" t="s">
        <v>6836</v>
      </c>
      <c r="E4261" s="337" t="s">
        <v>6837</v>
      </c>
      <c r="F4261" s="458" t="s">
        <v>50</v>
      </c>
      <c r="G4261" s="467">
        <v>1</v>
      </c>
      <c r="H4261" s="650"/>
      <c r="I4261" s="650">
        <v>9.1300000000000008</v>
      </c>
      <c r="J4261" s="672">
        <v>44180</v>
      </c>
      <c r="K4261" s="671" t="s">
        <v>1560</v>
      </c>
      <c r="L4261" s="578" t="s">
        <v>7</v>
      </c>
      <c r="M4261" s="652" t="s">
        <v>2356</v>
      </c>
      <c r="N4261" s="653">
        <v>44208</v>
      </c>
      <c r="O4261" s="654"/>
      <c r="P4261" s="888"/>
      <c r="Q4261" s="892" t="s">
        <v>100</v>
      </c>
      <c r="R4261" s="86">
        <f t="shared" si="51"/>
        <v>2020</v>
      </c>
      <c r="S4261" s="330"/>
      <c r="T4261" s="330"/>
      <c r="U4261" s="330"/>
      <c r="V4261" s="330"/>
      <c r="W4261" s="330"/>
    </row>
    <row r="4262" spans="1:23" ht="23.25" hidden="1" customHeight="1" x14ac:dyDescent="0.25">
      <c r="A4262" s="333" t="s">
        <v>54</v>
      </c>
      <c r="B4262" s="86" t="s">
        <v>6838</v>
      </c>
      <c r="C4262" s="661"/>
      <c r="D4262" s="449" t="s">
        <v>6839</v>
      </c>
      <c r="E4262" s="337" t="s">
        <v>6840</v>
      </c>
      <c r="F4262" s="118" t="s">
        <v>32</v>
      </c>
      <c r="G4262" s="661">
        <v>1</v>
      </c>
      <c r="H4262" s="650">
        <v>475.17</v>
      </c>
      <c r="I4262" s="650">
        <v>475.17</v>
      </c>
      <c r="J4262" s="168">
        <v>44180</v>
      </c>
      <c r="K4262" s="671" t="s">
        <v>808</v>
      </c>
      <c r="L4262" s="312" t="s">
        <v>6841</v>
      </c>
      <c r="M4262" s="652" t="s">
        <v>99</v>
      </c>
      <c r="N4262" s="653">
        <v>44263</v>
      </c>
      <c r="O4262" s="654">
        <v>44267</v>
      </c>
      <c r="P4262" s="86"/>
      <c r="Q4262" s="271" t="s">
        <v>67</v>
      </c>
      <c r="R4262" s="455">
        <f t="shared" si="51"/>
        <v>2020</v>
      </c>
    </row>
    <row r="4263" spans="1:23" s="564" customFormat="1" ht="23.25" hidden="1" customHeight="1" x14ac:dyDescent="0.25">
      <c r="A4263" s="333" t="s">
        <v>54</v>
      </c>
      <c r="B4263" s="86" t="s">
        <v>5841</v>
      </c>
      <c r="C4263" s="661"/>
      <c r="D4263" s="449" t="s">
        <v>6842</v>
      </c>
      <c r="E4263" s="337" t="s">
        <v>6843</v>
      </c>
      <c r="F4263" s="118" t="s">
        <v>32</v>
      </c>
      <c r="G4263" s="661">
        <v>1</v>
      </c>
      <c r="H4263" s="650">
        <v>532.03</v>
      </c>
      <c r="I4263" s="650">
        <v>532.03</v>
      </c>
      <c r="J4263" s="168">
        <v>44180</v>
      </c>
      <c r="K4263" s="671" t="s">
        <v>808</v>
      </c>
      <c r="L4263" s="312" t="s">
        <v>6841</v>
      </c>
      <c r="M4263" s="652" t="s">
        <v>99</v>
      </c>
      <c r="N4263" s="653">
        <v>44263</v>
      </c>
      <c r="O4263" s="654">
        <v>44267</v>
      </c>
      <c r="P4263" s="86"/>
      <c r="Q4263" s="271" t="s">
        <v>67</v>
      </c>
      <c r="R4263" s="455">
        <f t="shared" si="51"/>
        <v>2020</v>
      </c>
      <c r="S4263" s="330"/>
      <c r="T4263" s="330"/>
      <c r="U4263" s="330"/>
      <c r="V4263" s="330"/>
      <c r="W4263" s="330"/>
    </row>
    <row r="4264" spans="1:23" ht="23.25" hidden="1" customHeight="1" x14ac:dyDescent="0.25">
      <c r="A4264" s="417" t="s">
        <v>36</v>
      </c>
      <c r="B4264" s="4" t="s">
        <v>6844</v>
      </c>
      <c r="C4264" s="659" t="s">
        <v>6845</v>
      </c>
      <c r="D4264" s="332" t="s">
        <v>6846</v>
      </c>
      <c r="E4264" s="337" t="s">
        <v>6847</v>
      </c>
      <c r="F4264" s="332" t="s">
        <v>32</v>
      </c>
      <c r="G4264" s="332">
        <v>1</v>
      </c>
      <c r="H4264" s="650">
        <v>1812.51</v>
      </c>
      <c r="I4264" s="650">
        <f>H4264*G4264</f>
        <v>1812.51</v>
      </c>
      <c r="J4264" s="420">
        <v>44181</v>
      </c>
      <c r="K4264" s="782" t="s">
        <v>33</v>
      </c>
      <c r="L4264" s="323" t="s">
        <v>36</v>
      </c>
      <c r="M4264" s="652" t="s">
        <v>3697</v>
      </c>
      <c r="N4264" s="653">
        <v>44592</v>
      </c>
      <c r="O4264" s="654">
        <v>44607</v>
      </c>
      <c r="P4264" s="658"/>
      <c r="Q4264" s="746" t="s">
        <v>100</v>
      </c>
      <c r="R4264" s="396">
        <f t="shared" si="51"/>
        <v>2020</v>
      </c>
    </row>
    <row r="4265" spans="1:23" s="564" customFormat="1" ht="23.25" hidden="1" customHeight="1" x14ac:dyDescent="0.25">
      <c r="A4265" s="333" t="s">
        <v>54</v>
      </c>
      <c r="B4265" s="86" t="s">
        <v>6848</v>
      </c>
      <c r="C4265" s="661" t="s">
        <v>41</v>
      </c>
      <c r="D4265" s="118">
        <v>379329</v>
      </c>
      <c r="E4265" s="124" t="s">
        <v>6849</v>
      </c>
      <c r="F4265" s="344" t="s">
        <v>44</v>
      </c>
      <c r="G4265" s="661">
        <v>1</v>
      </c>
      <c r="H4265" s="650">
        <v>301.76</v>
      </c>
      <c r="I4265" s="650">
        <f>G4265*H4265</f>
        <v>301.76</v>
      </c>
      <c r="J4265" s="500">
        <v>44181</v>
      </c>
      <c r="K4265" s="671" t="s">
        <v>33</v>
      </c>
      <c r="L4265" s="312" t="s">
        <v>0</v>
      </c>
      <c r="M4265" s="652" t="s">
        <v>99</v>
      </c>
      <c r="N4265" s="653">
        <v>44264</v>
      </c>
      <c r="O4265" s="654">
        <v>44267</v>
      </c>
      <c r="P4265" s="86"/>
      <c r="Q4265" s="271" t="s">
        <v>67</v>
      </c>
      <c r="R4265" s="455">
        <f t="shared" si="51"/>
        <v>2020</v>
      </c>
      <c r="S4265" s="330"/>
      <c r="T4265" s="330"/>
      <c r="U4265" s="330"/>
      <c r="V4265" s="330"/>
      <c r="W4265" s="330"/>
    </row>
    <row r="4266" spans="1:23" s="564" customFormat="1" ht="23.25" hidden="1" customHeight="1" x14ac:dyDescent="0.25">
      <c r="A4266" s="333" t="s">
        <v>7</v>
      </c>
      <c r="B4266" s="86" t="s">
        <v>6850</v>
      </c>
      <c r="C4266" s="661"/>
      <c r="D4266" s="851" t="s">
        <v>6851</v>
      </c>
      <c r="E4266" s="337" t="s">
        <v>6852</v>
      </c>
      <c r="F4266" s="118" t="s">
        <v>50</v>
      </c>
      <c r="G4266" s="661">
        <v>1</v>
      </c>
      <c r="H4266" s="650">
        <v>153.30000000000001</v>
      </c>
      <c r="I4266" s="650">
        <f>H4266*G4266</f>
        <v>153.30000000000001</v>
      </c>
      <c r="J4266" s="168">
        <v>44182</v>
      </c>
      <c r="K4266" s="671" t="s">
        <v>481</v>
      </c>
      <c r="L4266" s="312" t="s">
        <v>7</v>
      </c>
      <c r="M4266" s="652" t="s">
        <v>2356</v>
      </c>
      <c r="N4266" s="660">
        <v>44208</v>
      </c>
      <c r="O4266" s="654">
        <v>44217</v>
      </c>
      <c r="P4266" s="849"/>
      <c r="Q4266" s="271" t="s">
        <v>67</v>
      </c>
      <c r="R4266" s="86">
        <f t="shared" si="51"/>
        <v>2020</v>
      </c>
      <c r="S4266" s="124"/>
      <c r="T4266" s="124"/>
      <c r="U4266" s="124"/>
      <c r="V4266" s="124"/>
      <c r="W4266" s="124"/>
    </row>
    <row r="4267" spans="1:23" s="564" customFormat="1" ht="23.25" hidden="1" customHeight="1" x14ac:dyDescent="0.25">
      <c r="A4267" s="333" t="s">
        <v>54</v>
      </c>
      <c r="B4267" s="124" t="s">
        <v>6853</v>
      </c>
      <c r="C4267" s="661"/>
      <c r="D4267" s="118"/>
      <c r="E4267" s="337" t="s">
        <v>6853</v>
      </c>
      <c r="F4267" s="118" t="s">
        <v>32</v>
      </c>
      <c r="G4267" s="661">
        <v>1</v>
      </c>
      <c r="H4267" s="650">
        <v>416.8</v>
      </c>
      <c r="I4267" s="650">
        <f>H4267*G4267</f>
        <v>416.8</v>
      </c>
      <c r="J4267" s="168">
        <v>44182</v>
      </c>
      <c r="K4267" s="671" t="s">
        <v>808</v>
      </c>
      <c r="L4267" s="312" t="s">
        <v>88</v>
      </c>
      <c r="M4267" s="652" t="s">
        <v>193</v>
      </c>
      <c r="N4267" s="660">
        <v>44229</v>
      </c>
      <c r="O4267" s="654">
        <v>44232</v>
      </c>
      <c r="P4267" s="849"/>
      <c r="Q4267" s="271" t="s">
        <v>67</v>
      </c>
      <c r="R4267" s="86">
        <f t="shared" si="51"/>
        <v>2020</v>
      </c>
      <c r="S4267" s="124"/>
      <c r="T4267" s="124"/>
      <c r="U4267" s="124"/>
      <c r="V4267" s="124"/>
      <c r="W4267" s="124"/>
    </row>
    <row r="4268" spans="1:23" ht="23.25" hidden="1" customHeight="1" x14ac:dyDescent="0.25">
      <c r="A4268" s="333" t="s">
        <v>0</v>
      </c>
      <c r="B4268" s="86" t="s">
        <v>6854</v>
      </c>
      <c r="C4268" s="661" t="s">
        <v>6855</v>
      </c>
      <c r="D4268" s="118" t="s">
        <v>6856</v>
      </c>
      <c r="E4268" s="475" t="s">
        <v>6857</v>
      </c>
      <c r="F4268" s="118" t="s">
        <v>94</v>
      </c>
      <c r="G4268" s="661" t="s">
        <v>6858</v>
      </c>
      <c r="H4268" s="650">
        <v>3.34</v>
      </c>
      <c r="I4268" s="650">
        <v>6.68</v>
      </c>
      <c r="J4268" s="168">
        <v>44182</v>
      </c>
      <c r="K4268" s="671" t="s">
        <v>139</v>
      </c>
      <c r="L4268" s="312" t="s">
        <v>0</v>
      </c>
      <c r="M4268" s="652" t="s">
        <v>2356</v>
      </c>
      <c r="N4268" s="660">
        <v>44208</v>
      </c>
      <c r="O4268" s="654">
        <v>44217</v>
      </c>
      <c r="P4268" s="86"/>
      <c r="Q4268" s="271" t="s">
        <v>100</v>
      </c>
      <c r="R4268" s="86">
        <f t="shared" si="51"/>
        <v>2020</v>
      </c>
      <c r="S4268" s="124"/>
      <c r="T4268" s="124"/>
      <c r="U4268" s="124"/>
      <c r="V4268" s="124"/>
      <c r="W4268" s="124"/>
    </row>
    <row r="4269" spans="1:23" ht="23.25" hidden="1" customHeight="1" x14ac:dyDescent="0.25">
      <c r="A4269" s="333" t="s">
        <v>54</v>
      </c>
      <c r="B4269" s="86" t="s">
        <v>5851</v>
      </c>
      <c r="C4269" s="661"/>
      <c r="D4269" s="118" t="s">
        <v>6859</v>
      </c>
      <c r="E4269" s="337" t="s">
        <v>6860</v>
      </c>
      <c r="F4269" s="118" t="s">
        <v>32</v>
      </c>
      <c r="G4269" s="661">
        <v>1</v>
      </c>
      <c r="H4269" s="650">
        <v>380</v>
      </c>
      <c r="I4269" s="650">
        <f>H4269*G4269</f>
        <v>380</v>
      </c>
      <c r="J4269" s="168">
        <v>44182</v>
      </c>
      <c r="K4269" s="671" t="s">
        <v>808</v>
      </c>
      <c r="L4269" s="312" t="s">
        <v>54</v>
      </c>
      <c r="M4269" s="652" t="s">
        <v>193</v>
      </c>
      <c r="N4269" s="660">
        <v>44229</v>
      </c>
      <c r="O4269" s="654">
        <v>44232</v>
      </c>
      <c r="P4269" s="86"/>
      <c r="Q4269" s="271" t="s">
        <v>67</v>
      </c>
      <c r="R4269" s="86">
        <f t="shared" si="51"/>
        <v>2020</v>
      </c>
    </row>
    <row r="4270" spans="1:23" ht="23.25" hidden="1" customHeight="1" x14ac:dyDescent="0.25">
      <c r="A4270" s="333" t="s">
        <v>0</v>
      </c>
      <c r="B4270" s="86" t="s">
        <v>3003</v>
      </c>
      <c r="C4270" s="661" t="s">
        <v>6861</v>
      </c>
      <c r="D4270" s="118" t="s">
        <v>6862</v>
      </c>
      <c r="E4270" s="475" t="s">
        <v>6863</v>
      </c>
      <c r="F4270" s="118" t="s">
        <v>94</v>
      </c>
      <c r="G4270" s="661">
        <v>4</v>
      </c>
      <c r="H4270" s="650">
        <v>16.32</v>
      </c>
      <c r="I4270" s="650">
        <f>H4270*G4270</f>
        <v>65.28</v>
      </c>
      <c r="J4270" s="168">
        <v>44182</v>
      </c>
      <c r="K4270" s="671" t="s">
        <v>139</v>
      </c>
      <c r="L4270" s="312" t="s">
        <v>0</v>
      </c>
      <c r="M4270" s="652" t="s">
        <v>2356</v>
      </c>
      <c r="N4270" s="660">
        <v>44208</v>
      </c>
      <c r="O4270" s="654">
        <v>44217</v>
      </c>
      <c r="P4270" s="86"/>
      <c r="Q4270" s="271" t="s">
        <v>100</v>
      </c>
      <c r="R4270" s="86">
        <f t="shared" si="51"/>
        <v>2020</v>
      </c>
    </row>
    <row r="4271" spans="1:23" ht="23.25" hidden="1" customHeight="1" x14ac:dyDescent="0.25">
      <c r="A4271" s="333" t="s">
        <v>0</v>
      </c>
      <c r="B4271" s="86" t="s">
        <v>3003</v>
      </c>
      <c r="C4271" s="661" t="s">
        <v>6864</v>
      </c>
      <c r="D4271" s="118" t="s">
        <v>6865</v>
      </c>
      <c r="E4271" s="333" t="s">
        <v>6866</v>
      </c>
      <c r="F4271" s="118" t="s">
        <v>94</v>
      </c>
      <c r="G4271" s="661">
        <v>4</v>
      </c>
      <c r="H4271" s="650">
        <v>23.46</v>
      </c>
      <c r="I4271" s="650">
        <f>H4271*G4271</f>
        <v>93.84</v>
      </c>
      <c r="J4271" s="168">
        <v>44182</v>
      </c>
      <c r="K4271" s="671" t="s">
        <v>139</v>
      </c>
      <c r="L4271" s="312" t="s">
        <v>0</v>
      </c>
      <c r="M4271" s="652" t="s">
        <v>2356</v>
      </c>
      <c r="N4271" s="660">
        <v>44208</v>
      </c>
      <c r="O4271" s="654">
        <v>44217</v>
      </c>
      <c r="P4271" s="86"/>
      <c r="Q4271" s="271" t="s">
        <v>100</v>
      </c>
      <c r="R4271" s="86">
        <f t="shared" si="51"/>
        <v>2020</v>
      </c>
    </row>
    <row r="4272" spans="1:23" ht="23.25" hidden="1" customHeight="1" x14ac:dyDescent="0.25">
      <c r="A4272" s="333" t="s">
        <v>3803</v>
      </c>
      <c r="B4272" s="86" t="s">
        <v>6867</v>
      </c>
      <c r="C4272" s="661" t="s">
        <v>2393</v>
      </c>
      <c r="D4272" s="118" t="s">
        <v>6868</v>
      </c>
      <c r="E4272" s="337" t="s">
        <v>6869</v>
      </c>
      <c r="F4272" s="344" t="s">
        <v>44</v>
      </c>
      <c r="G4272" s="661">
        <v>1</v>
      </c>
      <c r="H4272" s="650">
        <v>13.02</v>
      </c>
      <c r="I4272" s="650">
        <f>G4272*H4272</f>
        <v>13.02</v>
      </c>
      <c r="J4272" s="500">
        <v>44183</v>
      </c>
      <c r="K4272" s="671" t="s">
        <v>33</v>
      </c>
      <c r="L4272" s="312" t="s">
        <v>5548</v>
      </c>
      <c r="M4272" s="652" t="s">
        <v>129</v>
      </c>
      <c r="N4272" s="653">
        <v>44295</v>
      </c>
      <c r="O4272" s="654">
        <v>44302</v>
      </c>
      <c r="P4272" s="86"/>
      <c r="Q4272" s="271" t="s">
        <v>100</v>
      </c>
      <c r="R4272" s="86">
        <f t="shared" si="51"/>
        <v>2020</v>
      </c>
    </row>
    <row r="4273" spans="1:23" ht="23.25" hidden="1" customHeight="1" x14ac:dyDescent="0.25">
      <c r="A4273" s="333" t="s">
        <v>3803</v>
      </c>
      <c r="B4273" s="86" t="s">
        <v>6870</v>
      </c>
      <c r="C4273" s="661" t="s">
        <v>2393</v>
      </c>
      <c r="D4273" s="118" t="s">
        <v>6871</v>
      </c>
      <c r="E4273" s="337" t="s">
        <v>6872</v>
      </c>
      <c r="F4273" s="344" t="s">
        <v>44</v>
      </c>
      <c r="G4273" s="661">
        <v>1</v>
      </c>
      <c r="H4273" s="650">
        <v>16.37</v>
      </c>
      <c r="I4273" s="650">
        <f>G4273*H4273</f>
        <v>16.37</v>
      </c>
      <c r="J4273" s="500">
        <v>44183</v>
      </c>
      <c r="K4273" s="671" t="s">
        <v>33</v>
      </c>
      <c r="L4273" s="312" t="s">
        <v>5548</v>
      </c>
      <c r="M4273" s="652" t="s">
        <v>129</v>
      </c>
      <c r="N4273" s="653">
        <v>44295</v>
      </c>
      <c r="O4273" s="654">
        <v>44302</v>
      </c>
      <c r="P4273" s="86"/>
      <c r="Q4273" s="271" t="s">
        <v>67</v>
      </c>
      <c r="R4273" s="86">
        <f t="shared" si="51"/>
        <v>2020</v>
      </c>
    </row>
    <row r="4274" spans="1:23" ht="23.25" hidden="1" customHeight="1" x14ac:dyDescent="0.25">
      <c r="A4274" s="4" t="s">
        <v>4004</v>
      </c>
      <c r="B4274" s="4" t="s">
        <v>5040</v>
      </c>
      <c r="C4274" s="430" t="s">
        <v>5041</v>
      </c>
      <c r="D4274" s="332" t="s">
        <v>5042</v>
      </c>
      <c r="E4274" s="337" t="s">
        <v>5040</v>
      </c>
      <c r="F4274" s="344" t="s">
        <v>50</v>
      </c>
      <c r="G4274" s="332">
        <v>1</v>
      </c>
      <c r="H4274" s="650"/>
      <c r="I4274" s="650"/>
      <c r="J4274" s="419">
        <v>44187</v>
      </c>
      <c r="K4274" s="597" t="s">
        <v>1560</v>
      </c>
      <c r="L4274" s="323" t="s">
        <v>4004</v>
      </c>
      <c r="M4274" s="652" t="s">
        <v>2356</v>
      </c>
      <c r="N4274" s="660">
        <v>44215</v>
      </c>
      <c r="O4274" s="654">
        <v>44217</v>
      </c>
      <c r="P4274" s="430"/>
      <c r="Q4274" s="2" t="s">
        <v>100</v>
      </c>
      <c r="R4274" s="86">
        <f t="shared" si="51"/>
        <v>2020</v>
      </c>
      <c r="S4274" s="124"/>
      <c r="T4274" s="124"/>
      <c r="U4274" s="124"/>
      <c r="V4274" s="124"/>
      <c r="W4274" s="124"/>
    </row>
    <row r="4275" spans="1:23" ht="23.25" hidden="1" customHeight="1" x14ac:dyDescent="0.25">
      <c r="A4275" s="333" t="s">
        <v>54</v>
      </c>
      <c r="B4275" s="86" t="s">
        <v>6873</v>
      </c>
      <c r="C4275" s="661"/>
      <c r="D4275" s="118" t="s">
        <v>6874</v>
      </c>
      <c r="E4275" s="333" t="s">
        <v>6875</v>
      </c>
      <c r="F4275" s="118" t="s">
        <v>32</v>
      </c>
      <c r="G4275" s="661">
        <v>3</v>
      </c>
      <c r="H4275" s="650">
        <v>101.14</v>
      </c>
      <c r="I4275" s="650">
        <f>H4275*G4275</f>
        <v>303.42</v>
      </c>
      <c r="J4275" s="500">
        <v>44187</v>
      </c>
      <c r="K4275" s="671" t="s">
        <v>212</v>
      </c>
      <c r="L4275" s="312" t="s">
        <v>54</v>
      </c>
      <c r="M4275" s="652" t="s">
        <v>99</v>
      </c>
      <c r="N4275" s="653">
        <v>44264</v>
      </c>
      <c r="O4275" s="654">
        <v>44267</v>
      </c>
      <c r="P4275" s="86"/>
      <c r="Q4275" s="271" t="s">
        <v>77</v>
      </c>
      <c r="R4275" s="455">
        <f t="shared" si="51"/>
        <v>2020</v>
      </c>
    </row>
    <row r="4276" spans="1:23" ht="23.25" hidden="1" customHeight="1" x14ac:dyDescent="0.25">
      <c r="A4276" s="333" t="s">
        <v>7</v>
      </c>
      <c r="B4276" s="86" t="s">
        <v>6876</v>
      </c>
      <c r="C4276" s="661" t="s">
        <v>6877</v>
      </c>
      <c r="D4276" s="118" t="s">
        <v>6878</v>
      </c>
      <c r="E4276" s="337" t="s">
        <v>6876</v>
      </c>
      <c r="F4276" s="118" t="s">
        <v>50</v>
      </c>
      <c r="G4276" s="661">
        <v>200</v>
      </c>
      <c r="H4276" s="650"/>
      <c r="I4276" s="650">
        <v>116.36</v>
      </c>
      <c r="J4276" s="500">
        <v>44187</v>
      </c>
      <c r="K4276" s="671" t="s">
        <v>33</v>
      </c>
      <c r="L4276" s="312" t="s">
        <v>7</v>
      </c>
      <c r="M4276" s="652" t="s">
        <v>634</v>
      </c>
      <c r="N4276" s="654">
        <v>44321</v>
      </c>
      <c r="O4276" s="654">
        <v>44334</v>
      </c>
      <c r="P4276" s="86"/>
      <c r="Q4276" s="271" t="s">
        <v>67</v>
      </c>
      <c r="R4276" s="86">
        <f t="shared" si="51"/>
        <v>2020</v>
      </c>
    </row>
    <row r="4277" spans="1:23" ht="23.25" hidden="1" customHeight="1" x14ac:dyDescent="0.25">
      <c r="A4277" s="333" t="s">
        <v>0</v>
      </c>
      <c r="B4277" s="86" t="s">
        <v>6879</v>
      </c>
      <c r="C4277" s="661"/>
      <c r="D4277" s="122" t="s">
        <v>6880</v>
      </c>
      <c r="E4277" s="337" t="s">
        <v>6881</v>
      </c>
      <c r="F4277" s="118" t="s">
        <v>50</v>
      </c>
      <c r="G4277" s="661">
        <v>1</v>
      </c>
      <c r="H4277" s="650">
        <v>26.34</v>
      </c>
      <c r="I4277" s="650">
        <v>26.34</v>
      </c>
      <c r="J4277" s="168">
        <v>44187</v>
      </c>
      <c r="K4277" s="671" t="s">
        <v>1560</v>
      </c>
      <c r="L4277" s="312" t="s">
        <v>0</v>
      </c>
      <c r="M4277" s="652" t="s">
        <v>2356</v>
      </c>
      <c r="N4277" s="660">
        <v>44208</v>
      </c>
      <c r="O4277" s="654">
        <v>44217</v>
      </c>
      <c r="P4277" s="86"/>
      <c r="Q4277" s="271" t="s">
        <v>67</v>
      </c>
      <c r="R4277" s="86">
        <f t="shared" si="51"/>
        <v>2020</v>
      </c>
    </row>
    <row r="4278" spans="1:23" ht="23.25" hidden="1" customHeight="1" x14ac:dyDescent="0.25">
      <c r="A4278" s="333" t="s">
        <v>54</v>
      </c>
      <c r="B4278" s="86" t="s">
        <v>6882</v>
      </c>
      <c r="C4278" s="661"/>
      <c r="D4278" s="118" t="s">
        <v>6883</v>
      </c>
      <c r="E4278" s="333" t="s">
        <v>6884</v>
      </c>
      <c r="F4278" s="118" t="s">
        <v>32</v>
      </c>
      <c r="G4278" s="661">
        <v>3</v>
      </c>
      <c r="H4278" s="650">
        <v>62.091000000000001</v>
      </c>
      <c r="I4278" s="650">
        <f>H4278*G4278</f>
        <v>186.273</v>
      </c>
      <c r="J4278" s="500">
        <v>44193</v>
      </c>
      <c r="K4278" s="671" t="s">
        <v>212</v>
      </c>
      <c r="L4278" s="312" t="s">
        <v>54</v>
      </c>
      <c r="M4278" s="652" t="s">
        <v>99</v>
      </c>
      <c r="N4278" s="653">
        <v>44264</v>
      </c>
      <c r="O4278" s="654">
        <v>44267</v>
      </c>
      <c r="P4278" s="86"/>
      <c r="Q4278" s="271" t="s">
        <v>77</v>
      </c>
      <c r="R4278" s="455">
        <f t="shared" si="51"/>
        <v>2020</v>
      </c>
    </row>
    <row r="4279" spans="1:23" ht="23.25" hidden="1" customHeight="1" x14ac:dyDescent="0.25">
      <c r="A4279" s="333" t="s">
        <v>36</v>
      </c>
      <c r="B4279" s="86" t="s">
        <v>6885</v>
      </c>
      <c r="C4279" s="661"/>
      <c r="D4279" s="118"/>
      <c r="E4279" s="337" t="s">
        <v>6886</v>
      </c>
      <c r="F4279" s="118" t="s">
        <v>32</v>
      </c>
      <c r="G4279" s="661">
        <v>1</v>
      </c>
      <c r="H4279" s="650">
        <v>157.33000000000001</v>
      </c>
      <c r="I4279" s="650">
        <f>G4279*H4279</f>
        <v>157.33000000000001</v>
      </c>
      <c r="J4279" s="500">
        <v>44204</v>
      </c>
      <c r="K4279" s="671" t="s">
        <v>33</v>
      </c>
      <c r="L4279" s="312" t="s">
        <v>88</v>
      </c>
      <c r="M4279" s="652" t="s">
        <v>2356</v>
      </c>
      <c r="N4279" s="653"/>
      <c r="O4279" s="654"/>
      <c r="P4279" s="703"/>
      <c r="Q4279" s="271" t="s">
        <v>100</v>
      </c>
      <c r="R4279" s="86">
        <f t="shared" si="51"/>
        <v>2021</v>
      </c>
    </row>
    <row r="4280" spans="1:23" ht="23.25" hidden="1" customHeight="1" x14ac:dyDescent="0.25">
      <c r="A4280" s="333" t="s">
        <v>4004</v>
      </c>
      <c r="B4280" s="86" t="s">
        <v>6887</v>
      </c>
      <c r="C4280" s="661" t="s">
        <v>3228</v>
      </c>
      <c r="D4280" s="893" t="s">
        <v>6888</v>
      </c>
      <c r="E4280" s="86" t="s">
        <v>6887</v>
      </c>
      <c r="F4280" s="118" t="s">
        <v>50</v>
      </c>
      <c r="G4280" s="661">
        <v>1</v>
      </c>
      <c r="H4280" s="650"/>
      <c r="I4280" s="650">
        <v>26.96</v>
      </c>
      <c r="J4280" s="168">
        <v>44204</v>
      </c>
      <c r="K4280" s="671" t="s">
        <v>139</v>
      </c>
      <c r="L4280" s="312" t="s">
        <v>4004</v>
      </c>
      <c r="M4280" s="652" t="s">
        <v>2356</v>
      </c>
      <c r="N4280" s="660">
        <v>44208</v>
      </c>
      <c r="O4280" s="654">
        <v>44217</v>
      </c>
      <c r="P4280" s="86"/>
      <c r="Q4280" s="271" t="s">
        <v>100</v>
      </c>
      <c r="R4280" s="86">
        <f t="shared" si="51"/>
        <v>2021</v>
      </c>
    </row>
    <row r="4281" spans="1:23" ht="23.25" hidden="1" customHeight="1" x14ac:dyDescent="0.25">
      <c r="A4281" s="333" t="s">
        <v>7</v>
      </c>
      <c r="B4281" s="86" t="s">
        <v>6889</v>
      </c>
      <c r="C4281" s="894"/>
      <c r="D4281" s="118" t="s">
        <v>6890</v>
      </c>
      <c r="E4281" s="337" t="s">
        <v>6889</v>
      </c>
      <c r="F4281" s="118" t="s">
        <v>50</v>
      </c>
      <c r="G4281" s="894">
        <v>1</v>
      </c>
      <c r="H4281" s="650"/>
      <c r="I4281" s="650">
        <v>98.61</v>
      </c>
      <c r="J4281" s="500">
        <v>44204</v>
      </c>
      <c r="K4281" s="895" t="s">
        <v>33</v>
      </c>
      <c r="L4281" s="312" t="s">
        <v>7</v>
      </c>
      <c r="M4281" s="896" t="s">
        <v>99</v>
      </c>
      <c r="N4281" s="653">
        <v>44263</v>
      </c>
      <c r="O4281" s="654">
        <v>44267</v>
      </c>
      <c r="P4281" s="86"/>
      <c r="Q4281" s="271" t="s">
        <v>67</v>
      </c>
      <c r="R4281" s="455">
        <f t="shared" si="51"/>
        <v>2021</v>
      </c>
    </row>
    <row r="4282" spans="1:23" ht="23.25" hidden="1" customHeight="1" x14ac:dyDescent="0.25">
      <c r="A4282" s="333" t="s">
        <v>103</v>
      </c>
      <c r="B4282" s="86" t="s">
        <v>2742</v>
      </c>
      <c r="C4282" s="661"/>
      <c r="D4282" s="118" t="s">
        <v>6891</v>
      </c>
      <c r="E4282" s="124" t="s">
        <v>6892</v>
      </c>
      <c r="F4282" s="118" t="s">
        <v>32</v>
      </c>
      <c r="G4282" s="661">
        <v>1</v>
      </c>
      <c r="H4282" s="707">
        <v>1344</v>
      </c>
      <c r="I4282" s="707">
        <v>1344</v>
      </c>
      <c r="J4282" s="168">
        <v>44204</v>
      </c>
      <c r="K4282" s="671" t="s">
        <v>1134</v>
      </c>
      <c r="L4282" s="312" t="s">
        <v>6893</v>
      </c>
      <c r="M4282" s="652"/>
      <c r="N4282" s="660"/>
      <c r="O4282" s="654"/>
      <c r="P4282" s="86"/>
      <c r="Q4282" s="271" t="s">
        <v>67</v>
      </c>
      <c r="R4282" s="86">
        <f t="shared" si="51"/>
        <v>2021</v>
      </c>
    </row>
    <row r="4283" spans="1:23" ht="23.25" hidden="1" customHeight="1" x14ac:dyDescent="0.25">
      <c r="A4283" s="476" t="s">
        <v>2705</v>
      </c>
      <c r="B4283" s="438" t="s">
        <v>6894</v>
      </c>
      <c r="C4283" s="668" t="s">
        <v>180</v>
      </c>
      <c r="D4283" s="439">
        <v>1510004</v>
      </c>
      <c r="E4283" s="437" t="s">
        <v>2873</v>
      </c>
      <c r="F4283" s="668" t="s">
        <v>50</v>
      </c>
      <c r="G4283" s="894">
        <v>5</v>
      </c>
      <c r="H4283" s="650">
        <v>364.37</v>
      </c>
      <c r="I4283" s="650">
        <f>G4283*H4283</f>
        <v>1821.85</v>
      </c>
      <c r="J4283" s="799">
        <v>44207</v>
      </c>
      <c r="K4283" s="602" t="s">
        <v>180</v>
      </c>
      <c r="L4283" s="497" t="s">
        <v>2705</v>
      </c>
      <c r="M4283" s="652" t="s">
        <v>2356</v>
      </c>
      <c r="N4283" s="660">
        <v>44207</v>
      </c>
      <c r="O4283" s="654">
        <v>44208</v>
      </c>
      <c r="P4283" s="897"/>
      <c r="Q4283" s="271" t="s">
        <v>100</v>
      </c>
      <c r="R4283" s="86">
        <f t="shared" si="51"/>
        <v>2021</v>
      </c>
    </row>
    <row r="4284" spans="1:23" ht="23.25" hidden="1" customHeight="1" x14ac:dyDescent="0.25">
      <c r="A4284" s="3" t="s">
        <v>4221</v>
      </c>
      <c r="B4284" s="384" t="s">
        <v>464</v>
      </c>
      <c r="C4284" s="376" t="s">
        <v>180</v>
      </c>
      <c r="D4284" s="344">
        <v>910001298</v>
      </c>
      <c r="E4284" s="3" t="s">
        <v>465</v>
      </c>
      <c r="F4284" s="344" t="s">
        <v>44</v>
      </c>
      <c r="G4284" s="344">
        <v>1</v>
      </c>
      <c r="H4284" s="650">
        <v>2787.97</v>
      </c>
      <c r="I4284" s="650">
        <f>G4284*H4284</f>
        <v>2787.97</v>
      </c>
      <c r="J4284" s="168">
        <v>44207</v>
      </c>
      <c r="K4284" s="671" t="s">
        <v>180</v>
      </c>
      <c r="L4284" s="312" t="s">
        <v>2495</v>
      </c>
      <c r="M4284" s="652" t="s">
        <v>2356</v>
      </c>
      <c r="N4284" s="660">
        <v>44208</v>
      </c>
      <c r="O4284" s="654">
        <v>44217</v>
      </c>
      <c r="P4284" s="86"/>
      <c r="Q4284" s="271" t="s">
        <v>100</v>
      </c>
      <c r="R4284" s="86">
        <f t="shared" si="51"/>
        <v>2021</v>
      </c>
    </row>
    <row r="4285" spans="1:23" ht="23.25" hidden="1" customHeight="1" x14ac:dyDescent="0.25">
      <c r="A4285" s="333" t="s">
        <v>54</v>
      </c>
      <c r="B4285" s="86" t="s">
        <v>6895</v>
      </c>
      <c r="C4285" s="661"/>
      <c r="D4285" s="118"/>
      <c r="E4285" s="337" t="s">
        <v>6896</v>
      </c>
      <c r="F4285" s="118" t="s">
        <v>32</v>
      </c>
      <c r="G4285" s="661">
        <v>1</v>
      </c>
      <c r="H4285" s="650">
        <v>678.65</v>
      </c>
      <c r="I4285" s="650">
        <f>G4285*H4285</f>
        <v>678.65</v>
      </c>
      <c r="J4285" s="168">
        <v>44207</v>
      </c>
      <c r="K4285" s="671" t="s">
        <v>1147</v>
      </c>
      <c r="L4285" s="312" t="s">
        <v>88</v>
      </c>
      <c r="M4285" s="652" t="s">
        <v>2356</v>
      </c>
      <c r="N4285" s="660">
        <v>44208</v>
      </c>
      <c r="O4285" s="654">
        <v>44218</v>
      </c>
      <c r="P4285" s="86"/>
      <c r="Q4285" s="271" t="s">
        <v>100</v>
      </c>
      <c r="R4285" s="455">
        <f t="shared" si="51"/>
        <v>2021</v>
      </c>
    </row>
    <row r="4286" spans="1:23" ht="23.25" hidden="1" customHeight="1" x14ac:dyDescent="0.25">
      <c r="A4286" s="5" t="s">
        <v>4221</v>
      </c>
      <c r="B4286" s="5" t="s">
        <v>3549</v>
      </c>
      <c r="C4286" s="376" t="s">
        <v>362</v>
      </c>
      <c r="D4286" s="344" t="s">
        <v>1807</v>
      </c>
      <c r="E4286" s="3" t="s">
        <v>4579</v>
      </c>
      <c r="F4286" s="344" t="s">
        <v>44</v>
      </c>
      <c r="G4286" s="344">
        <v>4</v>
      </c>
      <c r="H4286" s="650"/>
      <c r="I4286" s="650">
        <v>163.18</v>
      </c>
      <c r="J4286" s="366">
        <v>44208</v>
      </c>
      <c r="K4286" s="705" t="s">
        <v>524</v>
      </c>
      <c r="L4286" s="361" t="s">
        <v>113</v>
      </c>
      <c r="M4286" s="652"/>
      <c r="N4286" s="660">
        <v>44224</v>
      </c>
      <c r="O4286" s="654">
        <v>44224</v>
      </c>
      <c r="P4286" s="6"/>
      <c r="Q4286" s="7" t="s">
        <v>67</v>
      </c>
      <c r="R4286" s="780">
        <f t="shared" si="51"/>
        <v>2021</v>
      </c>
    </row>
    <row r="4287" spans="1:23" ht="23.25" hidden="1" customHeight="1" x14ac:dyDescent="0.25">
      <c r="A4287" s="333" t="s">
        <v>4004</v>
      </c>
      <c r="B4287" s="86" t="s">
        <v>6897</v>
      </c>
      <c r="C4287" s="661"/>
      <c r="D4287" s="118" t="s">
        <v>6898</v>
      </c>
      <c r="E4287" s="337" t="s">
        <v>6897</v>
      </c>
      <c r="F4287" s="118" t="s">
        <v>50</v>
      </c>
      <c r="G4287" s="661">
        <v>1</v>
      </c>
      <c r="H4287" s="650"/>
      <c r="I4287" s="650">
        <v>275.89</v>
      </c>
      <c r="J4287" s="168">
        <v>44208</v>
      </c>
      <c r="K4287" s="671" t="s">
        <v>1560</v>
      </c>
      <c r="L4287" s="312" t="s">
        <v>6899</v>
      </c>
      <c r="M4287" s="652" t="s">
        <v>2351</v>
      </c>
      <c r="N4287" s="653">
        <v>44300</v>
      </c>
      <c r="O4287" s="654">
        <v>44313</v>
      </c>
      <c r="P4287" s="86"/>
      <c r="Q4287" s="271" t="s">
        <v>100</v>
      </c>
      <c r="R4287" s="455">
        <f t="shared" si="51"/>
        <v>2021</v>
      </c>
    </row>
    <row r="4288" spans="1:23" ht="23.25" hidden="1" customHeight="1" x14ac:dyDescent="0.25">
      <c r="A4288" s="86" t="s">
        <v>6900</v>
      </c>
      <c r="B4288" s="86" t="s">
        <v>6901</v>
      </c>
      <c r="C4288" s="661" t="s">
        <v>2321</v>
      </c>
      <c r="D4288" s="118" t="s">
        <v>6902</v>
      </c>
      <c r="E4288" s="333" t="s">
        <v>6901</v>
      </c>
      <c r="F4288" s="118" t="s">
        <v>50</v>
      </c>
      <c r="G4288" s="661">
        <v>2</v>
      </c>
      <c r="H4288" s="650">
        <v>4.3899999999999997</v>
      </c>
      <c r="I4288" s="650">
        <v>8.7799999999999994</v>
      </c>
      <c r="J4288" s="168">
        <v>44208</v>
      </c>
      <c r="K4288" s="671" t="s">
        <v>139</v>
      </c>
      <c r="L4288" s="312" t="s">
        <v>4</v>
      </c>
      <c r="M4288" s="652" t="s">
        <v>99</v>
      </c>
      <c r="N4288" s="653">
        <v>44264</v>
      </c>
      <c r="O4288" s="654">
        <v>44267</v>
      </c>
      <c r="P4288" s="86"/>
      <c r="Q4288" s="271" t="s">
        <v>67</v>
      </c>
      <c r="R4288" s="455">
        <f t="shared" si="51"/>
        <v>2021</v>
      </c>
    </row>
    <row r="4289" spans="1:23" ht="23.25" hidden="1" customHeight="1" x14ac:dyDescent="0.25">
      <c r="A4289" s="333" t="s">
        <v>78</v>
      </c>
      <c r="B4289" s="86" t="s">
        <v>6903</v>
      </c>
      <c r="C4289" s="118"/>
      <c r="D4289" s="449" t="s">
        <v>6904</v>
      </c>
      <c r="E4289" s="337" t="s">
        <v>6905</v>
      </c>
      <c r="F4289" s="118" t="s">
        <v>32</v>
      </c>
      <c r="G4289" s="118">
        <v>1</v>
      </c>
      <c r="H4289" s="650">
        <v>2618.59</v>
      </c>
      <c r="I4289" s="650">
        <v>2618.59</v>
      </c>
      <c r="J4289" s="168">
        <v>44208</v>
      </c>
      <c r="K4289" s="779" t="s">
        <v>808</v>
      </c>
      <c r="L4289" s="312" t="s">
        <v>78</v>
      </c>
      <c r="M4289" s="652" t="s">
        <v>4960</v>
      </c>
      <c r="N4289" s="653">
        <v>44406</v>
      </c>
      <c r="O4289" s="654">
        <v>44404</v>
      </c>
      <c r="P4289" s="713"/>
      <c r="Q4289" s="271" t="s">
        <v>100</v>
      </c>
      <c r="R4289" s="780">
        <f t="shared" si="51"/>
        <v>2021</v>
      </c>
    </row>
    <row r="4290" spans="1:23" ht="23.25" hidden="1" customHeight="1" x14ac:dyDescent="0.25">
      <c r="A4290" s="333" t="s">
        <v>54</v>
      </c>
      <c r="B4290" s="86" t="s">
        <v>6906</v>
      </c>
      <c r="C4290" s="661"/>
      <c r="D4290" s="449" t="s">
        <v>6907</v>
      </c>
      <c r="E4290" s="337" t="s">
        <v>6908</v>
      </c>
      <c r="F4290" s="118" t="s">
        <v>32</v>
      </c>
      <c r="G4290" s="661">
        <v>1</v>
      </c>
      <c r="H4290" s="650">
        <v>1066.04</v>
      </c>
      <c r="I4290" s="650">
        <f>G4290*H4290</f>
        <v>1066.04</v>
      </c>
      <c r="J4290" s="168">
        <v>44208</v>
      </c>
      <c r="K4290" s="671" t="s">
        <v>808</v>
      </c>
      <c r="L4290" s="312" t="s">
        <v>54</v>
      </c>
      <c r="M4290" s="652" t="s">
        <v>99</v>
      </c>
      <c r="N4290" s="653">
        <v>44263</v>
      </c>
      <c r="O4290" s="654">
        <v>44267</v>
      </c>
      <c r="P4290" s="86"/>
      <c r="Q4290" s="271" t="s">
        <v>67</v>
      </c>
      <c r="R4290" s="455">
        <f t="shared" si="51"/>
        <v>2021</v>
      </c>
    </row>
    <row r="4291" spans="1:23" ht="23.25" hidden="1" customHeight="1" x14ac:dyDescent="0.25">
      <c r="A4291" s="4" t="s">
        <v>4643</v>
      </c>
      <c r="B4291" s="4" t="s">
        <v>4644</v>
      </c>
      <c r="C4291" s="430" t="s">
        <v>4645</v>
      </c>
      <c r="D4291" s="332" t="s">
        <v>4646</v>
      </c>
      <c r="E4291" s="333" t="s">
        <v>4647</v>
      </c>
      <c r="F4291" s="344" t="s">
        <v>44</v>
      </c>
      <c r="G4291" s="332">
        <v>2</v>
      </c>
      <c r="H4291" s="650">
        <v>79.900000000000006</v>
      </c>
      <c r="I4291" s="650">
        <f>PRODUCT(G4291:H4291)</f>
        <v>159.80000000000001</v>
      </c>
      <c r="J4291" s="419">
        <v>44209</v>
      </c>
      <c r="K4291" s="598" t="s">
        <v>4645</v>
      </c>
      <c r="L4291" s="580" t="s">
        <v>36</v>
      </c>
      <c r="M4291" s="652" t="s">
        <v>4854</v>
      </c>
      <c r="N4291" s="653">
        <v>44369</v>
      </c>
      <c r="O4291" s="654">
        <v>44383</v>
      </c>
      <c r="P4291" s="430"/>
      <c r="Q4291" s="2" t="s">
        <v>67</v>
      </c>
      <c r="R4291" s="780">
        <f t="shared" si="51"/>
        <v>2021</v>
      </c>
      <c r="S4291" s="716"/>
      <c r="T4291" s="716"/>
      <c r="U4291" s="716"/>
      <c r="V4291" s="716"/>
      <c r="W4291" s="716"/>
    </row>
    <row r="4292" spans="1:23" ht="23.25" hidden="1" customHeight="1" x14ac:dyDescent="0.25">
      <c r="A4292" s="4" t="s">
        <v>4643</v>
      </c>
      <c r="B4292" s="4" t="s">
        <v>4648</v>
      </c>
      <c r="C4292" s="430" t="s">
        <v>4645</v>
      </c>
      <c r="D4292" s="332" t="s">
        <v>4649</v>
      </c>
      <c r="E4292" s="333" t="s">
        <v>4650</v>
      </c>
      <c r="F4292" s="344" t="s">
        <v>44</v>
      </c>
      <c r="G4292" s="332">
        <v>4</v>
      </c>
      <c r="H4292" s="650">
        <v>56.9</v>
      </c>
      <c r="I4292" s="650">
        <f>PRODUCT(G4292:H4292)</f>
        <v>227.6</v>
      </c>
      <c r="J4292" s="419">
        <v>44209</v>
      </c>
      <c r="K4292" s="598" t="s">
        <v>4645</v>
      </c>
      <c r="L4292" s="580" t="s">
        <v>36</v>
      </c>
      <c r="M4292" s="652" t="s">
        <v>4854</v>
      </c>
      <c r="N4292" s="653">
        <v>44369</v>
      </c>
      <c r="O4292" s="654">
        <v>44383</v>
      </c>
      <c r="P4292" s="430"/>
      <c r="Q4292" s="2" t="s">
        <v>77</v>
      </c>
      <c r="R4292" s="780">
        <f t="shared" si="51"/>
        <v>2021</v>
      </c>
      <c r="S4292" s="641"/>
      <c r="T4292" s="641"/>
      <c r="U4292" s="641"/>
      <c r="V4292" s="641"/>
      <c r="W4292" s="641"/>
    </row>
    <row r="4293" spans="1:23" ht="23.25" hidden="1" customHeight="1" x14ac:dyDescent="0.25">
      <c r="A4293" s="4" t="s">
        <v>4643</v>
      </c>
      <c r="B4293" s="4" t="s">
        <v>4661</v>
      </c>
      <c r="C4293" s="430" t="s">
        <v>4645</v>
      </c>
      <c r="D4293" s="332" t="s">
        <v>4662</v>
      </c>
      <c r="E4293" s="333" t="s">
        <v>4663</v>
      </c>
      <c r="F4293" s="344" t="s">
        <v>44</v>
      </c>
      <c r="G4293" s="332">
        <v>2</v>
      </c>
      <c r="H4293" s="650">
        <v>7.1</v>
      </c>
      <c r="I4293" s="650">
        <f>PRODUCT(G4293:H4293)</f>
        <v>14.2</v>
      </c>
      <c r="J4293" s="419">
        <v>44209</v>
      </c>
      <c r="K4293" s="598" t="s">
        <v>4645</v>
      </c>
      <c r="L4293" s="580" t="s">
        <v>36</v>
      </c>
      <c r="M4293" s="652" t="s">
        <v>4854</v>
      </c>
      <c r="N4293" s="653">
        <v>44369</v>
      </c>
      <c r="O4293" s="654">
        <v>44383</v>
      </c>
      <c r="P4293" s="430"/>
      <c r="Q4293" s="2" t="s">
        <v>67</v>
      </c>
      <c r="R4293" s="780">
        <f t="shared" si="51"/>
        <v>2021</v>
      </c>
    </row>
    <row r="4294" spans="1:23" ht="23.25" hidden="1" customHeight="1" x14ac:dyDescent="0.25">
      <c r="A4294" s="4" t="s">
        <v>4643</v>
      </c>
      <c r="B4294" s="336" t="s">
        <v>4664</v>
      </c>
      <c r="C4294" s="430" t="s">
        <v>4645</v>
      </c>
      <c r="D4294" s="344" t="s">
        <v>4665</v>
      </c>
      <c r="E4294" s="333" t="s">
        <v>4666</v>
      </c>
      <c r="F4294" s="344" t="s">
        <v>44</v>
      </c>
      <c r="G4294" s="332">
        <v>4</v>
      </c>
      <c r="H4294" s="650">
        <v>14.9</v>
      </c>
      <c r="I4294" s="650">
        <f>PRODUCT(G4294:H4294)</f>
        <v>59.6</v>
      </c>
      <c r="J4294" s="366">
        <v>44209</v>
      </c>
      <c r="K4294" s="597" t="s">
        <v>4645</v>
      </c>
      <c r="L4294" s="580" t="s">
        <v>36</v>
      </c>
      <c r="M4294" s="652" t="s">
        <v>4854</v>
      </c>
      <c r="N4294" s="653">
        <v>44369</v>
      </c>
      <c r="O4294" s="654">
        <v>44383</v>
      </c>
      <c r="P4294" s="430"/>
      <c r="Q4294" s="2" t="s">
        <v>77</v>
      </c>
      <c r="R4294" s="780">
        <f t="shared" si="51"/>
        <v>2021</v>
      </c>
    </row>
    <row r="4295" spans="1:23" ht="23.25" hidden="1" customHeight="1" x14ac:dyDescent="0.25">
      <c r="A4295" s="333" t="s">
        <v>54</v>
      </c>
      <c r="B4295" s="611" t="s">
        <v>6909</v>
      </c>
      <c r="C4295" s="661"/>
      <c r="D4295" s="118" t="s">
        <v>6910</v>
      </c>
      <c r="E4295" s="124" t="s">
        <v>6909</v>
      </c>
      <c r="F4295" s="118" t="s">
        <v>32</v>
      </c>
      <c r="G4295" s="661">
        <v>1</v>
      </c>
      <c r="H4295" s="650">
        <v>806</v>
      </c>
      <c r="I4295" s="650">
        <f>G4295*H4295</f>
        <v>806</v>
      </c>
      <c r="J4295" s="168">
        <v>44209</v>
      </c>
      <c r="K4295" s="671" t="s">
        <v>2494</v>
      </c>
      <c r="L4295" s="312" t="s">
        <v>54</v>
      </c>
      <c r="M4295" s="652" t="s">
        <v>99</v>
      </c>
      <c r="N4295" s="653">
        <v>44263</v>
      </c>
      <c r="O4295" s="654">
        <v>44267</v>
      </c>
      <c r="P4295" s="86"/>
      <c r="Q4295" s="271" t="s">
        <v>100</v>
      </c>
      <c r="R4295" s="455">
        <f t="shared" si="51"/>
        <v>2021</v>
      </c>
    </row>
    <row r="4296" spans="1:23" ht="23.25" hidden="1" customHeight="1" x14ac:dyDescent="0.25">
      <c r="A4296" s="4" t="s">
        <v>36</v>
      </c>
      <c r="B4296" s="86" t="s">
        <v>6911</v>
      </c>
      <c r="C4296" s="661"/>
      <c r="D4296" s="898" t="s">
        <v>6912</v>
      </c>
      <c r="E4296" s="124" t="s">
        <v>6913</v>
      </c>
      <c r="F4296" s="118" t="s">
        <v>32</v>
      </c>
      <c r="G4296" s="661">
        <v>1</v>
      </c>
      <c r="H4296" s="650">
        <v>450</v>
      </c>
      <c r="I4296" s="650">
        <v>450</v>
      </c>
      <c r="J4296" s="168">
        <v>44209</v>
      </c>
      <c r="K4296" s="671" t="s">
        <v>6914</v>
      </c>
      <c r="L4296" s="312" t="s">
        <v>36</v>
      </c>
      <c r="M4296" s="652" t="s">
        <v>3119</v>
      </c>
      <c r="N4296" s="653">
        <v>44361</v>
      </c>
      <c r="O4296" s="654">
        <v>44368</v>
      </c>
      <c r="P4296" s="86"/>
      <c r="Q4296" s="271" t="s">
        <v>67</v>
      </c>
      <c r="R4296" s="455">
        <f t="shared" si="51"/>
        <v>2021</v>
      </c>
    </row>
    <row r="4297" spans="1:23" s="564" customFormat="1" ht="23.25" hidden="1" customHeight="1" x14ac:dyDescent="0.25">
      <c r="A4297" s="5" t="s">
        <v>3747</v>
      </c>
      <c r="B4297" s="5" t="s">
        <v>6915</v>
      </c>
      <c r="C4297" s="376"/>
      <c r="D4297" s="344"/>
      <c r="E4297" s="337" t="s">
        <v>4979</v>
      </c>
      <c r="F4297" s="344" t="s">
        <v>3623</v>
      </c>
      <c r="G4297" s="344">
        <v>8</v>
      </c>
      <c r="H4297" s="650">
        <v>13.9</v>
      </c>
      <c r="I4297" s="650">
        <v>111.2</v>
      </c>
      <c r="J4297" s="366">
        <v>43388</v>
      </c>
      <c r="K4297" s="598" t="s">
        <v>76</v>
      </c>
      <c r="L4297" s="361" t="s">
        <v>154</v>
      </c>
      <c r="M4297" s="652" t="s">
        <v>114</v>
      </c>
      <c r="N4297" s="660">
        <v>43388</v>
      </c>
      <c r="O4297" s="654">
        <v>43391</v>
      </c>
      <c r="P4297" s="7"/>
      <c r="Q4297" s="271" t="s">
        <v>77</v>
      </c>
      <c r="R4297" s="5">
        <v>2018</v>
      </c>
      <c r="S4297" s="330"/>
      <c r="T4297" s="330"/>
      <c r="U4297" s="330"/>
      <c r="V4297" s="330"/>
      <c r="W4297" s="330"/>
    </row>
    <row r="4298" spans="1:23" ht="23.25" hidden="1" customHeight="1" x14ac:dyDescent="0.25">
      <c r="A4298" s="5" t="s">
        <v>9</v>
      </c>
      <c r="B4298" s="5" t="s">
        <v>6916</v>
      </c>
      <c r="C4298" s="376"/>
      <c r="D4298" s="344"/>
      <c r="E4298" s="337" t="s">
        <v>6916</v>
      </c>
      <c r="F4298" s="344" t="s">
        <v>50</v>
      </c>
      <c r="G4298" s="344">
        <v>20</v>
      </c>
      <c r="H4298" s="650">
        <v>2.44</v>
      </c>
      <c r="I4298" s="650">
        <v>48.8</v>
      </c>
      <c r="J4298" s="366">
        <v>43398</v>
      </c>
      <c r="K4298" s="598" t="s">
        <v>76</v>
      </c>
      <c r="L4298" s="361" t="s">
        <v>9</v>
      </c>
      <c r="M4298" s="652" t="s">
        <v>3776</v>
      </c>
      <c r="N4298" s="660">
        <v>43399</v>
      </c>
      <c r="O4298" s="654"/>
      <c r="P4298" s="7"/>
      <c r="Q4298" s="714" t="s">
        <v>67</v>
      </c>
      <c r="R4298" s="5">
        <v>2018</v>
      </c>
    </row>
    <row r="4299" spans="1:23" ht="23.25" hidden="1" customHeight="1" x14ac:dyDescent="0.25">
      <c r="A4299" s="5" t="s">
        <v>9</v>
      </c>
      <c r="B4299" s="5" t="s">
        <v>6916</v>
      </c>
      <c r="C4299" s="376"/>
      <c r="D4299" s="344"/>
      <c r="E4299" s="337" t="s">
        <v>6916</v>
      </c>
      <c r="F4299" s="344" t="s">
        <v>50</v>
      </c>
      <c r="G4299" s="344">
        <v>20</v>
      </c>
      <c r="H4299" s="650">
        <v>2.44</v>
      </c>
      <c r="I4299" s="650">
        <v>48.8</v>
      </c>
      <c r="J4299" s="366">
        <v>43398</v>
      </c>
      <c r="K4299" s="598" t="s">
        <v>76</v>
      </c>
      <c r="L4299" s="310"/>
      <c r="M4299" s="652" t="s">
        <v>3776</v>
      </c>
      <c r="N4299" s="660">
        <v>43399</v>
      </c>
      <c r="O4299" s="654"/>
      <c r="P4299" s="7"/>
      <c r="Q4299" s="714" t="s">
        <v>67</v>
      </c>
      <c r="R4299" s="5">
        <v>2018</v>
      </c>
    </row>
    <row r="4300" spans="1:23" ht="23.25" hidden="1" customHeight="1" x14ac:dyDescent="0.25">
      <c r="A4300" s="3" t="s">
        <v>1099</v>
      </c>
      <c r="B4300" s="5" t="s">
        <v>4974</v>
      </c>
      <c r="C4300" s="376"/>
      <c r="D4300" s="335"/>
      <c r="E4300" s="337" t="s">
        <v>4975</v>
      </c>
      <c r="F4300" s="344" t="s">
        <v>32</v>
      </c>
      <c r="G4300" s="344">
        <v>4</v>
      </c>
      <c r="H4300" s="650">
        <v>19</v>
      </c>
      <c r="I4300" s="650">
        <v>76</v>
      </c>
      <c r="J4300" s="366">
        <v>43482</v>
      </c>
      <c r="K4300" s="598" t="s">
        <v>76</v>
      </c>
      <c r="L4300" s="361" t="s">
        <v>2218</v>
      </c>
      <c r="M4300" s="652" t="s">
        <v>3106</v>
      </c>
      <c r="N4300" s="660">
        <v>43486</v>
      </c>
      <c r="O4300" s="654">
        <v>43494</v>
      </c>
      <c r="P4300" s="5"/>
      <c r="Q4300" s="7" t="s">
        <v>100</v>
      </c>
      <c r="R4300" s="5">
        <v>2019</v>
      </c>
    </row>
    <row r="4301" spans="1:23" ht="23.25" hidden="1" customHeight="1" x14ac:dyDescent="0.25">
      <c r="A4301" s="389" t="s">
        <v>2641</v>
      </c>
      <c r="B4301" s="5" t="s">
        <v>6917</v>
      </c>
      <c r="C4301" s="376" t="s">
        <v>694</v>
      </c>
      <c r="D4301" s="344">
        <v>1055560</v>
      </c>
      <c r="E4301" s="337" t="s">
        <v>4489</v>
      </c>
      <c r="F4301" s="344" t="s">
        <v>44</v>
      </c>
      <c r="G4301" s="332">
        <v>2</v>
      </c>
      <c r="H4301" s="650">
        <v>61.15</v>
      </c>
      <c r="I4301" s="650">
        <f>PRODUCT(G4301:H4301)</f>
        <v>122.3</v>
      </c>
      <c r="J4301" s="419">
        <v>44210</v>
      </c>
      <c r="K4301" s="782" t="s">
        <v>694</v>
      </c>
      <c r="L4301" s="323" t="s">
        <v>2496</v>
      </c>
      <c r="M4301" s="652" t="s">
        <v>99</v>
      </c>
      <c r="N4301" s="653">
        <v>44264</v>
      </c>
      <c r="O4301" s="654">
        <v>44267</v>
      </c>
      <c r="P4301" s="822"/>
      <c r="Q4301" s="768" t="s">
        <v>67</v>
      </c>
      <c r="R4301" s="780">
        <f t="shared" ref="R4301:R4317" si="52">YEAR(J4301)</f>
        <v>2021</v>
      </c>
    </row>
    <row r="4302" spans="1:23" ht="23.25" hidden="1" customHeight="1" x14ac:dyDescent="0.25">
      <c r="A4302" s="338" t="s">
        <v>2225</v>
      </c>
      <c r="B4302" s="86" t="s">
        <v>6119</v>
      </c>
      <c r="C4302" s="661" t="s">
        <v>2029</v>
      </c>
      <c r="D4302" s="118" t="s">
        <v>6120</v>
      </c>
      <c r="E4302" s="333" t="s">
        <v>6918</v>
      </c>
      <c r="F4302" s="118" t="s">
        <v>128</v>
      </c>
      <c r="G4302" s="661">
        <v>1</v>
      </c>
      <c r="H4302" s="650">
        <v>34.08</v>
      </c>
      <c r="I4302" s="650">
        <f t="shared" ref="I4302:I4317" si="53">G4302*H4302</f>
        <v>34.08</v>
      </c>
      <c r="J4302" s="168">
        <v>44210</v>
      </c>
      <c r="K4302" s="671" t="s">
        <v>139</v>
      </c>
      <c r="L4302" s="312" t="s">
        <v>1378</v>
      </c>
      <c r="M4302" s="652" t="s">
        <v>99</v>
      </c>
      <c r="N4302" s="653">
        <v>44264</v>
      </c>
      <c r="O4302" s="654">
        <v>44267</v>
      </c>
      <c r="P4302" s="86"/>
      <c r="Q4302" s="271" t="s">
        <v>67</v>
      </c>
      <c r="R4302" s="455">
        <f t="shared" si="52"/>
        <v>2021</v>
      </c>
    </row>
    <row r="4303" spans="1:23" s="564" customFormat="1" ht="23.25" hidden="1" customHeight="1" x14ac:dyDescent="0.25">
      <c r="A4303" s="338" t="s">
        <v>2225</v>
      </c>
      <c r="B4303" s="86" t="s">
        <v>6919</v>
      </c>
      <c r="C4303" s="661" t="s">
        <v>2029</v>
      </c>
      <c r="D4303" s="118" t="s">
        <v>6920</v>
      </c>
      <c r="E4303" s="124" t="s">
        <v>6921</v>
      </c>
      <c r="F4303" s="118" t="s">
        <v>144</v>
      </c>
      <c r="G4303" s="661">
        <v>1</v>
      </c>
      <c r="H4303" s="650">
        <v>24.51</v>
      </c>
      <c r="I4303" s="650">
        <f t="shared" si="53"/>
        <v>24.51</v>
      </c>
      <c r="J4303" s="168">
        <v>44210</v>
      </c>
      <c r="K4303" s="671" t="s">
        <v>139</v>
      </c>
      <c r="L4303" s="312" t="s">
        <v>1378</v>
      </c>
      <c r="M4303" s="652" t="s">
        <v>99</v>
      </c>
      <c r="N4303" s="653">
        <v>44264</v>
      </c>
      <c r="O4303" s="654">
        <v>44267</v>
      </c>
      <c r="P4303" s="86"/>
      <c r="Q4303" s="271" t="s">
        <v>100</v>
      </c>
      <c r="R4303" s="455">
        <f t="shared" si="52"/>
        <v>2021</v>
      </c>
      <c r="S4303" s="330"/>
      <c r="T4303" s="330"/>
      <c r="U4303" s="330"/>
      <c r="V4303" s="330"/>
      <c r="W4303" s="330"/>
    </row>
    <row r="4304" spans="1:23" s="564" customFormat="1" ht="23.25" hidden="1" customHeight="1" x14ac:dyDescent="0.25">
      <c r="A4304" s="338" t="s">
        <v>2225</v>
      </c>
      <c r="B4304" s="86" t="s">
        <v>6922</v>
      </c>
      <c r="C4304" s="661" t="s">
        <v>2029</v>
      </c>
      <c r="D4304" s="118" t="s">
        <v>6923</v>
      </c>
      <c r="E4304" s="124" t="s">
        <v>6924</v>
      </c>
      <c r="F4304" s="118" t="s">
        <v>128</v>
      </c>
      <c r="G4304" s="661">
        <v>1</v>
      </c>
      <c r="H4304" s="650">
        <v>12.27</v>
      </c>
      <c r="I4304" s="650">
        <f t="shared" si="53"/>
        <v>12.27</v>
      </c>
      <c r="J4304" s="168">
        <v>44210</v>
      </c>
      <c r="K4304" s="671" t="s">
        <v>139</v>
      </c>
      <c r="L4304" s="312" t="s">
        <v>1378</v>
      </c>
      <c r="M4304" s="652" t="s">
        <v>99</v>
      </c>
      <c r="N4304" s="653">
        <v>44264</v>
      </c>
      <c r="O4304" s="654">
        <v>44267</v>
      </c>
      <c r="P4304" s="86"/>
      <c r="Q4304" s="271" t="s">
        <v>67</v>
      </c>
      <c r="R4304" s="455">
        <f t="shared" si="52"/>
        <v>2021</v>
      </c>
      <c r="S4304" s="330"/>
      <c r="T4304" s="330"/>
      <c r="U4304" s="330"/>
      <c r="V4304" s="330"/>
      <c r="W4304" s="330"/>
    </row>
    <row r="4305" spans="1:23" s="564" customFormat="1" ht="23.25" hidden="1" customHeight="1" x14ac:dyDescent="0.25">
      <c r="A4305" s="338" t="s">
        <v>2225</v>
      </c>
      <c r="B4305" s="86" t="s">
        <v>6922</v>
      </c>
      <c r="C4305" s="661" t="s">
        <v>2029</v>
      </c>
      <c r="D4305" s="118" t="s">
        <v>6925</v>
      </c>
      <c r="E4305" s="124" t="s">
        <v>6926</v>
      </c>
      <c r="F4305" s="118" t="s">
        <v>128</v>
      </c>
      <c r="G4305" s="661">
        <v>2</v>
      </c>
      <c r="H4305" s="650">
        <v>16.8</v>
      </c>
      <c r="I4305" s="650">
        <f t="shared" si="53"/>
        <v>33.6</v>
      </c>
      <c r="J4305" s="168">
        <v>44210</v>
      </c>
      <c r="K4305" s="671" t="s">
        <v>139</v>
      </c>
      <c r="L4305" s="312" t="s">
        <v>1378</v>
      </c>
      <c r="M4305" s="652" t="s">
        <v>99</v>
      </c>
      <c r="N4305" s="653">
        <v>44264</v>
      </c>
      <c r="O4305" s="654">
        <v>44267</v>
      </c>
      <c r="P4305" s="86"/>
      <c r="Q4305" s="271" t="s">
        <v>100</v>
      </c>
      <c r="R4305" s="455">
        <f t="shared" si="52"/>
        <v>2021</v>
      </c>
      <c r="S4305" s="330"/>
      <c r="T4305" s="330"/>
      <c r="U4305" s="330"/>
      <c r="V4305" s="330"/>
      <c r="W4305" s="330"/>
    </row>
    <row r="4306" spans="1:23" s="564" customFormat="1" ht="23.25" hidden="1" customHeight="1" x14ac:dyDescent="0.25">
      <c r="A4306" s="338" t="s">
        <v>2225</v>
      </c>
      <c r="B4306" s="86" t="s">
        <v>6922</v>
      </c>
      <c r="C4306" s="661" t="s">
        <v>2029</v>
      </c>
      <c r="D4306" s="118" t="s">
        <v>6927</v>
      </c>
      <c r="E4306" s="124" t="s">
        <v>6928</v>
      </c>
      <c r="F4306" s="118" t="s">
        <v>128</v>
      </c>
      <c r="G4306" s="661">
        <v>1</v>
      </c>
      <c r="H4306" s="650">
        <v>5.4</v>
      </c>
      <c r="I4306" s="650">
        <f t="shared" si="53"/>
        <v>5.4</v>
      </c>
      <c r="J4306" s="168">
        <v>44210</v>
      </c>
      <c r="K4306" s="671" t="s">
        <v>139</v>
      </c>
      <c r="L4306" s="312" t="s">
        <v>1378</v>
      </c>
      <c r="M4306" s="652" t="s">
        <v>99</v>
      </c>
      <c r="N4306" s="653">
        <v>44264</v>
      </c>
      <c r="O4306" s="654">
        <v>44267</v>
      </c>
      <c r="P4306" s="86"/>
      <c r="Q4306" s="271" t="s">
        <v>67</v>
      </c>
      <c r="R4306" s="455">
        <f t="shared" si="52"/>
        <v>2021</v>
      </c>
      <c r="S4306" s="330"/>
      <c r="T4306" s="330"/>
      <c r="U4306" s="330"/>
      <c r="V4306" s="330"/>
      <c r="W4306" s="330"/>
    </row>
    <row r="4307" spans="1:23" s="564" customFormat="1" ht="23.25" hidden="1" customHeight="1" x14ac:dyDescent="0.25">
      <c r="A4307" s="338" t="s">
        <v>2225</v>
      </c>
      <c r="B4307" s="86" t="s">
        <v>6922</v>
      </c>
      <c r="C4307" s="661" t="s">
        <v>2029</v>
      </c>
      <c r="D4307" s="118" t="s">
        <v>6929</v>
      </c>
      <c r="E4307" s="124" t="s">
        <v>4512</v>
      </c>
      <c r="F4307" s="118" t="s">
        <v>128</v>
      </c>
      <c r="G4307" s="661">
        <v>1</v>
      </c>
      <c r="H4307" s="650">
        <v>31.75</v>
      </c>
      <c r="I4307" s="650">
        <f t="shared" si="53"/>
        <v>31.75</v>
      </c>
      <c r="J4307" s="168">
        <v>44210</v>
      </c>
      <c r="K4307" s="671" t="s">
        <v>139</v>
      </c>
      <c r="L4307" s="312" t="s">
        <v>1378</v>
      </c>
      <c r="M4307" s="652" t="s">
        <v>99</v>
      </c>
      <c r="N4307" s="660">
        <v>44264</v>
      </c>
      <c r="O4307" s="654">
        <v>44267</v>
      </c>
      <c r="P4307" s="86"/>
      <c r="Q4307" s="271" t="s">
        <v>67</v>
      </c>
      <c r="R4307" s="455">
        <f t="shared" si="52"/>
        <v>2021</v>
      </c>
      <c r="S4307" s="330"/>
      <c r="T4307" s="330"/>
      <c r="U4307" s="330"/>
      <c r="V4307" s="330"/>
      <c r="W4307" s="330"/>
    </row>
    <row r="4308" spans="1:23" s="564" customFormat="1" ht="23.25" hidden="1" customHeight="1" x14ac:dyDescent="0.25">
      <c r="A4308" s="338" t="s">
        <v>2225</v>
      </c>
      <c r="B4308" s="86" t="s">
        <v>6922</v>
      </c>
      <c r="C4308" s="661" t="s">
        <v>2029</v>
      </c>
      <c r="D4308" s="118" t="s">
        <v>6930</v>
      </c>
      <c r="E4308" s="124" t="s">
        <v>6931</v>
      </c>
      <c r="F4308" s="118" t="s">
        <v>128</v>
      </c>
      <c r="G4308" s="661">
        <v>1</v>
      </c>
      <c r="H4308" s="650">
        <v>23.92</v>
      </c>
      <c r="I4308" s="650">
        <f t="shared" si="53"/>
        <v>23.92</v>
      </c>
      <c r="J4308" s="168">
        <v>44210</v>
      </c>
      <c r="K4308" s="671" t="s">
        <v>139</v>
      </c>
      <c r="L4308" s="312" t="s">
        <v>1378</v>
      </c>
      <c r="M4308" s="652" t="s">
        <v>99</v>
      </c>
      <c r="N4308" s="660">
        <v>44264</v>
      </c>
      <c r="O4308" s="654">
        <v>44267</v>
      </c>
      <c r="P4308" s="86"/>
      <c r="Q4308" s="271" t="s">
        <v>100</v>
      </c>
      <c r="R4308" s="455">
        <f t="shared" si="52"/>
        <v>2021</v>
      </c>
      <c r="S4308" s="330"/>
      <c r="T4308" s="330"/>
      <c r="U4308" s="330"/>
      <c r="V4308" s="330"/>
      <c r="W4308" s="330"/>
    </row>
    <row r="4309" spans="1:23" s="564" customFormat="1" ht="23.25" hidden="1" customHeight="1" x14ac:dyDescent="0.25">
      <c r="A4309" s="338" t="s">
        <v>2225</v>
      </c>
      <c r="B4309" s="86" t="s">
        <v>6922</v>
      </c>
      <c r="C4309" s="661" t="s">
        <v>2029</v>
      </c>
      <c r="D4309" s="118" t="s">
        <v>6932</v>
      </c>
      <c r="E4309" s="333" t="s">
        <v>6933</v>
      </c>
      <c r="F4309" s="118" t="s">
        <v>128</v>
      </c>
      <c r="G4309" s="661">
        <v>1</v>
      </c>
      <c r="H4309" s="650">
        <v>60.06</v>
      </c>
      <c r="I4309" s="650">
        <f t="shared" si="53"/>
        <v>60.06</v>
      </c>
      <c r="J4309" s="168">
        <v>44210</v>
      </c>
      <c r="K4309" s="671" t="s">
        <v>139</v>
      </c>
      <c r="L4309" s="312" t="s">
        <v>1378</v>
      </c>
      <c r="M4309" s="652" t="s">
        <v>99</v>
      </c>
      <c r="N4309" s="653">
        <v>44264</v>
      </c>
      <c r="O4309" s="654">
        <v>44267</v>
      </c>
      <c r="P4309" s="86"/>
      <c r="Q4309" s="271" t="s">
        <v>67</v>
      </c>
      <c r="R4309" s="455">
        <f t="shared" si="52"/>
        <v>2021</v>
      </c>
      <c r="S4309" s="330"/>
      <c r="T4309" s="330"/>
      <c r="U4309" s="330"/>
      <c r="V4309" s="330"/>
      <c r="W4309" s="330"/>
    </row>
    <row r="4310" spans="1:23" s="124" customFormat="1" ht="23.25" hidden="1" customHeight="1" x14ac:dyDescent="0.25">
      <c r="A4310" s="338" t="s">
        <v>2225</v>
      </c>
      <c r="B4310" s="86" t="s">
        <v>6922</v>
      </c>
      <c r="C4310" s="661" t="s">
        <v>2029</v>
      </c>
      <c r="D4310" s="118" t="s">
        <v>6934</v>
      </c>
      <c r="E4310" s="333" t="s">
        <v>6935</v>
      </c>
      <c r="F4310" s="118" t="s">
        <v>128</v>
      </c>
      <c r="G4310" s="661">
        <v>1</v>
      </c>
      <c r="H4310" s="650">
        <v>38.11</v>
      </c>
      <c r="I4310" s="650">
        <f t="shared" si="53"/>
        <v>38.11</v>
      </c>
      <c r="J4310" s="168">
        <v>44210</v>
      </c>
      <c r="K4310" s="671" t="s">
        <v>139</v>
      </c>
      <c r="L4310" s="312" t="s">
        <v>1378</v>
      </c>
      <c r="M4310" s="652" t="s">
        <v>99</v>
      </c>
      <c r="N4310" s="653">
        <v>44264</v>
      </c>
      <c r="O4310" s="654">
        <v>44267</v>
      </c>
      <c r="P4310" s="86"/>
      <c r="Q4310" s="271" t="s">
        <v>100</v>
      </c>
      <c r="R4310" s="455">
        <f t="shared" si="52"/>
        <v>2021</v>
      </c>
      <c r="S4310" s="330"/>
      <c r="T4310" s="330"/>
      <c r="U4310" s="330"/>
      <c r="V4310" s="330"/>
      <c r="W4310" s="330"/>
    </row>
    <row r="4311" spans="1:23" ht="23.25" hidden="1" customHeight="1" x14ac:dyDescent="0.25">
      <c r="A4311" s="338" t="s">
        <v>2225</v>
      </c>
      <c r="B4311" s="86" t="s">
        <v>6922</v>
      </c>
      <c r="C4311" s="661" t="s">
        <v>2029</v>
      </c>
      <c r="D4311" s="118" t="s">
        <v>6936</v>
      </c>
      <c r="E4311" s="333" t="s">
        <v>6937</v>
      </c>
      <c r="F4311" s="118" t="s">
        <v>128</v>
      </c>
      <c r="G4311" s="661">
        <v>1</v>
      </c>
      <c r="H4311" s="650">
        <v>9.76</v>
      </c>
      <c r="I4311" s="650">
        <f t="shared" si="53"/>
        <v>9.76</v>
      </c>
      <c r="J4311" s="168">
        <v>44210</v>
      </c>
      <c r="K4311" s="671" t="s">
        <v>139</v>
      </c>
      <c r="L4311" s="312" t="s">
        <v>1378</v>
      </c>
      <c r="M4311" s="652" t="s">
        <v>99</v>
      </c>
      <c r="N4311" s="653">
        <v>44264</v>
      </c>
      <c r="O4311" s="654">
        <v>44267</v>
      </c>
      <c r="P4311" s="86"/>
      <c r="Q4311" s="271" t="s">
        <v>100</v>
      </c>
      <c r="R4311" s="455">
        <f t="shared" si="52"/>
        <v>2021</v>
      </c>
    </row>
    <row r="4312" spans="1:23" ht="23.25" hidden="1" customHeight="1" x14ac:dyDescent="0.25">
      <c r="A4312" s="338" t="s">
        <v>2225</v>
      </c>
      <c r="B4312" s="86" t="s">
        <v>6922</v>
      </c>
      <c r="C4312" s="661" t="s">
        <v>2029</v>
      </c>
      <c r="D4312" s="118" t="s">
        <v>1746</v>
      </c>
      <c r="E4312" s="333" t="s">
        <v>6938</v>
      </c>
      <c r="F4312" s="118" t="s">
        <v>128</v>
      </c>
      <c r="G4312" s="661">
        <v>1</v>
      </c>
      <c r="H4312" s="650">
        <v>16.93</v>
      </c>
      <c r="I4312" s="650">
        <f t="shared" si="53"/>
        <v>16.93</v>
      </c>
      <c r="J4312" s="168">
        <v>44210</v>
      </c>
      <c r="K4312" s="671" t="s">
        <v>139</v>
      </c>
      <c r="L4312" s="312" t="s">
        <v>1378</v>
      </c>
      <c r="M4312" s="652" t="s">
        <v>99</v>
      </c>
      <c r="N4312" s="653">
        <v>44264</v>
      </c>
      <c r="O4312" s="654">
        <v>44267</v>
      </c>
      <c r="P4312" s="86"/>
      <c r="Q4312" s="271" t="s">
        <v>100</v>
      </c>
      <c r="R4312" s="455">
        <f t="shared" si="52"/>
        <v>2021</v>
      </c>
    </row>
    <row r="4313" spans="1:23" ht="23.25" hidden="1" customHeight="1" x14ac:dyDescent="0.25">
      <c r="A4313" s="338" t="s">
        <v>2225</v>
      </c>
      <c r="B4313" s="86" t="s">
        <v>6922</v>
      </c>
      <c r="C4313" s="661" t="s">
        <v>2029</v>
      </c>
      <c r="D4313" s="118" t="s">
        <v>3137</v>
      </c>
      <c r="E4313" s="333" t="s">
        <v>6939</v>
      </c>
      <c r="F4313" s="118" t="s">
        <v>128</v>
      </c>
      <c r="G4313" s="661">
        <v>1</v>
      </c>
      <c r="H4313" s="650">
        <v>31.61</v>
      </c>
      <c r="I4313" s="650">
        <f t="shared" si="53"/>
        <v>31.61</v>
      </c>
      <c r="J4313" s="168">
        <v>44210</v>
      </c>
      <c r="K4313" s="671" t="s">
        <v>139</v>
      </c>
      <c r="L4313" s="312" t="s">
        <v>1378</v>
      </c>
      <c r="M4313" s="652" t="s">
        <v>99</v>
      </c>
      <c r="N4313" s="660">
        <v>44264</v>
      </c>
      <c r="O4313" s="654">
        <v>44267</v>
      </c>
      <c r="P4313" s="86"/>
      <c r="Q4313" s="271" t="s">
        <v>100</v>
      </c>
      <c r="R4313" s="455">
        <f t="shared" si="52"/>
        <v>2021</v>
      </c>
    </row>
    <row r="4314" spans="1:23" ht="23.25" hidden="1" customHeight="1" x14ac:dyDescent="0.25">
      <c r="A4314" s="338" t="s">
        <v>2225</v>
      </c>
      <c r="B4314" s="86" t="s">
        <v>6922</v>
      </c>
      <c r="C4314" s="661" t="s">
        <v>2029</v>
      </c>
      <c r="D4314" s="118" t="s">
        <v>1744</v>
      </c>
      <c r="E4314" s="333" t="s">
        <v>6940</v>
      </c>
      <c r="F4314" s="118" t="s">
        <v>128</v>
      </c>
      <c r="G4314" s="661">
        <v>1</v>
      </c>
      <c r="H4314" s="650">
        <v>45.46</v>
      </c>
      <c r="I4314" s="650">
        <f t="shared" si="53"/>
        <v>45.46</v>
      </c>
      <c r="J4314" s="168">
        <v>44210</v>
      </c>
      <c r="K4314" s="671" t="s">
        <v>139</v>
      </c>
      <c r="L4314" s="312" t="s">
        <v>1378</v>
      </c>
      <c r="M4314" s="652" t="s">
        <v>99</v>
      </c>
      <c r="N4314" s="653">
        <v>44264</v>
      </c>
      <c r="O4314" s="654">
        <v>44267</v>
      </c>
      <c r="P4314" s="86"/>
      <c r="Q4314" s="271" t="s">
        <v>100</v>
      </c>
      <c r="R4314" s="455">
        <f t="shared" si="52"/>
        <v>2021</v>
      </c>
    </row>
    <row r="4315" spans="1:23" ht="23.25" hidden="1" customHeight="1" x14ac:dyDescent="0.25">
      <c r="A4315" s="338" t="s">
        <v>2225</v>
      </c>
      <c r="B4315" s="86" t="s">
        <v>6922</v>
      </c>
      <c r="C4315" s="661" t="s">
        <v>2029</v>
      </c>
      <c r="D4315" s="118" t="s">
        <v>6941</v>
      </c>
      <c r="E4315" s="333" t="s">
        <v>6942</v>
      </c>
      <c r="F4315" s="118" t="s">
        <v>128</v>
      </c>
      <c r="G4315" s="661">
        <v>1</v>
      </c>
      <c r="H4315" s="650">
        <v>23.91</v>
      </c>
      <c r="I4315" s="650">
        <f t="shared" si="53"/>
        <v>23.91</v>
      </c>
      <c r="J4315" s="168">
        <v>44210</v>
      </c>
      <c r="K4315" s="671" t="s">
        <v>139</v>
      </c>
      <c r="L4315" s="312" t="s">
        <v>1378</v>
      </c>
      <c r="M4315" s="652" t="s">
        <v>99</v>
      </c>
      <c r="N4315" s="653">
        <v>44264</v>
      </c>
      <c r="O4315" s="654">
        <v>44267</v>
      </c>
      <c r="P4315" s="86"/>
      <c r="Q4315" s="271" t="s">
        <v>100</v>
      </c>
      <c r="R4315" s="455">
        <f t="shared" si="52"/>
        <v>2021</v>
      </c>
    </row>
    <row r="4316" spans="1:23" s="124" customFormat="1" ht="23.25" hidden="1" customHeight="1" x14ac:dyDescent="0.25">
      <c r="A4316" s="338" t="s">
        <v>2225</v>
      </c>
      <c r="B4316" s="86" t="s">
        <v>6922</v>
      </c>
      <c r="C4316" s="661" t="s">
        <v>2029</v>
      </c>
      <c r="D4316" s="118" t="s">
        <v>6943</v>
      </c>
      <c r="E4316" s="333" t="s">
        <v>6944</v>
      </c>
      <c r="F4316" s="118" t="s">
        <v>128</v>
      </c>
      <c r="G4316" s="661">
        <v>1</v>
      </c>
      <c r="H4316" s="650">
        <v>37.04</v>
      </c>
      <c r="I4316" s="650">
        <f t="shared" si="53"/>
        <v>37.04</v>
      </c>
      <c r="J4316" s="168">
        <v>44210</v>
      </c>
      <c r="K4316" s="671" t="s">
        <v>139</v>
      </c>
      <c r="L4316" s="312" t="s">
        <v>1378</v>
      </c>
      <c r="M4316" s="652" t="s">
        <v>99</v>
      </c>
      <c r="N4316" s="653">
        <v>44264</v>
      </c>
      <c r="O4316" s="654">
        <v>44267</v>
      </c>
      <c r="P4316" s="849"/>
      <c r="Q4316" s="271" t="s">
        <v>100</v>
      </c>
      <c r="R4316" s="455">
        <f t="shared" si="52"/>
        <v>2021</v>
      </c>
      <c r="S4316" s="330"/>
      <c r="T4316" s="330"/>
      <c r="U4316" s="330"/>
      <c r="V4316" s="330"/>
      <c r="W4316" s="330"/>
    </row>
    <row r="4317" spans="1:23" s="564" customFormat="1" ht="23.25" hidden="1" customHeight="1" x14ac:dyDescent="0.25">
      <c r="A4317" s="338" t="s">
        <v>2225</v>
      </c>
      <c r="B4317" s="86" t="s">
        <v>6922</v>
      </c>
      <c r="C4317" s="661" t="s">
        <v>2029</v>
      </c>
      <c r="D4317" s="118" t="s">
        <v>6945</v>
      </c>
      <c r="E4317" s="333" t="s">
        <v>6946</v>
      </c>
      <c r="F4317" s="118" t="s">
        <v>128</v>
      </c>
      <c r="G4317" s="661">
        <v>1</v>
      </c>
      <c r="H4317" s="650">
        <v>6.83</v>
      </c>
      <c r="I4317" s="650">
        <f t="shared" si="53"/>
        <v>6.83</v>
      </c>
      <c r="J4317" s="168">
        <v>44210</v>
      </c>
      <c r="K4317" s="671" t="s">
        <v>139</v>
      </c>
      <c r="L4317" s="312" t="s">
        <v>1378</v>
      </c>
      <c r="M4317" s="652" t="s">
        <v>99</v>
      </c>
      <c r="N4317" s="660">
        <v>44264</v>
      </c>
      <c r="O4317" s="654">
        <v>44267</v>
      </c>
      <c r="P4317" s="86"/>
      <c r="Q4317" s="271" t="s">
        <v>67</v>
      </c>
      <c r="R4317" s="455">
        <f t="shared" si="52"/>
        <v>2021</v>
      </c>
      <c r="S4317" s="330"/>
      <c r="T4317" s="330"/>
      <c r="U4317" s="330"/>
      <c r="V4317" s="330"/>
      <c r="W4317" s="330"/>
    </row>
    <row r="4318" spans="1:23" s="564" customFormat="1" ht="23.25" hidden="1" customHeight="1" x14ac:dyDescent="0.25">
      <c r="A4318" s="86" t="s">
        <v>0</v>
      </c>
      <c r="B4318" s="86" t="s">
        <v>6947</v>
      </c>
      <c r="C4318" s="661" t="s">
        <v>2738</v>
      </c>
      <c r="D4318" s="118" t="s">
        <v>6948</v>
      </c>
      <c r="E4318" s="333" t="s">
        <v>6949</v>
      </c>
      <c r="F4318" s="118" t="s">
        <v>94</v>
      </c>
      <c r="G4318" s="661" t="s">
        <v>6950</v>
      </c>
      <c r="H4318" s="650">
        <v>16.04</v>
      </c>
      <c r="I4318" s="650">
        <v>64.16</v>
      </c>
      <c r="J4318" s="500">
        <v>44210</v>
      </c>
      <c r="K4318" s="671" t="s">
        <v>33</v>
      </c>
      <c r="L4318" s="312" t="s">
        <v>0</v>
      </c>
      <c r="M4318" s="652" t="s">
        <v>45</v>
      </c>
      <c r="N4318" s="654">
        <v>44803</v>
      </c>
      <c r="O4318" s="654">
        <v>44805</v>
      </c>
      <c r="P4318" s="713"/>
      <c r="Q4318" s="271" t="s">
        <v>100</v>
      </c>
      <c r="R4318" s="455">
        <v>2021</v>
      </c>
      <c r="S4318" s="330"/>
      <c r="T4318" s="330"/>
      <c r="U4318" s="330"/>
      <c r="V4318" s="330"/>
      <c r="W4318" s="330"/>
    </row>
    <row r="4319" spans="1:23" s="564" customFormat="1" ht="23.25" hidden="1" customHeight="1" x14ac:dyDescent="0.25">
      <c r="A4319" s="333" t="s">
        <v>54</v>
      </c>
      <c r="B4319" s="86" t="s">
        <v>6951</v>
      </c>
      <c r="C4319" s="661"/>
      <c r="D4319" s="118" t="s">
        <v>6952</v>
      </c>
      <c r="E4319" s="337" t="s">
        <v>6953</v>
      </c>
      <c r="F4319" s="118" t="s">
        <v>32</v>
      </c>
      <c r="G4319" s="661">
        <v>1</v>
      </c>
      <c r="H4319" s="650">
        <v>159</v>
      </c>
      <c r="I4319" s="650">
        <v>159</v>
      </c>
      <c r="J4319" s="500">
        <v>44211</v>
      </c>
      <c r="K4319" s="671" t="s">
        <v>212</v>
      </c>
      <c r="L4319" s="312" t="s">
        <v>54</v>
      </c>
      <c r="M4319" s="652" t="s">
        <v>99</v>
      </c>
      <c r="N4319" s="653">
        <v>44263</v>
      </c>
      <c r="O4319" s="654">
        <v>44267</v>
      </c>
      <c r="P4319" s="86"/>
      <c r="Q4319" s="271" t="s">
        <v>67</v>
      </c>
      <c r="R4319" s="455">
        <f>YEAR(J4319)</f>
        <v>2021</v>
      </c>
    </row>
    <row r="4320" spans="1:23" ht="23.25" hidden="1" customHeight="1" x14ac:dyDescent="0.25">
      <c r="A4320" s="86" t="s">
        <v>36</v>
      </c>
      <c r="B4320" s="86" t="s">
        <v>6954</v>
      </c>
      <c r="C4320" s="661"/>
      <c r="D4320" s="118" t="s">
        <v>6955</v>
      </c>
      <c r="E4320" s="337" t="s">
        <v>6956</v>
      </c>
      <c r="F4320" s="118" t="s">
        <v>32</v>
      </c>
      <c r="G4320" s="661">
        <v>1</v>
      </c>
      <c r="H4320" s="650">
        <v>530.47</v>
      </c>
      <c r="I4320" s="650">
        <v>530.47</v>
      </c>
      <c r="J4320" s="168">
        <v>44214</v>
      </c>
      <c r="K4320" s="597" t="s">
        <v>287</v>
      </c>
      <c r="L4320" s="312" t="s">
        <v>36</v>
      </c>
      <c r="M4320" s="652" t="s">
        <v>99</v>
      </c>
      <c r="N4320" s="653">
        <v>44263</v>
      </c>
      <c r="O4320" s="654">
        <v>44267</v>
      </c>
      <c r="P4320" s="86"/>
      <c r="Q4320" s="271" t="s">
        <v>67</v>
      </c>
      <c r="R4320" s="455">
        <f>YEAR(J4320)</f>
        <v>2021</v>
      </c>
    </row>
    <row r="4321" spans="1:23" s="124" customFormat="1" ht="23.25" hidden="1" customHeight="1" x14ac:dyDescent="0.25">
      <c r="A4321" s="86" t="s">
        <v>1378</v>
      </c>
      <c r="B4321" s="86" t="s">
        <v>4512</v>
      </c>
      <c r="C4321" s="661" t="s">
        <v>2029</v>
      </c>
      <c r="D4321" s="899" t="s">
        <v>6929</v>
      </c>
      <c r="E4321" s="124" t="s">
        <v>4512</v>
      </c>
      <c r="F4321" s="118" t="s">
        <v>683</v>
      </c>
      <c r="G4321" s="661">
        <v>1</v>
      </c>
      <c r="H4321" s="650">
        <v>34.93</v>
      </c>
      <c r="I4321" s="650">
        <v>34.93</v>
      </c>
      <c r="J4321" s="168">
        <v>44214</v>
      </c>
      <c r="K4321" s="671" t="s">
        <v>139</v>
      </c>
      <c r="L4321" s="312" t="s">
        <v>1378</v>
      </c>
      <c r="M4321" s="652" t="s">
        <v>99</v>
      </c>
      <c r="N4321" s="653">
        <v>44264</v>
      </c>
      <c r="O4321" s="654">
        <v>44267</v>
      </c>
      <c r="P4321" s="849"/>
      <c r="Q4321" s="271" t="s">
        <v>100</v>
      </c>
      <c r="R4321" s="455">
        <f>YEAR(J4321)</f>
        <v>2021</v>
      </c>
      <c r="S4321" s="330"/>
      <c r="T4321" s="330"/>
      <c r="U4321" s="330"/>
      <c r="V4321" s="330"/>
      <c r="W4321" s="330"/>
    </row>
    <row r="4322" spans="1:23" ht="23.25" hidden="1" customHeight="1" x14ac:dyDescent="0.25">
      <c r="A4322" s="3" t="s">
        <v>1099</v>
      </c>
      <c r="B4322" s="5" t="s">
        <v>6915</v>
      </c>
      <c r="C4322" s="376"/>
      <c r="D4322" s="344"/>
      <c r="E4322" s="337" t="s">
        <v>4979</v>
      </c>
      <c r="F4322" s="344" t="s">
        <v>32</v>
      </c>
      <c r="G4322" s="344">
        <v>8</v>
      </c>
      <c r="H4322" s="650">
        <v>13.9</v>
      </c>
      <c r="I4322" s="650">
        <v>111.2</v>
      </c>
      <c r="J4322" s="366">
        <v>43482</v>
      </c>
      <c r="K4322" s="598" t="s">
        <v>76</v>
      </c>
      <c r="L4322" s="361" t="s">
        <v>2218</v>
      </c>
      <c r="M4322" s="652" t="s">
        <v>3106</v>
      </c>
      <c r="N4322" s="660">
        <v>43486</v>
      </c>
      <c r="O4322" s="654">
        <v>43494</v>
      </c>
      <c r="P4322" s="7"/>
      <c r="Q4322" s="860" t="s">
        <v>100</v>
      </c>
      <c r="R4322" s="5">
        <v>2019</v>
      </c>
    </row>
    <row r="4323" spans="1:23" ht="23.25" hidden="1" customHeight="1" x14ac:dyDescent="0.25">
      <c r="A4323" s="4" t="s">
        <v>84</v>
      </c>
      <c r="B4323" s="4" t="s">
        <v>6957</v>
      </c>
      <c r="C4323" s="430"/>
      <c r="D4323" s="332"/>
      <c r="E4323" s="337" t="s">
        <v>6958</v>
      </c>
      <c r="F4323" s="332" t="s">
        <v>32</v>
      </c>
      <c r="G4323" s="332">
        <v>10</v>
      </c>
      <c r="H4323" s="650">
        <v>13.36</v>
      </c>
      <c r="I4323" s="650">
        <v>133.6</v>
      </c>
      <c r="J4323" s="419">
        <v>43543</v>
      </c>
      <c r="K4323" s="598" t="s">
        <v>76</v>
      </c>
      <c r="L4323" s="323" t="s">
        <v>84</v>
      </c>
      <c r="M4323" s="652" t="s">
        <v>66</v>
      </c>
      <c r="N4323" s="653">
        <v>44295</v>
      </c>
      <c r="O4323" s="654">
        <v>43551</v>
      </c>
      <c r="P4323" s="794"/>
      <c r="Q4323" s="2" t="s">
        <v>67</v>
      </c>
      <c r="R4323" s="655">
        <v>2019</v>
      </c>
    </row>
    <row r="4324" spans="1:23" ht="23.25" hidden="1" customHeight="1" x14ac:dyDescent="0.25">
      <c r="A4324" s="86" t="s">
        <v>9</v>
      </c>
      <c r="B4324" s="86" t="s">
        <v>6959</v>
      </c>
      <c r="C4324" s="661" t="s">
        <v>6960</v>
      </c>
      <c r="D4324" s="118" t="s">
        <v>6961</v>
      </c>
      <c r="E4324" s="337" t="s">
        <v>6959</v>
      </c>
      <c r="F4324" s="118" t="s">
        <v>50</v>
      </c>
      <c r="G4324" s="661">
        <v>8</v>
      </c>
      <c r="H4324" s="650">
        <v>27.72</v>
      </c>
      <c r="I4324" s="650">
        <f>G4324*H4324</f>
        <v>221.76</v>
      </c>
      <c r="J4324" s="168">
        <v>44215</v>
      </c>
      <c r="K4324" s="671" t="s">
        <v>3</v>
      </c>
      <c r="L4324" s="312" t="s">
        <v>54</v>
      </c>
      <c r="M4324" s="652" t="s">
        <v>129</v>
      </c>
      <c r="N4324" s="887">
        <v>44295</v>
      </c>
      <c r="O4324" s="654">
        <v>44302</v>
      </c>
      <c r="P4324" s="86"/>
      <c r="Q4324" s="271" t="s">
        <v>67</v>
      </c>
      <c r="R4324" s="455">
        <f t="shared" ref="R4324:R4332" si="54">YEAR(J4324)</f>
        <v>2021</v>
      </c>
    </row>
    <row r="4325" spans="1:23" ht="23.25" hidden="1" customHeight="1" x14ac:dyDescent="0.25">
      <c r="A4325" s="86" t="s">
        <v>54</v>
      </c>
      <c r="B4325" s="86" t="s">
        <v>6962</v>
      </c>
      <c r="C4325" s="661"/>
      <c r="D4325" s="118">
        <v>9299104</v>
      </c>
      <c r="E4325" s="333" t="s">
        <v>6963</v>
      </c>
      <c r="F4325" s="118" t="s">
        <v>32</v>
      </c>
      <c r="G4325" s="661">
        <v>1</v>
      </c>
      <c r="H4325" s="650">
        <v>1778.88</v>
      </c>
      <c r="I4325" s="650">
        <v>1778.88</v>
      </c>
      <c r="J4325" s="168">
        <v>44215</v>
      </c>
      <c r="K4325" s="671" t="s">
        <v>6964</v>
      </c>
      <c r="L4325" s="312" t="s">
        <v>54</v>
      </c>
      <c r="M4325" s="652" t="s">
        <v>634</v>
      </c>
      <c r="N4325" s="653">
        <v>44319</v>
      </c>
      <c r="O4325" s="654">
        <v>44334</v>
      </c>
      <c r="P4325" s="86"/>
      <c r="Q4325" s="271" t="s">
        <v>100</v>
      </c>
      <c r="R4325" s="455">
        <f t="shared" si="54"/>
        <v>2021</v>
      </c>
    </row>
    <row r="4326" spans="1:23" ht="23.25" hidden="1" customHeight="1" x14ac:dyDescent="0.25">
      <c r="A4326" s="4" t="s">
        <v>0</v>
      </c>
      <c r="B4326" s="4" t="s">
        <v>6965</v>
      </c>
      <c r="C4326" s="430" t="s">
        <v>166</v>
      </c>
      <c r="D4326" s="332" t="s">
        <v>4880</v>
      </c>
      <c r="E4326" s="4" t="s">
        <v>4881</v>
      </c>
      <c r="F4326" s="118" t="s">
        <v>32</v>
      </c>
      <c r="G4326" s="661">
        <v>1</v>
      </c>
      <c r="H4326" s="650"/>
      <c r="I4326" s="650"/>
      <c r="J4326" s="168">
        <v>44216</v>
      </c>
      <c r="K4326" s="671" t="s">
        <v>216</v>
      </c>
      <c r="L4326" s="312" t="s">
        <v>54</v>
      </c>
      <c r="M4326" s="652" t="s">
        <v>3106</v>
      </c>
      <c r="N4326" s="653">
        <v>44217</v>
      </c>
      <c r="O4326" s="654">
        <v>44217</v>
      </c>
      <c r="P4326" s="86"/>
      <c r="Q4326" s="271" t="s">
        <v>100</v>
      </c>
      <c r="R4326" s="455">
        <f t="shared" si="54"/>
        <v>2021</v>
      </c>
    </row>
    <row r="4327" spans="1:23" ht="23.25" hidden="1" customHeight="1" x14ac:dyDescent="0.25">
      <c r="A4327" s="459" t="s">
        <v>9</v>
      </c>
      <c r="B4327" s="459" t="s">
        <v>5996</v>
      </c>
      <c r="C4327" s="661"/>
      <c r="D4327" s="443"/>
      <c r="E4327" s="337" t="s">
        <v>5997</v>
      </c>
      <c r="F4327" s="118" t="s">
        <v>50</v>
      </c>
      <c r="G4327" s="661">
        <v>1</v>
      </c>
      <c r="H4327" s="650">
        <v>42.85</v>
      </c>
      <c r="I4327" s="650">
        <v>42.85</v>
      </c>
      <c r="J4327" s="168">
        <v>44216</v>
      </c>
      <c r="K4327" s="833" t="s">
        <v>1560</v>
      </c>
      <c r="L4327" s="578" t="s">
        <v>9</v>
      </c>
      <c r="M4327" s="652" t="s">
        <v>129</v>
      </c>
      <c r="N4327" s="653">
        <v>44295</v>
      </c>
      <c r="O4327" s="654">
        <v>44302</v>
      </c>
      <c r="P4327" s="86"/>
      <c r="Q4327" s="271" t="s">
        <v>67</v>
      </c>
      <c r="R4327" s="455">
        <f t="shared" si="54"/>
        <v>2021</v>
      </c>
      <c r="S4327" s="124"/>
      <c r="T4327" s="124"/>
      <c r="U4327" s="124"/>
      <c r="V4327" s="124"/>
      <c r="W4327" s="124"/>
    </row>
    <row r="4328" spans="1:23" ht="23.25" hidden="1" customHeight="1" x14ac:dyDescent="0.25">
      <c r="A4328" s="86" t="s">
        <v>36</v>
      </c>
      <c r="B4328" s="86" t="s">
        <v>6966</v>
      </c>
      <c r="C4328" s="661"/>
      <c r="D4328" s="477" t="s">
        <v>6967</v>
      </c>
      <c r="E4328" s="337" t="s">
        <v>6968</v>
      </c>
      <c r="F4328" s="118" t="s">
        <v>32</v>
      </c>
      <c r="G4328" s="661">
        <v>3</v>
      </c>
      <c r="H4328" s="650">
        <f>I4328/3</f>
        <v>156.58333333333334</v>
      </c>
      <c r="I4328" s="650">
        <v>469.75</v>
      </c>
      <c r="J4328" s="168">
        <v>44217</v>
      </c>
      <c r="K4328" s="671" t="s">
        <v>287</v>
      </c>
      <c r="L4328" s="312" t="s">
        <v>36</v>
      </c>
      <c r="M4328" s="652" t="s">
        <v>4854</v>
      </c>
      <c r="N4328" s="654">
        <v>44369</v>
      </c>
      <c r="O4328" s="654">
        <v>44383</v>
      </c>
      <c r="P4328" s="86"/>
      <c r="Q4328" s="271" t="s">
        <v>67</v>
      </c>
      <c r="R4328" s="780">
        <f t="shared" si="54"/>
        <v>2021</v>
      </c>
    </row>
    <row r="4329" spans="1:23" ht="23.25" hidden="1" customHeight="1" x14ac:dyDescent="0.25">
      <c r="A4329" s="86" t="s">
        <v>3803</v>
      </c>
      <c r="B4329" s="86" t="s">
        <v>6969</v>
      </c>
      <c r="C4329" s="661" t="s">
        <v>6970</v>
      </c>
      <c r="D4329" s="118" t="s">
        <v>6971</v>
      </c>
      <c r="E4329" s="86" t="s">
        <v>6969</v>
      </c>
      <c r="F4329" s="118" t="s">
        <v>50</v>
      </c>
      <c r="G4329" s="661">
        <v>1</v>
      </c>
      <c r="H4329" s="650">
        <v>28.98</v>
      </c>
      <c r="I4329" s="650">
        <v>28.98</v>
      </c>
      <c r="J4329" s="500">
        <v>44217</v>
      </c>
      <c r="K4329" s="671" t="s">
        <v>33</v>
      </c>
      <c r="L4329" s="312" t="s">
        <v>3803</v>
      </c>
      <c r="M4329" s="652" t="s">
        <v>99</v>
      </c>
      <c r="N4329" s="653">
        <v>44263</v>
      </c>
      <c r="O4329" s="654">
        <v>44267</v>
      </c>
      <c r="P4329" s="86"/>
      <c r="Q4329" s="271" t="s">
        <v>67</v>
      </c>
      <c r="R4329" s="455">
        <f t="shared" si="54"/>
        <v>2021</v>
      </c>
    </row>
    <row r="4330" spans="1:23" ht="23.25" hidden="1" customHeight="1" x14ac:dyDescent="0.25">
      <c r="A4330" s="333" t="s">
        <v>7</v>
      </c>
      <c r="B4330" s="86" t="s">
        <v>6972</v>
      </c>
      <c r="C4330" s="661"/>
      <c r="D4330" s="118" t="s">
        <v>6973</v>
      </c>
      <c r="E4330" s="337" t="s">
        <v>6972</v>
      </c>
      <c r="F4330" s="118" t="s">
        <v>50</v>
      </c>
      <c r="G4330" s="661">
        <v>1</v>
      </c>
      <c r="H4330" s="650">
        <v>288.13</v>
      </c>
      <c r="I4330" s="650">
        <v>288.13</v>
      </c>
      <c r="J4330" s="500">
        <v>44217</v>
      </c>
      <c r="K4330" s="671" t="s">
        <v>33</v>
      </c>
      <c r="L4330" s="312" t="s">
        <v>36</v>
      </c>
      <c r="M4330" s="652" t="s">
        <v>99</v>
      </c>
      <c r="N4330" s="653">
        <v>44263</v>
      </c>
      <c r="O4330" s="654">
        <v>44267</v>
      </c>
      <c r="P4330" s="86"/>
      <c r="Q4330" s="271" t="s">
        <v>100</v>
      </c>
      <c r="R4330" s="455">
        <f t="shared" si="54"/>
        <v>2021</v>
      </c>
    </row>
    <row r="4331" spans="1:23" ht="23.25" hidden="1" customHeight="1" x14ac:dyDescent="0.25">
      <c r="A4331" s="417" t="s">
        <v>140</v>
      </c>
      <c r="B4331" s="4" t="s">
        <v>4335</v>
      </c>
      <c r="C4331" s="430" t="s">
        <v>661</v>
      </c>
      <c r="D4331" s="332">
        <v>739980</v>
      </c>
      <c r="E4331" s="3" t="s">
        <v>5555</v>
      </c>
      <c r="F4331" s="332" t="s">
        <v>94</v>
      </c>
      <c r="G4331" s="332">
        <v>1</v>
      </c>
      <c r="H4331" s="650">
        <v>844.11</v>
      </c>
      <c r="I4331" s="650">
        <f>H4331*G4331</f>
        <v>844.11</v>
      </c>
      <c r="J4331" s="419">
        <v>44218</v>
      </c>
      <c r="K4331" s="597" t="s">
        <v>180</v>
      </c>
      <c r="L4331" s="323" t="s">
        <v>54</v>
      </c>
      <c r="M4331" s="652" t="s">
        <v>634</v>
      </c>
      <c r="N4331" s="654">
        <v>44319</v>
      </c>
      <c r="O4331" s="654">
        <v>44334</v>
      </c>
      <c r="P4331" s="86"/>
      <c r="Q4331" s="271" t="s">
        <v>1261</v>
      </c>
      <c r="R4331" s="455">
        <f t="shared" si="54"/>
        <v>2021</v>
      </c>
    </row>
    <row r="4332" spans="1:23" ht="29.25" hidden="1" customHeight="1" x14ac:dyDescent="0.25">
      <c r="A4332" s="86" t="s">
        <v>54</v>
      </c>
      <c r="B4332" s="478" t="s">
        <v>6974</v>
      </c>
      <c r="C4332" s="661"/>
      <c r="D4332" s="118" t="s">
        <v>6975</v>
      </c>
      <c r="E4332" s="337" t="s">
        <v>6976</v>
      </c>
      <c r="F4332" s="118" t="s">
        <v>32</v>
      </c>
      <c r="G4332" s="661">
        <v>1</v>
      </c>
      <c r="H4332" s="650">
        <v>58.82</v>
      </c>
      <c r="I4332" s="650">
        <f>H4332*G4332</f>
        <v>58.82</v>
      </c>
      <c r="J4332" s="168">
        <v>44221</v>
      </c>
      <c r="K4332" s="671" t="s">
        <v>1892</v>
      </c>
      <c r="L4332" s="312" t="s">
        <v>88</v>
      </c>
      <c r="M4332" s="652" t="s">
        <v>4279</v>
      </c>
      <c r="N4332" s="660">
        <v>44250</v>
      </c>
      <c r="O4332" s="654"/>
      <c r="P4332" s="900"/>
      <c r="Q4332" s="901" t="s">
        <v>100</v>
      </c>
      <c r="R4332" s="902">
        <f t="shared" si="54"/>
        <v>2021</v>
      </c>
    </row>
    <row r="4333" spans="1:23" ht="23.25" hidden="1" customHeight="1" x14ac:dyDescent="0.25">
      <c r="A4333" s="4" t="s">
        <v>84</v>
      </c>
      <c r="B4333" s="4" t="s">
        <v>6957</v>
      </c>
      <c r="C4333" s="430"/>
      <c r="D4333" s="332"/>
      <c r="E4333" s="337" t="s">
        <v>6977</v>
      </c>
      <c r="F4333" s="332" t="s">
        <v>32</v>
      </c>
      <c r="G4333" s="332">
        <v>10</v>
      </c>
      <c r="H4333" s="650">
        <v>11.2</v>
      </c>
      <c r="I4333" s="650">
        <v>112</v>
      </c>
      <c r="J4333" s="419">
        <v>43543</v>
      </c>
      <c r="K4333" s="598" t="s">
        <v>76</v>
      </c>
      <c r="L4333" s="323" t="s">
        <v>84</v>
      </c>
      <c r="M4333" s="652" t="s">
        <v>66</v>
      </c>
      <c r="N4333" s="653">
        <v>44295</v>
      </c>
      <c r="O4333" s="654">
        <v>43551</v>
      </c>
      <c r="P4333" s="430"/>
      <c r="Q4333" s="2" t="s">
        <v>67</v>
      </c>
      <c r="R4333" s="655">
        <v>2019</v>
      </c>
    </row>
    <row r="4334" spans="1:23" s="564" customFormat="1" ht="23.25" hidden="1" customHeight="1" x14ac:dyDescent="0.25">
      <c r="A4334" s="86" t="s">
        <v>3056</v>
      </c>
      <c r="B4334" s="86" t="s">
        <v>6978</v>
      </c>
      <c r="C4334" s="661" t="s">
        <v>3403</v>
      </c>
      <c r="D4334" s="118" t="s">
        <v>6979</v>
      </c>
      <c r="E4334" s="333" t="s">
        <v>6980</v>
      </c>
      <c r="F4334" s="118" t="s">
        <v>94</v>
      </c>
      <c r="G4334" s="661">
        <v>1</v>
      </c>
      <c r="H4334" s="650">
        <v>341.3</v>
      </c>
      <c r="I4334" s="650">
        <v>30.98</v>
      </c>
      <c r="J4334" s="168">
        <v>44222</v>
      </c>
      <c r="K4334" s="671" t="s">
        <v>139</v>
      </c>
      <c r="L4334" s="312" t="s">
        <v>6981</v>
      </c>
      <c r="M4334" s="652" t="s">
        <v>99</v>
      </c>
      <c r="N4334" s="653">
        <v>44264</v>
      </c>
      <c r="O4334" s="654">
        <v>44267</v>
      </c>
      <c r="P4334" s="86"/>
      <c r="Q4334" s="271" t="s">
        <v>67</v>
      </c>
      <c r="R4334" s="455">
        <f t="shared" ref="R4334:R4344" si="55">YEAR(J4334)</f>
        <v>2021</v>
      </c>
      <c r="S4334" s="330"/>
      <c r="T4334" s="330"/>
      <c r="U4334" s="330"/>
      <c r="V4334" s="330"/>
      <c r="W4334" s="330"/>
    </row>
    <row r="4335" spans="1:23" s="564" customFormat="1" ht="23.25" hidden="1" customHeight="1" x14ac:dyDescent="0.25">
      <c r="A4335" s="86" t="s">
        <v>7</v>
      </c>
      <c r="B4335" s="86" t="s">
        <v>6982</v>
      </c>
      <c r="C4335" s="661"/>
      <c r="D4335" s="449" t="s">
        <v>6983</v>
      </c>
      <c r="E4335" s="337" t="s">
        <v>6984</v>
      </c>
      <c r="F4335" s="118" t="s">
        <v>50</v>
      </c>
      <c r="G4335" s="661">
        <v>1</v>
      </c>
      <c r="H4335" s="650"/>
      <c r="I4335" s="650">
        <v>31.98</v>
      </c>
      <c r="J4335" s="168">
        <v>44223</v>
      </c>
      <c r="K4335" s="671" t="s">
        <v>287</v>
      </c>
      <c r="L4335" s="312" t="s">
        <v>36</v>
      </c>
      <c r="M4335" s="652" t="s">
        <v>99</v>
      </c>
      <c r="N4335" s="653">
        <v>44263</v>
      </c>
      <c r="O4335" s="654">
        <v>44267</v>
      </c>
      <c r="P4335" s="86"/>
      <c r="Q4335" s="271" t="s">
        <v>67</v>
      </c>
      <c r="R4335" s="455">
        <f t="shared" si="55"/>
        <v>2021</v>
      </c>
      <c r="S4335" s="330"/>
      <c r="T4335" s="330"/>
      <c r="U4335" s="330"/>
      <c r="V4335" s="330"/>
      <c r="W4335" s="330"/>
    </row>
    <row r="4336" spans="1:23" ht="23.25" hidden="1" customHeight="1" x14ac:dyDescent="0.25">
      <c r="A4336" s="86" t="s">
        <v>9</v>
      </c>
      <c r="B4336" s="86" t="s">
        <v>6985</v>
      </c>
      <c r="C4336" s="661" t="s">
        <v>343</v>
      </c>
      <c r="D4336" s="118" t="s">
        <v>6986</v>
      </c>
      <c r="E4336" s="337" t="s">
        <v>6985</v>
      </c>
      <c r="F4336" s="118" t="s">
        <v>50</v>
      </c>
      <c r="G4336" s="661">
        <v>4</v>
      </c>
      <c r="H4336" s="650">
        <v>182.35</v>
      </c>
      <c r="I4336" s="650">
        <f>G4336*H4336</f>
        <v>729.4</v>
      </c>
      <c r="J4336" s="500">
        <v>44224</v>
      </c>
      <c r="K4336" s="671" t="s">
        <v>33</v>
      </c>
      <c r="L4336" s="312" t="s">
        <v>36</v>
      </c>
      <c r="M4336" s="652" t="s">
        <v>4854</v>
      </c>
      <c r="N4336" s="653">
        <v>44369</v>
      </c>
      <c r="O4336" s="654">
        <v>44383</v>
      </c>
      <c r="P4336" s="86"/>
      <c r="Q4336" s="271" t="s">
        <v>67</v>
      </c>
      <c r="R4336" s="455">
        <f t="shared" si="55"/>
        <v>2021</v>
      </c>
    </row>
    <row r="4337" spans="1:23" ht="23.25" hidden="1" customHeight="1" x14ac:dyDescent="0.25">
      <c r="A4337" s="86" t="s">
        <v>7</v>
      </c>
      <c r="B4337" s="86" t="s">
        <v>6987</v>
      </c>
      <c r="C4337" s="661"/>
      <c r="D4337" s="118"/>
      <c r="E4337" s="337" t="s">
        <v>6988</v>
      </c>
      <c r="F4337" s="118" t="s">
        <v>50</v>
      </c>
      <c r="G4337" s="661">
        <v>1</v>
      </c>
      <c r="H4337" s="650">
        <v>16.28</v>
      </c>
      <c r="I4337" s="650">
        <f>H4337*G4337</f>
        <v>16.28</v>
      </c>
      <c r="J4337" s="168">
        <v>44230</v>
      </c>
      <c r="K4337" s="671" t="s">
        <v>275</v>
      </c>
      <c r="L4337" s="312" t="s">
        <v>7</v>
      </c>
      <c r="M4337" s="652" t="s">
        <v>129</v>
      </c>
      <c r="N4337" s="653">
        <v>44295</v>
      </c>
      <c r="O4337" s="654">
        <v>44302</v>
      </c>
      <c r="P4337" s="86"/>
      <c r="Q4337" s="271" t="s">
        <v>100</v>
      </c>
      <c r="R4337" s="455">
        <f t="shared" si="55"/>
        <v>2021</v>
      </c>
    </row>
    <row r="4338" spans="1:23" ht="23.25" hidden="1" customHeight="1" x14ac:dyDescent="0.25">
      <c r="A4338" s="86" t="s">
        <v>9</v>
      </c>
      <c r="B4338" s="86" t="s">
        <v>6989</v>
      </c>
      <c r="C4338" s="661"/>
      <c r="D4338" s="118"/>
      <c r="E4338" s="337" t="s">
        <v>6989</v>
      </c>
      <c r="F4338" s="118" t="s">
        <v>50</v>
      </c>
      <c r="G4338" s="661">
        <v>4</v>
      </c>
      <c r="H4338" s="650">
        <v>4.96</v>
      </c>
      <c r="I4338" s="650">
        <f>H4338*G4338</f>
        <v>19.84</v>
      </c>
      <c r="J4338" s="168">
        <v>44230</v>
      </c>
      <c r="K4338" s="671" t="s">
        <v>234</v>
      </c>
      <c r="L4338" s="312" t="s">
        <v>9</v>
      </c>
      <c r="M4338" s="652" t="s">
        <v>129</v>
      </c>
      <c r="N4338" s="653">
        <v>44295</v>
      </c>
      <c r="O4338" s="654">
        <v>44302</v>
      </c>
      <c r="P4338" s="870"/>
      <c r="Q4338" s="271" t="s">
        <v>67</v>
      </c>
      <c r="R4338" s="455">
        <f t="shared" si="55"/>
        <v>2021</v>
      </c>
    </row>
    <row r="4339" spans="1:23" s="564" customFormat="1" ht="23.25" hidden="1" customHeight="1" x14ac:dyDescent="0.25">
      <c r="A4339" s="86" t="s">
        <v>0</v>
      </c>
      <c r="B4339" s="86" t="s">
        <v>6990</v>
      </c>
      <c r="C4339" s="661" t="s">
        <v>185</v>
      </c>
      <c r="D4339" s="118" t="s">
        <v>6991</v>
      </c>
      <c r="E4339" s="337" t="s">
        <v>6990</v>
      </c>
      <c r="F4339" s="118" t="s">
        <v>50</v>
      </c>
      <c r="G4339" s="661">
        <v>1</v>
      </c>
      <c r="H4339" s="650">
        <v>123.94</v>
      </c>
      <c r="I4339" s="650">
        <f>G4339*H4339</f>
        <v>123.94</v>
      </c>
      <c r="J4339" s="500">
        <v>44230</v>
      </c>
      <c r="K4339" s="671" t="s">
        <v>33</v>
      </c>
      <c r="L4339" s="312" t="s">
        <v>0</v>
      </c>
      <c r="M4339" s="652" t="s">
        <v>99</v>
      </c>
      <c r="N4339" s="653">
        <v>44264</v>
      </c>
      <c r="O4339" s="654">
        <v>44267</v>
      </c>
      <c r="P4339" s="86"/>
      <c r="Q4339" s="271" t="s">
        <v>100</v>
      </c>
      <c r="R4339" s="455">
        <f t="shared" si="55"/>
        <v>2021</v>
      </c>
      <c r="S4339" s="330"/>
      <c r="T4339" s="330"/>
      <c r="U4339" s="330"/>
      <c r="V4339" s="330"/>
      <c r="W4339" s="330"/>
    </row>
    <row r="4340" spans="1:23" ht="23.25" hidden="1" customHeight="1" x14ac:dyDescent="0.25">
      <c r="A4340" s="86" t="s">
        <v>54</v>
      </c>
      <c r="B4340" s="86" t="s">
        <v>6992</v>
      </c>
      <c r="C4340" s="661"/>
      <c r="D4340" s="118"/>
      <c r="E4340" s="337" t="s">
        <v>6993</v>
      </c>
      <c r="F4340" s="118" t="s">
        <v>32</v>
      </c>
      <c r="G4340" s="661">
        <v>1</v>
      </c>
      <c r="H4340" s="650">
        <v>1700</v>
      </c>
      <c r="I4340" s="650">
        <v>1700</v>
      </c>
      <c r="J4340" s="168">
        <v>44231</v>
      </c>
      <c r="K4340" s="671" t="s">
        <v>4712</v>
      </c>
      <c r="L4340" s="312" t="s">
        <v>88</v>
      </c>
      <c r="M4340" s="652" t="s">
        <v>4279</v>
      </c>
      <c r="N4340" s="653">
        <v>44263</v>
      </c>
      <c r="O4340" s="654">
        <v>44267</v>
      </c>
      <c r="P4340" s="86"/>
      <c r="Q4340" s="271" t="s">
        <v>67</v>
      </c>
      <c r="R4340" s="455">
        <f t="shared" si="55"/>
        <v>2021</v>
      </c>
    </row>
    <row r="4341" spans="1:23" ht="23.25" hidden="1" customHeight="1" x14ac:dyDescent="0.25">
      <c r="A4341" s="86" t="s">
        <v>54</v>
      </c>
      <c r="B4341" s="86" t="s">
        <v>6994</v>
      </c>
      <c r="C4341" s="661"/>
      <c r="D4341" s="118"/>
      <c r="E4341" s="337" t="s">
        <v>6995</v>
      </c>
      <c r="F4341" s="118" t="s">
        <v>32</v>
      </c>
      <c r="G4341" s="661">
        <v>1</v>
      </c>
      <c r="H4341" s="650">
        <v>202</v>
      </c>
      <c r="I4341" s="650">
        <f>H4341*G4341</f>
        <v>202</v>
      </c>
      <c r="J4341" s="168">
        <v>44231</v>
      </c>
      <c r="K4341" s="671" t="s">
        <v>4712</v>
      </c>
      <c r="L4341" s="312" t="s">
        <v>88</v>
      </c>
      <c r="M4341" s="652" t="s">
        <v>4279</v>
      </c>
      <c r="N4341" s="653">
        <v>44263</v>
      </c>
      <c r="O4341" s="654">
        <v>44267</v>
      </c>
      <c r="P4341" s="86"/>
      <c r="Q4341" s="271" t="s">
        <v>67</v>
      </c>
      <c r="R4341" s="455">
        <f t="shared" si="55"/>
        <v>2021</v>
      </c>
    </row>
    <row r="4342" spans="1:23" ht="23.25" hidden="1" customHeight="1" x14ac:dyDescent="0.25">
      <c r="A4342" s="445" t="s">
        <v>9</v>
      </c>
      <c r="B4342" s="445" t="s">
        <v>5705</v>
      </c>
      <c r="C4342" s="830"/>
      <c r="D4342" s="443" t="s">
        <v>5706</v>
      </c>
      <c r="E4342" s="441" t="s">
        <v>5705</v>
      </c>
      <c r="F4342" s="467" t="s">
        <v>50</v>
      </c>
      <c r="G4342" s="464">
        <v>10</v>
      </c>
      <c r="H4342" s="650">
        <v>6.87</v>
      </c>
      <c r="I4342" s="650">
        <f>H4342*G4342</f>
        <v>68.7</v>
      </c>
      <c r="J4342" s="161">
        <v>44232</v>
      </c>
      <c r="K4342" s="886" t="s">
        <v>188</v>
      </c>
      <c r="L4342" s="578" t="s">
        <v>9</v>
      </c>
      <c r="M4342" s="652" t="s">
        <v>193</v>
      </c>
      <c r="N4342" s="653">
        <v>44293</v>
      </c>
      <c r="O4342" s="654">
        <v>44293</v>
      </c>
      <c r="P4342" s="442"/>
      <c r="Q4342" s="892" t="s">
        <v>67</v>
      </c>
      <c r="R4342" s="455">
        <f t="shared" si="55"/>
        <v>2021</v>
      </c>
    </row>
    <row r="4343" spans="1:23" ht="23.25" hidden="1" customHeight="1" x14ac:dyDescent="0.25">
      <c r="A4343" s="86" t="s">
        <v>0</v>
      </c>
      <c r="B4343" s="86" t="s">
        <v>6996</v>
      </c>
      <c r="C4343" s="661" t="s">
        <v>185</v>
      </c>
      <c r="D4343" s="118" t="s">
        <v>6997</v>
      </c>
      <c r="E4343" s="333" t="s">
        <v>6996</v>
      </c>
      <c r="F4343" s="118" t="s">
        <v>50</v>
      </c>
      <c r="G4343" s="661">
        <v>1</v>
      </c>
      <c r="H4343" s="650">
        <v>25.98</v>
      </c>
      <c r="I4343" s="650">
        <f>H4343*G4343</f>
        <v>25.98</v>
      </c>
      <c r="J4343" s="500">
        <v>44232</v>
      </c>
      <c r="K4343" s="671" t="s">
        <v>33</v>
      </c>
      <c r="L4343" s="312" t="s">
        <v>0</v>
      </c>
      <c r="M4343" s="652" t="s">
        <v>99</v>
      </c>
      <c r="N4343" s="653">
        <v>44263</v>
      </c>
      <c r="O4343" s="654">
        <v>44267</v>
      </c>
      <c r="P4343" s="86"/>
      <c r="Q4343" s="271" t="s">
        <v>100</v>
      </c>
      <c r="R4343" s="455">
        <f t="shared" si="55"/>
        <v>2021</v>
      </c>
    </row>
    <row r="4344" spans="1:23" ht="23.25" hidden="1" customHeight="1" x14ac:dyDescent="0.25">
      <c r="A4344" s="333" t="s">
        <v>384</v>
      </c>
      <c r="B4344" s="86" t="s">
        <v>6998</v>
      </c>
      <c r="C4344" s="661" t="s">
        <v>5386</v>
      </c>
      <c r="D4344" s="861" t="s">
        <v>6999</v>
      </c>
      <c r="E4344" s="333" t="s">
        <v>7000</v>
      </c>
      <c r="F4344" s="344" t="s">
        <v>44</v>
      </c>
      <c r="G4344" s="661">
        <v>3</v>
      </c>
      <c r="H4344" s="650">
        <v>10.69</v>
      </c>
      <c r="I4344" s="650">
        <f>H4344*G4344</f>
        <v>32.07</v>
      </c>
      <c r="J4344" s="168">
        <v>44235</v>
      </c>
      <c r="K4344" s="671" t="s">
        <v>139</v>
      </c>
      <c r="L4344" s="312" t="s">
        <v>3803</v>
      </c>
      <c r="M4344" s="652" t="s">
        <v>99</v>
      </c>
      <c r="N4344" s="653">
        <v>44264</v>
      </c>
      <c r="O4344" s="654">
        <v>44267</v>
      </c>
      <c r="P4344" s="86"/>
      <c r="Q4344" s="271" t="s">
        <v>67</v>
      </c>
      <c r="R4344" s="455">
        <f t="shared" si="55"/>
        <v>2021</v>
      </c>
    </row>
    <row r="4345" spans="1:23" ht="23.25" hidden="1" customHeight="1" x14ac:dyDescent="0.25">
      <c r="A4345" s="4" t="s">
        <v>95</v>
      </c>
      <c r="B4345" s="4" t="s">
        <v>3464</v>
      </c>
      <c r="C4345" s="691" t="s">
        <v>3465</v>
      </c>
      <c r="D4345" s="421" t="s">
        <v>3466</v>
      </c>
      <c r="E4345" s="3" t="s">
        <v>3467</v>
      </c>
      <c r="F4345" s="332" t="s">
        <v>94</v>
      </c>
      <c r="G4345" s="692">
        <v>24</v>
      </c>
      <c r="H4345" s="650">
        <v>1.633</v>
      </c>
      <c r="I4345" s="650">
        <f>H4345*G4345</f>
        <v>39.192</v>
      </c>
      <c r="J4345" s="419">
        <v>44236</v>
      </c>
      <c r="K4345" s="782" t="s">
        <v>139</v>
      </c>
      <c r="L4345" s="323" t="s">
        <v>3468</v>
      </c>
      <c r="M4345" s="652"/>
      <c r="N4345" s="653"/>
      <c r="O4345" s="654"/>
      <c r="P4345" s="396"/>
      <c r="Q4345" s="4" t="s">
        <v>67</v>
      </c>
      <c r="R4345" s="655">
        <v>2020</v>
      </c>
      <c r="S4345" s="124"/>
      <c r="T4345" s="124"/>
      <c r="U4345" s="124"/>
      <c r="V4345" s="124"/>
      <c r="W4345" s="124"/>
    </row>
    <row r="4346" spans="1:23" ht="23.25" hidden="1" customHeight="1" x14ac:dyDescent="0.25">
      <c r="A4346" s="4" t="s">
        <v>95</v>
      </c>
      <c r="B4346" s="4" t="s">
        <v>3464</v>
      </c>
      <c r="C4346" s="691" t="s">
        <v>3465</v>
      </c>
      <c r="D4346" s="421" t="s">
        <v>3469</v>
      </c>
      <c r="E4346" s="3" t="s">
        <v>3470</v>
      </c>
      <c r="F4346" s="332" t="s">
        <v>94</v>
      </c>
      <c r="G4346" s="692">
        <v>60</v>
      </c>
      <c r="H4346" s="650">
        <v>2.8889999999999998</v>
      </c>
      <c r="I4346" s="650">
        <v>173.33999999999997</v>
      </c>
      <c r="J4346" s="419">
        <v>44236</v>
      </c>
      <c r="K4346" s="782" t="s">
        <v>139</v>
      </c>
      <c r="L4346" s="323" t="s">
        <v>3471</v>
      </c>
      <c r="M4346" s="652"/>
      <c r="N4346" s="653"/>
      <c r="O4346" s="654"/>
      <c r="P4346" s="396"/>
      <c r="Q4346" s="4" t="s">
        <v>67</v>
      </c>
      <c r="R4346" s="655">
        <v>2020</v>
      </c>
    </row>
    <row r="4347" spans="1:23" s="564" customFormat="1" ht="23.25" hidden="1" customHeight="1" x14ac:dyDescent="0.25">
      <c r="A4347" s="4" t="s">
        <v>9</v>
      </c>
      <c r="B4347" s="4" t="s">
        <v>2500</v>
      </c>
      <c r="C4347" s="430"/>
      <c r="D4347" s="422" t="s">
        <v>5501</v>
      </c>
      <c r="E4347" s="337" t="s">
        <v>7001</v>
      </c>
      <c r="F4347" s="332" t="s">
        <v>94</v>
      </c>
      <c r="G4347" s="332">
        <v>4</v>
      </c>
      <c r="H4347" s="650">
        <v>77.13</v>
      </c>
      <c r="I4347" s="650">
        <f t="shared" ref="I4347:I4357" si="56">H4347*G4347</f>
        <v>308.52</v>
      </c>
      <c r="J4347" s="419">
        <v>44236</v>
      </c>
      <c r="K4347" s="671" t="s">
        <v>3</v>
      </c>
      <c r="L4347" s="323" t="s">
        <v>78</v>
      </c>
      <c r="M4347" s="652" t="s">
        <v>99</v>
      </c>
      <c r="N4347" s="653">
        <v>44263</v>
      </c>
      <c r="O4347" s="654">
        <v>44267</v>
      </c>
      <c r="P4347" s="430"/>
      <c r="Q4347" s="363" t="s">
        <v>100</v>
      </c>
      <c r="R4347" s="780">
        <f t="shared" ref="R4347:R4363" si="57">YEAR(J4347)</f>
        <v>2021</v>
      </c>
      <c r="S4347" s="330"/>
      <c r="T4347" s="330"/>
      <c r="U4347" s="330"/>
      <c r="V4347" s="330"/>
      <c r="W4347" s="330"/>
    </row>
    <row r="4348" spans="1:23" ht="23.25" hidden="1" customHeight="1" x14ac:dyDescent="0.25">
      <c r="A4348" s="86" t="s">
        <v>7</v>
      </c>
      <c r="B4348" s="86" t="s">
        <v>7002</v>
      </c>
      <c r="C4348" s="661"/>
      <c r="D4348" s="118" t="s">
        <v>7003</v>
      </c>
      <c r="E4348" s="337" t="s">
        <v>7002</v>
      </c>
      <c r="F4348" s="118" t="s">
        <v>50</v>
      </c>
      <c r="G4348" s="661">
        <v>1</v>
      </c>
      <c r="H4348" s="650">
        <v>321.89999999999998</v>
      </c>
      <c r="I4348" s="650">
        <f t="shared" si="56"/>
        <v>321.89999999999998</v>
      </c>
      <c r="J4348" s="500">
        <v>44236</v>
      </c>
      <c r="K4348" s="671" t="s">
        <v>33</v>
      </c>
      <c r="L4348" s="312" t="s">
        <v>36</v>
      </c>
      <c r="M4348" s="652" t="s">
        <v>99</v>
      </c>
      <c r="N4348" s="653">
        <v>44263</v>
      </c>
      <c r="O4348" s="654">
        <v>44267</v>
      </c>
      <c r="P4348" s="86"/>
      <c r="Q4348" s="271" t="s">
        <v>100</v>
      </c>
      <c r="R4348" s="455">
        <f t="shared" si="57"/>
        <v>2021</v>
      </c>
    </row>
    <row r="4349" spans="1:23" ht="23.25" hidden="1" customHeight="1" x14ac:dyDescent="0.25">
      <c r="A4349" s="86" t="s">
        <v>103</v>
      </c>
      <c r="B4349" s="86" t="s">
        <v>7004</v>
      </c>
      <c r="C4349" s="661"/>
      <c r="D4349" s="118"/>
      <c r="E4349" s="337" t="s">
        <v>7005</v>
      </c>
      <c r="F4349" s="118" t="s">
        <v>32</v>
      </c>
      <c r="G4349" s="661">
        <v>1</v>
      </c>
      <c r="H4349" s="650">
        <v>2880.48</v>
      </c>
      <c r="I4349" s="650">
        <f t="shared" si="56"/>
        <v>2880.48</v>
      </c>
      <c r="J4349" s="168">
        <v>44239</v>
      </c>
      <c r="K4349" s="671" t="s">
        <v>275</v>
      </c>
      <c r="L4349" s="312" t="s">
        <v>535</v>
      </c>
      <c r="M4349" s="652" t="s">
        <v>99</v>
      </c>
      <c r="N4349" s="653">
        <v>44259</v>
      </c>
      <c r="O4349" s="654">
        <v>44267</v>
      </c>
      <c r="P4349" s="86"/>
      <c r="Q4349" s="271" t="s">
        <v>100</v>
      </c>
      <c r="R4349" s="455">
        <f t="shared" si="57"/>
        <v>2021</v>
      </c>
    </row>
    <row r="4350" spans="1:23" ht="23.25" hidden="1" customHeight="1" x14ac:dyDescent="0.25">
      <c r="A4350" s="86" t="s">
        <v>103</v>
      </c>
      <c r="B4350" s="86" t="s">
        <v>7006</v>
      </c>
      <c r="C4350" s="661"/>
      <c r="D4350" s="118"/>
      <c r="E4350" s="337" t="s">
        <v>7007</v>
      </c>
      <c r="F4350" s="118" t="s">
        <v>32</v>
      </c>
      <c r="G4350" s="661">
        <v>1</v>
      </c>
      <c r="H4350" s="650">
        <v>7369.42</v>
      </c>
      <c r="I4350" s="650">
        <f t="shared" si="56"/>
        <v>7369.42</v>
      </c>
      <c r="J4350" s="168">
        <v>44239</v>
      </c>
      <c r="K4350" s="671" t="s">
        <v>275</v>
      </c>
      <c r="L4350" s="312" t="s">
        <v>535</v>
      </c>
      <c r="M4350" s="652" t="s">
        <v>2351</v>
      </c>
      <c r="N4350" s="653">
        <v>44300</v>
      </c>
      <c r="O4350" s="654">
        <v>44302</v>
      </c>
      <c r="P4350" s="86"/>
      <c r="Q4350" s="271" t="s">
        <v>100</v>
      </c>
      <c r="R4350" s="455">
        <f t="shared" si="57"/>
        <v>2021</v>
      </c>
      <c r="S4350" s="124"/>
      <c r="T4350" s="124"/>
      <c r="U4350" s="124"/>
      <c r="V4350" s="124"/>
      <c r="W4350" s="124"/>
    </row>
    <row r="4351" spans="1:23" ht="23.25" hidden="1" customHeight="1" x14ac:dyDescent="0.25">
      <c r="A4351" s="86" t="s">
        <v>54</v>
      </c>
      <c r="B4351" s="86" t="s">
        <v>7008</v>
      </c>
      <c r="C4351" s="661" t="s">
        <v>7009</v>
      </c>
      <c r="D4351" s="118">
        <v>101181143</v>
      </c>
      <c r="E4351" s="124" t="s">
        <v>7010</v>
      </c>
      <c r="F4351" s="344" t="s">
        <v>44</v>
      </c>
      <c r="G4351" s="661">
        <v>1</v>
      </c>
      <c r="H4351" s="650">
        <v>260.43</v>
      </c>
      <c r="I4351" s="650">
        <f t="shared" si="56"/>
        <v>260.43</v>
      </c>
      <c r="J4351" s="500">
        <v>44239</v>
      </c>
      <c r="K4351" s="671" t="s">
        <v>33</v>
      </c>
      <c r="L4351" s="312" t="s">
        <v>54</v>
      </c>
      <c r="M4351" s="652" t="s">
        <v>99</v>
      </c>
      <c r="N4351" s="653">
        <v>44264</v>
      </c>
      <c r="O4351" s="654">
        <v>44267</v>
      </c>
      <c r="P4351" s="86"/>
      <c r="Q4351" s="271" t="s">
        <v>67</v>
      </c>
      <c r="R4351" s="455">
        <f t="shared" si="57"/>
        <v>2021</v>
      </c>
    </row>
    <row r="4352" spans="1:23" ht="23.25" hidden="1" customHeight="1" x14ac:dyDescent="0.25">
      <c r="A4352" s="86" t="s">
        <v>54</v>
      </c>
      <c r="B4352" s="86" t="s">
        <v>7011</v>
      </c>
      <c r="C4352" s="661"/>
      <c r="D4352" s="118"/>
      <c r="E4352" s="337" t="s">
        <v>7012</v>
      </c>
      <c r="F4352" s="118" t="s">
        <v>32</v>
      </c>
      <c r="G4352" s="661">
        <v>1</v>
      </c>
      <c r="H4352" s="650">
        <v>2905.8</v>
      </c>
      <c r="I4352" s="650">
        <f t="shared" si="56"/>
        <v>2905.8</v>
      </c>
      <c r="J4352" s="168">
        <v>44239</v>
      </c>
      <c r="K4352" s="671" t="s">
        <v>4712</v>
      </c>
      <c r="L4352" s="312" t="s">
        <v>54</v>
      </c>
      <c r="M4352" s="652" t="s">
        <v>5245</v>
      </c>
      <c r="N4352" s="653">
        <v>44286</v>
      </c>
      <c r="O4352" s="654">
        <v>44286</v>
      </c>
      <c r="P4352" s="86"/>
      <c r="Q4352" s="271" t="s">
        <v>100</v>
      </c>
      <c r="R4352" s="455">
        <f t="shared" si="57"/>
        <v>2021</v>
      </c>
    </row>
    <row r="4353" spans="1:23" s="124" customFormat="1" ht="23.25" hidden="1" customHeight="1" x14ac:dyDescent="0.25">
      <c r="A4353" s="5" t="s">
        <v>9</v>
      </c>
      <c r="B4353" s="5" t="s">
        <v>4957</v>
      </c>
      <c r="C4353" s="376" t="s">
        <v>1423</v>
      </c>
      <c r="D4353" s="422" t="s">
        <v>351</v>
      </c>
      <c r="E4353" s="337" t="s">
        <v>1424</v>
      </c>
      <c r="F4353" s="344" t="s">
        <v>50</v>
      </c>
      <c r="G4353" s="344">
        <v>400</v>
      </c>
      <c r="H4353" s="650">
        <v>0.01</v>
      </c>
      <c r="I4353" s="650">
        <f t="shared" si="56"/>
        <v>4</v>
      </c>
      <c r="J4353" s="168">
        <v>44243</v>
      </c>
      <c r="K4353" s="671" t="s">
        <v>188</v>
      </c>
      <c r="L4353" s="312" t="s">
        <v>9</v>
      </c>
      <c r="M4353" s="652" t="s">
        <v>129</v>
      </c>
      <c r="N4353" s="653">
        <v>44293</v>
      </c>
      <c r="O4353" s="654">
        <v>44293</v>
      </c>
      <c r="P4353" s="870"/>
      <c r="Q4353" s="271" t="s">
        <v>100</v>
      </c>
      <c r="R4353" s="455">
        <f t="shared" si="57"/>
        <v>2021</v>
      </c>
      <c r="S4353" s="330"/>
      <c r="T4353" s="330"/>
      <c r="U4353" s="330"/>
      <c r="V4353" s="330"/>
      <c r="W4353" s="330"/>
    </row>
    <row r="4354" spans="1:23" ht="23.25" hidden="1" customHeight="1" x14ac:dyDescent="0.25">
      <c r="A4354" s="5" t="s">
        <v>9</v>
      </c>
      <c r="B4354" s="5" t="s">
        <v>4958</v>
      </c>
      <c r="C4354" s="376" t="s">
        <v>1423</v>
      </c>
      <c r="D4354" s="422" t="s">
        <v>353</v>
      </c>
      <c r="E4354" s="337" t="s">
        <v>1424</v>
      </c>
      <c r="F4354" s="344" t="s">
        <v>50</v>
      </c>
      <c r="G4354" s="344">
        <v>400</v>
      </c>
      <c r="H4354" s="650">
        <v>0.03</v>
      </c>
      <c r="I4354" s="650">
        <f t="shared" si="56"/>
        <v>12</v>
      </c>
      <c r="J4354" s="168">
        <v>44243</v>
      </c>
      <c r="K4354" s="671" t="s">
        <v>188</v>
      </c>
      <c r="L4354" s="312" t="s">
        <v>9</v>
      </c>
      <c r="M4354" s="652" t="s">
        <v>129</v>
      </c>
      <c r="N4354" s="653">
        <v>44293</v>
      </c>
      <c r="O4354" s="654">
        <v>44293</v>
      </c>
      <c r="P4354" s="86"/>
      <c r="Q4354" s="271" t="s">
        <v>100</v>
      </c>
      <c r="R4354" s="455">
        <f t="shared" si="57"/>
        <v>2021</v>
      </c>
    </row>
    <row r="4355" spans="1:23" ht="23.25" hidden="1" customHeight="1" x14ac:dyDescent="0.25">
      <c r="A4355" s="5" t="s">
        <v>9</v>
      </c>
      <c r="B4355" s="5" t="s">
        <v>4959</v>
      </c>
      <c r="C4355" s="376" t="s">
        <v>1423</v>
      </c>
      <c r="D4355" s="422" t="s">
        <v>354</v>
      </c>
      <c r="E4355" s="337" t="s">
        <v>1424</v>
      </c>
      <c r="F4355" s="344" t="s">
        <v>50</v>
      </c>
      <c r="G4355" s="332">
        <v>400</v>
      </c>
      <c r="H4355" s="650">
        <v>0.04</v>
      </c>
      <c r="I4355" s="650">
        <f t="shared" si="56"/>
        <v>16</v>
      </c>
      <c r="J4355" s="168">
        <v>44243</v>
      </c>
      <c r="K4355" s="671" t="s">
        <v>188</v>
      </c>
      <c r="L4355" s="312" t="s">
        <v>9</v>
      </c>
      <c r="M4355" s="652" t="s">
        <v>129</v>
      </c>
      <c r="N4355" s="653">
        <v>44293</v>
      </c>
      <c r="O4355" s="654">
        <v>44293</v>
      </c>
      <c r="P4355" s="86"/>
      <c r="Q4355" s="271" t="s">
        <v>100</v>
      </c>
      <c r="R4355" s="455">
        <f t="shared" si="57"/>
        <v>2021</v>
      </c>
    </row>
    <row r="4356" spans="1:23" ht="23.25" hidden="1" customHeight="1" x14ac:dyDescent="0.25">
      <c r="A4356" s="5" t="s">
        <v>9</v>
      </c>
      <c r="B4356" s="5" t="s">
        <v>4961</v>
      </c>
      <c r="C4356" s="376" t="s">
        <v>1423</v>
      </c>
      <c r="D4356" s="422" t="s">
        <v>3822</v>
      </c>
      <c r="E4356" s="337" t="s">
        <v>1424</v>
      </c>
      <c r="F4356" s="344" t="s">
        <v>50</v>
      </c>
      <c r="G4356" s="344">
        <v>200</v>
      </c>
      <c r="H4356" s="650">
        <v>0.05</v>
      </c>
      <c r="I4356" s="650">
        <f t="shared" si="56"/>
        <v>10</v>
      </c>
      <c r="J4356" s="168">
        <v>44243</v>
      </c>
      <c r="K4356" s="671" t="s">
        <v>188</v>
      </c>
      <c r="L4356" s="312" t="s">
        <v>9</v>
      </c>
      <c r="M4356" s="652" t="s">
        <v>129</v>
      </c>
      <c r="N4356" s="653">
        <v>44293</v>
      </c>
      <c r="O4356" s="654">
        <v>44293</v>
      </c>
      <c r="P4356" s="86"/>
      <c r="Q4356" s="271" t="s">
        <v>100</v>
      </c>
      <c r="R4356" s="455">
        <f t="shared" si="57"/>
        <v>2021</v>
      </c>
    </row>
    <row r="4357" spans="1:23" ht="23.25" hidden="1" customHeight="1" x14ac:dyDescent="0.25">
      <c r="A4357" s="5" t="s">
        <v>9</v>
      </c>
      <c r="B4357" s="5" t="s">
        <v>4962</v>
      </c>
      <c r="C4357" s="376" t="s">
        <v>1423</v>
      </c>
      <c r="D4357" s="422" t="s">
        <v>355</v>
      </c>
      <c r="E4357" s="337" t="s">
        <v>1424</v>
      </c>
      <c r="F4357" s="344" t="s">
        <v>50</v>
      </c>
      <c r="G4357" s="344">
        <v>200</v>
      </c>
      <c r="H4357" s="650">
        <v>0.13</v>
      </c>
      <c r="I4357" s="650">
        <f t="shared" si="56"/>
        <v>26</v>
      </c>
      <c r="J4357" s="168">
        <v>44243</v>
      </c>
      <c r="K4357" s="671" t="s">
        <v>188</v>
      </c>
      <c r="L4357" s="312" t="s">
        <v>9</v>
      </c>
      <c r="M4357" s="652" t="s">
        <v>129</v>
      </c>
      <c r="N4357" s="653">
        <v>44293</v>
      </c>
      <c r="O4357" s="654">
        <v>44293</v>
      </c>
      <c r="P4357" s="870"/>
      <c r="Q4357" s="271" t="s">
        <v>100</v>
      </c>
      <c r="R4357" s="455">
        <f t="shared" si="57"/>
        <v>2021</v>
      </c>
    </row>
    <row r="4358" spans="1:23" ht="23.25" hidden="1" customHeight="1" x14ac:dyDescent="0.25">
      <c r="A4358" s="437" t="s">
        <v>4221</v>
      </c>
      <c r="B4358" s="4" t="s">
        <v>464</v>
      </c>
      <c r="C4358" s="668" t="s">
        <v>180</v>
      </c>
      <c r="D4358" s="439">
        <v>910001298</v>
      </c>
      <c r="E4358" s="437" t="s">
        <v>465</v>
      </c>
      <c r="F4358" s="344" t="s">
        <v>44</v>
      </c>
      <c r="G4358" s="439">
        <v>1</v>
      </c>
      <c r="H4358" s="650">
        <v>2746.47</v>
      </c>
      <c r="I4358" s="650">
        <f>G4358*H4358</f>
        <v>2746.47</v>
      </c>
      <c r="J4358" s="168">
        <v>44243</v>
      </c>
      <c r="K4358" s="671" t="s">
        <v>180</v>
      </c>
      <c r="L4358" s="312" t="s">
        <v>2495</v>
      </c>
      <c r="M4358" s="652" t="s">
        <v>99</v>
      </c>
      <c r="N4358" s="660">
        <v>44263</v>
      </c>
      <c r="O4358" s="654">
        <v>44267</v>
      </c>
      <c r="P4358" s="870"/>
      <c r="Q4358" s="271" t="s">
        <v>67</v>
      </c>
      <c r="R4358" s="455">
        <f t="shared" si="57"/>
        <v>2021</v>
      </c>
    </row>
    <row r="4359" spans="1:23" ht="23.25" hidden="1" customHeight="1" x14ac:dyDescent="0.25">
      <c r="A4359" s="5" t="s">
        <v>7</v>
      </c>
      <c r="B4359" s="86" t="s">
        <v>7013</v>
      </c>
      <c r="C4359" s="661" t="s">
        <v>2389</v>
      </c>
      <c r="D4359" s="122" t="s">
        <v>7014</v>
      </c>
      <c r="E4359" s="337" t="s">
        <v>7013</v>
      </c>
      <c r="F4359" s="118" t="s">
        <v>50</v>
      </c>
      <c r="G4359" s="661">
        <v>2</v>
      </c>
      <c r="H4359" s="650">
        <v>33.6</v>
      </c>
      <c r="I4359" s="650">
        <v>73.2</v>
      </c>
      <c r="J4359" s="500">
        <v>44243</v>
      </c>
      <c r="K4359" s="671" t="s">
        <v>212</v>
      </c>
      <c r="L4359" s="312" t="s">
        <v>7015</v>
      </c>
      <c r="M4359" s="652" t="s">
        <v>99</v>
      </c>
      <c r="N4359" s="653">
        <v>44259</v>
      </c>
      <c r="O4359" s="654">
        <v>44267</v>
      </c>
      <c r="P4359" s="86"/>
      <c r="Q4359" s="271" t="s">
        <v>67</v>
      </c>
      <c r="R4359" s="667">
        <f t="shared" si="57"/>
        <v>2021</v>
      </c>
    </row>
    <row r="4360" spans="1:23" ht="23.25" hidden="1" customHeight="1" x14ac:dyDescent="0.25">
      <c r="A4360" s="438" t="s">
        <v>0</v>
      </c>
      <c r="B4360" s="86" t="s">
        <v>276</v>
      </c>
      <c r="C4360" s="894" t="s">
        <v>7016</v>
      </c>
      <c r="D4360" s="834" t="s">
        <v>7017</v>
      </c>
      <c r="E4360" s="342" t="s">
        <v>7018</v>
      </c>
      <c r="F4360" s="118" t="s">
        <v>94</v>
      </c>
      <c r="G4360" s="894">
        <v>5</v>
      </c>
      <c r="H4360" s="650">
        <v>33.6</v>
      </c>
      <c r="I4360" s="650">
        <v>73.2</v>
      </c>
      <c r="J4360" s="168">
        <v>44243</v>
      </c>
      <c r="K4360" s="895" t="s">
        <v>234</v>
      </c>
      <c r="L4360" s="312" t="s">
        <v>7019</v>
      </c>
      <c r="M4360" s="652" t="s">
        <v>99</v>
      </c>
      <c r="N4360" s="653">
        <v>44259</v>
      </c>
      <c r="O4360" s="654"/>
      <c r="P4360" s="86"/>
      <c r="Q4360" s="271" t="s">
        <v>67</v>
      </c>
      <c r="R4360" s="455">
        <f t="shared" si="57"/>
        <v>2021</v>
      </c>
    </row>
    <row r="4361" spans="1:23" ht="23.25" hidden="1" customHeight="1" x14ac:dyDescent="0.25">
      <c r="A4361" s="5" t="s">
        <v>7</v>
      </c>
      <c r="B4361" s="86" t="s">
        <v>7020</v>
      </c>
      <c r="C4361" s="661" t="s">
        <v>2389</v>
      </c>
      <c r="D4361" s="122" t="s">
        <v>7021</v>
      </c>
      <c r="E4361" s="337" t="s">
        <v>7020</v>
      </c>
      <c r="F4361" s="118" t="s">
        <v>50</v>
      </c>
      <c r="G4361" s="661">
        <v>2</v>
      </c>
      <c r="H4361" s="650">
        <v>8.4</v>
      </c>
      <c r="I4361" s="650">
        <v>16.8</v>
      </c>
      <c r="J4361" s="500">
        <v>44243</v>
      </c>
      <c r="K4361" s="671" t="s">
        <v>212</v>
      </c>
      <c r="L4361" s="312" t="s">
        <v>7022</v>
      </c>
      <c r="M4361" s="652" t="s">
        <v>99</v>
      </c>
      <c r="N4361" s="653">
        <v>44259</v>
      </c>
      <c r="O4361" s="654">
        <v>44267</v>
      </c>
      <c r="P4361" s="86"/>
      <c r="Q4361" s="271" t="s">
        <v>67</v>
      </c>
      <c r="R4361" s="667">
        <f t="shared" si="57"/>
        <v>2021</v>
      </c>
    </row>
    <row r="4362" spans="1:23" ht="23.25" hidden="1" customHeight="1" x14ac:dyDescent="0.25">
      <c r="A4362" s="5" t="s">
        <v>3803</v>
      </c>
      <c r="B4362" s="86" t="s">
        <v>7023</v>
      </c>
      <c r="C4362" s="661" t="s">
        <v>198</v>
      </c>
      <c r="D4362" s="118">
        <v>181235</v>
      </c>
      <c r="E4362" s="86" t="s">
        <v>7023</v>
      </c>
      <c r="F4362" s="118" t="s">
        <v>144</v>
      </c>
      <c r="G4362" s="661">
        <v>4</v>
      </c>
      <c r="H4362" s="650">
        <v>103.74</v>
      </c>
      <c r="I4362" s="650">
        <f>G4362*H4362</f>
        <v>414.96</v>
      </c>
      <c r="J4362" s="168">
        <v>44244</v>
      </c>
      <c r="K4362" s="671" t="s">
        <v>3</v>
      </c>
      <c r="L4362" s="312" t="s">
        <v>3803</v>
      </c>
      <c r="M4362" s="652" t="s">
        <v>99</v>
      </c>
      <c r="N4362" s="653">
        <v>44263</v>
      </c>
      <c r="O4362" s="654">
        <v>44267</v>
      </c>
      <c r="P4362" s="86"/>
      <c r="Q4362" s="271" t="s">
        <v>100</v>
      </c>
      <c r="R4362" s="455">
        <f t="shared" si="57"/>
        <v>2021</v>
      </c>
    </row>
    <row r="4363" spans="1:23" ht="23.25" hidden="1" customHeight="1" x14ac:dyDescent="0.25">
      <c r="A4363" s="4" t="s">
        <v>389</v>
      </c>
      <c r="B4363" s="4" t="s">
        <v>5472</v>
      </c>
      <c r="C4363" s="430" t="s">
        <v>947</v>
      </c>
      <c r="D4363" s="332"/>
      <c r="E4363" s="337" t="s">
        <v>5473</v>
      </c>
      <c r="F4363" s="332" t="s">
        <v>144</v>
      </c>
      <c r="G4363" s="332">
        <v>20</v>
      </c>
      <c r="H4363" s="650">
        <v>2.2799999999999998</v>
      </c>
      <c r="I4363" s="650">
        <v>45.599999999999994</v>
      </c>
      <c r="J4363" s="168">
        <v>44244</v>
      </c>
      <c r="K4363" s="597" t="s">
        <v>234</v>
      </c>
      <c r="L4363" s="323" t="s">
        <v>389</v>
      </c>
      <c r="M4363" s="652" t="s">
        <v>3106</v>
      </c>
      <c r="N4363" s="653">
        <v>43845</v>
      </c>
      <c r="O4363" s="654">
        <v>43852</v>
      </c>
      <c r="P4363" s="430"/>
      <c r="Q4363" s="2" t="s">
        <v>100</v>
      </c>
      <c r="R4363" s="455">
        <f t="shared" si="57"/>
        <v>2021</v>
      </c>
    </row>
    <row r="4364" spans="1:23" ht="23.25" hidden="1" customHeight="1" x14ac:dyDescent="0.25">
      <c r="A4364" s="4" t="s">
        <v>84</v>
      </c>
      <c r="B4364" s="4" t="s">
        <v>6957</v>
      </c>
      <c r="C4364" s="430"/>
      <c r="D4364" s="332"/>
      <c r="E4364" s="337" t="s">
        <v>7024</v>
      </c>
      <c r="F4364" s="332" t="s">
        <v>32</v>
      </c>
      <c r="G4364" s="332">
        <v>10</v>
      </c>
      <c r="H4364" s="650">
        <v>17.52</v>
      </c>
      <c r="I4364" s="650">
        <v>175.2</v>
      </c>
      <c r="J4364" s="419">
        <v>43543</v>
      </c>
      <c r="K4364" s="598" t="s">
        <v>76</v>
      </c>
      <c r="L4364" s="323" t="s">
        <v>84</v>
      </c>
      <c r="M4364" s="652" t="s">
        <v>66</v>
      </c>
      <c r="N4364" s="653">
        <v>44295</v>
      </c>
      <c r="O4364" s="654">
        <v>43551</v>
      </c>
      <c r="P4364" s="430"/>
      <c r="Q4364" s="2" t="s">
        <v>67</v>
      </c>
      <c r="R4364" s="655">
        <v>2019</v>
      </c>
    </row>
    <row r="4365" spans="1:23" ht="23.25" hidden="1" customHeight="1" x14ac:dyDescent="0.25">
      <c r="A4365" s="86" t="s">
        <v>0</v>
      </c>
      <c r="B4365" s="86" t="s">
        <v>7025</v>
      </c>
      <c r="C4365" s="661" t="s">
        <v>947</v>
      </c>
      <c r="D4365" s="118" t="s">
        <v>2232</v>
      </c>
      <c r="E4365" s="124" t="s">
        <v>7026</v>
      </c>
      <c r="F4365" s="118" t="s">
        <v>94</v>
      </c>
      <c r="G4365" s="661">
        <v>2</v>
      </c>
      <c r="H4365" s="650">
        <v>61.66</v>
      </c>
      <c r="I4365" s="650">
        <f>H4365*G4365</f>
        <v>123.32</v>
      </c>
      <c r="J4365" s="168">
        <v>44245</v>
      </c>
      <c r="K4365" s="671" t="s">
        <v>234</v>
      </c>
      <c r="L4365" s="312" t="s">
        <v>0</v>
      </c>
      <c r="M4365" s="652" t="s">
        <v>2351</v>
      </c>
      <c r="N4365" s="653">
        <v>44300</v>
      </c>
      <c r="O4365" s="654">
        <v>44302</v>
      </c>
      <c r="P4365" s="86"/>
      <c r="Q4365" s="271" t="s">
        <v>67</v>
      </c>
      <c r="R4365" s="455">
        <f>YEAR(J4365)</f>
        <v>2021</v>
      </c>
    </row>
    <row r="4366" spans="1:23" s="124" customFormat="1" ht="23.25" hidden="1" customHeight="1" x14ac:dyDescent="0.25">
      <c r="A4366" s="86" t="s">
        <v>0</v>
      </c>
      <c r="B4366" s="86" t="s">
        <v>7025</v>
      </c>
      <c r="C4366" s="661" t="s">
        <v>947</v>
      </c>
      <c r="D4366" s="118" t="s">
        <v>7027</v>
      </c>
      <c r="E4366" s="337" t="s">
        <v>7028</v>
      </c>
      <c r="F4366" s="118" t="s">
        <v>94</v>
      </c>
      <c r="G4366" s="661">
        <v>2</v>
      </c>
      <c r="H4366" s="650">
        <v>5.27</v>
      </c>
      <c r="I4366" s="650">
        <f>H4366*G4366</f>
        <v>10.54</v>
      </c>
      <c r="J4366" s="168">
        <v>44245</v>
      </c>
      <c r="K4366" s="671" t="s">
        <v>234</v>
      </c>
      <c r="L4366" s="312" t="s">
        <v>0</v>
      </c>
      <c r="M4366" s="652" t="s">
        <v>2351</v>
      </c>
      <c r="N4366" s="653">
        <v>44300</v>
      </c>
      <c r="O4366" s="654">
        <v>44302</v>
      </c>
      <c r="P4366" s="86"/>
      <c r="Q4366" s="271" t="s">
        <v>67</v>
      </c>
      <c r="R4366" s="455">
        <f>YEAR(J4366)</f>
        <v>2021</v>
      </c>
      <c r="S4366" s="330"/>
      <c r="T4366" s="330"/>
      <c r="U4366" s="330"/>
      <c r="V4366" s="330"/>
      <c r="W4366" s="330"/>
    </row>
    <row r="4367" spans="1:23" ht="23.25" hidden="1" customHeight="1" x14ac:dyDescent="0.25">
      <c r="A4367" s="86" t="s">
        <v>0</v>
      </c>
      <c r="B4367" s="86" t="s">
        <v>7025</v>
      </c>
      <c r="C4367" s="661" t="s">
        <v>3321</v>
      </c>
      <c r="D4367" s="449">
        <v>10042007</v>
      </c>
      <c r="E4367" s="124" t="s">
        <v>7029</v>
      </c>
      <c r="F4367" s="118" t="s">
        <v>94</v>
      </c>
      <c r="G4367" s="661">
        <v>1</v>
      </c>
      <c r="H4367" s="650">
        <v>17.440000000000001</v>
      </c>
      <c r="I4367" s="650">
        <f>H4367*G4367</f>
        <v>17.440000000000001</v>
      </c>
      <c r="J4367" s="168">
        <v>44245</v>
      </c>
      <c r="K4367" s="671" t="s">
        <v>188</v>
      </c>
      <c r="L4367" s="312" t="s">
        <v>0</v>
      </c>
      <c r="M4367" s="652" t="s">
        <v>4554</v>
      </c>
      <c r="N4367" s="653">
        <v>44309</v>
      </c>
      <c r="O4367" s="654">
        <v>44315</v>
      </c>
      <c r="P4367" s="86"/>
      <c r="Q4367" s="271" t="s">
        <v>100</v>
      </c>
      <c r="R4367" s="455">
        <f>YEAR(J4367)</f>
        <v>2021</v>
      </c>
    </row>
    <row r="4368" spans="1:23" s="564" customFormat="1" ht="23.25" hidden="1" customHeight="1" x14ac:dyDescent="0.25">
      <c r="A4368" s="86" t="s">
        <v>0</v>
      </c>
      <c r="B4368" s="86" t="s">
        <v>7025</v>
      </c>
      <c r="C4368" s="661" t="s">
        <v>3321</v>
      </c>
      <c r="D4368" s="449">
        <v>10042010</v>
      </c>
      <c r="E4368" s="124" t="s">
        <v>7030</v>
      </c>
      <c r="F4368" s="118" t="s">
        <v>94</v>
      </c>
      <c r="G4368" s="661">
        <v>1</v>
      </c>
      <c r="H4368" s="650">
        <v>20.03</v>
      </c>
      <c r="I4368" s="650">
        <f>H4368*G4368</f>
        <v>20.03</v>
      </c>
      <c r="J4368" s="168">
        <v>44245</v>
      </c>
      <c r="K4368" s="671" t="s">
        <v>188</v>
      </c>
      <c r="L4368" s="312" t="s">
        <v>0</v>
      </c>
      <c r="M4368" s="652" t="s">
        <v>4554</v>
      </c>
      <c r="N4368" s="653">
        <v>44309</v>
      </c>
      <c r="O4368" s="654">
        <v>44315</v>
      </c>
      <c r="P4368" s="86"/>
      <c r="Q4368" s="271" t="s">
        <v>1261</v>
      </c>
      <c r="R4368" s="455">
        <f>YEAR(J4368)</f>
        <v>2021</v>
      </c>
      <c r="S4368" s="330"/>
      <c r="T4368" s="330"/>
      <c r="U4368" s="330"/>
      <c r="V4368" s="330"/>
      <c r="W4368" s="330"/>
    </row>
    <row r="4369" spans="1:23" ht="23.25" hidden="1" customHeight="1" x14ac:dyDescent="0.25">
      <c r="A4369" s="4" t="s">
        <v>84</v>
      </c>
      <c r="B4369" s="4" t="s">
        <v>6957</v>
      </c>
      <c r="C4369" s="430"/>
      <c r="D4369" s="332"/>
      <c r="E4369" s="337" t="s">
        <v>7031</v>
      </c>
      <c r="F4369" s="332" t="s">
        <v>32</v>
      </c>
      <c r="G4369" s="332">
        <v>10</v>
      </c>
      <c r="H4369" s="650">
        <v>18.64</v>
      </c>
      <c r="I4369" s="650">
        <v>186.4</v>
      </c>
      <c r="J4369" s="419">
        <v>43543</v>
      </c>
      <c r="K4369" s="598" t="s">
        <v>76</v>
      </c>
      <c r="L4369" s="323" t="s">
        <v>84</v>
      </c>
      <c r="M4369" s="652" t="s">
        <v>66</v>
      </c>
      <c r="N4369" s="653">
        <v>44295</v>
      </c>
      <c r="O4369" s="654">
        <v>43551</v>
      </c>
      <c r="P4369" s="430"/>
      <c r="Q4369" s="2" t="s">
        <v>67</v>
      </c>
      <c r="R4369" s="655">
        <v>2019</v>
      </c>
    </row>
    <row r="4370" spans="1:23" ht="23.25" hidden="1" customHeight="1" x14ac:dyDescent="0.25">
      <c r="A4370" s="86" t="s">
        <v>9</v>
      </c>
      <c r="B4370" s="86" t="s">
        <v>7032</v>
      </c>
      <c r="C4370" s="661" t="s">
        <v>2029</v>
      </c>
      <c r="D4370" s="118" t="s">
        <v>7033</v>
      </c>
      <c r="E4370" s="333" t="s">
        <v>7034</v>
      </c>
      <c r="F4370" s="118" t="s">
        <v>144</v>
      </c>
      <c r="G4370" s="661">
        <v>3</v>
      </c>
      <c r="H4370" s="650">
        <v>10.5</v>
      </c>
      <c r="I4370" s="650">
        <f>H4370*G4370</f>
        <v>31.5</v>
      </c>
      <c r="J4370" s="168">
        <v>44246</v>
      </c>
      <c r="K4370" s="671" t="s">
        <v>139</v>
      </c>
      <c r="L4370" s="312"/>
      <c r="M4370" s="652" t="s">
        <v>99</v>
      </c>
      <c r="N4370" s="653">
        <v>44264</v>
      </c>
      <c r="O4370" s="654">
        <v>44267</v>
      </c>
      <c r="P4370" s="86"/>
      <c r="Q4370" s="271" t="s">
        <v>100</v>
      </c>
      <c r="R4370" s="455">
        <f>YEAR(J4370)</f>
        <v>2021</v>
      </c>
    </row>
    <row r="4371" spans="1:23" ht="23.25" hidden="1" customHeight="1" x14ac:dyDescent="0.25">
      <c r="A4371" s="86" t="s">
        <v>9</v>
      </c>
      <c r="B4371" s="86" t="s">
        <v>7035</v>
      </c>
      <c r="C4371" s="661"/>
      <c r="D4371" s="118"/>
      <c r="E4371" s="337" t="s">
        <v>4868</v>
      </c>
      <c r="F4371" s="118" t="s">
        <v>50</v>
      </c>
      <c r="G4371" s="661" t="s">
        <v>5264</v>
      </c>
      <c r="H4371" s="650"/>
      <c r="I4371" s="650"/>
      <c r="J4371" s="168">
        <v>44246</v>
      </c>
      <c r="K4371" s="671" t="s">
        <v>188</v>
      </c>
      <c r="L4371" s="312" t="s">
        <v>7019</v>
      </c>
      <c r="M4371" s="652" t="s">
        <v>4554</v>
      </c>
      <c r="N4371" s="653"/>
      <c r="O4371" s="654"/>
      <c r="P4371" s="86"/>
      <c r="Q4371" s="271" t="s">
        <v>100</v>
      </c>
      <c r="R4371" s="455">
        <f>YEAR(J4371)</f>
        <v>2021</v>
      </c>
    </row>
    <row r="4372" spans="1:23" ht="23.25" hidden="1" customHeight="1" x14ac:dyDescent="0.25">
      <c r="A4372" s="86" t="s">
        <v>9</v>
      </c>
      <c r="B4372" s="86" t="s">
        <v>7036</v>
      </c>
      <c r="C4372" s="661"/>
      <c r="D4372" s="118"/>
      <c r="E4372" s="337" t="s">
        <v>5708</v>
      </c>
      <c r="F4372" s="118" t="s">
        <v>50</v>
      </c>
      <c r="G4372" s="661" t="s">
        <v>5264</v>
      </c>
      <c r="H4372" s="650"/>
      <c r="I4372" s="650"/>
      <c r="J4372" s="168">
        <v>44246</v>
      </c>
      <c r="K4372" s="671" t="s">
        <v>188</v>
      </c>
      <c r="L4372" s="312" t="s">
        <v>7019</v>
      </c>
      <c r="M4372" s="652" t="s">
        <v>4554</v>
      </c>
      <c r="N4372" s="653"/>
      <c r="O4372" s="654"/>
      <c r="P4372" s="86"/>
      <c r="Q4372" s="271" t="s">
        <v>100</v>
      </c>
      <c r="R4372" s="455">
        <f>YEAR(J4372)</f>
        <v>2021</v>
      </c>
    </row>
    <row r="4373" spans="1:23" ht="23.25" hidden="1" customHeight="1" x14ac:dyDescent="0.25">
      <c r="A4373" s="86" t="s">
        <v>9</v>
      </c>
      <c r="B4373" s="86" t="s">
        <v>7037</v>
      </c>
      <c r="C4373" s="661"/>
      <c r="D4373" s="118"/>
      <c r="E4373" s="337" t="s">
        <v>7038</v>
      </c>
      <c r="F4373" s="118" t="s">
        <v>50</v>
      </c>
      <c r="G4373" s="661" t="s">
        <v>5264</v>
      </c>
      <c r="H4373" s="650"/>
      <c r="I4373" s="650"/>
      <c r="J4373" s="168">
        <v>44246</v>
      </c>
      <c r="K4373" s="671" t="s">
        <v>188</v>
      </c>
      <c r="L4373" s="312" t="s">
        <v>7019</v>
      </c>
      <c r="M4373" s="652" t="s">
        <v>4554</v>
      </c>
      <c r="N4373" s="653"/>
      <c r="O4373" s="654"/>
      <c r="P4373" s="86"/>
      <c r="Q4373" s="271" t="s">
        <v>100</v>
      </c>
      <c r="R4373" s="455">
        <f>YEAR(J4373)</f>
        <v>2021</v>
      </c>
    </row>
    <row r="4374" spans="1:23" ht="23.25" hidden="1" customHeight="1" x14ac:dyDescent="0.25">
      <c r="A4374" s="4" t="s">
        <v>84</v>
      </c>
      <c r="B4374" s="4" t="s">
        <v>6957</v>
      </c>
      <c r="C4374" s="430"/>
      <c r="D4374" s="332"/>
      <c r="E4374" s="337" t="s">
        <v>7039</v>
      </c>
      <c r="F4374" s="332" t="s">
        <v>32</v>
      </c>
      <c r="G4374" s="332">
        <v>10</v>
      </c>
      <c r="H4374" s="650">
        <v>6.72</v>
      </c>
      <c r="I4374" s="650">
        <v>67.2</v>
      </c>
      <c r="J4374" s="419">
        <v>43543</v>
      </c>
      <c r="K4374" s="598" t="s">
        <v>76</v>
      </c>
      <c r="L4374" s="323" t="s">
        <v>84</v>
      </c>
      <c r="M4374" s="652" t="s">
        <v>66</v>
      </c>
      <c r="N4374" s="653">
        <v>44295</v>
      </c>
      <c r="O4374" s="654">
        <v>43551</v>
      </c>
      <c r="P4374" s="430"/>
      <c r="Q4374" s="2" t="s">
        <v>67</v>
      </c>
      <c r="R4374" s="655">
        <v>2019</v>
      </c>
    </row>
    <row r="4375" spans="1:23" ht="23.25" hidden="1" customHeight="1" x14ac:dyDescent="0.25">
      <c r="A4375" s="86" t="s">
        <v>54</v>
      </c>
      <c r="B4375" s="86" t="s">
        <v>7040</v>
      </c>
      <c r="C4375" s="661"/>
      <c r="D4375" s="118"/>
      <c r="E4375" s="337" t="s">
        <v>7040</v>
      </c>
      <c r="F4375" s="118" t="s">
        <v>32</v>
      </c>
      <c r="G4375" s="661">
        <v>2</v>
      </c>
      <c r="H4375" s="650">
        <v>66</v>
      </c>
      <c r="I4375" s="650">
        <f>H4375*G4375</f>
        <v>132</v>
      </c>
      <c r="J4375" s="168">
        <v>44249</v>
      </c>
      <c r="K4375" s="671" t="s">
        <v>269</v>
      </c>
      <c r="L4375" s="312" t="s">
        <v>88</v>
      </c>
      <c r="M4375" s="652" t="s">
        <v>4237</v>
      </c>
      <c r="N4375" s="660">
        <v>44250</v>
      </c>
      <c r="O4375" s="654"/>
      <c r="P4375" s="86"/>
      <c r="Q4375" s="271" t="s">
        <v>100</v>
      </c>
      <c r="R4375" s="455">
        <f t="shared" ref="R4375:R4387" si="58">YEAR(J4375)</f>
        <v>2021</v>
      </c>
    </row>
    <row r="4376" spans="1:23" ht="23.25" hidden="1" customHeight="1" x14ac:dyDescent="0.25">
      <c r="A4376" s="86" t="s">
        <v>54</v>
      </c>
      <c r="B4376" s="86" t="s">
        <v>7041</v>
      </c>
      <c r="C4376" s="661"/>
      <c r="D4376" s="118"/>
      <c r="E4376" s="337" t="s">
        <v>7042</v>
      </c>
      <c r="F4376" s="118" t="s">
        <v>32</v>
      </c>
      <c r="G4376" s="661">
        <v>1</v>
      </c>
      <c r="H4376" s="650">
        <v>2208.6</v>
      </c>
      <c r="I4376" s="650">
        <v>2208.6</v>
      </c>
      <c r="J4376" s="168">
        <v>44249</v>
      </c>
      <c r="K4376" s="671" t="s">
        <v>3</v>
      </c>
      <c r="L4376" s="312" t="s">
        <v>54</v>
      </c>
      <c r="M4376" s="652" t="s">
        <v>99</v>
      </c>
      <c r="N4376" s="653">
        <v>44259</v>
      </c>
      <c r="O4376" s="654">
        <v>44267</v>
      </c>
      <c r="P4376" s="86"/>
      <c r="Q4376" s="271" t="s">
        <v>100</v>
      </c>
      <c r="R4376" s="455">
        <f t="shared" si="58"/>
        <v>2021</v>
      </c>
    </row>
    <row r="4377" spans="1:23" ht="23.25" hidden="1" customHeight="1" x14ac:dyDescent="0.25">
      <c r="A4377" s="86" t="s">
        <v>1578</v>
      </c>
      <c r="B4377" s="86" t="s">
        <v>7043</v>
      </c>
      <c r="C4377" s="661"/>
      <c r="D4377" s="118"/>
      <c r="E4377" s="337" t="s">
        <v>7044</v>
      </c>
      <c r="F4377" s="118" t="s">
        <v>32</v>
      </c>
      <c r="G4377" s="661">
        <v>1</v>
      </c>
      <c r="H4377" s="650">
        <v>18</v>
      </c>
      <c r="I4377" s="650">
        <f t="shared" ref="I4377:I4387" si="59">H4377*G4377</f>
        <v>18</v>
      </c>
      <c r="J4377" s="168">
        <v>44249</v>
      </c>
      <c r="K4377" s="671" t="s">
        <v>4307</v>
      </c>
      <c r="L4377" s="312" t="s">
        <v>88</v>
      </c>
      <c r="M4377" s="652" t="s">
        <v>4237</v>
      </c>
      <c r="N4377" s="660">
        <v>44250</v>
      </c>
      <c r="O4377" s="654"/>
      <c r="P4377" s="86"/>
      <c r="Q4377" s="271" t="s">
        <v>100</v>
      </c>
      <c r="R4377" s="455">
        <f t="shared" si="58"/>
        <v>2021</v>
      </c>
    </row>
    <row r="4378" spans="1:23" ht="23.25" hidden="1" customHeight="1" x14ac:dyDescent="0.25">
      <c r="A4378" s="86" t="s">
        <v>7045</v>
      </c>
      <c r="B4378" s="86" t="s">
        <v>7046</v>
      </c>
      <c r="C4378" s="661" t="s">
        <v>2029</v>
      </c>
      <c r="D4378" s="470" t="s">
        <v>7047</v>
      </c>
      <c r="E4378" s="333" t="s">
        <v>7048</v>
      </c>
      <c r="F4378" s="344" t="s">
        <v>44</v>
      </c>
      <c r="G4378" s="661">
        <v>2</v>
      </c>
      <c r="H4378" s="650">
        <v>0.37</v>
      </c>
      <c r="I4378" s="650">
        <f t="shared" si="59"/>
        <v>0.74</v>
      </c>
      <c r="J4378" s="168">
        <v>44249</v>
      </c>
      <c r="K4378" s="671" t="s">
        <v>139</v>
      </c>
      <c r="L4378" s="312" t="s">
        <v>7049</v>
      </c>
      <c r="M4378" s="652" t="s">
        <v>99</v>
      </c>
      <c r="N4378" s="653">
        <v>44264</v>
      </c>
      <c r="O4378" s="654">
        <v>44267</v>
      </c>
      <c r="P4378" s="86"/>
      <c r="Q4378" s="271" t="s">
        <v>100</v>
      </c>
      <c r="R4378" s="455">
        <f t="shared" si="58"/>
        <v>2021</v>
      </c>
    </row>
    <row r="4379" spans="1:23" ht="23.25" hidden="1" customHeight="1" x14ac:dyDescent="0.25">
      <c r="A4379" s="86" t="s">
        <v>7045</v>
      </c>
      <c r="B4379" s="86" t="s">
        <v>7050</v>
      </c>
      <c r="C4379" s="661" t="s">
        <v>2029</v>
      </c>
      <c r="D4379" s="470" t="s">
        <v>7051</v>
      </c>
      <c r="E4379" s="333" t="s">
        <v>7052</v>
      </c>
      <c r="F4379" s="344" t="s">
        <v>44</v>
      </c>
      <c r="G4379" s="661">
        <v>2</v>
      </c>
      <c r="H4379" s="650">
        <v>0.37</v>
      </c>
      <c r="I4379" s="650">
        <f t="shared" si="59"/>
        <v>0.74</v>
      </c>
      <c r="J4379" s="168">
        <v>44249</v>
      </c>
      <c r="K4379" s="671" t="s">
        <v>139</v>
      </c>
      <c r="L4379" s="312" t="s">
        <v>7049</v>
      </c>
      <c r="M4379" s="652" t="s">
        <v>99</v>
      </c>
      <c r="N4379" s="653">
        <v>44264</v>
      </c>
      <c r="O4379" s="654">
        <v>44267</v>
      </c>
      <c r="P4379" s="86"/>
      <c r="Q4379" s="271" t="s">
        <v>100</v>
      </c>
      <c r="R4379" s="455">
        <f t="shared" si="58"/>
        <v>2021</v>
      </c>
    </row>
    <row r="4380" spans="1:23" ht="23.25" hidden="1" customHeight="1" x14ac:dyDescent="0.25">
      <c r="A4380" s="86" t="s">
        <v>54</v>
      </c>
      <c r="B4380" s="124" t="s">
        <v>7053</v>
      </c>
      <c r="C4380" s="661"/>
      <c r="D4380" s="118"/>
      <c r="E4380" s="337" t="s">
        <v>7054</v>
      </c>
      <c r="F4380" s="118" t="s">
        <v>32</v>
      </c>
      <c r="G4380" s="661">
        <v>1</v>
      </c>
      <c r="H4380" s="650">
        <v>409.5</v>
      </c>
      <c r="I4380" s="650">
        <f t="shared" si="59"/>
        <v>409.5</v>
      </c>
      <c r="J4380" s="168">
        <v>44249</v>
      </c>
      <c r="K4380" s="671" t="s">
        <v>4307</v>
      </c>
      <c r="L4380" s="312" t="s">
        <v>88</v>
      </c>
      <c r="M4380" s="652" t="s">
        <v>4237</v>
      </c>
      <c r="N4380" s="660">
        <v>44250</v>
      </c>
      <c r="O4380" s="654"/>
      <c r="P4380" s="86"/>
      <c r="Q4380" s="271" t="s">
        <v>100</v>
      </c>
      <c r="R4380" s="455">
        <f t="shared" si="58"/>
        <v>2021</v>
      </c>
    </row>
    <row r="4381" spans="1:23" ht="23.25" hidden="1" customHeight="1" x14ac:dyDescent="0.25">
      <c r="A4381" s="86" t="s">
        <v>54</v>
      </c>
      <c r="B4381" s="124" t="s">
        <v>7055</v>
      </c>
      <c r="C4381" s="661"/>
      <c r="D4381" s="118"/>
      <c r="E4381" s="337" t="s">
        <v>7056</v>
      </c>
      <c r="F4381" s="118" t="s">
        <v>32</v>
      </c>
      <c r="G4381" s="661">
        <v>1</v>
      </c>
      <c r="H4381" s="650">
        <v>321.8</v>
      </c>
      <c r="I4381" s="650">
        <f t="shared" si="59"/>
        <v>321.8</v>
      </c>
      <c r="J4381" s="168">
        <v>44249</v>
      </c>
      <c r="K4381" s="671" t="s">
        <v>4307</v>
      </c>
      <c r="L4381" s="312" t="s">
        <v>88</v>
      </c>
      <c r="M4381" s="652" t="s">
        <v>4237</v>
      </c>
      <c r="N4381" s="660">
        <v>44250</v>
      </c>
      <c r="O4381" s="654"/>
      <c r="P4381" s="86"/>
      <c r="Q4381" s="271" t="s">
        <v>100</v>
      </c>
      <c r="R4381" s="455">
        <f t="shared" si="58"/>
        <v>2021</v>
      </c>
    </row>
    <row r="4382" spans="1:23" ht="23.25" hidden="1" customHeight="1" x14ac:dyDescent="0.25">
      <c r="A4382" s="86" t="s">
        <v>0</v>
      </c>
      <c r="B4382" s="86" t="s">
        <v>7057</v>
      </c>
      <c r="C4382" s="661"/>
      <c r="D4382" s="118"/>
      <c r="E4382" s="337" t="s">
        <v>7057</v>
      </c>
      <c r="F4382" s="118" t="s">
        <v>32</v>
      </c>
      <c r="G4382" s="661">
        <v>1</v>
      </c>
      <c r="H4382" s="650">
        <v>360.4</v>
      </c>
      <c r="I4382" s="650">
        <f t="shared" si="59"/>
        <v>360.4</v>
      </c>
      <c r="J4382" s="500">
        <v>44249</v>
      </c>
      <c r="K4382" s="671" t="s">
        <v>212</v>
      </c>
      <c r="L4382" s="312" t="s">
        <v>88</v>
      </c>
      <c r="M4382" s="652" t="s">
        <v>4237</v>
      </c>
      <c r="N4382" s="653">
        <v>44250</v>
      </c>
      <c r="O4382" s="654"/>
      <c r="P4382" s="86"/>
      <c r="Q4382" s="271" t="s">
        <v>100</v>
      </c>
      <c r="R4382" s="455">
        <f t="shared" si="58"/>
        <v>2021</v>
      </c>
    </row>
    <row r="4383" spans="1:23" ht="23.25" hidden="1" customHeight="1" x14ac:dyDescent="0.25">
      <c r="A4383" s="86" t="s">
        <v>7</v>
      </c>
      <c r="B4383" s="124" t="s">
        <v>7058</v>
      </c>
      <c r="C4383" s="661"/>
      <c r="D4383" s="118"/>
      <c r="E4383" s="337" t="s">
        <v>7058</v>
      </c>
      <c r="F4383" s="118" t="s">
        <v>32</v>
      </c>
      <c r="G4383" s="661">
        <v>1</v>
      </c>
      <c r="H4383" s="650">
        <v>236</v>
      </c>
      <c r="I4383" s="650">
        <f t="shared" si="59"/>
        <v>236</v>
      </c>
      <c r="J4383" s="500">
        <v>44249</v>
      </c>
      <c r="K4383" s="671" t="s">
        <v>212</v>
      </c>
      <c r="L4383" s="312" t="s">
        <v>88</v>
      </c>
      <c r="M4383" s="652" t="s">
        <v>4237</v>
      </c>
      <c r="N4383" s="653">
        <v>44250</v>
      </c>
      <c r="O4383" s="654"/>
      <c r="P4383" s="86"/>
      <c r="Q4383" s="271" t="s">
        <v>100</v>
      </c>
      <c r="R4383" s="455">
        <f t="shared" si="58"/>
        <v>2021</v>
      </c>
    </row>
    <row r="4384" spans="1:23" s="564" customFormat="1" ht="23.25" hidden="1" customHeight="1" x14ac:dyDescent="0.25">
      <c r="A4384" s="86"/>
      <c r="B4384" s="86"/>
      <c r="C4384" s="661"/>
      <c r="D4384" s="118"/>
      <c r="E4384" s="337" t="s">
        <v>7059</v>
      </c>
      <c r="F4384" s="118" t="s">
        <v>32</v>
      </c>
      <c r="G4384" s="661">
        <v>1</v>
      </c>
      <c r="H4384" s="650">
        <v>212.08</v>
      </c>
      <c r="I4384" s="650">
        <f t="shared" si="59"/>
        <v>212.08</v>
      </c>
      <c r="J4384" s="168">
        <v>44249</v>
      </c>
      <c r="K4384" s="671" t="s">
        <v>415</v>
      </c>
      <c r="L4384" s="312" t="s">
        <v>88</v>
      </c>
      <c r="M4384" s="652" t="s">
        <v>4237</v>
      </c>
      <c r="N4384" s="660">
        <v>44250</v>
      </c>
      <c r="O4384" s="654"/>
      <c r="P4384" s="86"/>
      <c r="Q4384" s="271" t="s">
        <v>100</v>
      </c>
      <c r="R4384" s="455">
        <f t="shared" si="58"/>
        <v>2021</v>
      </c>
      <c r="S4384" s="330"/>
      <c r="T4384" s="330"/>
      <c r="U4384" s="330"/>
      <c r="V4384" s="330"/>
      <c r="W4384" s="330"/>
    </row>
    <row r="4385" spans="1:23" ht="23.25" hidden="1" customHeight="1" x14ac:dyDescent="0.25">
      <c r="A4385" s="86"/>
      <c r="B4385" s="86"/>
      <c r="C4385" s="661"/>
      <c r="D4385" s="118"/>
      <c r="E4385" s="337" t="s">
        <v>7060</v>
      </c>
      <c r="F4385" s="118" t="s">
        <v>2189</v>
      </c>
      <c r="G4385" s="661">
        <v>1</v>
      </c>
      <c r="H4385" s="650">
        <v>294</v>
      </c>
      <c r="I4385" s="650">
        <f t="shared" si="59"/>
        <v>294</v>
      </c>
      <c r="J4385" s="168">
        <v>44249</v>
      </c>
      <c r="K4385" s="671" t="s">
        <v>415</v>
      </c>
      <c r="L4385" s="312" t="s">
        <v>36</v>
      </c>
      <c r="M4385" s="652" t="s">
        <v>4237</v>
      </c>
      <c r="N4385" s="660">
        <v>44250</v>
      </c>
      <c r="O4385" s="654"/>
      <c r="P4385" s="86"/>
      <c r="Q4385" s="271" t="s">
        <v>100</v>
      </c>
      <c r="R4385" s="455">
        <f t="shared" si="58"/>
        <v>2021</v>
      </c>
    </row>
    <row r="4386" spans="1:23" ht="35.25" hidden="1" customHeight="1" x14ac:dyDescent="0.25">
      <c r="A4386" s="86" t="s">
        <v>7061</v>
      </c>
      <c r="B4386" s="86" t="s">
        <v>7062</v>
      </c>
      <c r="C4386" s="661" t="s">
        <v>223</v>
      </c>
      <c r="D4386" s="118" t="s">
        <v>7063</v>
      </c>
      <c r="E4386" s="124" t="s">
        <v>7064</v>
      </c>
      <c r="F4386" s="118" t="s">
        <v>144</v>
      </c>
      <c r="G4386" s="661">
        <v>5</v>
      </c>
      <c r="H4386" s="650">
        <v>4.88</v>
      </c>
      <c r="I4386" s="650">
        <f t="shared" si="59"/>
        <v>24.4</v>
      </c>
      <c r="J4386" s="168">
        <v>44251</v>
      </c>
      <c r="K4386" s="671" t="s">
        <v>139</v>
      </c>
      <c r="L4386" s="312" t="s">
        <v>7061</v>
      </c>
      <c r="M4386" s="652" t="s">
        <v>99</v>
      </c>
      <c r="N4386" s="660">
        <v>44264</v>
      </c>
      <c r="O4386" s="654">
        <v>44267</v>
      </c>
      <c r="P4386" s="870"/>
      <c r="Q4386" s="271" t="s">
        <v>100</v>
      </c>
      <c r="R4386" s="455">
        <f t="shared" si="58"/>
        <v>2021</v>
      </c>
    </row>
    <row r="4387" spans="1:23" ht="23.25" hidden="1" customHeight="1" x14ac:dyDescent="0.25">
      <c r="A4387" s="396" t="s">
        <v>113</v>
      </c>
      <c r="B4387" s="124" t="s">
        <v>6725</v>
      </c>
      <c r="C4387" s="661" t="s">
        <v>798</v>
      </c>
      <c r="D4387" s="118" t="s">
        <v>6726</v>
      </c>
      <c r="E4387" s="124" t="s">
        <v>6727</v>
      </c>
      <c r="F4387" s="344" t="s">
        <v>44</v>
      </c>
      <c r="G4387" s="661">
        <v>2</v>
      </c>
      <c r="H4387" s="650"/>
      <c r="I4387" s="650">
        <f t="shared" si="59"/>
        <v>0</v>
      </c>
      <c r="J4387" s="500">
        <v>44251</v>
      </c>
      <c r="K4387" s="671" t="s">
        <v>33</v>
      </c>
      <c r="L4387" s="312" t="s">
        <v>10</v>
      </c>
      <c r="M4387" s="652" t="s">
        <v>99</v>
      </c>
      <c r="N4387" s="653">
        <v>44264</v>
      </c>
      <c r="O4387" s="654">
        <v>44267</v>
      </c>
      <c r="P4387" s="870"/>
      <c r="Q4387" s="271" t="s">
        <v>100</v>
      </c>
      <c r="R4387" s="455">
        <f t="shared" si="58"/>
        <v>2021</v>
      </c>
    </row>
    <row r="4388" spans="1:23" s="124" customFormat="1" ht="23.25" hidden="1" customHeight="1" x14ac:dyDescent="0.25">
      <c r="A4388" s="5" t="s">
        <v>9</v>
      </c>
      <c r="B4388" s="5" t="s">
        <v>7065</v>
      </c>
      <c r="C4388" s="376" t="s">
        <v>1948</v>
      </c>
      <c r="D4388" s="344" t="s">
        <v>1951</v>
      </c>
      <c r="E4388" s="3" t="s">
        <v>1952</v>
      </c>
      <c r="F4388" s="344" t="s">
        <v>50</v>
      </c>
      <c r="G4388" s="344">
        <v>5</v>
      </c>
      <c r="H4388" s="650">
        <v>13.75</v>
      </c>
      <c r="I4388" s="650">
        <f>G4388*H4388</f>
        <v>68.75</v>
      </c>
      <c r="J4388" s="366">
        <v>44252</v>
      </c>
      <c r="K4388" s="671" t="s">
        <v>188</v>
      </c>
      <c r="L4388" s="361" t="s">
        <v>0</v>
      </c>
      <c r="M4388" s="652" t="s">
        <v>634</v>
      </c>
      <c r="N4388" s="654">
        <v>44319</v>
      </c>
      <c r="O4388" s="654">
        <v>44334</v>
      </c>
      <c r="P4388" s="6"/>
      <c r="Q4388" s="7" t="s">
        <v>67</v>
      </c>
      <c r="R4388" s="5">
        <v>2021</v>
      </c>
    </row>
    <row r="4389" spans="1:23" ht="23.25" hidden="1" customHeight="1" x14ac:dyDescent="0.25">
      <c r="A4389" s="4" t="s">
        <v>84</v>
      </c>
      <c r="B4389" s="4" t="s">
        <v>6957</v>
      </c>
      <c r="C4389" s="430"/>
      <c r="D4389" s="332"/>
      <c r="E4389" s="337" t="s">
        <v>7066</v>
      </c>
      <c r="F4389" s="332" t="s">
        <v>32</v>
      </c>
      <c r="G4389" s="332">
        <v>10</v>
      </c>
      <c r="H4389" s="650">
        <v>10.08</v>
      </c>
      <c r="I4389" s="650">
        <v>100.8</v>
      </c>
      <c r="J4389" s="419">
        <v>43543</v>
      </c>
      <c r="K4389" s="598" t="s">
        <v>76</v>
      </c>
      <c r="L4389" s="323" t="s">
        <v>84</v>
      </c>
      <c r="M4389" s="652" t="s">
        <v>66</v>
      </c>
      <c r="N4389" s="653">
        <v>44295</v>
      </c>
      <c r="O4389" s="654">
        <v>43551</v>
      </c>
      <c r="P4389" s="430"/>
      <c r="Q4389" s="2" t="s">
        <v>67</v>
      </c>
      <c r="R4389" s="655">
        <v>2019</v>
      </c>
    </row>
    <row r="4390" spans="1:23" ht="23.25" hidden="1" customHeight="1" x14ac:dyDescent="0.25">
      <c r="A4390" s="4" t="s">
        <v>84</v>
      </c>
      <c r="B4390" s="4" t="s">
        <v>6957</v>
      </c>
      <c r="C4390" s="430"/>
      <c r="D4390" s="332"/>
      <c r="E4390" s="337" t="s">
        <v>7067</v>
      </c>
      <c r="F4390" s="332" t="s">
        <v>32</v>
      </c>
      <c r="G4390" s="332">
        <v>10</v>
      </c>
      <c r="H4390" s="650">
        <v>16.64</v>
      </c>
      <c r="I4390" s="650">
        <v>166.4</v>
      </c>
      <c r="J4390" s="419">
        <v>43543</v>
      </c>
      <c r="K4390" s="598" t="s">
        <v>76</v>
      </c>
      <c r="L4390" s="323" t="s">
        <v>84</v>
      </c>
      <c r="M4390" s="652" t="s">
        <v>66</v>
      </c>
      <c r="N4390" s="653">
        <v>44295</v>
      </c>
      <c r="O4390" s="654">
        <v>43551</v>
      </c>
      <c r="P4390" s="430"/>
      <c r="Q4390" s="2" t="s">
        <v>67</v>
      </c>
      <c r="R4390" s="655">
        <v>2019</v>
      </c>
    </row>
    <row r="4391" spans="1:23" ht="23.25" hidden="1" customHeight="1" x14ac:dyDescent="0.25">
      <c r="A4391" s="86" t="s">
        <v>0</v>
      </c>
      <c r="B4391" s="86" t="s">
        <v>7068</v>
      </c>
      <c r="C4391" s="661" t="s">
        <v>947</v>
      </c>
      <c r="D4391" s="118" t="s">
        <v>7069</v>
      </c>
      <c r="E4391" s="333" t="s">
        <v>7070</v>
      </c>
      <c r="F4391" s="118" t="s">
        <v>94</v>
      </c>
      <c r="G4391" s="661">
        <v>1</v>
      </c>
      <c r="H4391" s="650">
        <v>126.58</v>
      </c>
      <c r="I4391" s="650">
        <f>H4391*G4391</f>
        <v>126.58</v>
      </c>
      <c r="J4391" s="168">
        <v>44257</v>
      </c>
      <c r="K4391" s="671" t="s">
        <v>234</v>
      </c>
      <c r="L4391" s="312" t="s">
        <v>0</v>
      </c>
      <c r="M4391" s="652" t="s">
        <v>99</v>
      </c>
      <c r="N4391" s="653">
        <v>44259</v>
      </c>
      <c r="O4391" s="654">
        <v>44267</v>
      </c>
      <c r="P4391" s="86"/>
      <c r="Q4391" s="271" t="s">
        <v>100</v>
      </c>
      <c r="R4391" s="455">
        <f t="shared" ref="R4391:R4411" si="60">YEAR(J4391)</f>
        <v>2021</v>
      </c>
    </row>
    <row r="4392" spans="1:23" s="564" customFormat="1" ht="23.25" hidden="1" customHeight="1" x14ac:dyDescent="0.25">
      <c r="A4392" s="86" t="s">
        <v>0</v>
      </c>
      <c r="B4392" s="86" t="s">
        <v>7068</v>
      </c>
      <c r="C4392" s="661" t="s">
        <v>947</v>
      </c>
      <c r="D4392" s="118" t="s">
        <v>7071</v>
      </c>
      <c r="E4392" s="337" t="s">
        <v>7072</v>
      </c>
      <c r="F4392" s="118" t="s">
        <v>94</v>
      </c>
      <c r="G4392" s="661">
        <v>8</v>
      </c>
      <c r="H4392" s="650">
        <v>10.130000000000001</v>
      </c>
      <c r="I4392" s="650">
        <f>H4392*G4392</f>
        <v>81.040000000000006</v>
      </c>
      <c r="J4392" s="168">
        <v>44257</v>
      </c>
      <c r="K4392" s="671" t="s">
        <v>234</v>
      </c>
      <c r="L4392" s="312" t="s">
        <v>0</v>
      </c>
      <c r="M4392" s="652" t="s">
        <v>99</v>
      </c>
      <c r="N4392" s="653">
        <v>44259</v>
      </c>
      <c r="O4392" s="654">
        <v>44267</v>
      </c>
      <c r="P4392" s="86"/>
      <c r="Q4392" s="271" t="s">
        <v>100</v>
      </c>
      <c r="R4392" s="455">
        <f t="shared" si="60"/>
        <v>2021</v>
      </c>
      <c r="S4392" s="330"/>
      <c r="T4392" s="330"/>
      <c r="U4392" s="330"/>
      <c r="V4392" s="330"/>
      <c r="W4392" s="330"/>
    </row>
    <row r="4393" spans="1:23" ht="23.25" hidden="1" customHeight="1" x14ac:dyDescent="0.25">
      <c r="A4393" s="86" t="s">
        <v>0</v>
      </c>
      <c r="B4393" s="86" t="s">
        <v>7068</v>
      </c>
      <c r="C4393" s="661" t="s">
        <v>947</v>
      </c>
      <c r="D4393" s="118" t="s">
        <v>7071</v>
      </c>
      <c r="E4393" s="337" t="s">
        <v>7073</v>
      </c>
      <c r="F4393" s="118" t="s">
        <v>94</v>
      </c>
      <c r="G4393" s="661">
        <v>8</v>
      </c>
      <c r="H4393" s="650">
        <v>10.46</v>
      </c>
      <c r="I4393" s="650">
        <f>H4393*G4393</f>
        <v>83.68</v>
      </c>
      <c r="J4393" s="168">
        <v>44257</v>
      </c>
      <c r="K4393" s="671" t="s">
        <v>234</v>
      </c>
      <c r="L4393" s="312" t="s">
        <v>0</v>
      </c>
      <c r="M4393" s="652" t="s">
        <v>99</v>
      </c>
      <c r="N4393" s="653">
        <v>44259</v>
      </c>
      <c r="O4393" s="654">
        <v>44267</v>
      </c>
      <c r="P4393" s="870"/>
      <c r="Q4393" s="271" t="s">
        <v>100</v>
      </c>
      <c r="R4393" s="455">
        <f t="shared" si="60"/>
        <v>2021</v>
      </c>
    </row>
    <row r="4394" spans="1:23" s="124" customFormat="1" ht="23.25" hidden="1" customHeight="1" x14ac:dyDescent="0.25">
      <c r="A4394" s="86" t="s">
        <v>0</v>
      </c>
      <c r="B4394" s="86" t="s">
        <v>7068</v>
      </c>
      <c r="C4394" s="661" t="s">
        <v>947</v>
      </c>
      <c r="D4394" s="118" t="s">
        <v>7074</v>
      </c>
      <c r="E4394" s="337" t="s">
        <v>7075</v>
      </c>
      <c r="F4394" s="118" t="s">
        <v>94</v>
      </c>
      <c r="G4394" s="661">
        <v>8</v>
      </c>
      <c r="H4394" s="650">
        <v>10.130000000000001</v>
      </c>
      <c r="I4394" s="650">
        <f>H4394*G4394</f>
        <v>81.040000000000006</v>
      </c>
      <c r="J4394" s="168">
        <v>44257</v>
      </c>
      <c r="K4394" s="671" t="s">
        <v>234</v>
      </c>
      <c r="L4394" s="312" t="s">
        <v>0</v>
      </c>
      <c r="M4394" s="652" t="s">
        <v>99</v>
      </c>
      <c r="N4394" s="653">
        <v>44259</v>
      </c>
      <c r="O4394" s="654">
        <v>44267</v>
      </c>
      <c r="P4394" s="86"/>
      <c r="Q4394" s="271" t="s">
        <v>100</v>
      </c>
      <c r="R4394" s="455">
        <f t="shared" si="60"/>
        <v>2021</v>
      </c>
      <c r="S4394" s="330"/>
      <c r="T4394" s="330"/>
      <c r="U4394" s="330"/>
      <c r="V4394" s="330"/>
      <c r="W4394" s="330"/>
    </row>
    <row r="4395" spans="1:23" ht="23.25" hidden="1" customHeight="1" x14ac:dyDescent="0.25">
      <c r="A4395" s="442" t="s">
        <v>113</v>
      </c>
      <c r="B4395" s="86" t="s">
        <v>7076</v>
      </c>
      <c r="C4395" s="661" t="s">
        <v>646</v>
      </c>
      <c r="D4395" s="118">
        <v>222651</v>
      </c>
      <c r="E4395" s="86" t="s">
        <v>7077</v>
      </c>
      <c r="F4395" s="344" t="s">
        <v>44</v>
      </c>
      <c r="G4395" s="661">
        <v>3</v>
      </c>
      <c r="H4395" s="650">
        <v>128.88</v>
      </c>
      <c r="I4395" s="650">
        <f>G4395*H4395</f>
        <v>386.64</v>
      </c>
      <c r="J4395" s="168">
        <v>44257</v>
      </c>
      <c r="K4395" s="671" t="s">
        <v>3</v>
      </c>
      <c r="L4395" s="312" t="s">
        <v>10</v>
      </c>
      <c r="M4395" s="652" t="s">
        <v>99</v>
      </c>
      <c r="N4395" s="653">
        <v>44258</v>
      </c>
      <c r="O4395" s="654">
        <v>44267</v>
      </c>
      <c r="P4395" s="86"/>
      <c r="Q4395" s="271" t="s">
        <v>100</v>
      </c>
      <c r="R4395" s="455">
        <f t="shared" si="60"/>
        <v>2021</v>
      </c>
    </row>
    <row r="4396" spans="1:23" ht="23.25" hidden="1" customHeight="1" x14ac:dyDescent="0.25">
      <c r="A4396" s="442" t="s">
        <v>113</v>
      </c>
      <c r="B4396" s="86" t="s">
        <v>7078</v>
      </c>
      <c r="C4396" s="661" t="s">
        <v>646</v>
      </c>
      <c r="D4396" s="118">
        <v>171868</v>
      </c>
      <c r="E4396" s="86" t="s">
        <v>7079</v>
      </c>
      <c r="F4396" s="344" t="s">
        <v>44</v>
      </c>
      <c r="G4396" s="661">
        <v>13</v>
      </c>
      <c r="H4396" s="650">
        <v>23.76</v>
      </c>
      <c r="I4396" s="650">
        <f>G4396*H4396</f>
        <v>308.88</v>
      </c>
      <c r="J4396" s="168">
        <v>44257</v>
      </c>
      <c r="K4396" s="671" t="s">
        <v>3</v>
      </c>
      <c r="L4396" s="312" t="s">
        <v>10</v>
      </c>
      <c r="M4396" s="652" t="s">
        <v>99</v>
      </c>
      <c r="N4396" s="653">
        <v>44258</v>
      </c>
      <c r="O4396" s="654">
        <v>44267</v>
      </c>
      <c r="P4396" s="86"/>
      <c r="Q4396" s="271" t="s">
        <v>100</v>
      </c>
      <c r="R4396" s="455">
        <f t="shared" si="60"/>
        <v>2021</v>
      </c>
    </row>
    <row r="4397" spans="1:23" ht="23.25" hidden="1" customHeight="1" x14ac:dyDescent="0.25">
      <c r="A4397" s="86" t="s">
        <v>9</v>
      </c>
      <c r="B4397" s="86" t="s">
        <v>7080</v>
      </c>
      <c r="C4397" s="661"/>
      <c r="D4397" s="118"/>
      <c r="E4397" s="337" t="s">
        <v>7080</v>
      </c>
      <c r="F4397" s="118" t="s">
        <v>144</v>
      </c>
      <c r="G4397" s="661" t="s">
        <v>7081</v>
      </c>
      <c r="H4397" s="650"/>
      <c r="I4397" s="650"/>
      <c r="J4397" s="168">
        <v>44257</v>
      </c>
      <c r="K4397" s="671" t="s">
        <v>1560</v>
      </c>
      <c r="L4397" s="312" t="s">
        <v>1099</v>
      </c>
      <c r="M4397" s="652" t="s">
        <v>129</v>
      </c>
      <c r="N4397" s="653">
        <v>44295</v>
      </c>
      <c r="O4397" s="654">
        <v>44302</v>
      </c>
      <c r="P4397" s="86"/>
      <c r="Q4397" s="271" t="s">
        <v>100</v>
      </c>
      <c r="R4397" s="455">
        <f t="shared" si="60"/>
        <v>2021</v>
      </c>
    </row>
    <row r="4398" spans="1:23" ht="23.25" hidden="1" customHeight="1" x14ac:dyDescent="0.25">
      <c r="A4398" s="86" t="s">
        <v>9</v>
      </c>
      <c r="B4398" s="86" t="s">
        <v>7082</v>
      </c>
      <c r="C4398" s="661"/>
      <c r="D4398" s="118"/>
      <c r="E4398" s="337" t="s">
        <v>7082</v>
      </c>
      <c r="F4398" s="118" t="s">
        <v>144</v>
      </c>
      <c r="G4398" s="661" t="s">
        <v>7081</v>
      </c>
      <c r="H4398" s="650"/>
      <c r="I4398" s="650"/>
      <c r="J4398" s="168">
        <v>44257</v>
      </c>
      <c r="K4398" s="671" t="s">
        <v>1560</v>
      </c>
      <c r="L4398" s="312" t="s">
        <v>1099</v>
      </c>
      <c r="M4398" s="652" t="s">
        <v>129</v>
      </c>
      <c r="N4398" s="653">
        <v>44295</v>
      </c>
      <c r="O4398" s="654">
        <v>44302</v>
      </c>
      <c r="P4398" s="86"/>
      <c r="Q4398" s="271" t="s">
        <v>100</v>
      </c>
      <c r="R4398" s="455">
        <f t="shared" si="60"/>
        <v>2021</v>
      </c>
    </row>
    <row r="4399" spans="1:23" ht="23.25" hidden="1" customHeight="1" x14ac:dyDescent="0.25">
      <c r="A4399" s="86" t="s">
        <v>9</v>
      </c>
      <c r="B4399" s="86" t="s">
        <v>7083</v>
      </c>
      <c r="C4399" s="661"/>
      <c r="D4399" s="118"/>
      <c r="E4399" s="337" t="s">
        <v>7083</v>
      </c>
      <c r="F4399" s="118" t="s">
        <v>144</v>
      </c>
      <c r="G4399" s="661" t="s">
        <v>7081</v>
      </c>
      <c r="H4399" s="650"/>
      <c r="I4399" s="650"/>
      <c r="J4399" s="168">
        <v>44257</v>
      </c>
      <c r="K4399" s="671" t="s">
        <v>1560</v>
      </c>
      <c r="L4399" s="312" t="s">
        <v>1099</v>
      </c>
      <c r="M4399" s="652" t="s">
        <v>129</v>
      </c>
      <c r="N4399" s="653">
        <v>44295</v>
      </c>
      <c r="O4399" s="654">
        <v>44302</v>
      </c>
      <c r="P4399" s="86"/>
      <c r="Q4399" s="271" t="s">
        <v>100</v>
      </c>
      <c r="R4399" s="455">
        <f t="shared" si="60"/>
        <v>2021</v>
      </c>
    </row>
    <row r="4400" spans="1:23" ht="23.25" hidden="1" customHeight="1" x14ac:dyDescent="0.25">
      <c r="A4400" s="86" t="s">
        <v>9</v>
      </c>
      <c r="B4400" s="86" t="s">
        <v>7084</v>
      </c>
      <c r="C4400" s="661"/>
      <c r="D4400" s="118"/>
      <c r="E4400" s="337" t="s">
        <v>7084</v>
      </c>
      <c r="F4400" s="118" t="s">
        <v>144</v>
      </c>
      <c r="G4400" s="661" t="s">
        <v>7081</v>
      </c>
      <c r="H4400" s="650"/>
      <c r="I4400" s="650"/>
      <c r="J4400" s="168">
        <v>44257</v>
      </c>
      <c r="K4400" s="671" t="s">
        <v>1560</v>
      </c>
      <c r="L4400" s="312" t="s">
        <v>1099</v>
      </c>
      <c r="M4400" s="652" t="s">
        <v>129</v>
      </c>
      <c r="N4400" s="653">
        <v>44295</v>
      </c>
      <c r="O4400" s="654">
        <v>44302</v>
      </c>
      <c r="P4400" s="86"/>
      <c r="Q4400" s="271" t="s">
        <v>100</v>
      </c>
      <c r="R4400" s="455">
        <f t="shared" si="60"/>
        <v>2021</v>
      </c>
    </row>
    <row r="4401" spans="1:23" ht="23.25" hidden="1" customHeight="1" x14ac:dyDescent="0.25">
      <c r="A4401" s="86" t="s">
        <v>9</v>
      </c>
      <c r="B4401" s="86" t="s">
        <v>7085</v>
      </c>
      <c r="C4401" s="661"/>
      <c r="D4401" s="118"/>
      <c r="E4401" s="337" t="s">
        <v>7085</v>
      </c>
      <c r="F4401" s="118" t="s">
        <v>144</v>
      </c>
      <c r="G4401" s="661" t="s">
        <v>7081</v>
      </c>
      <c r="H4401" s="650"/>
      <c r="I4401" s="650"/>
      <c r="J4401" s="168">
        <v>44257</v>
      </c>
      <c r="K4401" s="671" t="s">
        <v>1560</v>
      </c>
      <c r="L4401" s="312" t="s">
        <v>1099</v>
      </c>
      <c r="M4401" s="652" t="s">
        <v>129</v>
      </c>
      <c r="N4401" s="653">
        <v>44295</v>
      </c>
      <c r="O4401" s="654">
        <v>44302</v>
      </c>
      <c r="P4401" s="86"/>
      <c r="Q4401" s="271" t="s">
        <v>100</v>
      </c>
      <c r="R4401" s="455">
        <f t="shared" si="60"/>
        <v>2021</v>
      </c>
    </row>
    <row r="4402" spans="1:23" ht="23.25" hidden="1" customHeight="1" x14ac:dyDescent="0.25">
      <c r="A4402" s="86" t="s">
        <v>9</v>
      </c>
      <c r="B4402" s="86" t="s">
        <v>7086</v>
      </c>
      <c r="C4402" s="661"/>
      <c r="D4402" s="118"/>
      <c r="E4402" s="337" t="s">
        <v>7086</v>
      </c>
      <c r="F4402" s="118" t="s">
        <v>144</v>
      </c>
      <c r="G4402" s="661" t="s">
        <v>7081</v>
      </c>
      <c r="H4402" s="650"/>
      <c r="I4402" s="650"/>
      <c r="J4402" s="168">
        <v>44257</v>
      </c>
      <c r="K4402" s="671" t="s">
        <v>1560</v>
      </c>
      <c r="L4402" s="312" t="s">
        <v>1099</v>
      </c>
      <c r="M4402" s="652" t="s">
        <v>129</v>
      </c>
      <c r="N4402" s="653">
        <v>44295</v>
      </c>
      <c r="O4402" s="654">
        <v>44302</v>
      </c>
      <c r="P4402" s="86"/>
      <c r="Q4402" s="271" t="s">
        <v>100</v>
      </c>
      <c r="R4402" s="455">
        <f t="shared" si="60"/>
        <v>2021</v>
      </c>
    </row>
    <row r="4403" spans="1:23" s="564" customFormat="1" ht="23.25" hidden="1" customHeight="1" x14ac:dyDescent="0.25">
      <c r="A4403" s="86" t="s">
        <v>9</v>
      </c>
      <c r="B4403" s="86" t="s">
        <v>7087</v>
      </c>
      <c r="C4403" s="661"/>
      <c r="D4403" s="118"/>
      <c r="E4403" s="337" t="s">
        <v>7087</v>
      </c>
      <c r="F4403" s="118" t="s">
        <v>144</v>
      </c>
      <c r="G4403" s="661" t="s">
        <v>7081</v>
      </c>
      <c r="H4403" s="650"/>
      <c r="I4403" s="650"/>
      <c r="J4403" s="168">
        <v>44257</v>
      </c>
      <c r="K4403" s="671" t="s">
        <v>1560</v>
      </c>
      <c r="L4403" s="312" t="s">
        <v>1099</v>
      </c>
      <c r="M4403" s="652" t="s">
        <v>129</v>
      </c>
      <c r="N4403" s="653">
        <v>44295</v>
      </c>
      <c r="O4403" s="654">
        <v>44302</v>
      </c>
      <c r="P4403" s="86"/>
      <c r="Q4403" s="271" t="s">
        <v>100</v>
      </c>
      <c r="R4403" s="455">
        <f t="shared" si="60"/>
        <v>2021</v>
      </c>
      <c r="S4403" s="330"/>
      <c r="T4403" s="330"/>
      <c r="U4403" s="330"/>
      <c r="V4403" s="330"/>
      <c r="W4403" s="330"/>
    </row>
    <row r="4404" spans="1:23" ht="23.25" hidden="1" customHeight="1" x14ac:dyDescent="0.25">
      <c r="A4404" s="86" t="s">
        <v>9</v>
      </c>
      <c r="B4404" s="86" t="s">
        <v>7088</v>
      </c>
      <c r="C4404" s="661"/>
      <c r="D4404" s="118"/>
      <c r="E4404" s="337" t="s">
        <v>7088</v>
      </c>
      <c r="F4404" s="118" t="s">
        <v>144</v>
      </c>
      <c r="G4404" s="661" t="s">
        <v>7081</v>
      </c>
      <c r="H4404" s="650"/>
      <c r="I4404" s="650"/>
      <c r="J4404" s="168">
        <v>44257</v>
      </c>
      <c r="K4404" s="671" t="s">
        <v>1560</v>
      </c>
      <c r="L4404" s="312" t="s">
        <v>1099</v>
      </c>
      <c r="M4404" s="652" t="s">
        <v>129</v>
      </c>
      <c r="N4404" s="653">
        <v>44295</v>
      </c>
      <c r="O4404" s="654">
        <v>44302</v>
      </c>
      <c r="P4404" s="86"/>
      <c r="Q4404" s="271" t="s">
        <v>100</v>
      </c>
      <c r="R4404" s="455">
        <f t="shared" si="60"/>
        <v>2021</v>
      </c>
    </row>
    <row r="4405" spans="1:23" ht="23.25" hidden="1" customHeight="1" x14ac:dyDescent="0.25">
      <c r="A4405" s="86" t="s">
        <v>9</v>
      </c>
      <c r="B4405" s="86" t="s">
        <v>7089</v>
      </c>
      <c r="C4405" s="661"/>
      <c r="D4405" s="118"/>
      <c r="E4405" s="337" t="s">
        <v>7089</v>
      </c>
      <c r="F4405" s="118" t="s">
        <v>144</v>
      </c>
      <c r="G4405" s="661" t="s">
        <v>7081</v>
      </c>
      <c r="H4405" s="650"/>
      <c r="I4405" s="650"/>
      <c r="J4405" s="168">
        <v>44257</v>
      </c>
      <c r="K4405" s="671" t="s">
        <v>1560</v>
      </c>
      <c r="L4405" s="312" t="s">
        <v>1099</v>
      </c>
      <c r="M4405" s="652" t="s">
        <v>129</v>
      </c>
      <c r="N4405" s="653">
        <v>44295</v>
      </c>
      <c r="O4405" s="654">
        <v>44302</v>
      </c>
      <c r="P4405" s="86"/>
      <c r="Q4405" s="271" t="s">
        <v>100</v>
      </c>
      <c r="R4405" s="455">
        <f t="shared" si="60"/>
        <v>2021</v>
      </c>
    </row>
    <row r="4406" spans="1:23" ht="23.25" hidden="1" customHeight="1" x14ac:dyDescent="0.25">
      <c r="A4406" s="86" t="s">
        <v>9</v>
      </c>
      <c r="B4406" s="86" t="s">
        <v>7090</v>
      </c>
      <c r="C4406" s="661"/>
      <c r="D4406" s="118"/>
      <c r="E4406" s="337" t="s">
        <v>7090</v>
      </c>
      <c r="F4406" s="118" t="s">
        <v>144</v>
      </c>
      <c r="G4406" s="661" t="s">
        <v>7081</v>
      </c>
      <c r="H4406" s="650"/>
      <c r="I4406" s="650"/>
      <c r="J4406" s="168">
        <v>44257</v>
      </c>
      <c r="K4406" s="671" t="s">
        <v>1560</v>
      </c>
      <c r="L4406" s="312" t="s">
        <v>1099</v>
      </c>
      <c r="M4406" s="652" t="s">
        <v>129</v>
      </c>
      <c r="N4406" s="653">
        <v>44295</v>
      </c>
      <c r="O4406" s="654">
        <v>44302</v>
      </c>
      <c r="P4406" s="86"/>
      <c r="Q4406" s="271" t="s">
        <v>100</v>
      </c>
      <c r="R4406" s="455">
        <f t="shared" si="60"/>
        <v>2021</v>
      </c>
    </row>
    <row r="4407" spans="1:23" ht="23.25" hidden="1" customHeight="1" x14ac:dyDescent="0.25">
      <c r="A4407" s="86" t="s">
        <v>9</v>
      </c>
      <c r="B4407" s="86" t="s">
        <v>7091</v>
      </c>
      <c r="C4407" s="661"/>
      <c r="D4407" s="118"/>
      <c r="E4407" s="337" t="s">
        <v>7091</v>
      </c>
      <c r="F4407" s="118" t="s">
        <v>144</v>
      </c>
      <c r="G4407" s="661" t="s">
        <v>7081</v>
      </c>
      <c r="H4407" s="650"/>
      <c r="I4407" s="650"/>
      <c r="J4407" s="168">
        <v>44257</v>
      </c>
      <c r="K4407" s="671" t="s">
        <v>1560</v>
      </c>
      <c r="L4407" s="312" t="s">
        <v>1099</v>
      </c>
      <c r="M4407" s="652" t="s">
        <v>129</v>
      </c>
      <c r="N4407" s="653">
        <v>44295</v>
      </c>
      <c r="O4407" s="654">
        <v>44302</v>
      </c>
      <c r="P4407" s="86"/>
      <c r="Q4407" s="271" t="s">
        <v>100</v>
      </c>
      <c r="R4407" s="455">
        <f t="shared" si="60"/>
        <v>2021</v>
      </c>
    </row>
    <row r="4408" spans="1:23" ht="23.25" hidden="1" customHeight="1" x14ac:dyDescent="0.25">
      <c r="A4408" s="86" t="s">
        <v>9</v>
      </c>
      <c r="B4408" s="86" t="s">
        <v>7092</v>
      </c>
      <c r="C4408" s="661"/>
      <c r="D4408" s="118"/>
      <c r="E4408" s="337" t="s">
        <v>7092</v>
      </c>
      <c r="F4408" s="118" t="s">
        <v>144</v>
      </c>
      <c r="G4408" s="661" t="s">
        <v>7081</v>
      </c>
      <c r="H4408" s="650"/>
      <c r="I4408" s="650"/>
      <c r="J4408" s="168">
        <v>44257</v>
      </c>
      <c r="K4408" s="671" t="s">
        <v>1560</v>
      </c>
      <c r="L4408" s="312" t="s">
        <v>1099</v>
      </c>
      <c r="M4408" s="652" t="s">
        <v>129</v>
      </c>
      <c r="N4408" s="653">
        <v>44295</v>
      </c>
      <c r="O4408" s="654">
        <v>44302</v>
      </c>
      <c r="P4408" s="86"/>
      <c r="Q4408" s="271" t="s">
        <v>100</v>
      </c>
      <c r="R4408" s="455">
        <f t="shared" si="60"/>
        <v>2021</v>
      </c>
    </row>
    <row r="4409" spans="1:23" ht="23.25" hidden="1" customHeight="1" x14ac:dyDescent="0.25">
      <c r="A4409" s="86" t="s">
        <v>9</v>
      </c>
      <c r="B4409" s="86" t="s">
        <v>7093</v>
      </c>
      <c r="C4409" s="661"/>
      <c r="D4409" s="118"/>
      <c r="E4409" s="337" t="s">
        <v>7093</v>
      </c>
      <c r="F4409" s="118" t="s">
        <v>144</v>
      </c>
      <c r="G4409" s="661" t="s">
        <v>7081</v>
      </c>
      <c r="H4409" s="650"/>
      <c r="I4409" s="650"/>
      <c r="J4409" s="168">
        <v>44257</v>
      </c>
      <c r="K4409" s="671" t="s">
        <v>1560</v>
      </c>
      <c r="L4409" s="312" t="s">
        <v>1099</v>
      </c>
      <c r="M4409" s="652" t="s">
        <v>129</v>
      </c>
      <c r="N4409" s="653">
        <v>44295</v>
      </c>
      <c r="O4409" s="654">
        <v>44302</v>
      </c>
      <c r="P4409" s="86"/>
      <c r="Q4409" s="271" t="s">
        <v>100</v>
      </c>
      <c r="R4409" s="455">
        <f t="shared" si="60"/>
        <v>2021</v>
      </c>
    </row>
    <row r="4410" spans="1:23" ht="23.25" hidden="1" customHeight="1" x14ac:dyDescent="0.25">
      <c r="A4410" s="86" t="s">
        <v>7094</v>
      </c>
      <c r="B4410" s="86" t="s">
        <v>7095</v>
      </c>
      <c r="C4410" s="661" t="s">
        <v>216</v>
      </c>
      <c r="D4410" s="118" t="s">
        <v>7096</v>
      </c>
      <c r="E4410" s="333" t="s">
        <v>7097</v>
      </c>
      <c r="F4410" s="118" t="s">
        <v>94</v>
      </c>
      <c r="G4410" s="661">
        <v>1</v>
      </c>
      <c r="H4410" s="650">
        <v>5040</v>
      </c>
      <c r="I4410" s="650">
        <f>H4410*G4410</f>
        <v>5040</v>
      </c>
      <c r="J4410" s="168">
        <v>44258</v>
      </c>
      <c r="K4410" s="671" t="s">
        <v>216</v>
      </c>
      <c r="L4410" s="323" t="s">
        <v>54</v>
      </c>
      <c r="M4410" s="652" t="s">
        <v>4237</v>
      </c>
      <c r="N4410" s="653">
        <v>44614</v>
      </c>
      <c r="O4410" s="654">
        <v>44628</v>
      </c>
      <c r="P4410" s="86"/>
      <c r="Q4410" s="271" t="s">
        <v>100</v>
      </c>
      <c r="R4410" s="455">
        <f t="shared" si="60"/>
        <v>2021</v>
      </c>
    </row>
    <row r="4411" spans="1:23" ht="23.25" hidden="1" customHeight="1" x14ac:dyDescent="0.25">
      <c r="A4411" s="86" t="s">
        <v>7094</v>
      </c>
      <c r="B4411" s="86" t="s">
        <v>7098</v>
      </c>
      <c r="C4411" s="661" t="s">
        <v>216</v>
      </c>
      <c r="D4411" s="118" t="s">
        <v>7099</v>
      </c>
      <c r="E4411" s="333" t="s">
        <v>7100</v>
      </c>
      <c r="F4411" s="118" t="s">
        <v>94</v>
      </c>
      <c r="G4411" s="661">
        <v>1</v>
      </c>
      <c r="H4411" s="650">
        <v>7906.5</v>
      </c>
      <c r="I4411" s="650">
        <f>H4411*G4411</f>
        <v>7906.5</v>
      </c>
      <c r="J4411" s="168">
        <v>44258</v>
      </c>
      <c r="K4411" s="671" t="s">
        <v>216</v>
      </c>
      <c r="L4411" s="312" t="s">
        <v>84</v>
      </c>
      <c r="M4411" s="652" t="s">
        <v>4960</v>
      </c>
      <c r="N4411" s="654">
        <v>44769</v>
      </c>
      <c r="O4411" s="654"/>
      <c r="P4411" s="86"/>
      <c r="Q4411" s="271" t="s">
        <v>67</v>
      </c>
      <c r="R4411" s="455">
        <f t="shared" si="60"/>
        <v>2021</v>
      </c>
    </row>
    <row r="4412" spans="1:23" ht="23.25" hidden="1" customHeight="1" x14ac:dyDescent="0.25">
      <c r="A4412" s="4" t="s">
        <v>4526</v>
      </c>
      <c r="B4412" s="4" t="s">
        <v>7101</v>
      </c>
      <c r="C4412" s="430"/>
      <c r="D4412" s="332"/>
      <c r="E4412" s="479" t="s">
        <v>7101</v>
      </c>
      <c r="F4412" s="332" t="s">
        <v>50</v>
      </c>
      <c r="G4412" s="332">
        <v>30</v>
      </c>
      <c r="H4412" s="650"/>
      <c r="I4412" s="650"/>
      <c r="J4412" s="419">
        <v>45428</v>
      </c>
      <c r="K4412" s="597" t="s">
        <v>234</v>
      </c>
      <c r="L4412" s="323"/>
      <c r="M4412" s="652" t="s">
        <v>260</v>
      </c>
      <c r="N4412" s="653">
        <v>45434</v>
      </c>
      <c r="O4412" s="653">
        <v>45439</v>
      </c>
      <c r="P4412" s="430"/>
      <c r="Q4412" s="2" t="s">
        <v>100</v>
      </c>
      <c r="R4412" s="655"/>
    </row>
    <row r="4413" spans="1:23" ht="23.25" hidden="1" customHeight="1" x14ac:dyDescent="0.25">
      <c r="A4413" s="86" t="s">
        <v>7094</v>
      </c>
      <c r="B4413" s="86" t="s">
        <v>7102</v>
      </c>
      <c r="C4413" s="661" t="s">
        <v>216</v>
      </c>
      <c r="D4413" s="118" t="s">
        <v>7103</v>
      </c>
      <c r="E4413" s="333" t="s">
        <v>7104</v>
      </c>
      <c r="F4413" s="118" t="s">
        <v>94</v>
      </c>
      <c r="G4413" s="661">
        <v>1</v>
      </c>
      <c r="H4413" s="650">
        <v>2835</v>
      </c>
      <c r="I4413" s="650">
        <f>H4413*G4413</f>
        <v>2835</v>
      </c>
      <c r="J4413" s="168">
        <v>44258</v>
      </c>
      <c r="K4413" s="671" t="s">
        <v>216</v>
      </c>
      <c r="L4413" s="312" t="s">
        <v>84</v>
      </c>
      <c r="M4413" s="652" t="s">
        <v>3697</v>
      </c>
      <c r="N4413" s="653">
        <v>44589</v>
      </c>
      <c r="O4413" s="654">
        <v>44592</v>
      </c>
      <c r="P4413" s="86"/>
      <c r="Q4413" s="271" t="s">
        <v>100</v>
      </c>
      <c r="R4413" s="455">
        <f t="shared" ref="R4413:R4453" si="61">YEAR(J4413)</f>
        <v>2021</v>
      </c>
    </row>
    <row r="4414" spans="1:23" s="124" customFormat="1" ht="23.25" hidden="1" customHeight="1" x14ac:dyDescent="0.25">
      <c r="A4414" s="86" t="s">
        <v>7</v>
      </c>
      <c r="B4414" s="86" t="s">
        <v>7105</v>
      </c>
      <c r="C4414" s="661" t="s">
        <v>1663</v>
      </c>
      <c r="D4414" s="118"/>
      <c r="E4414" s="337" t="s">
        <v>7105</v>
      </c>
      <c r="F4414" s="118" t="s">
        <v>50</v>
      </c>
      <c r="G4414" s="661">
        <v>1</v>
      </c>
      <c r="H4414" s="650">
        <v>42.8</v>
      </c>
      <c r="I4414" s="650">
        <f>G4414*H4414</f>
        <v>42.8</v>
      </c>
      <c r="J4414" s="500">
        <v>44260</v>
      </c>
      <c r="K4414" s="671" t="s">
        <v>33</v>
      </c>
      <c r="L4414" s="312" t="s">
        <v>7</v>
      </c>
      <c r="M4414" s="652" t="s">
        <v>634</v>
      </c>
      <c r="N4414" s="880">
        <v>44320</v>
      </c>
      <c r="O4414" s="654"/>
      <c r="P4414" s="86"/>
      <c r="Q4414" s="271" t="s">
        <v>67</v>
      </c>
      <c r="R4414" s="455">
        <f t="shared" si="61"/>
        <v>2021</v>
      </c>
    </row>
    <row r="4415" spans="1:23" ht="23.25" hidden="1" customHeight="1" x14ac:dyDescent="0.25">
      <c r="A4415" s="86" t="s">
        <v>103</v>
      </c>
      <c r="B4415" s="86" t="s">
        <v>7106</v>
      </c>
      <c r="C4415" s="661"/>
      <c r="D4415" s="118"/>
      <c r="E4415" s="337" t="s">
        <v>7107</v>
      </c>
      <c r="F4415" s="118" t="s">
        <v>32</v>
      </c>
      <c r="G4415" s="661">
        <v>1</v>
      </c>
      <c r="H4415" s="650">
        <v>44</v>
      </c>
      <c r="I4415" s="650">
        <v>44</v>
      </c>
      <c r="J4415" s="168">
        <v>44263</v>
      </c>
      <c r="K4415" s="671" t="s">
        <v>808</v>
      </c>
      <c r="L4415" s="312" t="s">
        <v>88</v>
      </c>
      <c r="M4415" s="652" t="s">
        <v>3014</v>
      </c>
      <c r="N4415" s="660">
        <v>44268</v>
      </c>
      <c r="O4415" s="654">
        <v>44272</v>
      </c>
      <c r="P4415" s="86"/>
      <c r="Q4415" s="271" t="s">
        <v>100</v>
      </c>
      <c r="R4415" s="455">
        <f t="shared" si="61"/>
        <v>2021</v>
      </c>
    </row>
    <row r="4416" spans="1:23" s="124" customFormat="1" ht="23.25" hidden="1" customHeight="1" x14ac:dyDescent="0.25">
      <c r="A4416" s="448" t="s">
        <v>0</v>
      </c>
      <c r="B4416" s="448" t="s">
        <v>7108</v>
      </c>
      <c r="C4416" s="699" t="s">
        <v>947</v>
      </c>
      <c r="D4416" s="449" t="s">
        <v>7109</v>
      </c>
      <c r="E4416" s="448" t="s">
        <v>7110</v>
      </c>
      <c r="F4416" s="449" t="s">
        <v>94</v>
      </c>
      <c r="G4416" s="699">
        <v>6</v>
      </c>
      <c r="H4416" s="650">
        <v>14.46</v>
      </c>
      <c r="I4416" s="650">
        <f t="shared" ref="I4416:I4423" si="62">H4416*G4416</f>
        <v>86.76</v>
      </c>
      <c r="J4416" s="700">
        <v>44267</v>
      </c>
      <c r="K4416" s="710" t="s">
        <v>139</v>
      </c>
      <c r="L4416" s="312" t="s">
        <v>0</v>
      </c>
      <c r="M4416" s="652" t="s">
        <v>634</v>
      </c>
      <c r="N4416" s="654">
        <v>44319</v>
      </c>
      <c r="O4416" s="654">
        <v>44334</v>
      </c>
      <c r="P4416" s="448"/>
      <c r="Q4416" s="271" t="s">
        <v>100</v>
      </c>
      <c r="R4416" s="448">
        <f t="shared" si="61"/>
        <v>2021</v>
      </c>
      <c r="S4416" s="330"/>
      <c r="T4416" s="330"/>
      <c r="U4416" s="330"/>
      <c r="V4416" s="330"/>
      <c r="W4416" s="330"/>
    </row>
    <row r="4417" spans="1:23" s="124" customFormat="1" ht="23.25" hidden="1" customHeight="1" x14ac:dyDescent="0.25">
      <c r="A4417" s="86" t="s">
        <v>0</v>
      </c>
      <c r="B4417" s="86" t="s">
        <v>7111</v>
      </c>
      <c r="C4417" s="661" t="s">
        <v>166</v>
      </c>
      <c r="D4417" s="122" t="s">
        <v>7112</v>
      </c>
      <c r="E4417" s="333" t="s">
        <v>7113</v>
      </c>
      <c r="F4417" s="118" t="s">
        <v>94</v>
      </c>
      <c r="G4417" s="661">
        <v>1</v>
      </c>
      <c r="H4417" s="650">
        <v>497</v>
      </c>
      <c r="I4417" s="650">
        <f t="shared" si="62"/>
        <v>497</v>
      </c>
      <c r="J4417" s="168">
        <v>44267</v>
      </c>
      <c r="K4417" s="671" t="s">
        <v>166</v>
      </c>
      <c r="L4417" s="312" t="s">
        <v>0</v>
      </c>
      <c r="M4417" s="652" t="s">
        <v>2351</v>
      </c>
      <c r="N4417" s="653">
        <v>44300</v>
      </c>
      <c r="O4417" s="654">
        <v>44305</v>
      </c>
      <c r="P4417" s="86"/>
      <c r="Q4417" s="271" t="s">
        <v>100</v>
      </c>
      <c r="R4417" s="455">
        <f t="shared" si="61"/>
        <v>2021</v>
      </c>
      <c r="S4417" s="330"/>
      <c r="T4417" s="330"/>
      <c r="U4417" s="330"/>
      <c r="V4417" s="330"/>
      <c r="W4417" s="330"/>
    </row>
    <row r="4418" spans="1:23" ht="23.25" hidden="1" customHeight="1" x14ac:dyDescent="0.25">
      <c r="A4418" s="86" t="s">
        <v>95</v>
      </c>
      <c r="B4418" s="86" t="s">
        <v>7114</v>
      </c>
      <c r="C4418" s="661" t="s">
        <v>166</v>
      </c>
      <c r="D4418" s="122" t="s">
        <v>7115</v>
      </c>
      <c r="E4418" s="333" t="s">
        <v>7116</v>
      </c>
      <c r="F4418" s="118" t="s">
        <v>94</v>
      </c>
      <c r="G4418" s="661">
        <v>2</v>
      </c>
      <c r="H4418" s="650">
        <v>352</v>
      </c>
      <c r="I4418" s="650">
        <f t="shared" si="62"/>
        <v>704</v>
      </c>
      <c r="J4418" s="168">
        <v>44267</v>
      </c>
      <c r="K4418" s="671" t="s">
        <v>166</v>
      </c>
      <c r="L4418" s="312" t="s">
        <v>103</v>
      </c>
      <c r="M4418" s="652" t="s">
        <v>2351</v>
      </c>
      <c r="N4418" s="653">
        <v>44300</v>
      </c>
      <c r="O4418" s="654">
        <v>44305</v>
      </c>
      <c r="P4418" s="86"/>
      <c r="Q4418" s="271" t="s">
        <v>100</v>
      </c>
      <c r="R4418" s="455">
        <f t="shared" si="61"/>
        <v>2021</v>
      </c>
    </row>
    <row r="4419" spans="1:23" ht="23.25" hidden="1" customHeight="1" x14ac:dyDescent="0.25">
      <c r="A4419" s="456" t="s">
        <v>103</v>
      </c>
      <c r="B4419" s="438" t="s">
        <v>772</v>
      </c>
      <c r="C4419" s="668"/>
      <c r="D4419" s="470"/>
      <c r="E4419" s="337" t="s">
        <v>773</v>
      </c>
      <c r="F4419" s="439" t="s">
        <v>32</v>
      </c>
      <c r="G4419" s="439">
        <v>16</v>
      </c>
      <c r="H4419" s="650">
        <v>7.61</v>
      </c>
      <c r="I4419" s="650">
        <f t="shared" si="62"/>
        <v>121.76</v>
      </c>
      <c r="J4419" s="799">
        <v>44270</v>
      </c>
      <c r="K4419" s="602" t="s">
        <v>774</v>
      </c>
      <c r="L4419" s="312" t="s">
        <v>103</v>
      </c>
      <c r="M4419" s="652" t="s">
        <v>634</v>
      </c>
      <c r="N4419" s="654">
        <v>44319</v>
      </c>
      <c r="O4419" s="654">
        <v>44334</v>
      </c>
      <c r="P4419" s="86"/>
      <c r="Q4419" s="271" t="s">
        <v>67</v>
      </c>
      <c r="R4419" s="455">
        <f t="shared" si="61"/>
        <v>2021</v>
      </c>
    </row>
    <row r="4420" spans="1:23" ht="23.25" hidden="1" customHeight="1" x14ac:dyDescent="0.25">
      <c r="A4420" s="86" t="s">
        <v>54</v>
      </c>
      <c r="B4420" s="86" t="s">
        <v>7117</v>
      </c>
      <c r="C4420" s="661"/>
      <c r="D4420" s="118" t="s">
        <v>7118</v>
      </c>
      <c r="E4420" s="333" t="s">
        <v>7119</v>
      </c>
      <c r="F4420" s="439" t="s">
        <v>32</v>
      </c>
      <c r="G4420" s="661">
        <v>17</v>
      </c>
      <c r="H4420" s="650">
        <v>21.4</v>
      </c>
      <c r="I4420" s="650">
        <f t="shared" si="62"/>
        <v>363.79999999999995</v>
      </c>
      <c r="J4420" s="168">
        <v>44270</v>
      </c>
      <c r="K4420" s="671" t="s">
        <v>1167</v>
      </c>
      <c r="L4420" s="312" t="s">
        <v>54</v>
      </c>
      <c r="M4420" s="652" t="s">
        <v>3014</v>
      </c>
      <c r="N4420" s="660">
        <v>44268</v>
      </c>
      <c r="O4420" s="654">
        <v>44272</v>
      </c>
      <c r="P4420" s="86"/>
      <c r="Q4420" s="271" t="s">
        <v>100</v>
      </c>
      <c r="R4420" s="455">
        <f t="shared" si="61"/>
        <v>2021</v>
      </c>
    </row>
    <row r="4421" spans="1:23" ht="23.25" hidden="1" customHeight="1" x14ac:dyDescent="0.25">
      <c r="A4421" s="86" t="s">
        <v>54</v>
      </c>
      <c r="B4421" s="86" t="s">
        <v>7120</v>
      </c>
      <c r="C4421" s="661"/>
      <c r="D4421" s="118" t="s">
        <v>7121</v>
      </c>
      <c r="E4421" s="333" t="s">
        <v>7122</v>
      </c>
      <c r="F4421" s="439" t="s">
        <v>32</v>
      </c>
      <c r="G4421" s="661">
        <v>8</v>
      </c>
      <c r="H4421" s="650">
        <v>30.13</v>
      </c>
      <c r="I4421" s="650">
        <f t="shared" si="62"/>
        <v>241.04</v>
      </c>
      <c r="J4421" s="168">
        <v>44270</v>
      </c>
      <c r="K4421" s="671" t="s">
        <v>1167</v>
      </c>
      <c r="L4421" s="312" t="s">
        <v>54</v>
      </c>
      <c r="M4421" s="652" t="s">
        <v>3014</v>
      </c>
      <c r="N4421" s="660">
        <v>44268</v>
      </c>
      <c r="O4421" s="654">
        <v>44272</v>
      </c>
      <c r="P4421" s="86"/>
      <c r="Q4421" s="271" t="s">
        <v>100</v>
      </c>
      <c r="R4421" s="455">
        <f t="shared" si="61"/>
        <v>2021</v>
      </c>
    </row>
    <row r="4422" spans="1:23" ht="23.25" hidden="1" customHeight="1" x14ac:dyDescent="0.25">
      <c r="A4422" s="86" t="s">
        <v>54</v>
      </c>
      <c r="B4422" s="86" t="s">
        <v>5851</v>
      </c>
      <c r="C4422" s="661"/>
      <c r="D4422" s="118" t="s">
        <v>7123</v>
      </c>
      <c r="E4422" s="337" t="s">
        <v>7124</v>
      </c>
      <c r="F4422" s="118" t="s">
        <v>32</v>
      </c>
      <c r="G4422" s="661">
        <v>1</v>
      </c>
      <c r="H4422" s="650">
        <v>210</v>
      </c>
      <c r="I4422" s="650">
        <f t="shared" si="62"/>
        <v>210</v>
      </c>
      <c r="J4422" s="168">
        <v>44270</v>
      </c>
      <c r="K4422" s="671" t="s">
        <v>808</v>
      </c>
      <c r="L4422" s="312" t="s">
        <v>0</v>
      </c>
      <c r="M4422" s="652" t="s">
        <v>4554</v>
      </c>
      <c r="N4422" s="653">
        <v>44309</v>
      </c>
      <c r="O4422" s="654">
        <v>44315</v>
      </c>
      <c r="P4422" s="86"/>
      <c r="Q4422" s="271" t="s">
        <v>100</v>
      </c>
      <c r="R4422" s="455">
        <f t="shared" si="61"/>
        <v>2021</v>
      </c>
    </row>
    <row r="4423" spans="1:23" ht="23.25" hidden="1" customHeight="1" x14ac:dyDescent="0.25">
      <c r="A4423" s="86" t="s">
        <v>54</v>
      </c>
      <c r="B4423" s="86" t="s">
        <v>7125</v>
      </c>
      <c r="C4423" s="661" t="s">
        <v>7126</v>
      </c>
      <c r="D4423" s="903">
        <v>310100010200800</v>
      </c>
      <c r="E4423" s="124" t="s">
        <v>7127</v>
      </c>
      <c r="F4423" s="344" t="s">
        <v>44</v>
      </c>
      <c r="G4423" s="661">
        <v>1</v>
      </c>
      <c r="H4423" s="650">
        <v>125.3</v>
      </c>
      <c r="I4423" s="650">
        <f t="shared" si="62"/>
        <v>125.3</v>
      </c>
      <c r="J4423" s="500">
        <v>44271</v>
      </c>
      <c r="K4423" s="671" t="s">
        <v>33</v>
      </c>
      <c r="L4423" s="312" t="s">
        <v>88</v>
      </c>
      <c r="M4423" s="652"/>
      <c r="N4423" s="653">
        <v>44286</v>
      </c>
      <c r="O4423" s="654"/>
      <c r="P4423" s="86"/>
      <c r="Q4423" s="271" t="s">
        <v>100</v>
      </c>
      <c r="R4423" s="455">
        <f t="shared" si="61"/>
        <v>2021</v>
      </c>
    </row>
    <row r="4424" spans="1:23" ht="23.25" hidden="1" customHeight="1" x14ac:dyDescent="0.25">
      <c r="A4424" s="86" t="s">
        <v>54</v>
      </c>
      <c r="B4424" s="86" t="s">
        <v>7128</v>
      </c>
      <c r="C4424" s="661"/>
      <c r="D4424" s="118"/>
      <c r="E4424" s="337" t="s">
        <v>7129</v>
      </c>
      <c r="F4424" s="118" t="s">
        <v>32</v>
      </c>
      <c r="G4424" s="661">
        <v>1</v>
      </c>
      <c r="H4424" s="650">
        <v>565</v>
      </c>
      <c r="I4424" s="650">
        <v>565</v>
      </c>
      <c r="J4424" s="168">
        <v>44271</v>
      </c>
      <c r="K4424" s="671" t="s">
        <v>1147</v>
      </c>
      <c r="L4424" s="312" t="s">
        <v>54</v>
      </c>
      <c r="M4424" s="652"/>
      <c r="N4424" s="653"/>
      <c r="O4424" s="654"/>
      <c r="P4424" s="86"/>
      <c r="Q4424" s="271" t="s">
        <v>100</v>
      </c>
      <c r="R4424" s="455">
        <f t="shared" si="61"/>
        <v>2021</v>
      </c>
    </row>
    <row r="4425" spans="1:23" ht="23.25" hidden="1" customHeight="1" x14ac:dyDescent="0.25">
      <c r="A4425" s="445" t="s">
        <v>120</v>
      </c>
      <c r="B4425" s="445" t="s">
        <v>7130</v>
      </c>
      <c r="C4425" s="850" t="s">
        <v>1832</v>
      </c>
      <c r="D4425" s="422" t="s">
        <v>5697</v>
      </c>
      <c r="E4425" s="337" t="s">
        <v>5698</v>
      </c>
      <c r="F4425" s="332" t="s">
        <v>94</v>
      </c>
      <c r="G4425" s="332">
        <v>24</v>
      </c>
      <c r="H4425" s="650">
        <v>10.46</v>
      </c>
      <c r="I4425" s="650">
        <v>125.52000000000001</v>
      </c>
      <c r="J4425" s="419">
        <v>44273</v>
      </c>
      <c r="K4425" s="597" t="s">
        <v>9234</v>
      </c>
      <c r="L4425" s="323" t="s">
        <v>9</v>
      </c>
      <c r="M4425" s="652" t="s">
        <v>2351</v>
      </c>
      <c r="N4425" s="653">
        <v>44300</v>
      </c>
      <c r="O4425" s="654">
        <v>44315</v>
      </c>
      <c r="P4425" s="86"/>
      <c r="Q4425" s="271" t="s">
        <v>1261</v>
      </c>
      <c r="R4425" s="455">
        <f t="shared" si="61"/>
        <v>2021</v>
      </c>
    </row>
    <row r="4426" spans="1:23" ht="23.25" hidden="1" customHeight="1" x14ac:dyDescent="0.25">
      <c r="A4426" s="86" t="s">
        <v>7</v>
      </c>
      <c r="B4426" s="86" t="s">
        <v>7131</v>
      </c>
      <c r="C4426" s="661"/>
      <c r="D4426" s="118" t="s">
        <v>7132</v>
      </c>
      <c r="E4426" s="337" t="s">
        <v>7131</v>
      </c>
      <c r="F4426" s="118" t="s">
        <v>50</v>
      </c>
      <c r="G4426" s="661">
        <v>1</v>
      </c>
      <c r="H4426" s="650"/>
      <c r="I4426" s="650">
        <v>152.08000000000001</v>
      </c>
      <c r="J4426" s="500">
        <v>44277</v>
      </c>
      <c r="K4426" s="671" t="s">
        <v>212</v>
      </c>
      <c r="L4426" s="312"/>
      <c r="M4426" s="652" t="s">
        <v>4554</v>
      </c>
      <c r="N4426" s="653">
        <v>44309</v>
      </c>
      <c r="O4426" s="654">
        <v>44315</v>
      </c>
      <c r="P4426" s="86"/>
      <c r="Q4426" s="271" t="s">
        <v>100</v>
      </c>
      <c r="R4426" s="455">
        <f t="shared" si="61"/>
        <v>2021</v>
      </c>
    </row>
    <row r="4427" spans="1:23" ht="23.25" hidden="1" customHeight="1" x14ac:dyDescent="0.25">
      <c r="A4427" s="86" t="s">
        <v>7</v>
      </c>
      <c r="B4427" s="86" t="s">
        <v>7133</v>
      </c>
      <c r="C4427" s="661"/>
      <c r="D4427" s="118" t="s">
        <v>7134</v>
      </c>
      <c r="E4427" s="337" t="s">
        <v>7135</v>
      </c>
      <c r="F4427" s="118" t="s">
        <v>50</v>
      </c>
      <c r="G4427" s="661">
        <v>1</v>
      </c>
      <c r="H4427" s="650"/>
      <c r="I4427" s="650">
        <v>43.37</v>
      </c>
      <c r="J4427" s="500">
        <v>44277</v>
      </c>
      <c r="K4427" s="671" t="s">
        <v>33</v>
      </c>
      <c r="L4427" s="312"/>
      <c r="M4427" s="652" t="s">
        <v>4554</v>
      </c>
      <c r="N4427" s="653">
        <v>44309</v>
      </c>
      <c r="O4427" s="654">
        <v>44315</v>
      </c>
      <c r="P4427" s="86"/>
      <c r="Q4427" s="271" t="s">
        <v>100</v>
      </c>
      <c r="R4427" s="455">
        <f t="shared" si="61"/>
        <v>2021</v>
      </c>
    </row>
    <row r="4428" spans="1:23" ht="23.25" hidden="1" customHeight="1" x14ac:dyDescent="0.25">
      <c r="A4428" s="86" t="s">
        <v>0</v>
      </c>
      <c r="B4428" s="86" t="s">
        <v>7136</v>
      </c>
      <c r="C4428" s="661" t="s">
        <v>180</v>
      </c>
      <c r="D4428" s="118" t="s">
        <v>7137</v>
      </c>
      <c r="E4428" s="333" t="s">
        <v>7138</v>
      </c>
      <c r="F4428" s="118" t="s">
        <v>94</v>
      </c>
      <c r="G4428" s="661">
        <v>1</v>
      </c>
      <c r="H4428" s="650">
        <v>248.17</v>
      </c>
      <c r="I4428" s="650">
        <f>G4428*H4428</f>
        <v>248.17</v>
      </c>
      <c r="J4428" s="168">
        <v>44278</v>
      </c>
      <c r="K4428" s="671" t="s">
        <v>180</v>
      </c>
      <c r="L4428" s="312" t="s">
        <v>0</v>
      </c>
      <c r="M4428" s="652" t="s">
        <v>4854</v>
      </c>
      <c r="N4428" s="654">
        <v>44369</v>
      </c>
      <c r="O4428" s="654"/>
      <c r="P4428" s="86"/>
      <c r="Q4428" s="271" t="s">
        <v>100</v>
      </c>
      <c r="R4428" s="455">
        <f t="shared" si="61"/>
        <v>2021</v>
      </c>
    </row>
    <row r="4429" spans="1:23" ht="23.25" hidden="1" customHeight="1" x14ac:dyDescent="0.25">
      <c r="A4429" s="86" t="s">
        <v>0</v>
      </c>
      <c r="B4429" s="86" t="s">
        <v>7139</v>
      </c>
      <c r="C4429" s="661" t="s">
        <v>947</v>
      </c>
      <c r="D4429" s="118" t="s">
        <v>7140</v>
      </c>
      <c r="E4429" s="337" t="s">
        <v>7141</v>
      </c>
      <c r="F4429" s="118" t="s">
        <v>94</v>
      </c>
      <c r="G4429" s="661">
        <v>1</v>
      </c>
      <c r="H4429" s="650">
        <v>63.53</v>
      </c>
      <c r="I4429" s="650">
        <f>G4429*H4429</f>
        <v>63.53</v>
      </c>
      <c r="J4429" s="168">
        <v>44279</v>
      </c>
      <c r="K4429" s="671" t="s">
        <v>234</v>
      </c>
      <c r="L4429" s="312" t="s">
        <v>0</v>
      </c>
      <c r="M4429" s="652" t="s">
        <v>3119</v>
      </c>
      <c r="N4429" s="653">
        <v>44355</v>
      </c>
      <c r="O4429" s="654">
        <v>44357</v>
      </c>
      <c r="P4429" s="86"/>
      <c r="Q4429" s="271" t="s">
        <v>100</v>
      </c>
      <c r="R4429" s="455">
        <f t="shared" si="61"/>
        <v>2021</v>
      </c>
    </row>
    <row r="4430" spans="1:23" ht="23.25" hidden="1" customHeight="1" x14ac:dyDescent="0.25">
      <c r="A4430" s="86" t="s">
        <v>0</v>
      </c>
      <c r="B4430" s="86" t="s">
        <v>7142</v>
      </c>
      <c r="C4430" s="661"/>
      <c r="D4430" s="118" t="s">
        <v>7143</v>
      </c>
      <c r="E4430" s="337" t="s">
        <v>7144</v>
      </c>
      <c r="F4430" s="118" t="s">
        <v>50</v>
      </c>
      <c r="G4430" s="661">
        <v>1</v>
      </c>
      <c r="H4430" s="650"/>
      <c r="I4430" s="650">
        <v>132.6</v>
      </c>
      <c r="J4430" s="500">
        <v>44284</v>
      </c>
      <c r="K4430" s="671" t="s">
        <v>212</v>
      </c>
      <c r="L4430" s="312" t="s">
        <v>0</v>
      </c>
      <c r="M4430" s="652" t="s">
        <v>4554</v>
      </c>
      <c r="N4430" s="653">
        <v>44309</v>
      </c>
      <c r="O4430" s="654">
        <v>44315</v>
      </c>
      <c r="P4430" s="86"/>
      <c r="Q4430" s="271" t="s">
        <v>100</v>
      </c>
      <c r="R4430" s="455">
        <f t="shared" si="61"/>
        <v>2021</v>
      </c>
    </row>
    <row r="4431" spans="1:23" ht="29.25" hidden="1" customHeight="1" x14ac:dyDescent="0.25">
      <c r="A4431" s="86" t="s">
        <v>54</v>
      </c>
      <c r="B4431" s="86" t="s">
        <v>7145</v>
      </c>
      <c r="C4431" s="661"/>
      <c r="D4431" s="118">
        <v>72210030</v>
      </c>
      <c r="E4431" s="124" t="s">
        <v>7146</v>
      </c>
      <c r="F4431" s="118" t="s">
        <v>32</v>
      </c>
      <c r="G4431" s="661">
        <v>1</v>
      </c>
      <c r="H4431" s="650">
        <v>210</v>
      </c>
      <c r="I4431" s="650">
        <v>210</v>
      </c>
      <c r="J4431" s="168">
        <v>44284</v>
      </c>
      <c r="K4431" s="671" t="s">
        <v>1892</v>
      </c>
      <c r="L4431" s="312" t="s">
        <v>88</v>
      </c>
      <c r="M4431" s="652" t="s">
        <v>2351</v>
      </c>
      <c r="N4431" s="653">
        <v>44299</v>
      </c>
      <c r="O4431" s="654"/>
      <c r="P4431" s="86"/>
      <c r="Q4431" s="271" t="s">
        <v>100</v>
      </c>
      <c r="R4431" s="455">
        <f t="shared" si="61"/>
        <v>2021</v>
      </c>
    </row>
    <row r="4432" spans="1:23" ht="29.25" hidden="1" customHeight="1" x14ac:dyDescent="0.25">
      <c r="A4432" s="86" t="s">
        <v>54</v>
      </c>
      <c r="B4432" s="86" t="s">
        <v>7147</v>
      </c>
      <c r="C4432" s="661"/>
      <c r="D4432" s="118">
        <v>72200085</v>
      </c>
      <c r="E4432" s="124" t="s">
        <v>7148</v>
      </c>
      <c r="F4432" s="118" t="s">
        <v>32</v>
      </c>
      <c r="G4432" s="661">
        <v>1</v>
      </c>
      <c r="H4432" s="650">
        <v>79</v>
      </c>
      <c r="I4432" s="650">
        <v>79</v>
      </c>
      <c r="J4432" s="168">
        <v>44284</v>
      </c>
      <c r="K4432" s="671" t="s">
        <v>1892</v>
      </c>
      <c r="L4432" s="312" t="s">
        <v>88</v>
      </c>
      <c r="M4432" s="652" t="s">
        <v>2351</v>
      </c>
      <c r="N4432" s="653">
        <v>44299</v>
      </c>
      <c r="O4432" s="654">
        <v>44315</v>
      </c>
      <c r="P4432" s="86"/>
      <c r="Q4432" s="271" t="s">
        <v>100</v>
      </c>
      <c r="R4432" s="455">
        <f t="shared" si="61"/>
        <v>2021</v>
      </c>
    </row>
    <row r="4433" spans="1:23" ht="29.25" hidden="1" customHeight="1" x14ac:dyDescent="0.25">
      <c r="A4433" s="86" t="s">
        <v>54</v>
      </c>
      <c r="B4433" s="86" t="s">
        <v>7147</v>
      </c>
      <c r="C4433" s="661"/>
      <c r="D4433" s="118">
        <v>72300121</v>
      </c>
      <c r="E4433" s="124" t="s">
        <v>7149</v>
      </c>
      <c r="F4433" s="118" t="s">
        <v>32</v>
      </c>
      <c r="G4433" s="661">
        <v>1</v>
      </c>
      <c r="H4433" s="650">
        <v>45</v>
      </c>
      <c r="I4433" s="650">
        <v>45</v>
      </c>
      <c r="J4433" s="168">
        <v>44284</v>
      </c>
      <c r="K4433" s="671" t="s">
        <v>1892</v>
      </c>
      <c r="L4433" s="312" t="s">
        <v>88</v>
      </c>
      <c r="M4433" s="652" t="s">
        <v>2351</v>
      </c>
      <c r="N4433" s="653">
        <v>44299</v>
      </c>
      <c r="O4433" s="654">
        <v>44315</v>
      </c>
      <c r="P4433" s="86"/>
      <c r="Q4433" s="271" t="s">
        <v>1261</v>
      </c>
      <c r="R4433" s="455">
        <f t="shared" si="61"/>
        <v>2021</v>
      </c>
    </row>
    <row r="4434" spans="1:23" ht="23.25" hidden="1" customHeight="1" x14ac:dyDescent="0.25">
      <c r="A4434" s="480" t="s">
        <v>2705</v>
      </c>
      <c r="B4434" s="438" t="s">
        <v>2619</v>
      </c>
      <c r="C4434" s="668" t="s">
        <v>947</v>
      </c>
      <c r="D4434" s="470" t="s">
        <v>409</v>
      </c>
      <c r="E4434" s="472" t="s">
        <v>3183</v>
      </c>
      <c r="F4434" s="668" t="s">
        <v>50</v>
      </c>
      <c r="G4434" s="439">
        <v>3</v>
      </c>
      <c r="H4434" s="650">
        <v>372.17</v>
      </c>
      <c r="I4434" s="650">
        <v>744.34</v>
      </c>
      <c r="J4434" s="799">
        <v>44285</v>
      </c>
      <c r="K4434" s="602" t="s">
        <v>234</v>
      </c>
      <c r="L4434" s="497" t="s">
        <v>2705</v>
      </c>
      <c r="M4434" s="652" t="s">
        <v>99</v>
      </c>
      <c r="N4434" s="654">
        <v>44285</v>
      </c>
      <c r="O4434" s="654">
        <v>44286</v>
      </c>
      <c r="P4434" s="438"/>
      <c r="Q4434" s="882" t="s">
        <v>100</v>
      </c>
      <c r="R4434" s="455">
        <f t="shared" si="61"/>
        <v>2021</v>
      </c>
    </row>
    <row r="4435" spans="1:23" ht="23.25" hidden="1" customHeight="1" x14ac:dyDescent="0.25">
      <c r="A4435" s="448" t="s">
        <v>120</v>
      </c>
      <c r="B4435" s="448" t="s">
        <v>7150</v>
      </c>
      <c r="C4435" s="699" t="s">
        <v>2738</v>
      </c>
      <c r="D4435" s="449" t="s">
        <v>7151</v>
      </c>
      <c r="E4435" s="448" t="s">
        <v>7152</v>
      </c>
      <c r="F4435" s="449" t="s">
        <v>94</v>
      </c>
      <c r="G4435" s="699">
        <v>2</v>
      </c>
      <c r="H4435" s="650">
        <v>11.35</v>
      </c>
      <c r="I4435" s="650">
        <f t="shared" ref="I4435:I4442" si="63">H4435*G4435</f>
        <v>22.7</v>
      </c>
      <c r="J4435" s="700">
        <v>44293</v>
      </c>
      <c r="K4435" s="710" t="s">
        <v>139</v>
      </c>
      <c r="L4435" s="312" t="s">
        <v>120</v>
      </c>
      <c r="M4435" s="652" t="s">
        <v>4554</v>
      </c>
      <c r="N4435" s="653">
        <v>44309</v>
      </c>
      <c r="O4435" s="654">
        <v>44315</v>
      </c>
      <c r="P4435" s="448"/>
      <c r="Q4435" s="271" t="s">
        <v>100</v>
      </c>
      <c r="R4435" s="455">
        <f t="shared" si="61"/>
        <v>2021</v>
      </c>
    </row>
    <row r="4436" spans="1:23" ht="23.25" hidden="1" customHeight="1" x14ac:dyDescent="0.25">
      <c r="A4436" s="448" t="s">
        <v>120</v>
      </c>
      <c r="B4436" s="448" t="s">
        <v>7150</v>
      </c>
      <c r="C4436" s="699" t="s">
        <v>2738</v>
      </c>
      <c r="D4436" s="449" t="s">
        <v>7153</v>
      </c>
      <c r="E4436" s="448" t="s">
        <v>7154</v>
      </c>
      <c r="F4436" s="449" t="s">
        <v>94</v>
      </c>
      <c r="G4436" s="699">
        <v>2</v>
      </c>
      <c r="H4436" s="650">
        <v>11.35</v>
      </c>
      <c r="I4436" s="650">
        <f t="shared" si="63"/>
        <v>22.7</v>
      </c>
      <c r="J4436" s="700">
        <v>44293</v>
      </c>
      <c r="K4436" s="710" t="s">
        <v>139</v>
      </c>
      <c r="L4436" s="312" t="s">
        <v>120</v>
      </c>
      <c r="M4436" s="652" t="s">
        <v>4554</v>
      </c>
      <c r="N4436" s="653">
        <v>44309</v>
      </c>
      <c r="O4436" s="654">
        <v>44315</v>
      </c>
      <c r="P4436" s="448"/>
      <c r="Q4436" s="271" t="s">
        <v>100</v>
      </c>
      <c r="R4436" s="455">
        <f t="shared" si="61"/>
        <v>2021</v>
      </c>
    </row>
    <row r="4437" spans="1:23" ht="23.25" hidden="1" customHeight="1" x14ac:dyDescent="0.25">
      <c r="A4437" s="448" t="s">
        <v>120</v>
      </c>
      <c r="B4437" s="448" t="s">
        <v>7150</v>
      </c>
      <c r="C4437" s="699" t="s">
        <v>2738</v>
      </c>
      <c r="D4437" s="449" t="s">
        <v>7155</v>
      </c>
      <c r="E4437" s="448" t="s">
        <v>7156</v>
      </c>
      <c r="F4437" s="449" t="s">
        <v>94</v>
      </c>
      <c r="G4437" s="699">
        <v>2</v>
      </c>
      <c r="H4437" s="650">
        <v>11.35</v>
      </c>
      <c r="I4437" s="650">
        <f t="shared" si="63"/>
        <v>22.7</v>
      </c>
      <c r="J4437" s="700">
        <v>44293</v>
      </c>
      <c r="K4437" s="710" t="s">
        <v>139</v>
      </c>
      <c r="L4437" s="312" t="s">
        <v>120</v>
      </c>
      <c r="M4437" s="652" t="s">
        <v>4554</v>
      </c>
      <c r="N4437" s="653">
        <v>44309</v>
      </c>
      <c r="O4437" s="654">
        <v>44315</v>
      </c>
      <c r="P4437" s="448"/>
      <c r="Q4437" s="271" t="s">
        <v>100</v>
      </c>
      <c r="R4437" s="455">
        <f t="shared" si="61"/>
        <v>2021</v>
      </c>
    </row>
    <row r="4438" spans="1:23" ht="23.25" hidden="1" customHeight="1" x14ac:dyDescent="0.25">
      <c r="A4438" s="448" t="s">
        <v>120</v>
      </c>
      <c r="B4438" s="448" t="s">
        <v>7150</v>
      </c>
      <c r="C4438" s="699" t="s">
        <v>2738</v>
      </c>
      <c r="D4438" s="449" t="s">
        <v>7157</v>
      </c>
      <c r="E4438" s="448" t="s">
        <v>7158</v>
      </c>
      <c r="F4438" s="449" t="s">
        <v>94</v>
      </c>
      <c r="G4438" s="699">
        <v>2</v>
      </c>
      <c r="H4438" s="650">
        <v>11.35</v>
      </c>
      <c r="I4438" s="650">
        <f t="shared" si="63"/>
        <v>22.7</v>
      </c>
      <c r="J4438" s="700">
        <v>44293</v>
      </c>
      <c r="K4438" s="710" t="s">
        <v>139</v>
      </c>
      <c r="L4438" s="312" t="s">
        <v>120</v>
      </c>
      <c r="M4438" s="652" t="s">
        <v>4554</v>
      </c>
      <c r="N4438" s="653">
        <v>44309</v>
      </c>
      <c r="O4438" s="654">
        <v>44315</v>
      </c>
      <c r="P4438" s="448"/>
      <c r="Q4438" s="271" t="s">
        <v>100</v>
      </c>
      <c r="R4438" s="455">
        <f t="shared" si="61"/>
        <v>2021</v>
      </c>
    </row>
    <row r="4439" spans="1:23" ht="23.25" hidden="1" customHeight="1" x14ac:dyDescent="0.25">
      <c r="A4439" s="86" t="s">
        <v>120</v>
      </c>
      <c r="B4439" s="86" t="s">
        <v>7159</v>
      </c>
      <c r="C4439" s="661" t="s">
        <v>1160</v>
      </c>
      <c r="D4439" s="118" t="s">
        <v>7160</v>
      </c>
      <c r="E4439" s="333" t="s">
        <v>7161</v>
      </c>
      <c r="F4439" s="118" t="s">
        <v>94</v>
      </c>
      <c r="G4439" s="661">
        <v>1</v>
      </c>
      <c r="H4439" s="650">
        <v>23.06</v>
      </c>
      <c r="I4439" s="650">
        <f t="shared" si="63"/>
        <v>23.06</v>
      </c>
      <c r="J4439" s="168">
        <v>44293</v>
      </c>
      <c r="K4439" s="710" t="s">
        <v>139</v>
      </c>
      <c r="L4439" s="312" t="s">
        <v>120</v>
      </c>
      <c r="M4439" s="652" t="s">
        <v>4554</v>
      </c>
      <c r="N4439" s="653">
        <v>44309</v>
      </c>
      <c r="O4439" s="654">
        <v>44315</v>
      </c>
      <c r="P4439" s="86"/>
      <c r="Q4439" s="271" t="s">
        <v>100</v>
      </c>
      <c r="R4439" s="455">
        <f t="shared" si="61"/>
        <v>2021</v>
      </c>
    </row>
    <row r="4440" spans="1:23" ht="23.25" hidden="1" customHeight="1" x14ac:dyDescent="0.25">
      <c r="A4440" s="86" t="s">
        <v>120</v>
      </c>
      <c r="B4440" s="86" t="s">
        <v>7159</v>
      </c>
      <c r="C4440" s="661" t="s">
        <v>1160</v>
      </c>
      <c r="D4440" s="118" t="s">
        <v>7162</v>
      </c>
      <c r="E4440" s="333" t="s">
        <v>7163</v>
      </c>
      <c r="F4440" s="118" t="s">
        <v>94</v>
      </c>
      <c r="G4440" s="661">
        <v>1</v>
      </c>
      <c r="H4440" s="650">
        <v>36.42</v>
      </c>
      <c r="I4440" s="650">
        <f t="shared" si="63"/>
        <v>36.42</v>
      </c>
      <c r="J4440" s="168">
        <v>44293</v>
      </c>
      <c r="K4440" s="710" t="s">
        <v>139</v>
      </c>
      <c r="L4440" s="312" t="s">
        <v>120</v>
      </c>
      <c r="M4440" s="652" t="s">
        <v>4554</v>
      </c>
      <c r="N4440" s="653">
        <v>44309</v>
      </c>
      <c r="O4440" s="654">
        <v>44315</v>
      </c>
      <c r="P4440" s="86"/>
      <c r="Q4440" s="271" t="s">
        <v>100</v>
      </c>
      <c r="R4440" s="455">
        <f t="shared" si="61"/>
        <v>2021</v>
      </c>
    </row>
    <row r="4441" spans="1:23" ht="23.25" hidden="1" customHeight="1" x14ac:dyDescent="0.25">
      <c r="A4441" s="86" t="s">
        <v>120</v>
      </c>
      <c r="B4441" s="86" t="s">
        <v>7159</v>
      </c>
      <c r="C4441" s="661" t="s">
        <v>1160</v>
      </c>
      <c r="D4441" s="118" t="s">
        <v>7164</v>
      </c>
      <c r="E4441" s="333" t="s">
        <v>7165</v>
      </c>
      <c r="F4441" s="118" t="s">
        <v>94</v>
      </c>
      <c r="G4441" s="661">
        <v>1</v>
      </c>
      <c r="H4441" s="650">
        <v>36.72</v>
      </c>
      <c r="I4441" s="650">
        <f t="shared" si="63"/>
        <v>36.72</v>
      </c>
      <c r="J4441" s="168">
        <v>44293</v>
      </c>
      <c r="K4441" s="710" t="s">
        <v>139</v>
      </c>
      <c r="L4441" s="312" t="s">
        <v>120</v>
      </c>
      <c r="M4441" s="652" t="s">
        <v>4554</v>
      </c>
      <c r="N4441" s="653">
        <v>44309</v>
      </c>
      <c r="O4441" s="654">
        <v>44315</v>
      </c>
      <c r="P4441" s="86"/>
      <c r="Q4441" s="271" t="s">
        <v>100</v>
      </c>
      <c r="R4441" s="455">
        <f t="shared" si="61"/>
        <v>2021</v>
      </c>
    </row>
    <row r="4442" spans="1:23" ht="23.25" hidden="1" customHeight="1" x14ac:dyDescent="0.25">
      <c r="A4442" s="86" t="s">
        <v>120</v>
      </c>
      <c r="B4442" s="86" t="s">
        <v>7159</v>
      </c>
      <c r="C4442" s="661" t="s">
        <v>1160</v>
      </c>
      <c r="D4442" s="118" t="s">
        <v>7166</v>
      </c>
      <c r="E4442" s="333" t="s">
        <v>7167</v>
      </c>
      <c r="F4442" s="118" t="s">
        <v>94</v>
      </c>
      <c r="G4442" s="661">
        <v>1</v>
      </c>
      <c r="H4442" s="650">
        <v>22.93</v>
      </c>
      <c r="I4442" s="650">
        <f t="shared" si="63"/>
        <v>22.93</v>
      </c>
      <c r="J4442" s="168">
        <v>44293</v>
      </c>
      <c r="K4442" s="710" t="s">
        <v>139</v>
      </c>
      <c r="L4442" s="312" t="s">
        <v>120</v>
      </c>
      <c r="M4442" s="652" t="s">
        <v>4554</v>
      </c>
      <c r="N4442" s="653">
        <v>44309</v>
      </c>
      <c r="O4442" s="654">
        <v>44315</v>
      </c>
      <c r="P4442" s="86"/>
      <c r="Q4442" s="271" t="s">
        <v>100</v>
      </c>
      <c r="R4442" s="455">
        <f t="shared" si="61"/>
        <v>2021</v>
      </c>
    </row>
    <row r="4443" spans="1:23" ht="23.25" hidden="1" customHeight="1" x14ac:dyDescent="0.25">
      <c r="A4443" s="904" t="s">
        <v>120</v>
      </c>
      <c r="B4443" s="158" t="s">
        <v>7168</v>
      </c>
      <c r="C4443" s="439" t="s">
        <v>7169</v>
      </c>
      <c r="D4443" s="118" t="s">
        <v>7170</v>
      </c>
      <c r="E4443" s="124" t="s">
        <v>7171</v>
      </c>
      <c r="F4443" s="344" t="s">
        <v>44</v>
      </c>
      <c r="G4443" s="118">
        <v>25</v>
      </c>
      <c r="H4443" s="650">
        <v>1.077</v>
      </c>
      <c r="I4443" s="650">
        <f>PRODUCT(G4443:H4443)</f>
        <v>26.924999999999997</v>
      </c>
      <c r="J4443" s="168">
        <v>44293</v>
      </c>
      <c r="K4443" s="905" t="s">
        <v>139</v>
      </c>
      <c r="L4443" s="312"/>
      <c r="M4443" s="652" t="s">
        <v>634</v>
      </c>
      <c r="N4443" s="654">
        <v>44319</v>
      </c>
      <c r="O4443" s="654">
        <v>44334</v>
      </c>
      <c r="P4443" s="86"/>
      <c r="Q4443" s="271" t="s">
        <v>100</v>
      </c>
      <c r="R4443" s="455">
        <f t="shared" si="61"/>
        <v>2021</v>
      </c>
    </row>
    <row r="4444" spans="1:23" ht="23.25" hidden="1" customHeight="1" x14ac:dyDescent="0.25">
      <c r="A4444" s="904" t="s">
        <v>120</v>
      </c>
      <c r="B4444" s="158" t="s">
        <v>7172</v>
      </c>
      <c r="C4444" s="439" t="s">
        <v>7169</v>
      </c>
      <c r="D4444" s="332" t="s">
        <v>7173</v>
      </c>
      <c r="E4444" s="472" t="s">
        <v>7174</v>
      </c>
      <c r="F4444" s="344" t="s">
        <v>44</v>
      </c>
      <c r="G4444" s="118">
        <v>25</v>
      </c>
      <c r="H4444" s="650">
        <v>0.64600000000000002</v>
      </c>
      <c r="I4444" s="650">
        <f>PRODUCT(G4444:H4444)</f>
        <v>16.150000000000002</v>
      </c>
      <c r="J4444" s="168">
        <v>44293</v>
      </c>
      <c r="K4444" s="905" t="s">
        <v>139</v>
      </c>
      <c r="L4444" s="312"/>
      <c r="M4444" s="652" t="s">
        <v>634</v>
      </c>
      <c r="N4444" s="906">
        <v>44319</v>
      </c>
      <c r="O4444" s="654">
        <v>44334</v>
      </c>
      <c r="P4444" s="499"/>
      <c r="Q4444" s="271" t="s">
        <v>100</v>
      </c>
      <c r="R4444" s="455">
        <f t="shared" si="61"/>
        <v>2021</v>
      </c>
      <c r="S4444" s="564"/>
      <c r="T4444" s="564"/>
      <c r="U4444" s="564"/>
      <c r="V4444" s="564"/>
      <c r="W4444" s="564"/>
    </row>
    <row r="4445" spans="1:23" ht="23.25" hidden="1" customHeight="1" x14ac:dyDescent="0.25">
      <c r="A4445" s="904" t="s">
        <v>120</v>
      </c>
      <c r="B4445" s="158" t="s">
        <v>7175</v>
      </c>
      <c r="C4445" s="439" t="s">
        <v>7169</v>
      </c>
      <c r="D4445" s="118">
        <v>1542546</v>
      </c>
      <c r="E4445" s="124" t="s">
        <v>7176</v>
      </c>
      <c r="F4445" s="344" t="s">
        <v>44</v>
      </c>
      <c r="G4445" s="118">
        <v>25</v>
      </c>
      <c r="H4445" s="650">
        <v>0.80800000000000005</v>
      </c>
      <c r="I4445" s="650">
        <f>PRODUCT(G4445:H4445)</f>
        <v>20.200000000000003</v>
      </c>
      <c r="J4445" s="168">
        <v>44293</v>
      </c>
      <c r="K4445" s="905" t="s">
        <v>139</v>
      </c>
      <c r="L4445" s="312"/>
      <c r="M4445" s="652" t="s">
        <v>634</v>
      </c>
      <c r="N4445" s="654">
        <v>44319</v>
      </c>
      <c r="O4445" s="654">
        <v>44334</v>
      </c>
      <c r="P4445" s="86"/>
      <c r="Q4445" s="271" t="s">
        <v>100</v>
      </c>
      <c r="R4445" s="455">
        <f t="shared" si="61"/>
        <v>2021</v>
      </c>
    </row>
    <row r="4446" spans="1:23" ht="23.25" hidden="1" customHeight="1" x14ac:dyDescent="0.25">
      <c r="A4446" s="86" t="s">
        <v>54</v>
      </c>
      <c r="B4446" s="124" t="s">
        <v>7177</v>
      </c>
      <c r="C4446" s="661"/>
      <c r="D4446" s="118" t="s">
        <v>7178</v>
      </c>
      <c r="E4446" s="337" t="s">
        <v>7177</v>
      </c>
      <c r="F4446" s="118" t="s">
        <v>32</v>
      </c>
      <c r="G4446" s="661">
        <v>56</v>
      </c>
      <c r="H4446" s="650">
        <v>23.14</v>
      </c>
      <c r="I4446" s="650">
        <f>G4446*H4446</f>
        <v>1295.8400000000001</v>
      </c>
      <c r="J4446" s="168">
        <v>44295</v>
      </c>
      <c r="K4446" s="671" t="s">
        <v>1167</v>
      </c>
      <c r="L4446" s="312" t="s">
        <v>5801</v>
      </c>
      <c r="M4446" s="652" t="s">
        <v>2351</v>
      </c>
      <c r="N4446" s="653">
        <v>44300</v>
      </c>
      <c r="O4446" s="654">
        <v>44302</v>
      </c>
      <c r="P4446" s="86"/>
      <c r="Q4446" s="271" t="s">
        <v>67</v>
      </c>
      <c r="R4446" s="455">
        <f t="shared" si="61"/>
        <v>2021</v>
      </c>
    </row>
    <row r="4447" spans="1:23" ht="23.25" hidden="1" customHeight="1" x14ac:dyDescent="0.25">
      <c r="A4447" s="86" t="s">
        <v>3055</v>
      </c>
      <c r="B4447" s="86" t="s">
        <v>7179</v>
      </c>
      <c r="C4447" s="661" t="s">
        <v>2738</v>
      </c>
      <c r="D4447" s="118" t="s">
        <v>7180</v>
      </c>
      <c r="E4447" s="86" t="s">
        <v>7181</v>
      </c>
      <c r="F4447" s="118" t="s">
        <v>94</v>
      </c>
      <c r="G4447" s="661">
        <v>1</v>
      </c>
      <c r="H4447" s="650">
        <v>8.5500000000000007</v>
      </c>
      <c r="I4447" s="650">
        <f>H4447*G4447</f>
        <v>8.5500000000000007</v>
      </c>
      <c r="J4447" s="168">
        <v>44295</v>
      </c>
      <c r="K4447" s="710" t="s">
        <v>139</v>
      </c>
      <c r="L4447" s="312" t="s">
        <v>4</v>
      </c>
      <c r="M4447" s="652" t="s">
        <v>4554</v>
      </c>
      <c r="N4447" s="653">
        <v>44309</v>
      </c>
      <c r="O4447" s="654">
        <v>44315</v>
      </c>
      <c r="P4447" s="86"/>
      <c r="Q4447" s="271" t="s">
        <v>100</v>
      </c>
      <c r="R4447" s="455">
        <f t="shared" si="61"/>
        <v>2021</v>
      </c>
    </row>
    <row r="4448" spans="1:23" ht="23.25" hidden="1" customHeight="1" x14ac:dyDescent="0.25">
      <c r="A4448" s="86" t="s">
        <v>3055</v>
      </c>
      <c r="B4448" s="86" t="s">
        <v>7179</v>
      </c>
      <c r="C4448" s="661" t="s">
        <v>2738</v>
      </c>
      <c r="D4448" s="118" t="s">
        <v>7182</v>
      </c>
      <c r="E4448" s="86" t="s">
        <v>7183</v>
      </c>
      <c r="F4448" s="118" t="s">
        <v>94</v>
      </c>
      <c r="G4448" s="661">
        <v>1</v>
      </c>
      <c r="H4448" s="650">
        <v>37.369999999999997</v>
      </c>
      <c r="I4448" s="650">
        <f>H4448*G4448</f>
        <v>37.369999999999997</v>
      </c>
      <c r="J4448" s="168">
        <v>44295</v>
      </c>
      <c r="K4448" s="671" t="s">
        <v>139</v>
      </c>
      <c r="L4448" s="312" t="s">
        <v>4</v>
      </c>
      <c r="M4448" s="652" t="s">
        <v>634</v>
      </c>
      <c r="N4448" s="654">
        <v>44319</v>
      </c>
      <c r="O4448" s="654">
        <v>44334</v>
      </c>
      <c r="P4448" s="86"/>
      <c r="Q4448" s="271" t="s">
        <v>100</v>
      </c>
      <c r="R4448" s="455">
        <f t="shared" si="61"/>
        <v>2021</v>
      </c>
    </row>
    <row r="4449" spans="1:23" ht="23.25" hidden="1" customHeight="1" x14ac:dyDescent="0.25">
      <c r="A4449" s="332" t="s">
        <v>5327</v>
      </c>
      <c r="B4449" s="352" t="s">
        <v>7184</v>
      </c>
      <c r="C4449" s="422" t="s">
        <v>5815</v>
      </c>
      <c r="D4449" s="422" t="s">
        <v>7185</v>
      </c>
      <c r="E4449" s="333" t="s">
        <v>7186</v>
      </c>
      <c r="F4449" s="344" t="s">
        <v>44</v>
      </c>
      <c r="G4449" s="344">
        <v>2</v>
      </c>
      <c r="H4449" s="650">
        <v>9.9</v>
      </c>
      <c r="I4449" s="650">
        <f>G4449*H4449</f>
        <v>19.8</v>
      </c>
      <c r="J4449" s="419">
        <v>44298</v>
      </c>
      <c r="K4449" s="598" t="s">
        <v>5524</v>
      </c>
      <c r="L4449" s="323" t="s">
        <v>5818</v>
      </c>
      <c r="M4449" s="652" t="s">
        <v>634</v>
      </c>
      <c r="N4449" s="654">
        <v>44320</v>
      </c>
      <c r="O4449" s="654">
        <v>44334</v>
      </c>
      <c r="P4449" s="658"/>
      <c r="Q4449" s="2" t="s">
        <v>100</v>
      </c>
      <c r="R4449" s="455">
        <f t="shared" si="61"/>
        <v>2021</v>
      </c>
    </row>
    <row r="4450" spans="1:23" ht="23.25" hidden="1" customHeight="1" x14ac:dyDescent="0.25">
      <c r="A4450" s="86" t="s">
        <v>103</v>
      </c>
      <c r="B4450" s="86" t="s">
        <v>7187</v>
      </c>
      <c r="C4450" s="661"/>
      <c r="D4450" s="118"/>
      <c r="E4450" s="337" t="s">
        <v>7188</v>
      </c>
      <c r="F4450" s="118" t="s">
        <v>32</v>
      </c>
      <c r="G4450" s="661">
        <v>1</v>
      </c>
      <c r="H4450" s="650">
        <v>55</v>
      </c>
      <c r="I4450" s="650">
        <v>55</v>
      </c>
      <c r="J4450" s="168">
        <v>44298</v>
      </c>
      <c r="K4450" s="671" t="s">
        <v>808</v>
      </c>
      <c r="L4450" s="312" t="s">
        <v>88</v>
      </c>
      <c r="M4450" s="652" t="s">
        <v>2351</v>
      </c>
      <c r="N4450" s="653">
        <v>44298</v>
      </c>
      <c r="O4450" s="654">
        <v>44302</v>
      </c>
      <c r="P4450" s="86"/>
      <c r="Q4450" s="271" t="s">
        <v>100</v>
      </c>
      <c r="R4450" s="455">
        <f t="shared" si="61"/>
        <v>2021</v>
      </c>
    </row>
    <row r="4451" spans="1:23" ht="23.25" hidden="1" customHeight="1" x14ac:dyDescent="0.25">
      <c r="A4451" s="86" t="s">
        <v>9</v>
      </c>
      <c r="B4451" s="86" t="s">
        <v>7189</v>
      </c>
      <c r="C4451" s="661"/>
      <c r="D4451" s="118"/>
      <c r="E4451" s="337" t="s">
        <v>7189</v>
      </c>
      <c r="F4451" s="118" t="s">
        <v>50</v>
      </c>
      <c r="G4451" s="661">
        <v>4</v>
      </c>
      <c r="H4451" s="650">
        <v>25.52</v>
      </c>
      <c r="I4451" s="650">
        <f>G4451*H4451</f>
        <v>102.08</v>
      </c>
      <c r="J4451" s="500">
        <v>44298</v>
      </c>
      <c r="K4451" s="671" t="s">
        <v>33</v>
      </c>
      <c r="L4451" s="312" t="s">
        <v>9</v>
      </c>
      <c r="M4451" s="652" t="s">
        <v>634</v>
      </c>
      <c r="N4451" s="880">
        <v>44320</v>
      </c>
      <c r="O4451" s="654"/>
      <c r="P4451" s="86"/>
      <c r="Q4451" s="271" t="s">
        <v>67</v>
      </c>
      <c r="R4451" s="455">
        <f t="shared" si="61"/>
        <v>2021</v>
      </c>
    </row>
    <row r="4452" spans="1:23" ht="23.25" hidden="1" customHeight="1" x14ac:dyDescent="0.25">
      <c r="A4452" s="86" t="s">
        <v>7190</v>
      </c>
      <c r="B4452" s="86" t="s">
        <v>7191</v>
      </c>
      <c r="C4452" s="661"/>
      <c r="D4452" s="118"/>
      <c r="E4452" s="337" t="s">
        <v>7192</v>
      </c>
      <c r="F4452" s="118" t="s">
        <v>32</v>
      </c>
      <c r="G4452" s="661">
        <v>1</v>
      </c>
      <c r="H4452" s="650">
        <v>1512</v>
      </c>
      <c r="I4452" s="650">
        <v>1512</v>
      </c>
      <c r="J4452" s="168">
        <v>44298</v>
      </c>
      <c r="K4452" s="671" t="s">
        <v>7193</v>
      </c>
      <c r="L4452" s="312" t="s">
        <v>88</v>
      </c>
      <c r="M4452" s="652" t="s">
        <v>2351</v>
      </c>
      <c r="N4452" s="653">
        <v>44299</v>
      </c>
      <c r="O4452" s="654"/>
      <c r="P4452" s="86"/>
      <c r="Q4452" s="271" t="s">
        <v>100</v>
      </c>
      <c r="R4452" s="455">
        <f t="shared" si="61"/>
        <v>2021</v>
      </c>
    </row>
    <row r="4453" spans="1:23" ht="23.25" hidden="1" customHeight="1" x14ac:dyDescent="0.25">
      <c r="A4453" s="418" t="s">
        <v>140</v>
      </c>
      <c r="B4453" s="4" t="s">
        <v>6576</v>
      </c>
      <c r="C4453" s="376" t="s">
        <v>661</v>
      </c>
      <c r="D4453" s="344">
        <v>1105758</v>
      </c>
      <c r="E4453" s="5" t="s">
        <v>743</v>
      </c>
      <c r="F4453" s="344" t="s">
        <v>32</v>
      </c>
      <c r="G4453" s="344">
        <v>1</v>
      </c>
      <c r="H4453" s="650">
        <v>1933.07</v>
      </c>
      <c r="I4453" s="650">
        <v>1933.07</v>
      </c>
      <c r="J4453" s="419">
        <v>44299</v>
      </c>
      <c r="K4453" s="597" t="s">
        <v>180</v>
      </c>
      <c r="L4453" s="323" t="s">
        <v>4965</v>
      </c>
      <c r="M4453" s="652" t="s">
        <v>634</v>
      </c>
      <c r="N4453" s="654">
        <v>44319</v>
      </c>
      <c r="O4453" s="654">
        <v>44334</v>
      </c>
      <c r="P4453" s="86"/>
      <c r="Q4453" s="271" t="s">
        <v>100</v>
      </c>
      <c r="R4453" s="455">
        <f t="shared" si="61"/>
        <v>2021</v>
      </c>
      <c r="S4453" s="124"/>
      <c r="T4453" s="124"/>
      <c r="U4453" s="124"/>
      <c r="V4453" s="124"/>
      <c r="W4453" s="124"/>
    </row>
    <row r="4454" spans="1:23" ht="23.25" hidden="1" customHeight="1" x14ac:dyDescent="0.25">
      <c r="A4454" s="4" t="s">
        <v>84</v>
      </c>
      <c r="B4454" s="4" t="s">
        <v>6957</v>
      </c>
      <c r="C4454" s="430"/>
      <c r="D4454" s="332"/>
      <c r="E4454" s="337" t="s">
        <v>7194</v>
      </c>
      <c r="F4454" s="332" t="s">
        <v>32</v>
      </c>
      <c r="G4454" s="332">
        <v>10</v>
      </c>
      <c r="H4454" s="650">
        <v>10.72</v>
      </c>
      <c r="I4454" s="650">
        <v>107.2</v>
      </c>
      <c r="J4454" s="419">
        <v>43543</v>
      </c>
      <c r="K4454" s="598" t="s">
        <v>76</v>
      </c>
      <c r="L4454" s="323" t="s">
        <v>84</v>
      </c>
      <c r="M4454" s="652" t="s">
        <v>66</v>
      </c>
      <c r="N4454" s="653">
        <v>44295</v>
      </c>
      <c r="O4454" s="654">
        <v>43551</v>
      </c>
      <c r="P4454" s="430"/>
      <c r="Q4454" s="2" t="s">
        <v>67</v>
      </c>
      <c r="R4454" s="655">
        <v>2019</v>
      </c>
    </row>
    <row r="4455" spans="1:23" ht="23.25" hidden="1" customHeight="1" x14ac:dyDescent="0.25">
      <c r="A4455" s="4" t="s">
        <v>84</v>
      </c>
      <c r="B4455" s="4" t="s">
        <v>6957</v>
      </c>
      <c r="C4455" s="430"/>
      <c r="D4455" s="332"/>
      <c r="E4455" s="337" t="s">
        <v>7195</v>
      </c>
      <c r="F4455" s="332" t="s">
        <v>32</v>
      </c>
      <c r="G4455" s="332">
        <v>10</v>
      </c>
      <c r="H4455" s="650">
        <v>3.68</v>
      </c>
      <c r="I4455" s="650">
        <v>36.800000000000004</v>
      </c>
      <c r="J4455" s="419">
        <v>43543</v>
      </c>
      <c r="K4455" s="598" t="s">
        <v>76</v>
      </c>
      <c r="L4455" s="323" t="s">
        <v>84</v>
      </c>
      <c r="M4455" s="652" t="s">
        <v>66</v>
      </c>
      <c r="N4455" s="653">
        <v>44295</v>
      </c>
      <c r="O4455" s="654">
        <v>43551</v>
      </c>
      <c r="P4455" s="430"/>
      <c r="Q4455" s="2" t="s">
        <v>67</v>
      </c>
      <c r="R4455" s="655">
        <v>2019</v>
      </c>
    </row>
    <row r="4456" spans="1:23" ht="23.25" hidden="1" customHeight="1" x14ac:dyDescent="0.25">
      <c r="A4456" s="86" t="s">
        <v>3055</v>
      </c>
      <c r="B4456" s="86" t="s">
        <v>7196</v>
      </c>
      <c r="C4456" s="661" t="s">
        <v>3143</v>
      </c>
      <c r="D4456" s="118" t="s">
        <v>7197</v>
      </c>
      <c r="E4456" s="86" t="s">
        <v>7198</v>
      </c>
      <c r="F4456" s="118" t="s">
        <v>94</v>
      </c>
      <c r="G4456" s="661">
        <v>1</v>
      </c>
      <c r="H4456" s="650">
        <v>24.75</v>
      </c>
      <c r="I4456" s="650">
        <f>H4456*G4456</f>
        <v>24.75</v>
      </c>
      <c r="J4456" s="168">
        <v>44299</v>
      </c>
      <c r="K4456" s="710" t="s">
        <v>139</v>
      </c>
      <c r="L4456" s="312" t="s">
        <v>4</v>
      </c>
      <c r="M4456" s="652" t="s">
        <v>4554</v>
      </c>
      <c r="N4456" s="653">
        <v>44309</v>
      </c>
      <c r="O4456" s="654">
        <v>44315</v>
      </c>
      <c r="P4456" s="86"/>
      <c r="Q4456" s="271" t="s">
        <v>100</v>
      </c>
      <c r="R4456" s="455">
        <f t="shared" ref="R4456:R4467" si="64">YEAR(J4456)</f>
        <v>2021</v>
      </c>
    </row>
    <row r="4457" spans="1:23" ht="23.25" hidden="1" customHeight="1" x14ac:dyDescent="0.25">
      <c r="A4457" s="86" t="s">
        <v>3055</v>
      </c>
      <c r="B4457" s="86" t="s">
        <v>4818</v>
      </c>
      <c r="C4457" s="661" t="s">
        <v>4639</v>
      </c>
      <c r="D4457" s="118" t="s">
        <v>7199</v>
      </c>
      <c r="E4457" s="448" t="s">
        <v>7200</v>
      </c>
      <c r="F4457" s="118" t="s">
        <v>94</v>
      </c>
      <c r="G4457" s="661">
        <v>1</v>
      </c>
      <c r="H4457" s="650">
        <v>29.58</v>
      </c>
      <c r="I4457" s="650">
        <f>H4457*G4457</f>
        <v>29.58</v>
      </c>
      <c r="J4457" s="168">
        <v>44299</v>
      </c>
      <c r="K4457" s="710" t="s">
        <v>139</v>
      </c>
      <c r="L4457" s="312" t="s">
        <v>4</v>
      </c>
      <c r="M4457" s="652" t="s">
        <v>4554</v>
      </c>
      <c r="N4457" s="653">
        <v>44309</v>
      </c>
      <c r="O4457" s="654">
        <v>44315</v>
      </c>
      <c r="P4457" s="86"/>
      <c r="Q4457" s="271" t="s">
        <v>100</v>
      </c>
      <c r="R4457" s="455">
        <f t="shared" si="64"/>
        <v>2021</v>
      </c>
    </row>
    <row r="4458" spans="1:23" ht="23.25" hidden="1" customHeight="1" x14ac:dyDescent="0.25">
      <c r="A4458" s="86" t="s">
        <v>36</v>
      </c>
      <c r="B4458" s="86" t="s">
        <v>7201</v>
      </c>
      <c r="C4458" s="661"/>
      <c r="D4458" s="118" t="s">
        <v>7202</v>
      </c>
      <c r="E4458" s="337" t="s">
        <v>7203</v>
      </c>
      <c r="F4458" s="118" t="s">
        <v>32</v>
      </c>
      <c r="G4458" s="661">
        <v>1</v>
      </c>
      <c r="H4458" s="650">
        <v>797.5</v>
      </c>
      <c r="I4458" s="650">
        <v>797.5</v>
      </c>
      <c r="J4458" s="168">
        <v>44300</v>
      </c>
      <c r="K4458" s="671" t="s">
        <v>1147</v>
      </c>
      <c r="L4458" s="312" t="s">
        <v>36</v>
      </c>
      <c r="M4458" s="652" t="s">
        <v>4854</v>
      </c>
      <c r="N4458" s="653">
        <v>44369</v>
      </c>
      <c r="O4458" s="654">
        <v>44383</v>
      </c>
      <c r="P4458" s="86"/>
      <c r="Q4458" s="271" t="s">
        <v>67</v>
      </c>
      <c r="R4458" s="780">
        <f t="shared" si="64"/>
        <v>2021</v>
      </c>
    </row>
    <row r="4459" spans="1:23" ht="23.25" hidden="1" customHeight="1" x14ac:dyDescent="0.25">
      <c r="A4459" s="86" t="s">
        <v>0</v>
      </c>
      <c r="B4459" s="86" t="s">
        <v>7204</v>
      </c>
      <c r="C4459" s="661"/>
      <c r="D4459" s="118"/>
      <c r="E4459" s="337" t="s">
        <v>7205</v>
      </c>
      <c r="F4459" s="118" t="s">
        <v>50</v>
      </c>
      <c r="G4459" s="661" t="s">
        <v>7206</v>
      </c>
      <c r="H4459" s="650"/>
      <c r="I4459" s="650"/>
      <c r="J4459" s="168">
        <v>44300</v>
      </c>
      <c r="K4459" s="671" t="s">
        <v>275</v>
      </c>
      <c r="L4459" s="312" t="s">
        <v>0</v>
      </c>
      <c r="M4459" s="652" t="s">
        <v>634</v>
      </c>
      <c r="N4459" s="654">
        <v>44320</v>
      </c>
      <c r="O4459" s="654">
        <v>44334</v>
      </c>
      <c r="P4459" s="86"/>
      <c r="Q4459" s="271" t="s">
        <v>67</v>
      </c>
      <c r="R4459" s="455">
        <f t="shared" si="64"/>
        <v>2021</v>
      </c>
    </row>
    <row r="4460" spans="1:23" ht="23.25" hidden="1" customHeight="1" x14ac:dyDescent="0.25">
      <c r="A4460" s="86" t="s">
        <v>7</v>
      </c>
      <c r="B4460" s="86" t="s">
        <v>7207</v>
      </c>
      <c r="C4460" s="661" t="s">
        <v>1663</v>
      </c>
      <c r="D4460" s="122" t="s">
        <v>7208</v>
      </c>
      <c r="E4460" s="333" t="s">
        <v>7207</v>
      </c>
      <c r="F4460" s="118" t="s">
        <v>50</v>
      </c>
      <c r="G4460" s="661">
        <v>3</v>
      </c>
      <c r="H4460" s="650"/>
      <c r="I4460" s="650">
        <v>68.59</v>
      </c>
      <c r="J4460" s="500">
        <v>44301</v>
      </c>
      <c r="K4460" s="671" t="s">
        <v>33</v>
      </c>
      <c r="L4460" s="312" t="s">
        <v>7</v>
      </c>
      <c r="M4460" s="652" t="s">
        <v>4854</v>
      </c>
      <c r="N4460" s="653">
        <v>44369</v>
      </c>
      <c r="O4460" s="654">
        <v>44383</v>
      </c>
      <c r="P4460" s="86"/>
      <c r="Q4460" s="271" t="s">
        <v>67</v>
      </c>
      <c r="R4460" s="455">
        <f t="shared" si="64"/>
        <v>2021</v>
      </c>
      <c r="S4460" s="124"/>
      <c r="T4460" s="124"/>
      <c r="U4460" s="124"/>
      <c r="V4460" s="124"/>
      <c r="W4460" s="124"/>
    </row>
    <row r="4461" spans="1:23" ht="23.25" hidden="1" customHeight="1" x14ac:dyDescent="0.25">
      <c r="A4461" s="338" t="s">
        <v>307</v>
      </c>
      <c r="B4461" s="5" t="s">
        <v>2260</v>
      </c>
      <c r="C4461" s="376" t="s">
        <v>1167</v>
      </c>
      <c r="D4461" s="335" t="s">
        <v>2261</v>
      </c>
      <c r="E4461" s="337" t="s">
        <v>2261</v>
      </c>
      <c r="F4461" s="344" t="s">
        <v>50</v>
      </c>
      <c r="G4461" s="344">
        <v>6</v>
      </c>
      <c r="H4461" s="650">
        <v>158.69999999999999</v>
      </c>
      <c r="I4461" s="650">
        <f>G4461*H4461</f>
        <v>952.19999999999993</v>
      </c>
      <c r="J4461" s="366">
        <v>44302</v>
      </c>
      <c r="K4461" s="598" t="s">
        <v>784</v>
      </c>
      <c r="L4461" s="361" t="s">
        <v>103</v>
      </c>
      <c r="M4461" s="652" t="s">
        <v>634</v>
      </c>
      <c r="N4461" s="654">
        <v>44319</v>
      </c>
      <c r="O4461" s="654">
        <v>44334</v>
      </c>
      <c r="P4461" s="5"/>
      <c r="Q4461" s="7" t="s">
        <v>67</v>
      </c>
      <c r="R4461" s="455">
        <f t="shared" si="64"/>
        <v>2021</v>
      </c>
    </row>
    <row r="4462" spans="1:23" ht="23.25" hidden="1" customHeight="1" x14ac:dyDescent="0.25">
      <c r="A4462" s="86" t="s">
        <v>3803</v>
      </c>
      <c r="B4462" s="86" t="s">
        <v>7209</v>
      </c>
      <c r="C4462" s="661"/>
      <c r="D4462" s="118" t="s">
        <v>7210</v>
      </c>
      <c r="E4462" s="337" t="s">
        <v>7209</v>
      </c>
      <c r="F4462" s="118" t="s">
        <v>50</v>
      </c>
      <c r="G4462" s="661">
        <v>1</v>
      </c>
      <c r="H4462" s="650"/>
      <c r="I4462" s="650">
        <v>75.06</v>
      </c>
      <c r="J4462" s="168">
        <v>44302</v>
      </c>
      <c r="K4462" s="671" t="s">
        <v>275</v>
      </c>
      <c r="L4462" s="312" t="s">
        <v>3803</v>
      </c>
      <c r="M4462" s="652" t="s">
        <v>634</v>
      </c>
      <c r="N4462" s="654">
        <v>44320</v>
      </c>
      <c r="O4462" s="654">
        <v>44334</v>
      </c>
      <c r="P4462" s="86"/>
      <c r="Q4462" s="271" t="s">
        <v>67</v>
      </c>
      <c r="R4462" s="455">
        <f t="shared" si="64"/>
        <v>2021</v>
      </c>
    </row>
    <row r="4463" spans="1:23" ht="23.25" hidden="1" customHeight="1" x14ac:dyDescent="0.25">
      <c r="A4463" s="86" t="s">
        <v>9</v>
      </c>
      <c r="B4463" s="86" t="s">
        <v>7211</v>
      </c>
      <c r="C4463" s="661"/>
      <c r="D4463" s="118" t="s">
        <v>7212</v>
      </c>
      <c r="E4463" s="337" t="s">
        <v>7211</v>
      </c>
      <c r="F4463" s="118" t="s">
        <v>50</v>
      </c>
      <c r="G4463" s="661">
        <v>1</v>
      </c>
      <c r="H4463" s="650"/>
      <c r="I4463" s="650">
        <v>3.6</v>
      </c>
      <c r="J4463" s="168">
        <v>44302</v>
      </c>
      <c r="K4463" s="671" t="s">
        <v>1560</v>
      </c>
      <c r="L4463" s="312" t="s">
        <v>9</v>
      </c>
      <c r="M4463" s="652" t="s">
        <v>634</v>
      </c>
      <c r="N4463" s="654">
        <v>44319</v>
      </c>
      <c r="O4463" s="654">
        <v>44334</v>
      </c>
      <c r="P4463" s="86"/>
      <c r="Q4463" s="271" t="s">
        <v>67</v>
      </c>
      <c r="R4463" s="455">
        <f t="shared" si="64"/>
        <v>2021</v>
      </c>
    </row>
    <row r="4464" spans="1:23" ht="23.25" hidden="1" customHeight="1" x14ac:dyDescent="0.25">
      <c r="A4464" s="86" t="s">
        <v>2500</v>
      </c>
      <c r="B4464" s="86" t="s">
        <v>7213</v>
      </c>
      <c r="C4464" s="661" t="s">
        <v>41</v>
      </c>
      <c r="D4464" s="118" t="s">
        <v>7214</v>
      </c>
      <c r="E4464" s="124" t="s">
        <v>7215</v>
      </c>
      <c r="F4464" s="118" t="s">
        <v>94</v>
      </c>
      <c r="G4464" s="661">
        <v>4</v>
      </c>
      <c r="H4464" s="650">
        <v>18.84</v>
      </c>
      <c r="I4464" s="650">
        <f>G4464*H4464</f>
        <v>75.36</v>
      </c>
      <c r="J4464" s="500">
        <v>44305</v>
      </c>
      <c r="K4464" s="671" t="s">
        <v>33</v>
      </c>
      <c r="L4464" s="312" t="s">
        <v>0</v>
      </c>
      <c r="M4464" s="652" t="s">
        <v>634</v>
      </c>
      <c r="N4464" s="880">
        <v>44320</v>
      </c>
      <c r="O4464" s="654">
        <v>44334</v>
      </c>
      <c r="P4464" s="86"/>
      <c r="Q4464" s="271" t="s">
        <v>100</v>
      </c>
      <c r="R4464" s="455">
        <f t="shared" si="64"/>
        <v>2021</v>
      </c>
    </row>
    <row r="4465" spans="1:23" ht="23.25" hidden="1" customHeight="1" x14ac:dyDescent="0.25">
      <c r="A4465" s="86" t="s">
        <v>2500</v>
      </c>
      <c r="B4465" s="86" t="s">
        <v>7213</v>
      </c>
      <c r="C4465" s="661" t="s">
        <v>41</v>
      </c>
      <c r="D4465" s="118" t="s">
        <v>7216</v>
      </c>
      <c r="E4465" s="337" t="s">
        <v>7217</v>
      </c>
      <c r="F4465" s="118" t="s">
        <v>94</v>
      </c>
      <c r="G4465" s="661">
        <v>4</v>
      </c>
      <c r="H4465" s="650">
        <v>38.42</v>
      </c>
      <c r="I4465" s="650">
        <f>G4465*H4465</f>
        <v>153.68</v>
      </c>
      <c r="J4465" s="500">
        <v>44305</v>
      </c>
      <c r="K4465" s="671" t="s">
        <v>33</v>
      </c>
      <c r="L4465" s="312" t="s">
        <v>0</v>
      </c>
      <c r="M4465" s="652" t="s">
        <v>634</v>
      </c>
      <c r="N4465" s="880">
        <v>44320</v>
      </c>
      <c r="O4465" s="654">
        <v>44334</v>
      </c>
      <c r="P4465" s="86"/>
      <c r="Q4465" s="271" t="s">
        <v>100</v>
      </c>
      <c r="R4465" s="455">
        <f t="shared" si="64"/>
        <v>2021</v>
      </c>
    </row>
    <row r="4466" spans="1:23" s="124" customFormat="1" ht="23.25" hidden="1" customHeight="1" x14ac:dyDescent="0.25">
      <c r="A4466" s="448" t="s">
        <v>7218</v>
      </c>
      <c r="B4466" s="448" t="s">
        <v>7219</v>
      </c>
      <c r="C4466" s="699" t="s">
        <v>947</v>
      </c>
      <c r="D4466" s="907" t="s">
        <v>7220</v>
      </c>
      <c r="E4466" s="337" t="s">
        <v>7219</v>
      </c>
      <c r="F4466" s="449" t="s">
        <v>50</v>
      </c>
      <c r="G4466" s="699">
        <v>1</v>
      </c>
      <c r="H4466" s="650">
        <v>78.709999999999994</v>
      </c>
      <c r="I4466" s="650">
        <v>78.709999999999994</v>
      </c>
      <c r="J4466" s="700">
        <v>44306</v>
      </c>
      <c r="K4466" s="710" t="s">
        <v>234</v>
      </c>
      <c r="L4466" s="312" t="s">
        <v>7218</v>
      </c>
      <c r="M4466" s="652" t="s">
        <v>634</v>
      </c>
      <c r="N4466" s="654">
        <v>44319</v>
      </c>
      <c r="O4466" s="654">
        <v>44334</v>
      </c>
      <c r="P4466" s="448"/>
      <c r="Q4466" s="271" t="s">
        <v>67</v>
      </c>
      <c r="R4466" s="455">
        <f t="shared" si="64"/>
        <v>2021</v>
      </c>
      <c r="S4466" s="330"/>
      <c r="T4466" s="330"/>
      <c r="U4466" s="330"/>
      <c r="V4466" s="330"/>
      <c r="W4466" s="330"/>
    </row>
    <row r="4467" spans="1:23" ht="23.25" hidden="1" customHeight="1" x14ac:dyDescent="0.25">
      <c r="A4467" s="472" t="s">
        <v>6444</v>
      </c>
      <c r="B4467" s="445" t="s">
        <v>5472</v>
      </c>
      <c r="C4467" s="458" t="s">
        <v>947</v>
      </c>
      <c r="D4467" s="467"/>
      <c r="E4467" s="337" t="s">
        <v>5473</v>
      </c>
      <c r="F4467" s="458" t="s">
        <v>7221</v>
      </c>
      <c r="G4467" s="467">
        <v>20</v>
      </c>
      <c r="H4467" s="650">
        <v>2.2799999999999998</v>
      </c>
      <c r="I4467" s="650">
        <f>H4467*G4467</f>
        <v>45.599999999999994</v>
      </c>
      <c r="J4467" s="672">
        <v>44307</v>
      </c>
      <c r="K4467" s="612" t="s">
        <v>234</v>
      </c>
      <c r="L4467" s="578" t="s">
        <v>389</v>
      </c>
      <c r="M4467" s="652" t="s">
        <v>634</v>
      </c>
      <c r="N4467" s="654">
        <v>44319</v>
      </c>
      <c r="O4467" s="654">
        <v>44334</v>
      </c>
      <c r="P4467" s="458"/>
      <c r="Q4467" s="271" t="s">
        <v>67</v>
      </c>
      <c r="R4467" s="455">
        <f t="shared" si="64"/>
        <v>2021</v>
      </c>
    </row>
    <row r="4468" spans="1:23" ht="23.25" hidden="1" customHeight="1" x14ac:dyDescent="0.25">
      <c r="A4468" s="4" t="s">
        <v>84</v>
      </c>
      <c r="B4468" s="4" t="s">
        <v>6957</v>
      </c>
      <c r="C4468" s="430"/>
      <c r="D4468" s="332"/>
      <c r="E4468" s="337" t="s">
        <v>7222</v>
      </c>
      <c r="F4468" s="332" t="s">
        <v>32</v>
      </c>
      <c r="G4468" s="332">
        <v>10</v>
      </c>
      <c r="H4468" s="650">
        <v>4.96</v>
      </c>
      <c r="I4468" s="650">
        <v>49.6</v>
      </c>
      <c r="J4468" s="419">
        <v>43543</v>
      </c>
      <c r="K4468" s="598" t="s">
        <v>76</v>
      </c>
      <c r="L4468" s="323" t="s">
        <v>84</v>
      </c>
      <c r="M4468" s="652" t="s">
        <v>66</v>
      </c>
      <c r="N4468" s="653">
        <v>44295</v>
      </c>
      <c r="O4468" s="654">
        <v>43551</v>
      </c>
      <c r="P4468" s="430"/>
      <c r="Q4468" s="2" t="s">
        <v>67</v>
      </c>
      <c r="R4468" s="655">
        <v>2019</v>
      </c>
    </row>
    <row r="4469" spans="1:23" ht="23.25" hidden="1" customHeight="1" x14ac:dyDescent="0.25">
      <c r="A4469" s="908" t="s">
        <v>7223</v>
      </c>
      <c r="B4469" s="86" t="s">
        <v>4818</v>
      </c>
      <c r="C4469" s="661" t="s">
        <v>2738</v>
      </c>
      <c r="D4469" s="118" t="s">
        <v>1830</v>
      </c>
      <c r="E4469" s="448" t="s">
        <v>7224</v>
      </c>
      <c r="F4469" s="118" t="s">
        <v>94</v>
      </c>
      <c r="G4469" s="661">
        <v>20</v>
      </c>
      <c r="H4469" s="650">
        <v>3.1</v>
      </c>
      <c r="I4469" s="650">
        <f>H4469*G4469</f>
        <v>62</v>
      </c>
      <c r="J4469" s="168">
        <v>44307</v>
      </c>
      <c r="K4469" s="671" t="s">
        <v>139</v>
      </c>
      <c r="L4469" s="312" t="s">
        <v>7223</v>
      </c>
      <c r="M4469" s="652" t="s">
        <v>634</v>
      </c>
      <c r="N4469" s="654">
        <v>44319</v>
      </c>
      <c r="O4469" s="654">
        <v>44334</v>
      </c>
      <c r="P4469" s="86"/>
      <c r="Q4469" s="271" t="s">
        <v>100</v>
      </c>
      <c r="R4469" s="455">
        <f t="shared" ref="R4469:R4475" si="65">YEAR(J4469)</f>
        <v>2021</v>
      </c>
    </row>
    <row r="4470" spans="1:23" ht="23.25" hidden="1" customHeight="1" x14ac:dyDescent="0.25">
      <c r="A4470" s="472" t="s">
        <v>6444</v>
      </c>
      <c r="B4470" s="483" t="s">
        <v>6173</v>
      </c>
      <c r="C4470" s="118" t="s">
        <v>5524</v>
      </c>
      <c r="D4470" s="443" t="s">
        <v>6174</v>
      </c>
      <c r="E4470" s="456" t="s">
        <v>6175</v>
      </c>
      <c r="F4470" s="467" t="s">
        <v>94</v>
      </c>
      <c r="G4470" s="467">
        <v>4</v>
      </c>
      <c r="H4470" s="650">
        <v>184.73</v>
      </c>
      <c r="I4470" s="650">
        <f t="shared" ref="I4470:I4475" si="66">G4470*H4470</f>
        <v>738.92</v>
      </c>
      <c r="J4470" s="672">
        <v>44308</v>
      </c>
      <c r="K4470" s="612" t="s">
        <v>5524</v>
      </c>
      <c r="L4470" s="578" t="s">
        <v>6444</v>
      </c>
      <c r="M4470" s="652" t="s">
        <v>634</v>
      </c>
      <c r="N4470" s="906">
        <v>44320</v>
      </c>
      <c r="O4470" s="654">
        <v>44334</v>
      </c>
      <c r="P4470" s="588"/>
      <c r="Q4470" s="2" t="s">
        <v>100</v>
      </c>
      <c r="R4470" s="455">
        <f t="shared" si="65"/>
        <v>2021</v>
      </c>
    </row>
    <row r="4471" spans="1:23" ht="23.25" hidden="1" customHeight="1" x14ac:dyDescent="0.25">
      <c r="A4471" s="472" t="s">
        <v>6444</v>
      </c>
      <c r="B4471" s="445" t="s">
        <v>7225</v>
      </c>
      <c r="C4471" s="661" t="s">
        <v>5524</v>
      </c>
      <c r="D4471" s="443" t="s">
        <v>6533</v>
      </c>
      <c r="E4471" s="437" t="s">
        <v>6048</v>
      </c>
      <c r="F4471" s="118" t="s">
        <v>94</v>
      </c>
      <c r="G4471" s="661">
        <v>8</v>
      </c>
      <c r="H4471" s="650">
        <v>4.53</v>
      </c>
      <c r="I4471" s="650">
        <f t="shared" si="66"/>
        <v>36.24</v>
      </c>
      <c r="J4471" s="168">
        <v>44308</v>
      </c>
      <c r="K4471" s="612" t="s">
        <v>5524</v>
      </c>
      <c r="L4471" s="578" t="s">
        <v>6444</v>
      </c>
      <c r="M4471" s="652" t="s">
        <v>634</v>
      </c>
      <c r="N4471" s="654">
        <v>44320</v>
      </c>
      <c r="O4471" s="654">
        <v>44334</v>
      </c>
      <c r="P4471" s="333"/>
      <c r="Q4471" s="2" t="s">
        <v>100</v>
      </c>
      <c r="R4471" s="455">
        <f t="shared" si="65"/>
        <v>2021</v>
      </c>
    </row>
    <row r="4472" spans="1:23" ht="23.25" hidden="1" customHeight="1" x14ac:dyDescent="0.25">
      <c r="A4472" s="472" t="s">
        <v>6444</v>
      </c>
      <c r="B4472" s="445" t="s">
        <v>7226</v>
      </c>
      <c r="C4472" s="830" t="s">
        <v>5524</v>
      </c>
      <c r="D4472" s="443" t="s">
        <v>6047</v>
      </c>
      <c r="E4472" s="441" t="s">
        <v>6048</v>
      </c>
      <c r="F4472" s="118" t="s">
        <v>94</v>
      </c>
      <c r="G4472" s="661">
        <v>5</v>
      </c>
      <c r="H4472" s="650">
        <v>4.53</v>
      </c>
      <c r="I4472" s="650">
        <f t="shared" si="66"/>
        <v>22.650000000000002</v>
      </c>
      <c r="J4472" s="168">
        <v>44308</v>
      </c>
      <c r="K4472" s="612" t="s">
        <v>5524</v>
      </c>
      <c r="L4472" s="578" t="s">
        <v>6444</v>
      </c>
      <c r="M4472" s="652" t="s">
        <v>634</v>
      </c>
      <c r="N4472" s="654">
        <v>44320</v>
      </c>
      <c r="O4472" s="654">
        <v>44334</v>
      </c>
      <c r="P4472" s="333"/>
      <c r="Q4472" s="2" t="s">
        <v>100</v>
      </c>
      <c r="R4472" s="455">
        <f t="shared" si="65"/>
        <v>2021</v>
      </c>
      <c r="S4472" s="124"/>
      <c r="T4472" s="124"/>
      <c r="U4472" s="124"/>
      <c r="V4472" s="124"/>
      <c r="W4472" s="124"/>
    </row>
    <row r="4473" spans="1:23" ht="23.25" hidden="1" customHeight="1" x14ac:dyDescent="0.25">
      <c r="A4473" s="472" t="s">
        <v>6444</v>
      </c>
      <c r="B4473" s="472" t="s">
        <v>6071</v>
      </c>
      <c r="C4473" s="830" t="s">
        <v>5524</v>
      </c>
      <c r="D4473" s="443" t="s">
        <v>6072</v>
      </c>
      <c r="E4473" s="441" t="s">
        <v>6073</v>
      </c>
      <c r="F4473" s="118" t="s">
        <v>94</v>
      </c>
      <c r="G4473" s="661">
        <v>6</v>
      </c>
      <c r="H4473" s="650">
        <v>3.37</v>
      </c>
      <c r="I4473" s="650">
        <f t="shared" si="66"/>
        <v>20.22</v>
      </c>
      <c r="J4473" s="168">
        <v>44308</v>
      </c>
      <c r="K4473" s="612" t="s">
        <v>5524</v>
      </c>
      <c r="L4473" s="578" t="s">
        <v>6444</v>
      </c>
      <c r="M4473" s="652" t="s">
        <v>634</v>
      </c>
      <c r="N4473" s="654">
        <v>44320</v>
      </c>
      <c r="O4473" s="654">
        <v>44334</v>
      </c>
      <c r="P4473" s="333"/>
      <c r="Q4473" s="2" t="s">
        <v>100</v>
      </c>
      <c r="R4473" s="455">
        <f t="shared" si="65"/>
        <v>2021</v>
      </c>
    </row>
    <row r="4474" spans="1:23" ht="23.25" hidden="1" customHeight="1" x14ac:dyDescent="0.25">
      <c r="A4474" s="472" t="s">
        <v>6444</v>
      </c>
      <c r="B4474" s="472" t="s">
        <v>6077</v>
      </c>
      <c r="C4474" s="830" t="s">
        <v>5524</v>
      </c>
      <c r="D4474" s="443" t="s">
        <v>6078</v>
      </c>
      <c r="E4474" s="333" t="s">
        <v>6079</v>
      </c>
      <c r="F4474" s="118" t="s">
        <v>94</v>
      </c>
      <c r="G4474" s="661">
        <v>5</v>
      </c>
      <c r="H4474" s="650">
        <v>30.64</v>
      </c>
      <c r="I4474" s="650">
        <f t="shared" si="66"/>
        <v>153.19999999999999</v>
      </c>
      <c r="J4474" s="168">
        <v>44308</v>
      </c>
      <c r="K4474" s="612" t="s">
        <v>5524</v>
      </c>
      <c r="L4474" s="578" t="s">
        <v>6444</v>
      </c>
      <c r="M4474" s="652" t="s">
        <v>634</v>
      </c>
      <c r="N4474" s="654">
        <v>44320</v>
      </c>
      <c r="O4474" s="654">
        <v>44334</v>
      </c>
      <c r="P4474" s="333"/>
      <c r="Q4474" s="2" t="s">
        <v>100</v>
      </c>
      <c r="R4474" s="455">
        <f t="shared" si="65"/>
        <v>2021</v>
      </c>
    </row>
    <row r="4475" spans="1:23" ht="23.25" hidden="1" customHeight="1" x14ac:dyDescent="0.25">
      <c r="A4475" s="472" t="s">
        <v>6444</v>
      </c>
      <c r="B4475" s="472" t="s">
        <v>7227</v>
      </c>
      <c r="C4475" s="830" t="s">
        <v>5524</v>
      </c>
      <c r="D4475" s="443" t="s">
        <v>7228</v>
      </c>
      <c r="E4475" s="441" t="s">
        <v>7229</v>
      </c>
      <c r="F4475" s="118" t="s">
        <v>94</v>
      </c>
      <c r="G4475" s="661">
        <v>20</v>
      </c>
      <c r="H4475" s="650">
        <v>3.04</v>
      </c>
      <c r="I4475" s="650">
        <f t="shared" si="66"/>
        <v>60.8</v>
      </c>
      <c r="J4475" s="168">
        <v>44308</v>
      </c>
      <c r="K4475" s="612" t="s">
        <v>5524</v>
      </c>
      <c r="L4475" s="578" t="s">
        <v>6444</v>
      </c>
      <c r="M4475" s="652" t="s">
        <v>634</v>
      </c>
      <c r="N4475" s="654">
        <v>44320</v>
      </c>
      <c r="O4475" s="654">
        <v>44334</v>
      </c>
      <c r="P4475" s="333"/>
      <c r="Q4475" s="2" t="s">
        <v>100</v>
      </c>
      <c r="R4475" s="455">
        <f t="shared" si="65"/>
        <v>2021</v>
      </c>
    </row>
    <row r="4476" spans="1:23" ht="23.25" hidden="1" customHeight="1" x14ac:dyDescent="0.25">
      <c r="A4476" s="4" t="s">
        <v>84</v>
      </c>
      <c r="B4476" s="4" t="s">
        <v>6957</v>
      </c>
      <c r="C4476" s="430"/>
      <c r="D4476" s="332"/>
      <c r="E4476" s="337" t="s">
        <v>7230</v>
      </c>
      <c r="F4476" s="332" t="s">
        <v>32</v>
      </c>
      <c r="G4476" s="332">
        <v>10</v>
      </c>
      <c r="H4476" s="650">
        <v>5.76</v>
      </c>
      <c r="I4476" s="650">
        <v>57.599999999999994</v>
      </c>
      <c r="J4476" s="419">
        <v>43543</v>
      </c>
      <c r="K4476" s="598" t="s">
        <v>76</v>
      </c>
      <c r="L4476" s="323" t="s">
        <v>84</v>
      </c>
      <c r="M4476" s="652" t="s">
        <v>66</v>
      </c>
      <c r="N4476" s="653">
        <v>44295</v>
      </c>
      <c r="O4476" s="654">
        <v>43551</v>
      </c>
      <c r="P4476" s="430"/>
      <c r="Q4476" s="2" t="s">
        <v>67</v>
      </c>
      <c r="R4476" s="655">
        <v>2019</v>
      </c>
    </row>
    <row r="4477" spans="1:23" ht="23.25" hidden="1" customHeight="1" x14ac:dyDescent="0.25">
      <c r="A4477" s="4" t="s">
        <v>84</v>
      </c>
      <c r="B4477" s="4" t="s">
        <v>6957</v>
      </c>
      <c r="C4477" s="430"/>
      <c r="D4477" s="332"/>
      <c r="E4477" s="337" t="s">
        <v>7231</v>
      </c>
      <c r="F4477" s="332" t="s">
        <v>32</v>
      </c>
      <c r="G4477" s="332">
        <v>10</v>
      </c>
      <c r="H4477" s="650">
        <v>11.2</v>
      </c>
      <c r="I4477" s="650">
        <v>112</v>
      </c>
      <c r="J4477" s="419">
        <v>43543</v>
      </c>
      <c r="K4477" s="598" t="s">
        <v>76</v>
      </c>
      <c r="L4477" s="323" t="s">
        <v>84</v>
      </c>
      <c r="M4477" s="652" t="s">
        <v>66</v>
      </c>
      <c r="N4477" s="653">
        <v>44295</v>
      </c>
      <c r="O4477" s="654">
        <v>43551</v>
      </c>
      <c r="P4477" s="430"/>
      <c r="Q4477" s="2" t="s">
        <v>67</v>
      </c>
      <c r="R4477" s="655">
        <v>2019</v>
      </c>
    </row>
    <row r="4478" spans="1:23" ht="23.25" hidden="1" customHeight="1" x14ac:dyDescent="0.25">
      <c r="A4478" s="472" t="s">
        <v>7232</v>
      </c>
      <c r="B4478" s="86" t="s">
        <v>7233</v>
      </c>
      <c r="C4478" s="661" t="s">
        <v>947</v>
      </c>
      <c r="D4478" s="118" t="s">
        <v>7234</v>
      </c>
      <c r="E4478" s="333" t="s">
        <v>7235</v>
      </c>
      <c r="F4478" s="118" t="s">
        <v>94</v>
      </c>
      <c r="G4478" s="661">
        <v>20</v>
      </c>
      <c r="H4478" s="650">
        <v>1.92</v>
      </c>
      <c r="I4478" s="650">
        <f>H4478*G4478</f>
        <v>38.4</v>
      </c>
      <c r="J4478" s="168">
        <v>44308</v>
      </c>
      <c r="K4478" s="612" t="s">
        <v>234</v>
      </c>
      <c r="L4478" s="578" t="s">
        <v>7232</v>
      </c>
      <c r="M4478" s="652" t="s">
        <v>634</v>
      </c>
      <c r="N4478" s="654">
        <v>44319</v>
      </c>
      <c r="O4478" s="654">
        <v>44334</v>
      </c>
      <c r="P4478" s="86"/>
      <c r="Q4478" s="271" t="s">
        <v>67</v>
      </c>
      <c r="R4478" s="455">
        <f>YEAR(J4478)</f>
        <v>2021</v>
      </c>
    </row>
    <row r="4479" spans="1:23" ht="23.25" hidden="1" customHeight="1" x14ac:dyDescent="0.25">
      <c r="A4479" s="472" t="s">
        <v>6444</v>
      </c>
      <c r="B4479" s="445" t="s">
        <v>5975</v>
      </c>
      <c r="C4479" s="830" t="s">
        <v>947</v>
      </c>
      <c r="D4479" s="443" t="s">
        <v>5976</v>
      </c>
      <c r="E4479" s="337" t="s">
        <v>5977</v>
      </c>
      <c r="F4479" s="118" t="s">
        <v>94</v>
      </c>
      <c r="G4479" s="661">
        <v>4</v>
      </c>
      <c r="H4479" s="650">
        <v>216.36</v>
      </c>
      <c r="I4479" s="650">
        <f>H4479*G4479</f>
        <v>865.44</v>
      </c>
      <c r="J4479" s="168">
        <v>44308</v>
      </c>
      <c r="K4479" s="612" t="s">
        <v>234</v>
      </c>
      <c r="L4479" s="578" t="s">
        <v>6444</v>
      </c>
      <c r="M4479" s="652" t="s">
        <v>634</v>
      </c>
      <c r="N4479" s="654">
        <v>44319</v>
      </c>
      <c r="O4479" s="654">
        <v>44334</v>
      </c>
      <c r="P4479" s="333"/>
      <c r="Q4479" s="271" t="s">
        <v>100</v>
      </c>
      <c r="R4479" s="455">
        <f>YEAR(J4479)</f>
        <v>2021</v>
      </c>
    </row>
    <row r="4480" spans="1:23" ht="29.25" hidden="1" customHeight="1" x14ac:dyDescent="0.25">
      <c r="A4480" s="86" t="s">
        <v>54</v>
      </c>
      <c r="B4480" s="86" t="s">
        <v>7236</v>
      </c>
      <c r="C4480" s="661"/>
      <c r="D4480" s="118">
        <v>72210030</v>
      </c>
      <c r="E4480" s="124" t="s">
        <v>7146</v>
      </c>
      <c r="F4480" s="118" t="s">
        <v>32</v>
      </c>
      <c r="G4480" s="661">
        <v>1</v>
      </c>
      <c r="H4480" s="650">
        <v>210</v>
      </c>
      <c r="I4480" s="650">
        <v>210</v>
      </c>
      <c r="J4480" s="168">
        <v>44309</v>
      </c>
      <c r="K4480" s="671" t="s">
        <v>1892</v>
      </c>
      <c r="L4480" s="312" t="s">
        <v>54</v>
      </c>
      <c r="M4480" s="652" t="s">
        <v>634</v>
      </c>
      <c r="N4480" s="654">
        <v>44319</v>
      </c>
      <c r="O4480" s="654">
        <v>44326</v>
      </c>
      <c r="P4480" s="86"/>
      <c r="Q4480" s="271" t="s">
        <v>67</v>
      </c>
      <c r="R4480" s="455">
        <f>YEAR(J4480)</f>
        <v>2021</v>
      </c>
    </row>
    <row r="4481" spans="1:23" ht="23.25" hidden="1" customHeight="1" x14ac:dyDescent="0.25">
      <c r="A4481" s="361" t="s">
        <v>2495</v>
      </c>
      <c r="B4481" s="5" t="s">
        <v>150</v>
      </c>
      <c r="C4481" s="376"/>
      <c r="D4481" s="335"/>
      <c r="E4481" s="337" t="s">
        <v>2563</v>
      </c>
      <c r="F4481" s="344" t="s">
        <v>50</v>
      </c>
      <c r="G4481" s="344">
        <v>20</v>
      </c>
      <c r="H4481" s="650">
        <v>2.7</v>
      </c>
      <c r="I4481" s="650">
        <f>G4481*H4481</f>
        <v>54</v>
      </c>
      <c r="J4481" s="366">
        <v>44312</v>
      </c>
      <c r="K4481" s="598" t="s">
        <v>784</v>
      </c>
      <c r="L4481" s="361" t="s">
        <v>54</v>
      </c>
      <c r="M4481" s="652" t="s">
        <v>634</v>
      </c>
      <c r="N4481" s="654">
        <v>44319</v>
      </c>
      <c r="O4481" s="654">
        <v>44334</v>
      </c>
      <c r="P4481" s="5"/>
      <c r="Q4481" s="7" t="s">
        <v>67</v>
      </c>
      <c r="R4481" s="780">
        <f>YEAR(J4481)</f>
        <v>2021</v>
      </c>
    </row>
    <row r="4482" spans="1:23" ht="23.25" hidden="1" customHeight="1" x14ac:dyDescent="0.25">
      <c r="A4482" s="3" t="s">
        <v>0</v>
      </c>
      <c r="B4482" s="359" t="s">
        <v>1929</v>
      </c>
      <c r="C4482" s="376" t="s">
        <v>694</v>
      </c>
      <c r="D4482" s="335">
        <v>1056130</v>
      </c>
      <c r="E4482" s="331" t="s">
        <v>2624</v>
      </c>
      <c r="F4482" s="344" t="s">
        <v>683</v>
      </c>
      <c r="G4482" s="344">
        <v>1</v>
      </c>
      <c r="H4482" s="650">
        <v>430.55</v>
      </c>
      <c r="I4482" s="650">
        <f>G4482*H4482</f>
        <v>430.55</v>
      </c>
      <c r="J4482" s="366">
        <v>44312</v>
      </c>
      <c r="K4482" s="598" t="s">
        <v>694</v>
      </c>
      <c r="L4482" s="361" t="s">
        <v>54</v>
      </c>
      <c r="M4482" s="652" t="s">
        <v>634</v>
      </c>
      <c r="N4482" s="654">
        <v>44320</v>
      </c>
      <c r="O4482" s="654">
        <v>44334</v>
      </c>
      <c r="P4482" s="5"/>
      <c r="Q4482" s="7" t="s">
        <v>100</v>
      </c>
      <c r="R4482" s="909">
        <v>2021</v>
      </c>
    </row>
    <row r="4483" spans="1:23" ht="23.25" hidden="1" customHeight="1" x14ac:dyDescent="0.25">
      <c r="A4483" s="5" t="s">
        <v>10</v>
      </c>
      <c r="B4483" s="5" t="s">
        <v>3939</v>
      </c>
      <c r="C4483" s="376" t="s">
        <v>694</v>
      </c>
      <c r="D4483" s="344">
        <v>1031221</v>
      </c>
      <c r="E4483" s="331" t="s">
        <v>3940</v>
      </c>
      <c r="F4483" s="344" t="s">
        <v>683</v>
      </c>
      <c r="G4483" s="344">
        <v>2</v>
      </c>
      <c r="H4483" s="650">
        <v>432.89</v>
      </c>
      <c r="I4483" s="650">
        <f>G4483*H4483</f>
        <v>865.78</v>
      </c>
      <c r="J4483" s="366">
        <v>44312</v>
      </c>
      <c r="K4483" s="598" t="s">
        <v>694</v>
      </c>
      <c r="L4483" s="323" t="s">
        <v>2496</v>
      </c>
      <c r="M4483" s="652" t="s">
        <v>634</v>
      </c>
      <c r="N4483" s="654">
        <v>44320</v>
      </c>
      <c r="O4483" s="654">
        <v>44334</v>
      </c>
      <c r="P4483" s="4"/>
      <c r="Q4483" s="2" t="s">
        <v>67</v>
      </c>
      <c r="R4483" s="909">
        <v>2021</v>
      </c>
    </row>
    <row r="4484" spans="1:23" ht="23.25" hidden="1" customHeight="1" x14ac:dyDescent="0.25">
      <c r="A4484" s="86" t="s">
        <v>103</v>
      </c>
      <c r="B4484" s="86" t="s">
        <v>7237</v>
      </c>
      <c r="C4484" s="661"/>
      <c r="D4484" s="118" t="s">
        <v>7238</v>
      </c>
      <c r="E4484" s="337" t="s">
        <v>7239</v>
      </c>
      <c r="F4484" s="118" t="s">
        <v>32</v>
      </c>
      <c r="G4484" s="661">
        <v>1</v>
      </c>
      <c r="H4484" s="650">
        <v>450</v>
      </c>
      <c r="I4484" s="650">
        <v>450</v>
      </c>
      <c r="J4484" s="168">
        <v>44312</v>
      </c>
      <c r="K4484" s="671" t="s">
        <v>3832</v>
      </c>
      <c r="L4484" s="312" t="s">
        <v>103</v>
      </c>
      <c r="M4484" s="652" t="s">
        <v>634</v>
      </c>
      <c r="N4484" s="654">
        <v>44319</v>
      </c>
      <c r="O4484" s="654">
        <v>44334</v>
      </c>
      <c r="P4484" s="86"/>
      <c r="Q4484" s="271" t="s">
        <v>67</v>
      </c>
      <c r="R4484" s="455">
        <f t="shared" ref="R4484:R4490" si="67">YEAR(J4484)</f>
        <v>2021</v>
      </c>
    </row>
    <row r="4485" spans="1:23" ht="23.25" hidden="1" customHeight="1" x14ac:dyDescent="0.25">
      <c r="A4485" s="3" t="s">
        <v>120</v>
      </c>
      <c r="B4485" s="5" t="s">
        <v>2120</v>
      </c>
      <c r="C4485" s="376"/>
      <c r="D4485" s="422" t="s">
        <v>2130</v>
      </c>
      <c r="E4485" s="337" t="s">
        <v>2131</v>
      </c>
      <c r="F4485" s="344" t="s">
        <v>50</v>
      </c>
      <c r="G4485" s="344">
        <v>20</v>
      </c>
      <c r="H4485" s="650">
        <v>2.4</v>
      </c>
      <c r="I4485" s="650">
        <f>H4485*G4485</f>
        <v>48</v>
      </c>
      <c r="J4485" s="419">
        <v>44313</v>
      </c>
      <c r="K4485" s="600" t="s">
        <v>2123</v>
      </c>
      <c r="L4485" s="312" t="s">
        <v>120</v>
      </c>
      <c r="M4485" s="652" t="s">
        <v>634</v>
      </c>
      <c r="N4485" s="654">
        <v>44319</v>
      </c>
      <c r="O4485" s="654">
        <v>44334</v>
      </c>
      <c r="P4485" s="5"/>
      <c r="Q4485" s="7" t="s">
        <v>100</v>
      </c>
      <c r="R4485" s="780">
        <f t="shared" si="67"/>
        <v>2021</v>
      </c>
    </row>
    <row r="4486" spans="1:23" ht="23.25" hidden="1" customHeight="1" x14ac:dyDescent="0.25">
      <c r="A4486" s="3" t="s">
        <v>120</v>
      </c>
      <c r="B4486" s="5" t="s">
        <v>2120</v>
      </c>
      <c r="C4486" s="376"/>
      <c r="D4486" s="422" t="s">
        <v>2132</v>
      </c>
      <c r="E4486" s="337" t="s">
        <v>2133</v>
      </c>
      <c r="F4486" s="344" t="s">
        <v>50</v>
      </c>
      <c r="G4486" s="344">
        <v>20</v>
      </c>
      <c r="H4486" s="650">
        <v>2.4</v>
      </c>
      <c r="I4486" s="650">
        <f>H4486*G4486</f>
        <v>48</v>
      </c>
      <c r="J4486" s="419">
        <v>44313</v>
      </c>
      <c r="K4486" s="600" t="s">
        <v>2123</v>
      </c>
      <c r="L4486" s="312" t="s">
        <v>120</v>
      </c>
      <c r="M4486" s="652" t="s">
        <v>634</v>
      </c>
      <c r="N4486" s="654">
        <v>44319</v>
      </c>
      <c r="O4486" s="654">
        <v>44334</v>
      </c>
      <c r="P4486" s="5"/>
      <c r="Q4486" s="7" t="s">
        <v>100</v>
      </c>
      <c r="R4486" s="780">
        <f t="shared" si="67"/>
        <v>2021</v>
      </c>
    </row>
    <row r="4487" spans="1:23" ht="23.25" hidden="1" customHeight="1" x14ac:dyDescent="0.25">
      <c r="A4487" s="3" t="s">
        <v>120</v>
      </c>
      <c r="B4487" s="5" t="s">
        <v>2120</v>
      </c>
      <c r="C4487" s="376"/>
      <c r="D4487" s="422" t="s">
        <v>2134</v>
      </c>
      <c r="E4487" s="337" t="s">
        <v>2135</v>
      </c>
      <c r="F4487" s="344" t="s">
        <v>50</v>
      </c>
      <c r="G4487" s="344">
        <v>20</v>
      </c>
      <c r="H4487" s="650">
        <v>2.67</v>
      </c>
      <c r="I4487" s="650">
        <f>H4487*G4487</f>
        <v>53.4</v>
      </c>
      <c r="J4487" s="419">
        <v>44313</v>
      </c>
      <c r="K4487" s="600" t="s">
        <v>2123</v>
      </c>
      <c r="L4487" s="312" t="s">
        <v>120</v>
      </c>
      <c r="M4487" s="652" t="s">
        <v>634</v>
      </c>
      <c r="N4487" s="654">
        <v>44319</v>
      </c>
      <c r="O4487" s="654">
        <v>44334</v>
      </c>
      <c r="P4487" s="5"/>
      <c r="Q4487" s="7" t="s">
        <v>67</v>
      </c>
      <c r="R4487" s="780">
        <f t="shared" si="67"/>
        <v>2021</v>
      </c>
    </row>
    <row r="4488" spans="1:23" ht="23.25" hidden="1" customHeight="1" x14ac:dyDescent="0.25">
      <c r="A4488" s="455" t="s">
        <v>78</v>
      </c>
      <c r="B4488" s="453" t="s">
        <v>7240</v>
      </c>
      <c r="C4488" s="664" t="s">
        <v>29</v>
      </c>
      <c r="D4488" s="122" t="s">
        <v>7241</v>
      </c>
      <c r="E4488" s="333" t="s">
        <v>7242</v>
      </c>
      <c r="F4488" s="467" t="s">
        <v>32</v>
      </c>
      <c r="G4488" s="467">
        <v>1</v>
      </c>
      <c r="H4488" s="650">
        <v>405.52</v>
      </c>
      <c r="I4488" s="650">
        <f>H4488*G4488</f>
        <v>405.52</v>
      </c>
      <c r="J4488" s="910">
        <v>44313</v>
      </c>
      <c r="K4488" s="895" t="s">
        <v>33</v>
      </c>
      <c r="L4488" s="568" t="s">
        <v>88</v>
      </c>
      <c r="M4488" s="911" t="s">
        <v>634</v>
      </c>
      <c r="N4488" s="880">
        <v>44320</v>
      </c>
      <c r="O4488" s="654">
        <v>44334</v>
      </c>
      <c r="P4488" s="588"/>
      <c r="Q4488" s="912" t="s">
        <v>100</v>
      </c>
      <c r="R4488" s="455">
        <f t="shared" si="67"/>
        <v>2021</v>
      </c>
    </row>
    <row r="4489" spans="1:23" ht="23.25" hidden="1" customHeight="1" x14ac:dyDescent="0.25">
      <c r="A4489" s="86" t="s">
        <v>78</v>
      </c>
      <c r="B4489" s="438" t="s">
        <v>7243</v>
      </c>
      <c r="C4489" s="913" t="s">
        <v>29</v>
      </c>
      <c r="D4489" s="122" t="s">
        <v>7244</v>
      </c>
      <c r="E4489" s="333" t="s">
        <v>7245</v>
      </c>
      <c r="F4489" s="913" t="s">
        <v>32</v>
      </c>
      <c r="G4489" s="913">
        <v>1</v>
      </c>
      <c r="H4489" s="650">
        <v>469.22800000000001</v>
      </c>
      <c r="I4489" s="650">
        <f>H4489*G4489</f>
        <v>469.22800000000001</v>
      </c>
      <c r="J4489" s="828">
        <v>44313</v>
      </c>
      <c r="K4489" s="895" t="s">
        <v>33</v>
      </c>
      <c r="L4489" s="568" t="s">
        <v>88</v>
      </c>
      <c r="M4489" s="896" t="s">
        <v>634</v>
      </c>
      <c r="N4489" s="880">
        <v>44320</v>
      </c>
      <c r="O4489" s="654">
        <v>44334</v>
      </c>
      <c r="P4489" s="86"/>
      <c r="Q4489" s="912" t="s">
        <v>100</v>
      </c>
      <c r="R4489" s="455">
        <f t="shared" si="67"/>
        <v>2021</v>
      </c>
    </row>
    <row r="4490" spans="1:23" ht="23.25" hidden="1" customHeight="1" x14ac:dyDescent="0.25">
      <c r="A4490" s="472" t="s">
        <v>6444</v>
      </c>
      <c r="B4490" s="472" t="s">
        <v>7246</v>
      </c>
      <c r="C4490" s="830" t="s">
        <v>5524</v>
      </c>
      <c r="D4490" s="443" t="s">
        <v>7247</v>
      </c>
      <c r="E4490" s="441" t="s">
        <v>7248</v>
      </c>
      <c r="F4490" s="344" t="s">
        <v>44</v>
      </c>
      <c r="G4490" s="661">
        <v>2</v>
      </c>
      <c r="H4490" s="650">
        <v>202.21</v>
      </c>
      <c r="I4490" s="650">
        <f>G4490*H4490</f>
        <v>404.42</v>
      </c>
      <c r="J4490" s="168">
        <v>44313</v>
      </c>
      <c r="K4490" s="612" t="s">
        <v>5524</v>
      </c>
      <c r="L4490" s="578" t="s">
        <v>6444</v>
      </c>
      <c r="M4490" s="652" t="s">
        <v>634</v>
      </c>
      <c r="N4490" s="654">
        <v>44320</v>
      </c>
      <c r="O4490" s="654">
        <v>44334</v>
      </c>
      <c r="P4490" s="333"/>
      <c r="Q4490" s="2" t="s">
        <v>100</v>
      </c>
      <c r="R4490" s="455">
        <f t="shared" si="67"/>
        <v>2021</v>
      </c>
    </row>
    <row r="4491" spans="1:23" ht="23.25" hidden="1" customHeight="1" x14ac:dyDescent="0.25">
      <c r="A4491" s="4" t="s">
        <v>84</v>
      </c>
      <c r="B4491" s="4" t="s">
        <v>6957</v>
      </c>
      <c r="C4491" s="430"/>
      <c r="D4491" s="332"/>
      <c r="E4491" s="337" t="s">
        <v>7249</v>
      </c>
      <c r="F4491" s="332" t="s">
        <v>32</v>
      </c>
      <c r="G4491" s="332">
        <v>10</v>
      </c>
      <c r="H4491" s="650">
        <v>9.92</v>
      </c>
      <c r="I4491" s="650">
        <v>99.2</v>
      </c>
      <c r="J4491" s="419">
        <v>43543</v>
      </c>
      <c r="K4491" s="598" t="s">
        <v>76</v>
      </c>
      <c r="L4491" s="323" t="s">
        <v>84</v>
      </c>
      <c r="M4491" s="652" t="s">
        <v>66</v>
      </c>
      <c r="N4491" s="653">
        <v>44295</v>
      </c>
      <c r="O4491" s="654">
        <v>43551</v>
      </c>
      <c r="P4491" s="430"/>
      <c r="Q4491" s="2" t="s">
        <v>67</v>
      </c>
      <c r="R4491" s="655">
        <v>2019</v>
      </c>
    </row>
    <row r="4492" spans="1:23" ht="23.25" hidden="1" customHeight="1" x14ac:dyDescent="0.25">
      <c r="A4492" s="86" t="s">
        <v>9</v>
      </c>
      <c r="B4492" s="86" t="s">
        <v>7250</v>
      </c>
      <c r="C4492" s="661"/>
      <c r="D4492" s="118"/>
      <c r="E4492" s="337" t="s">
        <v>7250</v>
      </c>
      <c r="F4492" s="118" t="s">
        <v>50</v>
      </c>
      <c r="G4492" s="661" t="s">
        <v>4083</v>
      </c>
      <c r="H4492" s="650"/>
      <c r="I4492" s="650"/>
      <c r="J4492" s="168">
        <v>44315</v>
      </c>
      <c r="K4492" s="671" t="s">
        <v>1560</v>
      </c>
      <c r="L4492" s="312" t="s">
        <v>9</v>
      </c>
      <c r="M4492" s="652" t="s">
        <v>4099</v>
      </c>
      <c r="N4492" s="654">
        <v>44495</v>
      </c>
      <c r="O4492" s="654">
        <v>44497</v>
      </c>
      <c r="P4492" s="86"/>
      <c r="Q4492" s="271" t="s">
        <v>67</v>
      </c>
      <c r="R4492" s="455">
        <f>YEAR(J4492)</f>
        <v>2021</v>
      </c>
    </row>
    <row r="4493" spans="1:23" ht="23.25" hidden="1" customHeight="1" x14ac:dyDescent="0.25">
      <c r="A4493" s="86" t="s">
        <v>9</v>
      </c>
      <c r="B4493" s="86" t="s">
        <v>7251</v>
      </c>
      <c r="C4493" s="661"/>
      <c r="D4493" s="118"/>
      <c r="E4493" s="337" t="s">
        <v>7251</v>
      </c>
      <c r="F4493" s="118" t="s">
        <v>50</v>
      </c>
      <c r="G4493" s="661" t="s">
        <v>4083</v>
      </c>
      <c r="H4493" s="650"/>
      <c r="I4493" s="650"/>
      <c r="J4493" s="168">
        <v>44315</v>
      </c>
      <c r="K4493" s="671" t="s">
        <v>1560</v>
      </c>
      <c r="L4493" s="312" t="s">
        <v>9</v>
      </c>
      <c r="M4493" s="652" t="s">
        <v>634</v>
      </c>
      <c r="N4493" s="654" t="s">
        <v>7252</v>
      </c>
      <c r="O4493" s="654"/>
      <c r="P4493" s="86"/>
      <c r="Q4493" s="271" t="s">
        <v>67</v>
      </c>
      <c r="R4493" s="455">
        <f>YEAR(J4493)</f>
        <v>2021</v>
      </c>
      <c r="S4493" s="124"/>
      <c r="T4493" s="124"/>
      <c r="U4493" s="124"/>
      <c r="V4493" s="124"/>
      <c r="W4493" s="124"/>
    </row>
    <row r="4494" spans="1:23" ht="23.25" hidden="1" customHeight="1" x14ac:dyDescent="0.25">
      <c r="A4494" s="4" t="s">
        <v>84</v>
      </c>
      <c r="B4494" s="4" t="s">
        <v>6957</v>
      </c>
      <c r="C4494" s="430"/>
      <c r="D4494" s="332"/>
      <c r="E4494" s="337" t="s">
        <v>7253</v>
      </c>
      <c r="F4494" s="332" t="s">
        <v>32</v>
      </c>
      <c r="G4494" s="332">
        <v>10</v>
      </c>
      <c r="H4494" s="650">
        <v>10.72</v>
      </c>
      <c r="I4494" s="650">
        <v>107.2</v>
      </c>
      <c r="J4494" s="419">
        <v>43543</v>
      </c>
      <c r="K4494" s="598" t="s">
        <v>76</v>
      </c>
      <c r="L4494" s="323" t="s">
        <v>84</v>
      </c>
      <c r="M4494" s="652" t="s">
        <v>66</v>
      </c>
      <c r="N4494" s="653">
        <v>44295</v>
      </c>
      <c r="O4494" s="654">
        <v>43551</v>
      </c>
      <c r="P4494" s="430"/>
      <c r="Q4494" s="2" t="s">
        <v>67</v>
      </c>
      <c r="R4494" s="655">
        <v>2019</v>
      </c>
    </row>
    <row r="4495" spans="1:23" ht="23.25" hidden="1" customHeight="1" x14ac:dyDescent="0.25">
      <c r="A4495" s="86" t="s">
        <v>36</v>
      </c>
      <c r="B4495" s="86" t="s">
        <v>7254</v>
      </c>
      <c r="C4495" s="661"/>
      <c r="D4495" s="118"/>
      <c r="E4495" s="337" t="s">
        <v>7255</v>
      </c>
      <c r="F4495" s="118" t="s">
        <v>32</v>
      </c>
      <c r="G4495" s="661"/>
      <c r="H4495" s="650">
        <v>125.28</v>
      </c>
      <c r="I4495" s="650">
        <v>125.28</v>
      </c>
      <c r="J4495" s="500">
        <v>44319</v>
      </c>
      <c r="K4495" s="671" t="s">
        <v>33</v>
      </c>
      <c r="L4495" s="312" t="s">
        <v>88</v>
      </c>
      <c r="M4495" s="652" t="s">
        <v>634</v>
      </c>
      <c r="N4495" s="880">
        <v>44320</v>
      </c>
      <c r="O4495" s="654">
        <v>44334</v>
      </c>
      <c r="P4495" s="86"/>
      <c r="Q4495" s="912" t="s">
        <v>100</v>
      </c>
      <c r="R4495" s="455">
        <f>YEAR(J4495)</f>
        <v>2021</v>
      </c>
    </row>
    <row r="4496" spans="1:23" ht="23.25" hidden="1" customHeight="1" x14ac:dyDescent="0.25">
      <c r="A4496" s="86" t="s">
        <v>54</v>
      </c>
      <c r="B4496" s="86" t="s">
        <v>7256</v>
      </c>
      <c r="C4496" s="661"/>
      <c r="D4496" s="118"/>
      <c r="E4496" s="337" t="s">
        <v>7257</v>
      </c>
      <c r="F4496" s="118" t="s">
        <v>32</v>
      </c>
      <c r="G4496" s="661">
        <v>1</v>
      </c>
      <c r="H4496" s="650">
        <v>548.64</v>
      </c>
      <c r="I4496" s="650">
        <v>548.64</v>
      </c>
      <c r="J4496" s="500">
        <v>44320</v>
      </c>
      <c r="K4496" s="671" t="s">
        <v>33</v>
      </c>
      <c r="L4496" s="312" t="s">
        <v>54</v>
      </c>
      <c r="M4496" s="652" t="s">
        <v>3119</v>
      </c>
      <c r="N4496" s="654">
        <v>44361</v>
      </c>
      <c r="O4496" s="654">
        <v>44368</v>
      </c>
      <c r="P4496" s="86"/>
      <c r="Q4496" s="271" t="s">
        <v>67</v>
      </c>
      <c r="R4496" s="455">
        <f>YEAR(J4496)</f>
        <v>2021</v>
      </c>
    </row>
    <row r="4497" spans="1:23" ht="23.25" hidden="1" customHeight="1" x14ac:dyDescent="0.25">
      <c r="A4497" s="4" t="s">
        <v>9</v>
      </c>
      <c r="B4497" s="396" t="s">
        <v>3703</v>
      </c>
      <c r="C4497" s="664" t="s">
        <v>3704</v>
      </c>
      <c r="D4497" s="422" t="s">
        <v>6259</v>
      </c>
      <c r="E4497" s="333" t="s">
        <v>3706</v>
      </c>
      <c r="F4497" s="122" t="s">
        <v>683</v>
      </c>
      <c r="G4497" s="664">
        <v>3</v>
      </c>
      <c r="H4497" s="650">
        <v>53.25</v>
      </c>
      <c r="I4497" s="650">
        <f>H4497*G4497</f>
        <v>159.75</v>
      </c>
      <c r="J4497" s="828">
        <v>44320</v>
      </c>
      <c r="K4497" s="782" t="s">
        <v>33</v>
      </c>
      <c r="L4497" s="568" t="s">
        <v>9</v>
      </c>
      <c r="M4497" s="652" t="s">
        <v>3119</v>
      </c>
      <c r="N4497" s="653">
        <v>44361</v>
      </c>
      <c r="O4497" s="654">
        <v>44368</v>
      </c>
      <c r="P4497" s="124"/>
      <c r="Q4497" s="363" t="s">
        <v>67</v>
      </c>
      <c r="R4497" s="455">
        <f>YEAR(J4497)</f>
        <v>2021</v>
      </c>
    </row>
    <row r="4498" spans="1:23" ht="23.25" hidden="1" customHeight="1" x14ac:dyDescent="0.25">
      <c r="A4498" s="4" t="s">
        <v>95</v>
      </c>
      <c r="B4498" s="4" t="s">
        <v>7258</v>
      </c>
      <c r="C4498" s="430" t="s">
        <v>947</v>
      </c>
      <c r="D4498" s="332" t="s">
        <v>5442</v>
      </c>
      <c r="E4498" s="337" t="s">
        <v>5443</v>
      </c>
      <c r="F4498" s="332" t="s">
        <v>94</v>
      </c>
      <c r="G4498" s="332">
        <v>10</v>
      </c>
      <c r="H4498" s="650"/>
      <c r="I4498" s="650"/>
      <c r="J4498" s="419">
        <v>44321</v>
      </c>
      <c r="K4498" s="597" t="s">
        <v>234</v>
      </c>
      <c r="L4498" s="323" t="s">
        <v>132</v>
      </c>
      <c r="M4498" s="652" t="s">
        <v>634</v>
      </c>
      <c r="N4498" s="654">
        <v>44321</v>
      </c>
      <c r="O4498" s="654">
        <v>44334</v>
      </c>
      <c r="P4498" s="430"/>
      <c r="Q4498" s="2" t="s">
        <v>67</v>
      </c>
      <c r="R4498" s="655">
        <v>2021</v>
      </c>
    </row>
    <row r="4499" spans="1:23" ht="23.25" hidden="1" customHeight="1" x14ac:dyDescent="0.25">
      <c r="A4499" s="86" t="s">
        <v>7259</v>
      </c>
      <c r="B4499" s="86" t="s">
        <v>7260</v>
      </c>
      <c r="C4499" s="661" t="s">
        <v>2053</v>
      </c>
      <c r="D4499" s="118" t="s">
        <v>7261</v>
      </c>
      <c r="E4499" s="124" t="s">
        <v>7262</v>
      </c>
      <c r="F4499" s="118" t="s">
        <v>94</v>
      </c>
      <c r="G4499" s="661" t="s">
        <v>7263</v>
      </c>
      <c r="H4499" s="650">
        <v>9.9019999999999992</v>
      </c>
      <c r="I4499" s="650">
        <v>99.02</v>
      </c>
      <c r="J4499" s="168">
        <v>44321</v>
      </c>
      <c r="K4499" s="671" t="s">
        <v>139</v>
      </c>
      <c r="L4499" s="312" t="s">
        <v>7259</v>
      </c>
      <c r="M4499" s="652" t="s">
        <v>634</v>
      </c>
      <c r="N4499" s="654">
        <v>44321</v>
      </c>
      <c r="O4499" s="654">
        <v>44334</v>
      </c>
      <c r="P4499" s="86"/>
      <c r="Q4499" s="271" t="s">
        <v>100</v>
      </c>
      <c r="R4499" s="455">
        <f t="shared" ref="R4499:R4529" si="68">YEAR(J4499)</f>
        <v>2021</v>
      </c>
    </row>
    <row r="4500" spans="1:23" ht="23.25" hidden="1" customHeight="1" x14ac:dyDescent="0.25">
      <c r="A4500" s="124" t="s">
        <v>9</v>
      </c>
      <c r="B4500" s="86" t="s">
        <v>7264</v>
      </c>
      <c r="C4500" s="661" t="s">
        <v>223</v>
      </c>
      <c r="D4500" s="118" t="s">
        <v>7265</v>
      </c>
      <c r="E4500" s="337" t="s">
        <v>7266</v>
      </c>
      <c r="F4500" s="118" t="s">
        <v>683</v>
      </c>
      <c r="G4500" s="661">
        <v>6</v>
      </c>
      <c r="H4500" s="650"/>
      <c r="I4500" s="650"/>
      <c r="J4500" s="168">
        <v>44321</v>
      </c>
      <c r="K4500" s="612" t="s">
        <v>188</v>
      </c>
      <c r="L4500" s="312" t="s">
        <v>9</v>
      </c>
      <c r="M4500" s="652" t="s">
        <v>3119</v>
      </c>
      <c r="N4500" s="654">
        <v>44361</v>
      </c>
      <c r="O4500" s="654">
        <v>44368</v>
      </c>
      <c r="P4500" s="86"/>
      <c r="Q4500" s="271" t="s">
        <v>67</v>
      </c>
      <c r="R4500" s="455">
        <f t="shared" si="68"/>
        <v>2021</v>
      </c>
    </row>
    <row r="4501" spans="1:23" ht="23.25" hidden="1" customHeight="1" x14ac:dyDescent="0.25">
      <c r="A4501" s="339" t="s">
        <v>0</v>
      </c>
      <c r="B4501" s="339" t="s">
        <v>7267</v>
      </c>
      <c r="C4501" s="736" t="s">
        <v>180</v>
      </c>
      <c r="D4501" s="774" t="s">
        <v>2575</v>
      </c>
      <c r="E4501" s="337" t="s">
        <v>3185</v>
      </c>
      <c r="F4501" s="340" t="s">
        <v>94</v>
      </c>
      <c r="G4501" s="340">
        <v>50</v>
      </c>
      <c r="H4501" s="650">
        <v>5.7</v>
      </c>
      <c r="I4501" s="650">
        <f>G4501*H4501</f>
        <v>285</v>
      </c>
      <c r="J4501" s="737">
        <v>44322</v>
      </c>
      <c r="K4501" s="797" t="s">
        <v>180</v>
      </c>
      <c r="L4501" s="361" t="s">
        <v>3186</v>
      </c>
      <c r="M4501" s="652" t="s">
        <v>3119</v>
      </c>
      <c r="N4501" s="654">
        <v>44355</v>
      </c>
      <c r="O4501" s="654">
        <v>44357</v>
      </c>
      <c r="P4501" s="86"/>
      <c r="Q4501" s="271" t="s">
        <v>67</v>
      </c>
      <c r="R4501" s="455">
        <f t="shared" si="68"/>
        <v>2021</v>
      </c>
    </row>
    <row r="4502" spans="1:23" ht="23.25" hidden="1" customHeight="1" x14ac:dyDescent="0.25">
      <c r="A4502" s="826" t="s">
        <v>3975</v>
      </c>
      <c r="B4502" s="484" t="s">
        <v>7268</v>
      </c>
      <c r="C4502" s="827" t="s">
        <v>5945</v>
      </c>
      <c r="D4502" s="118" t="s">
        <v>5946</v>
      </c>
      <c r="E4502" s="333" t="s">
        <v>5947</v>
      </c>
      <c r="F4502" s="344" t="s">
        <v>44</v>
      </c>
      <c r="G4502" s="664">
        <v>2</v>
      </c>
      <c r="H4502" s="650">
        <v>306.58999999999997</v>
      </c>
      <c r="I4502" s="650">
        <f>PRODUCT(G4502,H4502)</f>
        <v>613.17999999999995</v>
      </c>
      <c r="J4502" s="665">
        <v>44322</v>
      </c>
      <c r="K4502" s="600" t="s">
        <v>524</v>
      </c>
      <c r="L4502" s="312" t="s">
        <v>0</v>
      </c>
      <c r="M4502" s="652" t="s">
        <v>3119</v>
      </c>
      <c r="N4502" s="653">
        <v>44361</v>
      </c>
      <c r="O4502" s="654">
        <v>44368</v>
      </c>
      <c r="P4502" s="124"/>
      <c r="Q4502" s="825" t="s">
        <v>67</v>
      </c>
      <c r="R4502" s="455">
        <f t="shared" si="68"/>
        <v>2021</v>
      </c>
    </row>
    <row r="4503" spans="1:23" ht="23.25" hidden="1" customHeight="1" x14ac:dyDescent="0.25">
      <c r="A4503" s="124" t="s">
        <v>0</v>
      </c>
      <c r="B4503" s="86" t="s">
        <v>7269</v>
      </c>
      <c r="C4503" s="661" t="s">
        <v>198</v>
      </c>
      <c r="D4503" s="118">
        <v>108018</v>
      </c>
      <c r="E4503" s="124" t="s">
        <v>7270</v>
      </c>
      <c r="F4503" s="118" t="s">
        <v>94</v>
      </c>
      <c r="G4503" s="661">
        <v>60</v>
      </c>
      <c r="H4503" s="650">
        <v>7.14</v>
      </c>
      <c r="I4503" s="650">
        <f>G4503*H4503</f>
        <v>428.4</v>
      </c>
      <c r="J4503" s="168">
        <v>44322</v>
      </c>
      <c r="K4503" s="671" t="s">
        <v>1560</v>
      </c>
      <c r="L4503" s="312" t="s">
        <v>0</v>
      </c>
      <c r="M4503" s="652" t="s">
        <v>601</v>
      </c>
      <c r="N4503" s="654">
        <v>44539</v>
      </c>
      <c r="O4503" s="654">
        <v>44909</v>
      </c>
      <c r="P4503" s="86"/>
      <c r="Q4503" s="271" t="s">
        <v>1261</v>
      </c>
      <c r="R4503" s="455">
        <f t="shared" si="68"/>
        <v>2021</v>
      </c>
    </row>
    <row r="4504" spans="1:23" ht="23.25" hidden="1" customHeight="1" x14ac:dyDescent="0.25">
      <c r="A4504" s="86" t="s">
        <v>95</v>
      </c>
      <c r="B4504" s="86" t="s">
        <v>7271</v>
      </c>
      <c r="C4504" s="661"/>
      <c r="D4504" s="118"/>
      <c r="E4504" s="337" t="s">
        <v>7272</v>
      </c>
      <c r="F4504" s="118" t="s">
        <v>32</v>
      </c>
      <c r="G4504" s="661">
        <v>1</v>
      </c>
      <c r="H4504" s="650">
        <v>2954</v>
      </c>
      <c r="I4504" s="650">
        <v>2954</v>
      </c>
      <c r="J4504" s="168">
        <v>44322</v>
      </c>
      <c r="K4504" s="671" t="s">
        <v>7273</v>
      </c>
      <c r="L4504" s="312" t="s">
        <v>7274</v>
      </c>
      <c r="M4504" s="652" t="s">
        <v>3119</v>
      </c>
      <c r="N4504" s="654">
        <v>44349</v>
      </c>
      <c r="O4504" s="654"/>
      <c r="P4504" s="86"/>
      <c r="Q4504" s="271" t="s">
        <v>100</v>
      </c>
      <c r="R4504" s="780">
        <f t="shared" si="68"/>
        <v>2021</v>
      </c>
      <c r="S4504" s="124"/>
      <c r="T4504" s="124"/>
      <c r="U4504" s="124"/>
      <c r="V4504" s="124"/>
      <c r="W4504" s="124"/>
    </row>
    <row r="4505" spans="1:23" ht="23.25" hidden="1" customHeight="1" x14ac:dyDescent="0.25">
      <c r="A4505" s="86" t="s">
        <v>36</v>
      </c>
      <c r="B4505" s="86" t="s">
        <v>7275</v>
      </c>
      <c r="C4505" s="661"/>
      <c r="D4505" s="118" t="s">
        <v>7276</v>
      </c>
      <c r="E4505" s="337" t="s">
        <v>7277</v>
      </c>
      <c r="F4505" s="118" t="s">
        <v>32</v>
      </c>
      <c r="G4505" s="661"/>
      <c r="H4505" s="650">
        <v>407.31</v>
      </c>
      <c r="I4505" s="650">
        <v>407.31</v>
      </c>
      <c r="J4505" s="500">
        <v>44326</v>
      </c>
      <c r="K4505" s="671" t="s">
        <v>33</v>
      </c>
      <c r="L4505" s="312" t="s">
        <v>36</v>
      </c>
      <c r="M4505" s="652" t="s">
        <v>4854</v>
      </c>
      <c r="N4505" s="653">
        <v>44369</v>
      </c>
      <c r="O4505" s="654">
        <v>44383</v>
      </c>
      <c r="P4505" s="86"/>
      <c r="Q4505" s="271" t="s">
        <v>67</v>
      </c>
      <c r="R4505" s="780">
        <f t="shared" si="68"/>
        <v>2021</v>
      </c>
    </row>
    <row r="4506" spans="1:23" ht="23.25" hidden="1" customHeight="1" x14ac:dyDescent="0.25">
      <c r="A4506" s="124" t="s">
        <v>7</v>
      </c>
      <c r="B4506" s="86" t="s">
        <v>7278</v>
      </c>
      <c r="C4506" s="661" t="s">
        <v>7279</v>
      </c>
      <c r="D4506" s="118">
        <v>2008512062</v>
      </c>
      <c r="E4506" s="86" t="s">
        <v>7278</v>
      </c>
      <c r="F4506" s="118" t="s">
        <v>50</v>
      </c>
      <c r="G4506" s="661">
        <v>1</v>
      </c>
      <c r="H4506" s="650">
        <v>10.02</v>
      </c>
      <c r="I4506" s="650">
        <f>G4506*H4506</f>
        <v>10.02</v>
      </c>
      <c r="J4506" s="168">
        <v>44327</v>
      </c>
      <c r="K4506" s="671" t="s">
        <v>287</v>
      </c>
      <c r="L4506" s="312" t="s">
        <v>7</v>
      </c>
      <c r="M4506" s="652" t="s">
        <v>4854</v>
      </c>
      <c r="N4506" s="654">
        <v>44369</v>
      </c>
      <c r="O4506" s="654">
        <v>44383</v>
      </c>
      <c r="P4506" s="86"/>
      <c r="Q4506" s="271" t="s">
        <v>67</v>
      </c>
      <c r="R4506" s="455">
        <f t="shared" si="68"/>
        <v>2021</v>
      </c>
    </row>
    <row r="4507" spans="1:23" ht="23.25" hidden="1" customHeight="1" x14ac:dyDescent="0.25">
      <c r="A4507" s="124" t="s">
        <v>7</v>
      </c>
      <c r="B4507" s="86" t="s">
        <v>7280</v>
      </c>
      <c r="C4507" s="661" t="s">
        <v>7279</v>
      </c>
      <c r="D4507" s="118">
        <v>2008613061</v>
      </c>
      <c r="E4507" s="86" t="s">
        <v>7280</v>
      </c>
      <c r="F4507" s="118" t="s">
        <v>50</v>
      </c>
      <c r="G4507" s="661">
        <v>1</v>
      </c>
      <c r="H4507" s="650">
        <v>7.34</v>
      </c>
      <c r="I4507" s="650">
        <f>G4507*H4507</f>
        <v>7.34</v>
      </c>
      <c r="J4507" s="168">
        <v>44327</v>
      </c>
      <c r="K4507" s="671" t="s">
        <v>287</v>
      </c>
      <c r="L4507" s="312" t="s">
        <v>7</v>
      </c>
      <c r="M4507" s="652" t="s">
        <v>4854</v>
      </c>
      <c r="N4507" s="654">
        <v>44369</v>
      </c>
      <c r="O4507" s="654">
        <v>44383</v>
      </c>
      <c r="P4507" s="86"/>
      <c r="Q4507" s="271" t="s">
        <v>67</v>
      </c>
      <c r="R4507" s="455">
        <f t="shared" si="68"/>
        <v>2021</v>
      </c>
    </row>
    <row r="4508" spans="1:23" ht="23.25" hidden="1" customHeight="1" x14ac:dyDescent="0.25">
      <c r="A4508" s="124" t="s">
        <v>7</v>
      </c>
      <c r="B4508" s="86" t="s">
        <v>7280</v>
      </c>
      <c r="C4508" s="661" t="s">
        <v>7279</v>
      </c>
      <c r="D4508" s="118">
        <v>2008613062</v>
      </c>
      <c r="E4508" s="86" t="s">
        <v>7280</v>
      </c>
      <c r="F4508" s="118" t="s">
        <v>50</v>
      </c>
      <c r="G4508" s="661">
        <v>1</v>
      </c>
      <c r="H4508" s="650">
        <v>9.27</v>
      </c>
      <c r="I4508" s="650">
        <f>G4508*H4508</f>
        <v>9.27</v>
      </c>
      <c r="J4508" s="168">
        <v>44327</v>
      </c>
      <c r="K4508" s="671" t="s">
        <v>287</v>
      </c>
      <c r="L4508" s="312" t="s">
        <v>7</v>
      </c>
      <c r="M4508" s="652" t="s">
        <v>4854</v>
      </c>
      <c r="N4508" s="654">
        <v>44369</v>
      </c>
      <c r="O4508" s="654">
        <v>44383</v>
      </c>
      <c r="P4508" s="86"/>
      <c r="Q4508" s="271" t="s">
        <v>67</v>
      </c>
      <c r="R4508" s="455">
        <f t="shared" si="68"/>
        <v>2021</v>
      </c>
      <c r="S4508" s="124"/>
      <c r="T4508" s="124"/>
      <c r="U4508" s="124"/>
      <c r="V4508" s="124"/>
      <c r="W4508" s="124"/>
    </row>
    <row r="4509" spans="1:23" ht="23.25" hidden="1" customHeight="1" x14ac:dyDescent="0.25">
      <c r="A4509" s="124" t="s">
        <v>7</v>
      </c>
      <c r="B4509" s="86" t="s">
        <v>7281</v>
      </c>
      <c r="C4509" s="661" t="s">
        <v>7279</v>
      </c>
      <c r="D4509" s="118">
        <v>9908608132</v>
      </c>
      <c r="E4509" s="86" t="s">
        <v>7281</v>
      </c>
      <c r="F4509" s="118" t="s">
        <v>50</v>
      </c>
      <c r="G4509" s="661">
        <v>1</v>
      </c>
      <c r="H4509" s="650">
        <v>19.86</v>
      </c>
      <c r="I4509" s="650">
        <f>G4509*H4509</f>
        <v>19.86</v>
      </c>
      <c r="J4509" s="168">
        <v>44327</v>
      </c>
      <c r="K4509" s="671" t="s">
        <v>287</v>
      </c>
      <c r="L4509" s="312" t="s">
        <v>7</v>
      </c>
      <c r="M4509" s="652" t="s">
        <v>4854</v>
      </c>
      <c r="N4509" s="654">
        <v>44369</v>
      </c>
      <c r="O4509" s="654">
        <v>44383</v>
      </c>
      <c r="P4509" s="86"/>
      <c r="Q4509" s="271" t="s">
        <v>67</v>
      </c>
      <c r="R4509" s="455">
        <f t="shared" si="68"/>
        <v>2021</v>
      </c>
    </row>
    <row r="4510" spans="1:23" ht="23.25" hidden="1" customHeight="1" x14ac:dyDescent="0.25">
      <c r="A4510" s="472" t="s">
        <v>6444</v>
      </c>
      <c r="B4510" s="472" t="s">
        <v>7282</v>
      </c>
      <c r="C4510" s="830" t="s">
        <v>5524</v>
      </c>
      <c r="D4510" s="443" t="s">
        <v>7283</v>
      </c>
      <c r="E4510" s="441" t="s">
        <v>7284</v>
      </c>
      <c r="F4510" s="344" t="s">
        <v>44</v>
      </c>
      <c r="G4510" s="661">
        <v>2</v>
      </c>
      <c r="H4510" s="650">
        <v>192.25</v>
      </c>
      <c r="I4510" s="650">
        <f>G4510*H4510</f>
        <v>384.5</v>
      </c>
      <c r="J4510" s="168">
        <v>44328</v>
      </c>
      <c r="K4510" s="612" t="s">
        <v>5524</v>
      </c>
      <c r="L4510" s="578" t="s">
        <v>6444</v>
      </c>
      <c r="M4510" s="652" t="s">
        <v>3119</v>
      </c>
      <c r="N4510" s="654">
        <v>44361</v>
      </c>
      <c r="O4510" s="654">
        <v>44368</v>
      </c>
      <c r="P4510" s="333"/>
      <c r="Q4510" s="2" t="s">
        <v>100</v>
      </c>
      <c r="R4510" s="455">
        <f t="shared" si="68"/>
        <v>2021</v>
      </c>
    </row>
    <row r="4511" spans="1:23" ht="23.25" hidden="1" customHeight="1" x14ac:dyDescent="0.25">
      <c r="A4511" s="4" t="s">
        <v>9</v>
      </c>
      <c r="B4511" s="4" t="s">
        <v>7285</v>
      </c>
      <c r="C4511" s="430" t="s">
        <v>7286</v>
      </c>
      <c r="D4511" s="332"/>
      <c r="E4511" s="337" t="s">
        <v>7287</v>
      </c>
      <c r="F4511" s="332" t="s">
        <v>50</v>
      </c>
      <c r="G4511" s="332">
        <v>2</v>
      </c>
      <c r="H4511" s="650"/>
      <c r="I4511" s="650"/>
      <c r="J4511" s="419">
        <v>44329</v>
      </c>
      <c r="K4511" s="597" t="s">
        <v>188</v>
      </c>
      <c r="L4511" s="323" t="s">
        <v>9</v>
      </c>
      <c r="M4511" s="652" t="s">
        <v>3119</v>
      </c>
      <c r="N4511" s="654">
        <v>44361</v>
      </c>
      <c r="O4511" s="654">
        <v>44368</v>
      </c>
      <c r="P4511" s="430"/>
      <c r="Q4511" s="2" t="s">
        <v>67</v>
      </c>
      <c r="R4511" s="455">
        <f t="shared" si="68"/>
        <v>2021</v>
      </c>
    </row>
    <row r="4512" spans="1:23" ht="23.25" hidden="1" customHeight="1" x14ac:dyDescent="0.25">
      <c r="A4512" s="4" t="s">
        <v>10</v>
      </c>
      <c r="B4512" s="4" t="s">
        <v>5409</v>
      </c>
      <c r="C4512" s="430" t="s">
        <v>1999</v>
      </c>
      <c r="D4512" s="332">
        <v>107310</v>
      </c>
      <c r="E4512" s="4" t="s">
        <v>5409</v>
      </c>
      <c r="F4512" s="344" t="s">
        <v>44</v>
      </c>
      <c r="G4512" s="332">
        <v>1</v>
      </c>
      <c r="H4512" s="650">
        <v>1523.24</v>
      </c>
      <c r="I4512" s="650">
        <f>G4512*H4512</f>
        <v>1523.24</v>
      </c>
      <c r="J4512" s="419">
        <v>44334</v>
      </c>
      <c r="K4512" s="597" t="s">
        <v>694</v>
      </c>
      <c r="L4512" s="323" t="s">
        <v>10</v>
      </c>
      <c r="M4512" s="652" t="s">
        <v>3119</v>
      </c>
      <c r="N4512" s="654">
        <v>44361</v>
      </c>
      <c r="O4512" s="657">
        <v>44368</v>
      </c>
      <c r="P4512" s="430"/>
      <c r="Q4512" s="2" t="s">
        <v>1261</v>
      </c>
      <c r="R4512" s="455">
        <f t="shared" si="68"/>
        <v>2021</v>
      </c>
    </row>
    <row r="4513" spans="1:23" ht="23.25" hidden="1" customHeight="1" x14ac:dyDescent="0.25">
      <c r="A4513" s="3" t="s">
        <v>2644</v>
      </c>
      <c r="B4513" s="5" t="s">
        <v>3983</v>
      </c>
      <c r="C4513" s="376" t="s">
        <v>694</v>
      </c>
      <c r="D4513" s="344">
        <v>1031235</v>
      </c>
      <c r="E4513" s="3" t="s">
        <v>3984</v>
      </c>
      <c r="F4513" s="344" t="s">
        <v>44</v>
      </c>
      <c r="G4513" s="344">
        <v>3</v>
      </c>
      <c r="H4513" s="650">
        <v>80.97</v>
      </c>
      <c r="I4513" s="650">
        <f>G4513*H4513</f>
        <v>242.91</v>
      </c>
      <c r="J4513" s="366">
        <v>44334</v>
      </c>
      <c r="K4513" s="598" t="s">
        <v>694</v>
      </c>
      <c r="L4513" s="361" t="s">
        <v>10</v>
      </c>
      <c r="M4513" s="652" t="s">
        <v>3119</v>
      </c>
      <c r="N4513" s="654">
        <v>44361</v>
      </c>
      <c r="O4513" s="657">
        <v>44368</v>
      </c>
      <c r="P4513" s="5"/>
      <c r="Q4513" s="7" t="s">
        <v>67</v>
      </c>
      <c r="R4513" s="455">
        <f t="shared" si="68"/>
        <v>2021</v>
      </c>
      <c r="S4513" s="564"/>
      <c r="T4513" s="564"/>
      <c r="U4513" s="564"/>
      <c r="V4513" s="564"/>
      <c r="W4513" s="564"/>
    </row>
    <row r="4514" spans="1:23" ht="23.25" hidden="1" customHeight="1" x14ac:dyDescent="0.25">
      <c r="A4514" s="124" t="s">
        <v>9</v>
      </c>
      <c r="B4514" s="86" t="s">
        <v>7288</v>
      </c>
      <c r="C4514" s="661" t="s">
        <v>223</v>
      </c>
      <c r="D4514" s="118"/>
      <c r="E4514" s="337" t="s">
        <v>7288</v>
      </c>
      <c r="F4514" s="118" t="s">
        <v>50</v>
      </c>
      <c r="G4514" s="661">
        <v>6</v>
      </c>
      <c r="H4514" s="650"/>
      <c r="I4514" s="650"/>
      <c r="J4514" s="168">
        <v>44335</v>
      </c>
      <c r="K4514" s="671" t="s">
        <v>188</v>
      </c>
      <c r="L4514" s="312" t="s">
        <v>9</v>
      </c>
      <c r="M4514" s="652" t="s">
        <v>3119</v>
      </c>
      <c r="N4514" s="654">
        <v>44361</v>
      </c>
      <c r="O4514" s="654">
        <v>44368</v>
      </c>
      <c r="P4514" s="86"/>
      <c r="Q4514" s="271" t="s">
        <v>67</v>
      </c>
      <c r="R4514" s="455">
        <f t="shared" si="68"/>
        <v>2021</v>
      </c>
    </row>
    <row r="4515" spans="1:23" ht="23.25" hidden="1" customHeight="1" x14ac:dyDescent="0.25">
      <c r="A4515" s="437" t="s">
        <v>0</v>
      </c>
      <c r="B4515" s="438" t="s">
        <v>2281</v>
      </c>
      <c r="C4515" s="668" t="s">
        <v>362</v>
      </c>
      <c r="D4515" s="422" t="s">
        <v>2282</v>
      </c>
      <c r="E4515" s="333" t="s">
        <v>2283</v>
      </c>
      <c r="F4515" s="344" t="s">
        <v>44</v>
      </c>
      <c r="G4515" s="439">
        <v>4</v>
      </c>
      <c r="H4515" s="650">
        <v>93.18</v>
      </c>
      <c r="I4515" s="650">
        <f>G4515*H4515</f>
        <v>372.72</v>
      </c>
      <c r="J4515" s="799">
        <v>44340</v>
      </c>
      <c r="K4515" s="782" t="s">
        <v>524</v>
      </c>
      <c r="L4515" s="497" t="s">
        <v>54</v>
      </c>
      <c r="M4515" s="652" t="s">
        <v>3119</v>
      </c>
      <c r="N4515" s="654">
        <v>44355</v>
      </c>
      <c r="O4515" s="654">
        <v>44357</v>
      </c>
      <c r="P4515" s="86"/>
      <c r="Q4515" s="271" t="s">
        <v>67</v>
      </c>
      <c r="R4515" s="455">
        <f t="shared" si="68"/>
        <v>2021</v>
      </c>
    </row>
    <row r="4516" spans="1:23" ht="23.25" hidden="1" customHeight="1" x14ac:dyDescent="0.25">
      <c r="A4516" s="338" t="s">
        <v>140</v>
      </c>
      <c r="B4516" s="5" t="s">
        <v>7289</v>
      </c>
      <c r="C4516" s="376" t="s">
        <v>1446</v>
      </c>
      <c r="D4516" s="335">
        <v>274179</v>
      </c>
      <c r="E4516" s="4" t="s">
        <v>1447</v>
      </c>
      <c r="F4516" s="344" t="s">
        <v>44</v>
      </c>
      <c r="G4516" s="344">
        <v>2</v>
      </c>
      <c r="H4516" s="650">
        <v>50.79</v>
      </c>
      <c r="I4516" s="650">
        <f>G4516*H4516</f>
        <v>101.58</v>
      </c>
      <c r="J4516" s="366">
        <v>44342</v>
      </c>
      <c r="K4516" s="598" t="s">
        <v>694</v>
      </c>
      <c r="L4516" s="361" t="s">
        <v>0</v>
      </c>
      <c r="M4516" s="652" t="s">
        <v>3119</v>
      </c>
      <c r="N4516" s="654">
        <v>44361</v>
      </c>
      <c r="O4516" s="657">
        <v>44368</v>
      </c>
      <c r="P4516" s="5"/>
      <c r="Q4516" s="7" t="s">
        <v>67</v>
      </c>
      <c r="R4516" s="455">
        <f t="shared" si="68"/>
        <v>2021</v>
      </c>
    </row>
    <row r="4517" spans="1:23" ht="23.25" hidden="1" customHeight="1" x14ac:dyDescent="0.25">
      <c r="A4517" s="124" t="s">
        <v>78</v>
      </c>
      <c r="B4517" s="86" t="s">
        <v>7290</v>
      </c>
      <c r="C4517" s="661" t="s">
        <v>1167</v>
      </c>
      <c r="D4517" s="118" t="s">
        <v>7291</v>
      </c>
      <c r="E4517" s="337" t="s">
        <v>7292</v>
      </c>
      <c r="F4517" s="118" t="s">
        <v>32</v>
      </c>
      <c r="G4517" s="661">
        <v>6</v>
      </c>
      <c r="H4517" s="650">
        <v>135.4</v>
      </c>
      <c r="I4517" s="650">
        <f>H4517*G4517</f>
        <v>812.40000000000009</v>
      </c>
      <c r="J4517" s="168">
        <v>44349</v>
      </c>
      <c r="K4517" s="671" t="s">
        <v>7293</v>
      </c>
      <c r="L4517" s="312" t="s">
        <v>7294</v>
      </c>
      <c r="M4517" s="652" t="s">
        <v>3119</v>
      </c>
      <c r="N4517" s="654">
        <v>44354</v>
      </c>
      <c r="O4517" s="654">
        <v>44357</v>
      </c>
      <c r="P4517" s="86"/>
      <c r="Q4517" s="271" t="s">
        <v>67</v>
      </c>
      <c r="R4517" s="455">
        <f t="shared" si="68"/>
        <v>2021</v>
      </c>
    </row>
    <row r="4518" spans="1:23" ht="23.25" hidden="1" customHeight="1" x14ac:dyDescent="0.25">
      <c r="A4518" s="124" t="s">
        <v>36</v>
      </c>
      <c r="B4518" s="86" t="s">
        <v>7295</v>
      </c>
      <c r="C4518" s="661"/>
      <c r="D4518" s="118" t="s">
        <v>7296</v>
      </c>
      <c r="E4518" s="337" t="s">
        <v>7297</v>
      </c>
      <c r="F4518" s="118" t="s">
        <v>32</v>
      </c>
      <c r="G4518" s="661">
        <v>1</v>
      </c>
      <c r="H4518" s="650">
        <v>67.760000000000005</v>
      </c>
      <c r="I4518" s="650">
        <v>67.760000000000005</v>
      </c>
      <c r="J4518" s="500">
        <v>44349</v>
      </c>
      <c r="K4518" s="671" t="s">
        <v>212</v>
      </c>
      <c r="L4518" s="312" t="s">
        <v>88</v>
      </c>
      <c r="M4518" s="652" t="s">
        <v>4854</v>
      </c>
      <c r="N4518" s="654">
        <v>44363</v>
      </c>
      <c r="O4518" s="654">
        <v>44368</v>
      </c>
      <c r="P4518" s="86"/>
      <c r="Q4518" s="271" t="s">
        <v>67</v>
      </c>
      <c r="R4518" s="455">
        <f t="shared" si="68"/>
        <v>2021</v>
      </c>
    </row>
    <row r="4519" spans="1:23" ht="23.25" hidden="1" customHeight="1" x14ac:dyDescent="0.25">
      <c r="A4519" s="124" t="s">
        <v>36</v>
      </c>
      <c r="B4519" s="86" t="s">
        <v>7298</v>
      </c>
      <c r="C4519" s="661" t="s">
        <v>1147</v>
      </c>
      <c r="D4519" s="118" t="s">
        <v>7299</v>
      </c>
      <c r="E4519" s="337" t="s">
        <v>7300</v>
      </c>
      <c r="F4519" s="118" t="s">
        <v>32</v>
      </c>
      <c r="G4519" s="661">
        <v>1</v>
      </c>
      <c r="H4519" s="650">
        <v>375.5</v>
      </c>
      <c r="I4519" s="650">
        <v>375.5</v>
      </c>
      <c r="J4519" s="168">
        <v>44349</v>
      </c>
      <c r="K4519" s="671" t="s">
        <v>1147</v>
      </c>
      <c r="L4519" s="312" t="s">
        <v>36</v>
      </c>
      <c r="M4519" s="652" t="s">
        <v>3119</v>
      </c>
      <c r="N4519" s="654">
        <v>44354</v>
      </c>
      <c r="O4519" s="654">
        <v>44357</v>
      </c>
      <c r="P4519" s="86"/>
      <c r="Q4519" s="271" t="s">
        <v>67</v>
      </c>
      <c r="R4519" s="455">
        <f t="shared" si="68"/>
        <v>2021</v>
      </c>
    </row>
    <row r="4520" spans="1:23" ht="23.25" hidden="1" customHeight="1" x14ac:dyDescent="0.25">
      <c r="A4520" s="86" t="s">
        <v>5306</v>
      </c>
      <c r="B4520" s="86" t="s">
        <v>7301</v>
      </c>
      <c r="C4520" s="661"/>
      <c r="D4520" s="118" t="s">
        <v>7302</v>
      </c>
      <c r="E4520" s="337" t="s">
        <v>7303</v>
      </c>
      <c r="F4520" s="118" t="s">
        <v>32</v>
      </c>
      <c r="G4520" s="661">
        <v>25</v>
      </c>
      <c r="H4520" s="650">
        <v>19.5</v>
      </c>
      <c r="I4520" s="650">
        <f>H4520*G4520</f>
        <v>487.5</v>
      </c>
      <c r="J4520" s="168">
        <v>44350</v>
      </c>
      <c r="K4520" s="671" t="s">
        <v>3</v>
      </c>
      <c r="L4520" s="312" t="s">
        <v>78</v>
      </c>
      <c r="M4520" s="652" t="s">
        <v>3119</v>
      </c>
      <c r="N4520" s="654">
        <v>44361</v>
      </c>
      <c r="O4520" s="654">
        <v>44368</v>
      </c>
      <c r="P4520" s="86"/>
      <c r="Q4520" s="271" t="s">
        <v>100</v>
      </c>
      <c r="R4520" s="455">
        <f t="shared" si="68"/>
        <v>2021</v>
      </c>
    </row>
    <row r="4521" spans="1:23" ht="23.25" hidden="1" customHeight="1" x14ac:dyDescent="0.25">
      <c r="A4521" s="124" t="s">
        <v>54</v>
      </c>
      <c r="B4521" s="86" t="s">
        <v>7304</v>
      </c>
      <c r="C4521" s="661"/>
      <c r="D4521" s="118"/>
      <c r="E4521" s="337" t="s">
        <v>7305</v>
      </c>
      <c r="F4521" s="118" t="s">
        <v>32</v>
      </c>
      <c r="G4521" s="661">
        <v>1</v>
      </c>
      <c r="H4521" s="650">
        <v>312.8</v>
      </c>
      <c r="I4521" s="650">
        <v>312.8</v>
      </c>
      <c r="J4521" s="168">
        <v>44350</v>
      </c>
      <c r="K4521" s="671" t="s">
        <v>1147</v>
      </c>
      <c r="L4521" s="312" t="s">
        <v>88</v>
      </c>
      <c r="M4521" s="652" t="s">
        <v>3119</v>
      </c>
      <c r="N4521" s="654">
        <v>44355</v>
      </c>
      <c r="O4521" s="654">
        <v>44356</v>
      </c>
      <c r="P4521" s="86"/>
      <c r="Q4521" s="271" t="s">
        <v>100</v>
      </c>
      <c r="R4521" s="455">
        <f t="shared" si="68"/>
        <v>2021</v>
      </c>
    </row>
    <row r="4522" spans="1:23" ht="23.25" hidden="1" customHeight="1" x14ac:dyDescent="0.25">
      <c r="A4522" s="124" t="s">
        <v>103</v>
      </c>
      <c r="B4522" s="86" t="s">
        <v>7306</v>
      </c>
      <c r="C4522" s="661"/>
      <c r="D4522" s="118"/>
      <c r="E4522" s="337" t="s">
        <v>7307</v>
      </c>
      <c r="F4522" s="118" t="s">
        <v>32</v>
      </c>
      <c r="G4522" s="661">
        <v>56</v>
      </c>
      <c r="H4522" s="650"/>
      <c r="I4522" s="650"/>
      <c r="J4522" s="168">
        <v>44350</v>
      </c>
      <c r="K4522" s="671" t="s">
        <v>784</v>
      </c>
      <c r="L4522" s="312" t="s">
        <v>535</v>
      </c>
      <c r="M4522" s="652" t="s">
        <v>3119</v>
      </c>
      <c r="N4522" s="654">
        <v>44354</v>
      </c>
      <c r="O4522" s="654">
        <v>44354</v>
      </c>
      <c r="P4522" s="86"/>
      <c r="Q4522" s="271" t="s">
        <v>100</v>
      </c>
      <c r="R4522" s="86">
        <f t="shared" si="68"/>
        <v>2021</v>
      </c>
    </row>
    <row r="4523" spans="1:23" ht="23.25" hidden="1" customHeight="1" x14ac:dyDescent="0.25">
      <c r="A4523" s="124" t="s">
        <v>7</v>
      </c>
      <c r="B4523" s="86" t="s">
        <v>7308</v>
      </c>
      <c r="C4523" s="661" t="s">
        <v>149</v>
      </c>
      <c r="D4523" s="118" t="s">
        <v>7309</v>
      </c>
      <c r="E4523" s="337" t="s">
        <v>7310</v>
      </c>
      <c r="F4523" s="118" t="s">
        <v>144</v>
      </c>
      <c r="G4523" s="661"/>
      <c r="H4523" s="650"/>
      <c r="I4523" s="650">
        <v>146.93</v>
      </c>
      <c r="J4523" s="168">
        <v>44350</v>
      </c>
      <c r="K4523" s="671" t="s">
        <v>149</v>
      </c>
      <c r="L4523" s="312" t="s">
        <v>7</v>
      </c>
      <c r="M4523" s="652" t="s">
        <v>3119</v>
      </c>
      <c r="N4523" s="654">
        <v>44361</v>
      </c>
      <c r="O4523" s="654">
        <v>44368</v>
      </c>
      <c r="P4523" s="86"/>
      <c r="Q4523" s="271" t="s">
        <v>67</v>
      </c>
      <c r="R4523" s="455">
        <f t="shared" si="68"/>
        <v>2021</v>
      </c>
    </row>
    <row r="4524" spans="1:23" ht="23.25" hidden="1" customHeight="1" x14ac:dyDescent="0.25">
      <c r="A4524" s="124" t="s">
        <v>7</v>
      </c>
      <c r="B4524" s="86" t="s">
        <v>7311</v>
      </c>
      <c r="C4524" s="661" t="s">
        <v>7312</v>
      </c>
      <c r="D4524" s="118" t="s">
        <v>7313</v>
      </c>
      <c r="E4524" s="337" t="s">
        <v>7314</v>
      </c>
      <c r="F4524" s="118" t="s">
        <v>50</v>
      </c>
      <c r="G4524" s="661">
        <v>1</v>
      </c>
      <c r="H4524" s="650">
        <v>944.8</v>
      </c>
      <c r="I4524" s="650">
        <f t="shared" ref="I4524:I4533" si="69">G4524*H4524</f>
        <v>944.8</v>
      </c>
      <c r="J4524" s="168">
        <v>44351</v>
      </c>
      <c r="K4524" s="671" t="s">
        <v>1560</v>
      </c>
      <c r="L4524" s="312" t="s">
        <v>7</v>
      </c>
      <c r="M4524" s="652" t="s">
        <v>4854</v>
      </c>
      <c r="N4524" s="654">
        <v>44369</v>
      </c>
      <c r="O4524" s="654">
        <v>44383</v>
      </c>
      <c r="P4524" s="86"/>
      <c r="Q4524" s="271" t="s">
        <v>67</v>
      </c>
      <c r="R4524" s="455">
        <f t="shared" si="68"/>
        <v>2021</v>
      </c>
    </row>
    <row r="4525" spans="1:23" ht="23.25" hidden="1" customHeight="1" x14ac:dyDescent="0.25">
      <c r="A4525" s="124" t="s">
        <v>7</v>
      </c>
      <c r="B4525" s="86" t="s">
        <v>7315</v>
      </c>
      <c r="C4525" s="661" t="s">
        <v>7316</v>
      </c>
      <c r="D4525" s="118"/>
      <c r="E4525" s="337" t="s">
        <v>7317</v>
      </c>
      <c r="F4525" s="118" t="s">
        <v>50</v>
      </c>
      <c r="G4525" s="661">
        <v>1</v>
      </c>
      <c r="H4525" s="650">
        <v>223.57</v>
      </c>
      <c r="I4525" s="650">
        <f t="shared" si="69"/>
        <v>223.57</v>
      </c>
      <c r="J4525" s="168">
        <v>44351</v>
      </c>
      <c r="K4525" s="671" t="s">
        <v>1560</v>
      </c>
      <c r="L4525" s="312" t="s">
        <v>7</v>
      </c>
      <c r="M4525" s="652" t="s">
        <v>4854</v>
      </c>
      <c r="N4525" s="654">
        <v>44369</v>
      </c>
      <c r="O4525" s="654">
        <v>44383</v>
      </c>
      <c r="P4525" s="86"/>
      <c r="Q4525" s="271" t="s">
        <v>67</v>
      </c>
      <c r="R4525" s="455">
        <f t="shared" si="68"/>
        <v>2021</v>
      </c>
    </row>
    <row r="4526" spans="1:23" ht="23.25" hidden="1" customHeight="1" x14ac:dyDescent="0.25">
      <c r="A4526" s="86" t="s">
        <v>9</v>
      </c>
      <c r="B4526" s="86" t="s">
        <v>7318</v>
      </c>
      <c r="C4526" s="661"/>
      <c r="D4526" s="118" t="s">
        <v>7319</v>
      </c>
      <c r="E4526" s="337" t="s">
        <v>7318</v>
      </c>
      <c r="F4526" s="118" t="s">
        <v>50</v>
      </c>
      <c r="G4526" s="661">
        <v>1</v>
      </c>
      <c r="H4526" s="650">
        <v>178.92</v>
      </c>
      <c r="I4526" s="650">
        <f t="shared" si="69"/>
        <v>178.92</v>
      </c>
      <c r="J4526" s="500">
        <v>44355</v>
      </c>
      <c r="K4526" s="671" t="s">
        <v>33</v>
      </c>
      <c r="L4526" s="312" t="s">
        <v>9</v>
      </c>
      <c r="M4526" s="652" t="s">
        <v>4854</v>
      </c>
      <c r="N4526" s="654">
        <v>44369</v>
      </c>
      <c r="O4526" s="654">
        <v>44383</v>
      </c>
      <c r="P4526" s="86"/>
      <c r="Q4526" s="271" t="s">
        <v>100</v>
      </c>
      <c r="R4526" s="455">
        <f t="shared" si="68"/>
        <v>2021</v>
      </c>
    </row>
    <row r="4527" spans="1:23" ht="23.25" hidden="1" customHeight="1" x14ac:dyDescent="0.25">
      <c r="A4527" s="437" t="s">
        <v>4221</v>
      </c>
      <c r="B4527" s="4" t="s">
        <v>464</v>
      </c>
      <c r="C4527" s="668" t="s">
        <v>180</v>
      </c>
      <c r="D4527" s="439">
        <v>910001298</v>
      </c>
      <c r="E4527" s="337" t="s">
        <v>465</v>
      </c>
      <c r="F4527" s="344" t="s">
        <v>44</v>
      </c>
      <c r="G4527" s="439">
        <v>1</v>
      </c>
      <c r="H4527" s="650">
        <v>2746.47</v>
      </c>
      <c r="I4527" s="650">
        <f t="shared" si="69"/>
        <v>2746.47</v>
      </c>
      <c r="J4527" s="168">
        <v>44358</v>
      </c>
      <c r="K4527" s="671" t="s">
        <v>180</v>
      </c>
      <c r="L4527" s="312" t="s">
        <v>2495</v>
      </c>
      <c r="M4527" s="652" t="s">
        <v>3073</v>
      </c>
      <c r="N4527" s="653">
        <v>44362</v>
      </c>
      <c r="O4527" s="662">
        <v>44368</v>
      </c>
      <c r="P4527" s="86"/>
      <c r="Q4527" s="271" t="s">
        <v>100</v>
      </c>
      <c r="R4527" s="455">
        <f t="shared" si="68"/>
        <v>2021</v>
      </c>
    </row>
    <row r="4528" spans="1:23" ht="23.25" hidden="1" customHeight="1" x14ac:dyDescent="0.25">
      <c r="A4528" s="124" t="s">
        <v>0</v>
      </c>
      <c r="B4528" s="86" t="s">
        <v>7320</v>
      </c>
      <c r="C4528" s="661" t="s">
        <v>694</v>
      </c>
      <c r="D4528" s="118">
        <v>250259</v>
      </c>
      <c r="E4528" s="337" t="s">
        <v>7321</v>
      </c>
      <c r="F4528" s="344" t="s">
        <v>44</v>
      </c>
      <c r="G4528" s="661">
        <v>5</v>
      </c>
      <c r="H4528" s="650">
        <v>3.81</v>
      </c>
      <c r="I4528" s="650">
        <f t="shared" si="69"/>
        <v>19.05</v>
      </c>
      <c r="J4528" s="168">
        <v>44358</v>
      </c>
      <c r="K4528" s="671" t="s">
        <v>694</v>
      </c>
      <c r="L4528" s="312" t="s">
        <v>0</v>
      </c>
      <c r="M4528" s="652" t="s">
        <v>45</v>
      </c>
      <c r="N4528" s="654">
        <v>44369</v>
      </c>
      <c r="O4528" s="654">
        <v>44383</v>
      </c>
      <c r="P4528" s="86"/>
      <c r="Q4528" s="271" t="s">
        <v>100</v>
      </c>
      <c r="R4528" s="455">
        <f t="shared" si="68"/>
        <v>2021</v>
      </c>
    </row>
    <row r="4529" spans="1:23" ht="23.25" hidden="1" customHeight="1" x14ac:dyDescent="0.25">
      <c r="A4529" s="124" t="s">
        <v>0</v>
      </c>
      <c r="B4529" s="86" t="s">
        <v>7322</v>
      </c>
      <c r="C4529" s="661" t="s">
        <v>694</v>
      </c>
      <c r="D4529" s="118">
        <v>250165</v>
      </c>
      <c r="E4529" s="337" t="s">
        <v>7323</v>
      </c>
      <c r="F4529" s="344" t="s">
        <v>44</v>
      </c>
      <c r="G4529" s="661">
        <v>2</v>
      </c>
      <c r="H4529" s="650">
        <v>6.45</v>
      </c>
      <c r="I4529" s="650">
        <f t="shared" si="69"/>
        <v>12.9</v>
      </c>
      <c r="J4529" s="168">
        <v>44358</v>
      </c>
      <c r="K4529" s="671" t="s">
        <v>694</v>
      </c>
      <c r="L4529" s="312" t="s">
        <v>0</v>
      </c>
      <c r="M4529" s="652" t="s">
        <v>45</v>
      </c>
      <c r="N4529" s="654">
        <v>44369</v>
      </c>
      <c r="O4529" s="654">
        <v>44383</v>
      </c>
      <c r="P4529" s="86"/>
      <c r="Q4529" s="271" t="s">
        <v>100</v>
      </c>
      <c r="R4529" s="455">
        <f t="shared" si="68"/>
        <v>2021</v>
      </c>
    </row>
    <row r="4530" spans="1:23" ht="23.25" hidden="1" customHeight="1" x14ac:dyDescent="0.25">
      <c r="A4530" s="445" t="s">
        <v>5444</v>
      </c>
      <c r="B4530" s="445" t="s">
        <v>5445</v>
      </c>
      <c r="C4530" s="458" t="s">
        <v>5446</v>
      </c>
      <c r="D4530" s="467" t="s">
        <v>5447</v>
      </c>
      <c r="E4530" s="337" t="s">
        <v>5448</v>
      </c>
      <c r="F4530" s="467" t="s">
        <v>50</v>
      </c>
      <c r="G4530" s="467">
        <v>2</v>
      </c>
      <c r="H4530" s="650"/>
      <c r="I4530" s="650">
        <f t="shared" si="69"/>
        <v>0</v>
      </c>
      <c r="J4530" s="672">
        <v>44362</v>
      </c>
      <c r="K4530" s="612" t="s">
        <v>481</v>
      </c>
      <c r="L4530" s="578" t="s">
        <v>384</v>
      </c>
      <c r="M4530" s="652" t="s">
        <v>4854</v>
      </c>
      <c r="N4530" s="654">
        <v>44369</v>
      </c>
      <c r="O4530" s="662">
        <v>44383</v>
      </c>
      <c r="P4530" s="458"/>
      <c r="Q4530" s="760" t="s">
        <v>67</v>
      </c>
      <c r="R4530" s="914">
        <v>2021</v>
      </c>
    </row>
    <row r="4531" spans="1:23" ht="23.25" hidden="1" customHeight="1" x14ac:dyDescent="0.25">
      <c r="A4531" s="483" t="s">
        <v>84</v>
      </c>
      <c r="B4531" s="485" t="s">
        <v>1803</v>
      </c>
      <c r="C4531" s="915" t="s">
        <v>1804</v>
      </c>
      <c r="D4531" s="470">
        <v>110700051</v>
      </c>
      <c r="E4531" s="337" t="s">
        <v>2879</v>
      </c>
      <c r="F4531" s="344" t="s">
        <v>44</v>
      </c>
      <c r="G4531" s="439">
        <v>6.3</v>
      </c>
      <c r="H4531" s="650">
        <v>104.89</v>
      </c>
      <c r="I4531" s="650">
        <f t="shared" si="69"/>
        <v>660.80700000000002</v>
      </c>
      <c r="J4531" s="168">
        <v>44362</v>
      </c>
      <c r="K4531" s="602" t="s">
        <v>1804</v>
      </c>
      <c r="L4531" s="578" t="s">
        <v>84</v>
      </c>
      <c r="M4531" s="652" t="s">
        <v>4854</v>
      </c>
      <c r="N4531" s="654">
        <v>44369</v>
      </c>
      <c r="O4531" s="654">
        <v>44383</v>
      </c>
      <c r="P4531" s="445"/>
      <c r="Q4531" s="7" t="s">
        <v>100</v>
      </c>
      <c r="R4531" s="914">
        <v>2021</v>
      </c>
    </row>
    <row r="4532" spans="1:23" ht="23.25" hidden="1" customHeight="1" x14ac:dyDescent="0.25">
      <c r="A4532" s="124" t="s">
        <v>54</v>
      </c>
      <c r="B4532" s="86" t="s">
        <v>7324</v>
      </c>
      <c r="C4532" s="661"/>
      <c r="D4532" s="118" t="s">
        <v>7325</v>
      </c>
      <c r="E4532" s="337" t="s">
        <v>7326</v>
      </c>
      <c r="F4532" s="118" t="s">
        <v>32</v>
      </c>
      <c r="G4532" s="661">
        <v>1</v>
      </c>
      <c r="H4532" s="650">
        <v>193.65</v>
      </c>
      <c r="I4532" s="650">
        <f t="shared" si="69"/>
        <v>193.65</v>
      </c>
      <c r="J4532" s="500">
        <v>44362</v>
      </c>
      <c r="K4532" s="671" t="s">
        <v>33</v>
      </c>
      <c r="L4532" s="312" t="s">
        <v>54</v>
      </c>
      <c r="M4532" s="652" t="s">
        <v>4854</v>
      </c>
      <c r="N4532" s="654">
        <v>44369</v>
      </c>
      <c r="O4532" s="654">
        <v>44383</v>
      </c>
      <c r="P4532" s="86"/>
      <c r="Q4532" s="271" t="s">
        <v>100</v>
      </c>
      <c r="R4532" s="455">
        <f>YEAR(J4532)</f>
        <v>2021</v>
      </c>
    </row>
    <row r="4533" spans="1:23" ht="23.25" hidden="1" customHeight="1" x14ac:dyDescent="0.25">
      <c r="A4533" s="124" t="s">
        <v>384</v>
      </c>
      <c r="B4533" s="86" t="s">
        <v>7327</v>
      </c>
      <c r="C4533" s="661"/>
      <c r="D4533" s="118" t="s">
        <v>7328</v>
      </c>
      <c r="E4533" s="337" t="s">
        <v>7327</v>
      </c>
      <c r="F4533" s="118" t="s">
        <v>50</v>
      </c>
      <c r="G4533" s="661">
        <v>1</v>
      </c>
      <c r="H4533" s="650">
        <v>107.99</v>
      </c>
      <c r="I4533" s="650">
        <f t="shared" si="69"/>
        <v>107.99</v>
      </c>
      <c r="J4533" s="168">
        <v>44362</v>
      </c>
      <c r="K4533" s="671" t="s">
        <v>275</v>
      </c>
      <c r="L4533" s="578" t="s">
        <v>384</v>
      </c>
      <c r="M4533" s="652" t="s">
        <v>4854</v>
      </c>
      <c r="N4533" s="654">
        <v>44369</v>
      </c>
      <c r="O4533" s="654">
        <v>44383</v>
      </c>
      <c r="P4533" s="86"/>
      <c r="Q4533" s="271" t="s">
        <v>67</v>
      </c>
      <c r="R4533" s="455">
        <f>YEAR(J4533)</f>
        <v>2021</v>
      </c>
    </row>
    <row r="4534" spans="1:23" ht="23.25" hidden="1" customHeight="1" x14ac:dyDescent="0.25">
      <c r="A4534" s="4" t="s">
        <v>84</v>
      </c>
      <c r="B4534" s="4" t="s">
        <v>6957</v>
      </c>
      <c r="C4534" s="430"/>
      <c r="D4534" s="332"/>
      <c r="E4534" s="337" t="s">
        <v>7329</v>
      </c>
      <c r="F4534" s="332" t="s">
        <v>32</v>
      </c>
      <c r="G4534" s="332">
        <v>10</v>
      </c>
      <c r="H4534" s="650">
        <v>11.12</v>
      </c>
      <c r="I4534" s="650">
        <v>111.19999999999999</v>
      </c>
      <c r="J4534" s="419">
        <v>43543</v>
      </c>
      <c r="K4534" s="598" t="s">
        <v>76</v>
      </c>
      <c r="L4534" s="323" t="s">
        <v>84</v>
      </c>
      <c r="M4534" s="652" t="s">
        <v>66</v>
      </c>
      <c r="N4534" s="653">
        <v>44295</v>
      </c>
      <c r="O4534" s="654">
        <v>43551</v>
      </c>
      <c r="P4534" s="430"/>
      <c r="Q4534" s="2" t="s">
        <v>67</v>
      </c>
      <c r="R4534" s="655">
        <v>2019</v>
      </c>
    </row>
    <row r="4535" spans="1:23" ht="23.25" hidden="1" customHeight="1" x14ac:dyDescent="0.25">
      <c r="A4535" s="124" t="s">
        <v>9</v>
      </c>
      <c r="B4535" s="86" t="s">
        <v>7330</v>
      </c>
      <c r="C4535" s="661" t="s">
        <v>6455</v>
      </c>
      <c r="D4535" s="118" t="s">
        <v>7331</v>
      </c>
      <c r="E4535" s="337" t="s">
        <v>7330</v>
      </c>
      <c r="F4535" s="118" t="s">
        <v>50</v>
      </c>
      <c r="G4535" s="661">
        <v>10</v>
      </c>
      <c r="H4535" s="650">
        <v>6.77</v>
      </c>
      <c r="I4535" s="650">
        <f t="shared" ref="I4535:I4554" si="70">G4535*H4535</f>
        <v>67.699999999999989</v>
      </c>
      <c r="J4535" s="500">
        <v>44368</v>
      </c>
      <c r="K4535" s="602" t="s">
        <v>33</v>
      </c>
      <c r="L4535" s="312" t="s">
        <v>9</v>
      </c>
      <c r="M4535" s="652" t="s">
        <v>3498</v>
      </c>
      <c r="N4535" s="654">
        <v>44403</v>
      </c>
      <c r="O4535" s="654">
        <v>44404</v>
      </c>
      <c r="P4535" s="86"/>
      <c r="Q4535" s="271" t="s">
        <v>67</v>
      </c>
      <c r="R4535" s="455">
        <f t="shared" ref="R4535:R4540" si="71">YEAR(J4535)</f>
        <v>2021</v>
      </c>
    </row>
    <row r="4536" spans="1:23" ht="23.25" hidden="1" customHeight="1" x14ac:dyDescent="0.25">
      <c r="A4536" s="124" t="s">
        <v>9</v>
      </c>
      <c r="B4536" s="86" t="s">
        <v>7332</v>
      </c>
      <c r="C4536" s="661" t="s">
        <v>6455</v>
      </c>
      <c r="D4536" s="118" t="s">
        <v>7333</v>
      </c>
      <c r="E4536" s="337" t="s">
        <v>7332</v>
      </c>
      <c r="F4536" s="118" t="s">
        <v>50</v>
      </c>
      <c r="G4536" s="661">
        <v>10</v>
      </c>
      <c r="H4536" s="650">
        <v>6.77</v>
      </c>
      <c r="I4536" s="650">
        <f t="shared" si="70"/>
        <v>67.699999999999989</v>
      </c>
      <c r="J4536" s="500">
        <v>44368</v>
      </c>
      <c r="K4536" s="602" t="s">
        <v>33</v>
      </c>
      <c r="L4536" s="312" t="s">
        <v>9</v>
      </c>
      <c r="M4536" s="652" t="s">
        <v>3498</v>
      </c>
      <c r="N4536" s="654">
        <v>44403</v>
      </c>
      <c r="O4536" s="654">
        <v>44404</v>
      </c>
      <c r="P4536" s="86"/>
      <c r="Q4536" s="271" t="s">
        <v>67</v>
      </c>
      <c r="R4536" s="455">
        <f t="shared" si="71"/>
        <v>2021</v>
      </c>
      <c r="S4536" s="124"/>
      <c r="T4536" s="124"/>
      <c r="U4536" s="124"/>
      <c r="V4536" s="124"/>
      <c r="W4536" s="124"/>
    </row>
    <row r="4537" spans="1:23" ht="23.25" hidden="1" customHeight="1" x14ac:dyDescent="0.25">
      <c r="A4537" s="5" t="s">
        <v>9</v>
      </c>
      <c r="B4537" s="5" t="s">
        <v>3662</v>
      </c>
      <c r="C4537" s="759" t="s">
        <v>180</v>
      </c>
      <c r="D4537" s="388" t="s">
        <v>1606</v>
      </c>
      <c r="E4537" s="337" t="s">
        <v>3663</v>
      </c>
      <c r="F4537" s="344" t="s">
        <v>50</v>
      </c>
      <c r="G4537" s="344">
        <v>10</v>
      </c>
      <c r="H4537" s="650"/>
      <c r="I4537" s="650">
        <f t="shared" si="70"/>
        <v>0</v>
      </c>
      <c r="J4537" s="366">
        <v>44376</v>
      </c>
      <c r="K4537" s="598" t="s">
        <v>180</v>
      </c>
      <c r="L4537" s="361" t="s">
        <v>9</v>
      </c>
      <c r="M4537" s="652" t="s">
        <v>935</v>
      </c>
      <c r="N4537" s="654">
        <v>44385</v>
      </c>
      <c r="O4537" s="654">
        <v>44391</v>
      </c>
      <c r="P4537" s="7"/>
      <c r="Q4537" s="714" t="s">
        <v>100</v>
      </c>
      <c r="R4537" s="455">
        <f t="shared" si="71"/>
        <v>2021</v>
      </c>
    </row>
    <row r="4538" spans="1:23" ht="23.25" hidden="1" customHeight="1" x14ac:dyDescent="0.25">
      <c r="A4538" s="124" t="s">
        <v>36</v>
      </c>
      <c r="B4538" s="86" t="s">
        <v>7334</v>
      </c>
      <c r="C4538" s="661"/>
      <c r="D4538" s="118">
        <v>210234</v>
      </c>
      <c r="E4538" s="337" t="s">
        <v>7335</v>
      </c>
      <c r="F4538" s="118" t="s">
        <v>32</v>
      </c>
      <c r="G4538" s="661">
        <v>1</v>
      </c>
      <c r="H4538" s="650">
        <v>198</v>
      </c>
      <c r="I4538" s="650">
        <f t="shared" si="70"/>
        <v>198</v>
      </c>
      <c r="J4538" s="168">
        <v>44376</v>
      </c>
      <c r="K4538" s="671" t="s">
        <v>4783</v>
      </c>
      <c r="L4538" s="312" t="s">
        <v>36</v>
      </c>
      <c r="M4538" s="652" t="s">
        <v>3498</v>
      </c>
      <c r="N4538" s="654">
        <v>44406</v>
      </c>
      <c r="O4538" s="654">
        <v>44404</v>
      </c>
      <c r="P4538" s="86"/>
      <c r="Q4538" s="271" t="s">
        <v>67</v>
      </c>
      <c r="R4538" s="455">
        <f t="shared" si="71"/>
        <v>2021</v>
      </c>
    </row>
    <row r="4539" spans="1:23" ht="23.25" hidden="1" customHeight="1" x14ac:dyDescent="0.25">
      <c r="A4539" s="124" t="s">
        <v>3489</v>
      </c>
      <c r="B4539" s="86" t="s">
        <v>7336</v>
      </c>
      <c r="C4539" s="661"/>
      <c r="D4539" s="118" t="s">
        <v>7337</v>
      </c>
      <c r="E4539" s="337" t="s">
        <v>7338</v>
      </c>
      <c r="F4539" s="118" t="s">
        <v>683</v>
      </c>
      <c r="G4539" s="661">
        <v>2</v>
      </c>
      <c r="H4539" s="650">
        <v>4.7300000000000004</v>
      </c>
      <c r="I4539" s="650">
        <f t="shared" si="70"/>
        <v>9.4600000000000009</v>
      </c>
      <c r="J4539" s="168">
        <v>44376</v>
      </c>
      <c r="K4539" s="671" t="s">
        <v>234</v>
      </c>
      <c r="L4539" s="312" t="s">
        <v>3489</v>
      </c>
      <c r="M4539" s="652" t="s">
        <v>3498</v>
      </c>
      <c r="N4539" s="654">
        <v>44398</v>
      </c>
      <c r="O4539" s="654">
        <v>44404</v>
      </c>
      <c r="P4539" s="86"/>
      <c r="Q4539" s="271" t="s">
        <v>100</v>
      </c>
      <c r="R4539" s="455">
        <f t="shared" si="71"/>
        <v>2021</v>
      </c>
    </row>
    <row r="4540" spans="1:23" ht="23.25" hidden="1" customHeight="1" x14ac:dyDescent="0.25">
      <c r="A4540" s="124" t="s">
        <v>7</v>
      </c>
      <c r="B4540" s="86" t="s">
        <v>7339</v>
      </c>
      <c r="C4540" s="661"/>
      <c r="D4540" s="118" t="s">
        <v>7340</v>
      </c>
      <c r="E4540" s="337" t="s">
        <v>7341</v>
      </c>
      <c r="F4540" s="118" t="s">
        <v>683</v>
      </c>
      <c r="G4540" s="661">
        <v>1</v>
      </c>
      <c r="H4540" s="650">
        <v>51.47</v>
      </c>
      <c r="I4540" s="650">
        <f t="shared" si="70"/>
        <v>51.47</v>
      </c>
      <c r="J4540" s="500">
        <v>44376</v>
      </c>
      <c r="K4540" s="602" t="s">
        <v>33</v>
      </c>
      <c r="L4540" s="312" t="s">
        <v>7</v>
      </c>
      <c r="M4540" s="652" t="s">
        <v>3498</v>
      </c>
      <c r="N4540" s="654">
        <v>44403</v>
      </c>
      <c r="O4540" s="654">
        <v>44404</v>
      </c>
      <c r="P4540" s="86"/>
      <c r="Q4540" s="271" t="s">
        <v>100</v>
      </c>
      <c r="R4540" s="455">
        <f t="shared" si="71"/>
        <v>2021</v>
      </c>
    </row>
    <row r="4541" spans="1:23" ht="23.25" hidden="1" customHeight="1" x14ac:dyDescent="0.25">
      <c r="A4541" s="124" t="s">
        <v>54</v>
      </c>
      <c r="B4541" s="86" t="s">
        <v>7342</v>
      </c>
      <c r="C4541" s="661"/>
      <c r="D4541" s="118">
        <v>56546</v>
      </c>
      <c r="E4541" s="337" t="s">
        <v>7343</v>
      </c>
      <c r="F4541" s="118" t="s">
        <v>32</v>
      </c>
      <c r="G4541" s="661">
        <v>1</v>
      </c>
      <c r="H4541" s="650">
        <v>353.62</v>
      </c>
      <c r="I4541" s="650">
        <f t="shared" si="70"/>
        <v>353.62</v>
      </c>
      <c r="J4541" s="168">
        <v>44377</v>
      </c>
      <c r="K4541" s="671" t="s">
        <v>808</v>
      </c>
      <c r="L4541" s="312" t="s">
        <v>54</v>
      </c>
      <c r="M4541" s="652" t="s">
        <v>3498</v>
      </c>
      <c r="N4541" s="654">
        <v>44398</v>
      </c>
      <c r="O4541" s="654">
        <v>44404</v>
      </c>
      <c r="P4541" s="86"/>
      <c r="Q4541" s="271" t="s">
        <v>100</v>
      </c>
      <c r="R4541" s="86">
        <v>2021</v>
      </c>
    </row>
    <row r="4542" spans="1:23" ht="29.25" hidden="1" customHeight="1" x14ac:dyDescent="0.25">
      <c r="A4542" s="124" t="s">
        <v>54</v>
      </c>
      <c r="B4542" s="86" t="s">
        <v>7344</v>
      </c>
      <c r="C4542" s="661"/>
      <c r="D4542" s="118"/>
      <c r="E4542" s="337" t="s">
        <v>7345</v>
      </c>
      <c r="F4542" s="118" t="s">
        <v>32</v>
      </c>
      <c r="G4542" s="661">
        <v>1</v>
      </c>
      <c r="H4542" s="650">
        <v>155.79</v>
      </c>
      <c r="I4542" s="650">
        <f t="shared" si="70"/>
        <v>155.79</v>
      </c>
      <c r="J4542" s="168">
        <v>44377</v>
      </c>
      <c r="K4542" s="671" t="s">
        <v>1892</v>
      </c>
      <c r="L4542" s="312" t="s">
        <v>54</v>
      </c>
      <c r="M4542" s="652" t="s">
        <v>3498</v>
      </c>
      <c r="N4542" s="654">
        <v>44406</v>
      </c>
      <c r="O4542" s="654">
        <v>44404</v>
      </c>
      <c r="P4542" s="86"/>
      <c r="Q4542" s="271" t="s">
        <v>100</v>
      </c>
      <c r="R4542" s="455">
        <f>YEAR(J4542)</f>
        <v>2021</v>
      </c>
    </row>
    <row r="4543" spans="1:23" ht="23.25" hidden="1" customHeight="1" x14ac:dyDescent="0.25">
      <c r="A4543" s="124" t="s">
        <v>54</v>
      </c>
      <c r="B4543" s="86" t="s">
        <v>7346</v>
      </c>
      <c r="C4543" s="661"/>
      <c r="D4543" s="118"/>
      <c r="E4543" s="337" t="s">
        <v>7347</v>
      </c>
      <c r="F4543" s="118" t="s">
        <v>32</v>
      </c>
      <c r="G4543" s="661">
        <v>1</v>
      </c>
      <c r="H4543" s="650">
        <v>150</v>
      </c>
      <c r="I4543" s="650">
        <f t="shared" si="70"/>
        <v>150</v>
      </c>
      <c r="J4543" s="168">
        <v>44383</v>
      </c>
      <c r="K4543" s="671" t="s">
        <v>1147</v>
      </c>
      <c r="L4543" s="312" t="s">
        <v>88</v>
      </c>
      <c r="M4543" s="652" t="s">
        <v>3498</v>
      </c>
      <c r="N4543" s="654">
        <v>44382</v>
      </c>
      <c r="O4543" s="654">
        <v>44389</v>
      </c>
      <c r="P4543" s="86"/>
      <c r="Q4543" s="271" t="s">
        <v>100</v>
      </c>
      <c r="R4543" s="86">
        <v>2021</v>
      </c>
    </row>
    <row r="4544" spans="1:23" ht="23.25" hidden="1" customHeight="1" x14ac:dyDescent="0.25">
      <c r="A4544" s="124" t="s">
        <v>7</v>
      </c>
      <c r="B4544" s="86" t="s">
        <v>7348</v>
      </c>
      <c r="C4544" s="661" t="s">
        <v>4217</v>
      </c>
      <c r="D4544" s="118" t="s">
        <v>7349</v>
      </c>
      <c r="E4544" s="337" t="s">
        <v>7350</v>
      </c>
      <c r="F4544" s="118" t="s">
        <v>683</v>
      </c>
      <c r="G4544" s="661">
        <v>1</v>
      </c>
      <c r="H4544" s="650">
        <v>41.68</v>
      </c>
      <c r="I4544" s="650">
        <f t="shared" si="70"/>
        <v>41.68</v>
      </c>
      <c r="J4544" s="500">
        <v>44383</v>
      </c>
      <c r="K4544" s="671" t="s">
        <v>212</v>
      </c>
      <c r="L4544" s="312" t="s">
        <v>7</v>
      </c>
      <c r="M4544" s="652" t="s">
        <v>4960</v>
      </c>
      <c r="N4544" s="654">
        <v>44403</v>
      </c>
      <c r="O4544" s="654">
        <v>44404</v>
      </c>
      <c r="P4544" s="86"/>
      <c r="Q4544" s="271" t="s">
        <v>100</v>
      </c>
      <c r="R4544" s="455">
        <f t="shared" ref="R4544:R4555" si="72">YEAR(J4544)</f>
        <v>2021</v>
      </c>
    </row>
    <row r="4545" spans="1:23" ht="23.25" hidden="1" customHeight="1" x14ac:dyDescent="0.25">
      <c r="A4545" s="124" t="s">
        <v>384</v>
      </c>
      <c r="B4545" s="86" t="s">
        <v>7351</v>
      </c>
      <c r="C4545" s="661"/>
      <c r="D4545" s="118" t="s">
        <v>7352</v>
      </c>
      <c r="E4545" s="337" t="s">
        <v>7351</v>
      </c>
      <c r="F4545" s="118" t="s">
        <v>50</v>
      </c>
      <c r="G4545" s="661">
        <v>10</v>
      </c>
      <c r="H4545" s="650">
        <v>2.8</v>
      </c>
      <c r="I4545" s="650">
        <f t="shared" si="70"/>
        <v>28</v>
      </c>
      <c r="J4545" s="168">
        <v>44384</v>
      </c>
      <c r="K4545" s="671" t="s">
        <v>234</v>
      </c>
      <c r="L4545" s="312" t="s">
        <v>384</v>
      </c>
      <c r="M4545" s="652" t="s">
        <v>3498</v>
      </c>
      <c r="N4545" s="654">
        <v>44398</v>
      </c>
      <c r="O4545" s="654">
        <v>44404</v>
      </c>
      <c r="P4545" s="86"/>
      <c r="Q4545" s="271" t="s">
        <v>100</v>
      </c>
      <c r="R4545" s="455">
        <f t="shared" si="72"/>
        <v>2021</v>
      </c>
    </row>
    <row r="4546" spans="1:23" ht="23.25" hidden="1" customHeight="1" x14ac:dyDescent="0.25">
      <c r="A4546" s="875" t="s">
        <v>9</v>
      </c>
      <c r="B4546" s="468" t="s">
        <v>4490</v>
      </c>
      <c r="C4546" s="469"/>
      <c r="D4546" s="332" t="s">
        <v>5262</v>
      </c>
      <c r="E4546" s="337" t="s">
        <v>5263</v>
      </c>
      <c r="F4546" s="469" t="s">
        <v>50</v>
      </c>
      <c r="G4546" s="876">
        <v>100</v>
      </c>
      <c r="H4546" s="650">
        <v>3.12</v>
      </c>
      <c r="I4546" s="650">
        <f t="shared" si="70"/>
        <v>312</v>
      </c>
      <c r="J4546" s="672">
        <v>44389</v>
      </c>
      <c r="K4546" s="598" t="s">
        <v>188</v>
      </c>
      <c r="L4546" s="578" t="s">
        <v>9</v>
      </c>
      <c r="M4546" s="652" t="s">
        <v>3498</v>
      </c>
      <c r="N4546" s="653">
        <v>44403</v>
      </c>
      <c r="O4546" s="654">
        <v>44404</v>
      </c>
      <c r="P4546" s="458"/>
      <c r="Q4546" s="829" t="s">
        <v>100</v>
      </c>
      <c r="R4546" s="455">
        <f t="shared" si="72"/>
        <v>2021</v>
      </c>
    </row>
    <row r="4547" spans="1:23" ht="23.25" hidden="1" customHeight="1" x14ac:dyDescent="0.25">
      <c r="A4547" s="4" t="s">
        <v>4004</v>
      </c>
      <c r="B4547" s="4" t="s">
        <v>7353</v>
      </c>
      <c r="C4547" s="430" t="s">
        <v>5041</v>
      </c>
      <c r="D4547" s="332" t="s">
        <v>7354</v>
      </c>
      <c r="E4547" s="337" t="s">
        <v>7353</v>
      </c>
      <c r="F4547" s="344" t="s">
        <v>50</v>
      </c>
      <c r="G4547" s="332">
        <v>1</v>
      </c>
      <c r="H4547" s="650">
        <v>7.28</v>
      </c>
      <c r="I4547" s="650">
        <f t="shared" si="70"/>
        <v>7.28</v>
      </c>
      <c r="J4547" s="419">
        <v>44389</v>
      </c>
      <c r="K4547" s="597" t="s">
        <v>1560</v>
      </c>
      <c r="L4547" s="323" t="s">
        <v>4004</v>
      </c>
      <c r="M4547" s="652" t="s">
        <v>3498</v>
      </c>
      <c r="N4547" s="654">
        <v>44398</v>
      </c>
      <c r="O4547" s="654">
        <v>44404</v>
      </c>
      <c r="P4547" s="430"/>
      <c r="Q4547" s="2" t="s">
        <v>67</v>
      </c>
      <c r="R4547" s="455">
        <f t="shared" si="72"/>
        <v>2021</v>
      </c>
    </row>
    <row r="4548" spans="1:23" ht="23.25" hidden="1" customHeight="1" x14ac:dyDescent="0.25">
      <c r="A4548" s="124" t="s">
        <v>384</v>
      </c>
      <c r="B4548" s="86" t="s">
        <v>7355</v>
      </c>
      <c r="C4548" s="661"/>
      <c r="D4548" s="122" t="s">
        <v>7356</v>
      </c>
      <c r="E4548" s="337" t="s">
        <v>7355</v>
      </c>
      <c r="F4548" s="118" t="s">
        <v>50</v>
      </c>
      <c r="G4548" s="661">
        <v>2</v>
      </c>
      <c r="H4548" s="650">
        <v>77.5</v>
      </c>
      <c r="I4548" s="650">
        <f t="shared" si="70"/>
        <v>155</v>
      </c>
      <c r="J4548" s="168">
        <v>44389</v>
      </c>
      <c r="K4548" s="671" t="s">
        <v>275</v>
      </c>
      <c r="L4548" s="312" t="s">
        <v>384</v>
      </c>
      <c r="M4548" s="652" t="s">
        <v>3498</v>
      </c>
      <c r="N4548" s="654">
        <v>44403</v>
      </c>
      <c r="O4548" s="654">
        <v>44404</v>
      </c>
      <c r="P4548" s="86"/>
      <c r="Q4548" s="271" t="s">
        <v>100</v>
      </c>
      <c r="R4548" s="455">
        <f t="shared" si="72"/>
        <v>2021</v>
      </c>
    </row>
    <row r="4549" spans="1:23" ht="23.25" hidden="1" customHeight="1" x14ac:dyDescent="0.25">
      <c r="A4549" s="5" t="s">
        <v>6687</v>
      </c>
      <c r="B4549" s="5" t="s">
        <v>1424</v>
      </c>
      <c r="C4549" s="376" t="s">
        <v>1423</v>
      </c>
      <c r="D4549" s="344" t="s">
        <v>3822</v>
      </c>
      <c r="E4549" s="337" t="s">
        <v>1424</v>
      </c>
      <c r="F4549" s="344" t="s">
        <v>50</v>
      </c>
      <c r="G4549" s="344">
        <v>400</v>
      </c>
      <c r="H4549" s="650"/>
      <c r="I4549" s="650">
        <f t="shared" si="70"/>
        <v>0</v>
      </c>
      <c r="J4549" s="366">
        <v>44390</v>
      </c>
      <c r="K4549" s="598" t="s">
        <v>188</v>
      </c>
      <c r="L4549" s="361" t="s">
        <v>9</v>
      </c>
      <c r="M4549" s="652" t="s">
        <v>3498</v>
      </c>
      <c r="N4549" s="653">
        <v>44403</v>
      </c>
      <c r="O4549" s="654">
        <v>44404</v>
      </c>
      <c r="P4549" s="7"/>
      <c r="Q4549" s="714" t="s">
        <v>100</v>
      </c>
      <c r="R4549" s="455">
        <f t="shared" si="72"/>
        <v>2021</v>
      </c>
    </row>
    <row r="4550" spans="1:23" ht="23.25" hidden="1" customHeight="1" x14ac:dyDescent="0.25">
      <c r="A4550" s="5" t="s">
        <v>6687</v>
      </c>
      <c r="B4550" s="5" t="s">
        <v>1424</v>
      </c>
      <c r="C4550" s="376" t="s">
        <v>1423</v>
      </c>
      <c r="D4550" s="344" t="s">
        <v>355</v>
      </c>
      <c r="E4550" s="337" t="s">
        <v>1424</v>
      </c>
      <c r="F4550" s="344" t="s">
        <v>50</v>
      </c>
      <c r="G4550" s="344">
        <v>200</v>
      </c>
      <c r="H4550" s="650"/>
      <c r="I4550" s="650">
        <f t="shared" si="70"/>
        <v>0</v>
      </c>
      <c r="J4550" s="366">
        <v>44390</v>
      </c>
      <c r="K4550" s="598" t="s">
        <v>188</v>
      </c>
      <c r="L4550" s="361" t="s">
        <v>9</v>
      </c>
      <c r="M4550" s="652" t="s">
        <v>3498</v>
      </c>
      <c r="N4550" s="653">
        <v>44403</v>
      </c>
      <c r="O4550" s="654">
        <v>44404</v>
      </c>
      <c r="P4550" s="7"/>
      <c r="Q4550" s="714" t="s">
        <v>100</v>
      </c>
      <c r="R4550" s="455">
        <f t="shared" si="72"/>
        <v>2021</v>
      </c>
    </row>
    <row r="4551" spans="1:23" ht="23.25" hidden="1" customHeight="1" x14ac:dyDescent="0.25">
      <c r="A4551" s="5" t="s">
        <v>9</v>
      </c>
      <c r="B4551" s="5" t="s">
        <v>4957</v>
      </c>
      <c r="C4551" s="376" t="s">
        <v>1423</v>
      </c>
      <c r="D4551" s="422" t="s">
        <v>351</v>
      </c>
      <c r="E4551" s="337" t="s">
        <v>1424</v>
      </c>
      <c r="F4551" s="344" t="s">
        <v>50</v>
      </c>
      <c r="G4551" s="344">
        <v>400</v>
      </c>
      <c r="H4551" s="650"/>
      <c r="I4551" s="650">
        <f t="shared" si="70"/>
        <v>0</v>
      </c>
      <c r="J4551" s="419">
        <v>44390</v>
      </c>
      <c r="K4551" s="598" t="s">
        <v>188</v>
      </c>
      <c r="L4551" s="361" t="s">
        <v>9</v>
      </c>
      <c r="M4551" s="652" t="s">
        <v>3498</v>
      </c>
      <c r="N4551" s="653">
        <v>44403</v>
      </c>
      <c r="O4551" s="654">
        <v>44404</v>
      </c>
      <c r="P4551" s="430"/>
      <c r="Q4551" s="7" t="s">
        <v>100</v>
      </c>
      <c r="R4551" s="455">
        <f t="shared" si="72"/>
        <v>2021</v>
      </c>
    </row>
    <row r="4552" spans="1:23" ht="23.25" hidden="1" customHeight="1" x14ac:dyDescent="0.25">
      <c r="A4552" s="5" t="s">
        <v>9</v>
      </c>
      <c r="B4552" s="5" t="s">
        <v>4958</v>
      </c>
      <c r="C4552" s="376" t="s">
        <v>1423</v>
      </c>
      <c r="D4552" s="422" t="s">
        <v>353</v>
      </c>
      <c r="E4552" s="337" t="s">
        <v>1424</v>
      </c>
      <c r="F4552" s="344" t="s">
        <v>50</v>
      </c>
      <c r="G4552" s="344">
        <v>400</v>
      </c>
      <c r="H4552" s="650"/>
      <c r="I4552" s="650">
        <f t="shared" si="70"/>
        <v>0</v>
      </c>
      <c r="J4552" s="419">
        <v>44390</v>
      </c>
      <c r="K4552" s="598" t="s">
        <v>188</v>
      </c>
      <c r="L4552" s="361" t="s">
        <v>9</v>
      </c>
      <c r="M4552" s="652" t="s">
        <v>3498</v>
      </c>
      <c r="N4552" s="653">
        <v>44403</v>
      </c>
      <c r="O4552" s="654">
        <v>44404</v>
      </c>
      <c r="P4552" s="430"/>
      <c r="Q4552" s="7" t="s">
        <v>100</v>
      </c>
      <c r="R4552" s="455">
        <f t="shared" si="72"/>
        <v>2021</v>
      </c>
    </row>
    <row r="4553" spans="1:23" ht="23.25" hidden="1" customHeight="1" x14ac:dyDescent="0.25">
      <c r="A4553" s="5" t="s">
        <v>9</v>
      </c>
      <c r="B4553" s="5" t="s">
        <v>4959</v>
      </c>
      <c r="C4553" s="376" t="s">
        <v>1423</v>
      </c>
      <c r="D4553" s="422" t="s">
        <v>354</v>
      </c>
      <c r="E4553" s="337" t="s">
        <v>1424</v>
      </c>
      <c r="F4553" s="344" t="s">
        <v>50</v>
      </c>
      <c r="G4553" s="332">
        <v>400</v>
      </c>
      <c r="H4553" s="650"/>
      <c r="I4553" s="650">
        <f t="shared" si="70"/>
        <v>0</v>
      </c>
      <c r="J4553" s="419">
        <v>44390</v>
      </c>
      <c r="K4553" s="598" t="s">
        <v>188</v>
      </c>
      <c r="L4553" s="361" t="s">
        <v>9</v>
      </c>
      <c r="M4553" s="652" t="s">
        <v>3498</v>
      </c>
      <c r="N4553" s="653">
        <v>44403</v>
      </c>
      <c r="O4553" s="654">
        <v>44404</v>
      </c>
      <c r="P4553" s="430"/>
      <c r="Q4553" s="7" t="s">
        <v>100</v>
      </c>
      <c r="R4553" s="455">
        <f t="shared" si="72"/>
        <v>2021</v>
      </c>
    </row>
    <row r="4554" spans="1:23" ht="23.25" hidden="1" customHeight="1" x14ac:dyDescent="0.25">
      <c r="A4554" s="124" t="s">
        <v>5522</v>
      </c>
      <c r="B4554" s="86" t="s">
        <v>7357</v>
      </c>
      <c r="C4554" s="661" t="s">
        <v>851</v>
      </c>
      <c r="D4554" s="118" t="s">
        <v>7358</v>
      </c>
      <c r="E4554" s="337" t="s">
        <v>7357</v>
      </c>
      <c r="F4554" s="344" t="s">
        <v>44</v>
      </c>
      <c r="G4554" s="661">
        <v>1</v>
      </c>
      <c r="H4554" s="650">
        <v>65.36</v>
      </c>
      <c r="I4554" s="650">
        <f t="shared" si="70"/>
        <v>65.36</v>
      </c>
      <c r="J4554" s="500">
        <v>44390</v>
      </c>
      <c r="K4554" s="602" t="s">
        <v>33</v>
      </c>
      <c r="L4554" s="312" t="s">
        <v>5818</v>
      </c>
      <c r="M4554" s="652" t="s">
        <v>3498</v>
      </c>
      <c r="N4554" s="654">
        <v>44403</v>
      </c>
      <c r="O4554" s="654">
        <v>44404</v>
      </c>
      <c r="P4554" s="86"/>
      <c r="Q4554" s="271" t="s">
        <v>100</v>
      </c>
      <c r="R4554" s="455">
        <f t="shared" si="72"/>
        <v>2021</v>
      </c>
    </row>
    <row r="4555" spans="1:23" ht="23.25" hidden="1" customHeight="1" x14ac:dyDescent="0.25">
      <c r="A4555" s="4" t="s">
        <v>9</v>
      </c>
      <c r="B4555" s="428" t="s">
        <v>7359</v>
      </c>
      <c r="C4555" s="430" t="s">
        <v>180</v>
      </c>
      <c r="D4555" s="344">
        <v>1510004</v>
      </c>
      <c r="E4555" s="5" t="s">
        <v>7360</v>
      </c>
      <c r="F4555" s="344" t="s">
        <v>44</v>
      </c>
      <c r="G4555" s="332">
        <v>5</v>
      </c>
      <c r="H4555" s="650">
        <v>376.82</v>
      </c>
      <c r="I4555" s="650">
        <v>1884.1</v>
      </c>
      <c r="J4555" s="419">
        <v>44392</v>
      </c>
      <c r="K4555" s="597" t="s">
        <v>180</v>
      </c>
      <c r="L4555" s="323" t="s">
        <v>9</v>
      </c>
      <c r="M4555" s="652" t="s">
        <v>4960</v>
      </c>
      <c r="N4555" s="660">
        <v>43669</v>
      </c>
      <c r="O4555" s="654">
        <v>43705</v>
      </c>
      <c r="P4555" s="430"/>
      <c r="Q4555" s="2" t="s">
        <v>67</v>
      </c>
      <c r="R4555" s="455">
        <f t="shared" si="72"/>
        <v>2021</v>
      </c>
    </row>
    <row r="4556" spans="1:23" ht="23.25" hidden="1" customHeight="1" x14ac:dyDescent="0.25">
      <c r="A4556" s="124" t="s">
        <v>7</v>
      </c>
      <c r="B4556" s="86" t="s">
        <v>7361</v>
      </c>
      <c r="C4556" s="661"/>
      <c r="D4556" s="118" t="s">
        <v>7362</v>
      </c>
      <c r="E4556" s="337" t="s">
        <v>7363</v>
      </c>
      <c r="F4556" s="118" t="s">
        <v>50</v>
      </c>
      <c r="G4556" s="661">
        <v>1</v>
      </c>
      <c r="H4556" s="650"/>
      <c r="I4556" s="650">
        <f>G4556*H4556</f>
        <v>0</v>
      </c>
      <c r="J4556" s="168">
        <v>44392</v>
      </c>
      <c r="K4556" s="671" t="s">
        <v>1560</v>
      </c>
      <c r="L4556" s="312" t="s">
        <v>7</v>
      </c>
      <c r="M4556" s="652" t="s">
        <v>3498</v>
      </c>
      <c r="N4556" s="654">
        <v>44397</v>
      </c>
      <c r="O4556" s="674"/>
      <c r="P4556" s="86"/>
      <c r="Q4556" s="271" t="s">
        <v>100</v>
      </c>
      <c r="R4556" s="86">
        <v>2021</v>
      </c>
    </row>
    <row r="4557" spans="1:23" ht="23.25" hidden="1" customHeight="1" x14ac:dyDescent="0.25">
      <c r="A4557" s="124" t="s">
        <v>3803</v>
      </c>
      <c r="B4557" s="86" t="s">
        <v>7364</v>
      </c>
      <c r="C4557" s="661" t="s">
        <v>4932</v>
      </c>
      <c r="D4557" s="122" t="s">
        <v>7365</v>
      </c>
      <c r="E4557" s="337" t="s">
        <v>7366</v>
      </c>
      <c r="F4557" s="118" t="s">
        <v>50</v>
      </c>
      <c r="G4557" s="661">
        <v>1</v>
      </c>
      <c r="H4557" s="650">
        <v>232.2</v>
      </c>
      <c r="I4557" s="650">
        <f>G4557*H4557</f>
        <v>232.2</v>
      </c>
      <c r="J4557" s="500">
        <v>44392</v>
      </c>
      <c r="K4557" s="602" t="s">
        <v>33</v>
      </c>
      <c r="L4557" s="312" t="s">
        <v>3803</v>
      </c>
      <c r="M4557" s="652" t="s">
        <v>3498</v>
      </c>
      <c r="N4557" s="654">
        <v>44403</v>
      </c>
      <c r="O4557" s="654">
        <v>44404</v>
      </c>
      <c r="P4557" s="86"/>
      <c r="Q4557" s="271" t="s">
        <v>67</v>
      </c>
      <c r="R4557" s="455">
        <f>YEAR(J4557)</f>
        <v>2021</v>
      </c>
      <c r="S4557" s="716"/>
      <c r="T4557" s="716"/>
      <c r="U4557" s="716"/>
      <c r="V4557" s="716"/>
      <c r="W4557" s="716"/>
    </row>
    <row r="4558" spans="1:23" ht="23.25" hidden="1" customHeight="1" x14ac:dyDescent="0.25">
      <c r="A4558" s="4" t="s">
        <v>84</v>
      </c>
      <c r="B4558" s="4" t="s">
        <v>6957</v>
      </c>
      <c r="C4558" s="430"/>
      <c r="D4558" s="332"/>
      <c r="E4558" s="337" t="s">
        <v>7367</v>
      </c>
      <c r="F4558" s="332" t="s">
        <v>32</v>
      </c>
      <c r="G4558" s="332">
        <v>10</v>
      </c>
      <c r="H4558" s="650">
        <v>28.24</v>
      </c>
      <c r="I4558" s="650">
        <v>282.39999999999998</v>
      </c>
      <c r="J4558" s="419">
        <v>43543</v>
      </c>
      <c r="K4558" s="598" t="s">
        <v>76</v>
      </c>
      <c r="L4558" s="323" t="s">
        <v>84</v>
      </c>
      <c r="M4558" s="652" t="s">
        <v>66</v>
      </c>
      <c r="N4558" s="653">
        <v>44295</v>
      </c>
      <c r="O4558" s="654">
        <v>43551</v>
      </c>
      <c r="P4558" s="430"/>
      <c r="Q4558" s="2" t="s">
        <v>67</v>
      </c>
      <c r="R4558" s="655">
        <v>2019</v>
      </c>
      <c r="S4558" s="564"/>
      <c r="T4558" s="564"/>
      <c r="U4558" s="564"/>
      <c r="V4558" s="564"/>
      <c r="W4558" s="564"/>
    </row>
    <row r="4559" spans="1:23" ht="23.25" hidden="1" customHeight="1" x14ac:dyDescent="0.25">
      <c r="A4559" s="5" t="s">
        <v>10</v>
      </c>
      <c r="B4559" s="438" t="s">
        <v>2619</v>
      </c>
      <c r="C4559" s="668" t="s">
        <v>947</v>
      </c>
      <c r="D4559" s="439" t="s">
        <v>409</v>
      </c>
      <c r="E4559" s="337" t="s">
        <v>3183</v>
      </c>
      <c r="F4559" s="668" t="s">
        <v>94</v>
      </c>
      <c r="G4559" s="661">
        <v>2</v>
      </c>
      <c r="H4559" s="650">
        <v>372.17</v>
      </c>
      <c r="I4559" s="650">
        <f>G4559*H4559</f>
        <v>744.34</v>
      </c>
      <c r="J4559" s="168">
        <v>44395</v>
      </c>
      <c r="K4559" s="671" t="s">
        <v>234</v>
      </c>
      <c r="L4559" s="312" t="s">
        <v>10</v>
      </c>
      <c r="M4559" s="652" t="s">
        <v>3498</v>
      </c>
      <c r="N4559" s="654">
        <v>44398</v>
      </c>
      <c r="O4559" s="654">
        <v>44404</v>
      </c>
      <c r="P4559" s="86"/>
      <c r="Q4559" s="271" t="s">
        <v>100</v>
      </c>
      <c r="R4559" s="455">
        <f t="shared" ref="R4559:R4565" si="73">YEAR(J4559)</f>
        <v>2021</v>
      </c>
    </row>
    <row r="4560" spans="1:23" ht="23.25" hidden="1" customHeight="1" x14ac:dyDescent="0.25">
      <c r="A4560" s="437" t="s">
        <v>54</v>
      </c>
      <c r="B4560" s="438" t="s">
        <v>4135</v>
      </c>
      <c r="C4560" s="668" t="s">
        <v>4136</v>
      </c>
      <c r="D4560" s="439" t="s">
        <v>4137</v>
      </c>
      <c r="E4560" s="337" t="s">
        <v>4135</v>
      </c>
      <c r="F4560" s="344" t="s">
        <v>44</v>
      </c>
      <c r="G4560" s="439">
        <v>3</v>
      </c>
      <c r="H4560" s="650">
        <v>306.12</v>
      </c>
      <c r="I4560" s="650">
        <f>G4560*H4560</f>
        <v>918.36</v>
      </c>
      <c r="J4560" s="885">
        <v>44396</v>
      </c>
      <c r="K4560" s="602" t="s">
        <v>33</v>
      </c>
      <c r="L4560" s="497" t="s">
        <v>0</v>
      </c>
      <c r="M4560" s="652" t="s">
        <v>3498</v>
      </c>
      <c r="N4560" s="654">
        <v>44403</v>
      </c>
      <c r="O4560" s="654">
        <v>44404</v>
      </c>
      <c r="P4560" s="800"/>
      <c r="Q4560" s="832" t="s">
        <v>100</v>
      </c>
      <c r="R4560" s="455">
        <f t="shared" si="73"/>
        <v>2021</v>
      </c>
    </row>
    <row r="4561" spans="1:23" ht="23.25" hidden="1" customHeight="1" x14ac:dyDescent="0.25">
      <c r="A4561" s="124" t="s">
        <v>154</v>
      </c>
      <c r="B4561" s="86" t="s">
        <v>7368</v>
      </c>
      <c r="C4561" s="661"/>
      <c r="D4561" s="118"/>
      <c r="E4561" s="337" t="s">
        <v>7369</v>
      </c>
      <c r="F4561" s="118" t="s">
        <v>32</v>
      </c>
      <c r="G4561" s="661">
        <v>30</v>
      </c>
      <c r="H4561" s="650"/>
      <c r="I4561" s="650">
        <f>G4561*H4561</f>
        <v>0</v>
      </c>
      <c r="J4561" s="168">
        <v>44396</v>
      </c>
      <c r="K4561" s="671" t="s">
        <v>4712</v>
      </c>
      <c r="L4561" s="312" t="s">
        <v>154</v>
      </c>
      <c r="M4561" s="652" t="s">
        <v>3498</v>
      </c>
      <c r="N4561" s="654">
        <v>44396</v>
      </c>
      <c r="O4561" s="654">
        <v>44404</v>
      </c>
      <c r="P4561" s="86"/>
      <c r="Q4561" s="271" t="s">
        <v>100</v>
      </c>
      <c r="R4561" s="455">
        <f t="shared" si="73"/>
        <v>2021</v>
      </c>
    </row>
    <row r="4562" spans="1:23" ht="23.25" hidden="1" customHeight="1" x14ac:dyDescent="0.25">
      <c r="A4562" s="124" t="s">
        <v>0</v>
      </c>
      <c r="B4562" s="86" t="s">
        <v>7370</v>
      </c>
      <c r="C4562" s="661" t="s">
        <v>41</v>
      </c>
      <c r="D4562" s="118" t="s">
        <v>7371</v>
      </c>
      <c r="E4562" s="337" t="s">
        <v>7372</v>
      </c>
      <c r="F4562" s="118" t="s">
        <v>94</v>
      </c>
      <c r="G4562" s="661">
        <v>1</v>
      </c>
      <c r="H4562" s="650">
        <v>45.79</v>
      </c>
      <c r="I4562" s="650">
        <f>G4562*H4562</f>
        <v>45.79</v>
      </c>
      <c r="J4562" s="168">
        <v>44397</v>
      </c>
      <c r="K4562" s="671" t="s">
        <v>234</v>
      </c>
      <c r="L4562" s="312" t="s">
        <v>0</v>
      </c>
      <c r="M4562" s="652" t="s">
        <v>3498</v>
      </c>
      <c r="N4562" s="654">
        <v>44398</v>
      </c>
      <c r="O4562" s="654">
        <v>44404</v>
      </c>
      <c r="P4562" s="86"/>
      <c r="Q4562" s="271" t="s">
        <v>67</v>
      </c>
      <c r="R4562" s="455">
        <f t="shared" si="73"/>
        <v>2021</v>
      </c>
    </row>
    <row r="4563" spans="1:23" ht="23.25" hidden="1" customHeight="1" x14ac:dyDescent="0.25">
      <c r="A4563" s="445" t="s">
        <v>2495</v>
      </c>
      <c r="B4563" s="445" t="s">
        <v>2657</v>
      </c>
      <c r="C4563" s="458" t="s">
        <v>173</v>
      </c>
      <c r="D4563" s="467" t="s">
        <v>346</v>
      </c>
      <c r="E4563" s="337" t="s">
        <v>1469</v>
      </c>
      <c r="F4563" s="344" t="s">
        <v>44</v>
      </c>
      <c r="G4563" s="661">
        <v>2</v>
      </c>
      <c r="H4563" s="650">
        <v>277.68</v>
      </c>
      <c r="I4563" s="650">
        <f>G4563*H4563</f>
        <v>555.36</v>
      </c>
      <c r="J4563" s="500">
        <v>44397</v>
      </c>
      <c r="K4563" s="602" t="s">
        <v>33</v>
      </c>
      <c r="L4563" s="578" t="s">
        <v>10</v>
      </c>
      <c r="M4563" s="652" t="s">
        <v>4960</v>
      </c>
      <c r="N4563" s="653">
        <v>44403</v>
      </c>
      <c r="O4563" s="654">
        <v>44404</v>
      </c>
      <c r="P4563" s="916"/>
      <c r="Q4563" s="832" t="s">
        <v>100</v>
      </c>
      <c r="R4563" s="455">
        <f t="shared" si="73"/>
        <v>2021</v>
      </c>
    </row>
    <row r="4564" spans="1:23" ht="23.25" hidden="1" customHeight="1" x14ac:dyDescent="0.25">
      <c r="A4564" s="124" t="s">
        <v>54</v>
      </c>
      <c r="B4564" s="86" t="s">
        <v>7373</v>
      </c>
      <c r="C4564" s="661" t="s">
        <v>694</v>
      </c>
      <c r="D4564" s="118" t="s">
        <v>7374</v>
      </c>
      <c r="E4564" s="337" t="s">
        <v>7375</v>
      </c>
      <c r="F4564" s="118" t="s">
        <v>32</v>
      </c>
      <c r="G4564" s="661">
        <v>3</v>
      </c>
      <c r="H4564" s="650"/>
      <c r="I4564" s="650">
        <v>68.41</v>
      </c>
      <c r="J4564" s="168">
        <v>44400</v>
      </c>
      <c r="K4564" s="671" t="s">
        <v>694</v>
      </c>
      <c r="L4564" s="312" t="s">
        <v>54</v>
      </c>
      <c r="M4564" s="652" t="s">
        <v>45</v>
      </c>
      <c r="N4564" s="654">
        <v>44384</v>
      </c>
      <c r="O4564" s="654">
        <v>44389</v>
      </c>
      <c r="P4564" s="86"/>
      <c r="Q4564" s="271" t="s">
        <v>67</v>
      </c>
      <c r="R4564" s="455">
        <f t="shared" si="73"/>
        <v>2021</v>
      </c>
    </row>
    <row r="4565" spans="1:23" ht="23.25" hidden="1" customHeight="1" x14ac:dyDescent="0.25">
      <c r="A4565" s="124" t="s">
        <v>54</v>
      </c>
      <c r="B4565" s="86" t="s">
        <v>7376</v>
      </c>
      <c r="C4565" s="661" t="s">
        <v>694</v>
      </c>
      <c r="D4565" s="118" t="s">
        <v>7377</v>
      </c>
      <c r="E4565" s="337" t="s">
        <v>7378</v>
      </c>
      <c r="F4565" s="118" t="s">
        <v>32</v>
      </c>
      <c r="G4565" s="661">
        <v>3</v>
      </c>
      <c r="H4565" s="650"/>
      <c r="I4565" s="650">
        <v>68.41</v>
      </c>
      <c r="J4565" s="168">
        <v>44400</v>
      </c>
      <c r="K4565" s="671" t="s">
        <v>694</v>
      </c>
      <c r="L4565" s="312" t="s">
        <v>54</v>
      </c>
      <c r="M4565" s="652" t="s">
        <v>45</v>
      </c>
      <c r="N4565" s="654">
        <v>44384</v>
      </c>
      <c r="O4565" s="654">
        <v>44389</v>
      </c>
      <c r="P4565" s="86"/>
      <c r="Q4565" s="271" t="s">
        <v>100</v>
      </c>
      <c r="R4565" s="455">
        <f t="shared" si="73"/>
        <v>2021</v>
      </c>
    </row>
    <row r="4566" spans="1:23" ht="23.25" hidden="1" customHeight="1" x14ac:dyDescent="0.25">
      <c r="A4566" s="4" t="s">
        <v>84</v>
      </c>
      <c r="B4566" s="4" t="s">
        <v>6957</v>
      </c>
      <c r="C4566" s="430"/>
      <c r="D4566" s="332"/>
      <c r="E4566" s="337" t="s">
        <v>7379</v>
      </c>
      <c r="F4566" s="332" t="s">
        <v>32</v>
      </c>
      <c r="G4566" s="332">
        <v>10</v>
      </c>
      <c r="H4566" s="650">
        <v>21.36</v>
      </c>
      <c r="I4566" s="650">
        <v>213.6</v>
      </c>
      <c r="J4566" s="419">
        <v>43543</v>
      </c>
      <c r="K4566" s="598" t="s">
        <v>76</v>
      </c>
      <c r="L4566" s="323" t="s">
        <v>84</v>
      </c>
      <c r="M4566" s="652" t="s">
        <v>66</v>
      </c>
      <c r="N4566" s="653">
        <v>44295</v>
      </c>
      <c r="O4566" s="654">
        <v>43551</v>
      </c>
      <c r="P4566" s="430"/>
      <c r="Q4566" s="2" t="s">
        <v>67</v>
      </c>
      <c r="R4566" s="655">
        <v>2019</v>
      </c>
    </row>
    <row r="4567" spans="1:23" ht="23.25" hidden="1" customHeight="1" x14ac:dyDescent="0.25">
      <c r="A4567" s="445" t="s">
        <v>5522</v>
      </c>
      <c r="B4567" s="445" t="s">
        <v>6530</v>
      </c>
      <c r="C4567" s="830" t="s">
        <v>5524</v>
      </c>
      <c r="D4567" s="443" t="s">
        <v>6531</v>
      </c>
      <c r="E4567" s="337" t="s">
        <v>6532</v>
      </c>
      <c r="F4567" s="344" t="s">
        <v>44</v>
      </c>
      <c r="G4567" s="464">
        <v>10</v>
      </c>
      <c r="H4567" s="650"/>
      <c r="I4567" s="650"/>
      <c r="J4567" s="672">
        <v>44413</v>
      </c>
      <c r="K4567" s="833" t="s">
        <v>5524</v>
      </c>
      <c r="L4567" s="578" t="s">
        <v>103</v>
      </c>
      <c r="M4567" s="652" t="s">
        <v>1258</v>
      </c>
      <c r="N4567" s="654">
        <v>44495</v>
      </c>
      <c r="O4567" s="654">
        <v>44497</v>
      </c>
      <c r="P4567" s="854"/>
      <c r="Q4567" s="2" t="s">
        <v>100</v>
      </c>
      <c r="R4567" s="455">
        <f>YEAR(J4567)</f>
        <v>2021</v>
      </c>
    </row>
    <row r="4568" spans="1:23" ht="23.25" hidden="1" customHeight="1" x14ac:dyDescent="0.25">
      <c r="A4568" s="445" t="s">
        <v>5522</v>
      </c>
      <c r="B4568" s="438" t="s">
        <v>6393</v>
      </c>
      <c r="C4568" s="661" t="s">
        <v>5524</v>
      </c>
      <c r="D4568" s="422" t="s">
        <v>6394</v>
      </c>
      <c r="E4568" s="337" t="s">
        <v>6395</v>
      </c>
      <c r="F4568" s="344" t="s">
        <v>44</v>
      </c>
      <c r="G4568" s="661">
        <v>10</v>
      </c>
      <c r="H4568" s="650">
        <v>0</v>
      </c>
      <c r="I4568" s="650">
        <f>H4568*G4568</f>
        <v>0</v>
      </c>
      <c r="J4568" s="168">
        <v>44413</v>
      </c>
      <c r="K4568" s="782" t="s">
        <v>5524</v>
      </c>
      <c r="L4568" s="578" t="s">
        <v>103</v>
      </c>
      <c r="M4568" s="652" t="s">
        <v>1258</v>
      </c>
      <c r="N4568" s="654">
        <v>44495</v>
      </c>
      <c r="O4568" s="654">
        <v>44497</v>
      </c>
      <c r="P4568" s="86"/>
      <c r="Q4568" s="2" t="s">
        <v>100</v>
      </c>
      <c r="R4568" s="455">
        <f>YEAR(J4568)</f>
        <v>2021</v>
      </c>
    </row>
    <row r="4569" spans="1:23" ht="23.25" hidden="1" customHeight="1" x14ac:dyDescent="0.25">
      <c r="A4569" s="124" t="s">
        <v>7</v>
      </c>
      <c r="B4569" s="86" t="s">
        <v>7380</v>
      </c>
      <c r="C4569" s="661"/>
      <c r="D4569" s="118"/>
      <c r="E4569" s="337" t="s">
        <v>7380</v>
      </c>
      <c r="F4569" s="118" t="s">
        <v>50</v>
      </c>
      <c r="G4569" s="661">
        <v>2</v>
      </c>
      <c r="H4569" s="650"/>
      <c r="I4569" s="650">
        <v>65.55</v>
      </c>
      <c r="J4569" s="168">
        <v>44414</v>
      </c>
      <c r="K4569" s="671" t="s">
        <v>1560</v>
      </c>
      <c r="L4569" s="312" t="s">
        <v>7</v>
      </c>
      <c r="M4569" s="652"/>
      <c r="N4569" s="654"/>
      <c r="O4569" s="674"/>
      <c r="P4569" s="86"/>
      <c r="Q4569" s="271" t="s">
        <v>100</v>
      </c>
      <c r="R4569" s="455">
        <f>YEAR(J4569)</f>
        <v>2021</v>
      </c>
    </row>
    <row r="4570" spans="1:23" ht="23.25" hidden="1" customHeight="1" x14ac:dyDescent="0.25">
      <c r="A4570" s="124" t="s">
        <v>7</v>
      </c>
      <c r="B4570" s="86" t="s">
        <v>7381</v>
      </c>
      <c r="C4570" s="661"/>
      <c r="D4570" s="118"/>
      <c r="E4570" s="337" t="s">
        <v>7382</v>
      </c>
      <c r="F4570" s="118" t="s">
        <v>50</v>
      </c>
      <c r="G4570" s="661">
        <v>10</v>
      </c>
      <c r="H4570" s="650"/>
      <c r="I4570" s="650"/>
      <c r="J4570" s="168">
        <v>44414</v>
      </c>
      <c r="K4570" s="673" t="s">
        <v>4670</v>
      </c>
      <c r="L4570" s="312" t="s">
        <v>7</v>
      </c>
      <c r="M4570" s="652"/>
      <c r="N4570" s="654"/>
      <c r="O4570" s="674"/>
      <c r="P4570" s="86"/>
      <c r="Q4570" s="271" t="s">
        <v>100</v>
      </c>
      <c r="R4570" s="455">
        <f>YEAR(J4570)</f>
        <v>2021</v>
      </c>
    </row>
    <row r="4571" spans="1:23" ht="23.25" hidden="1" customHeight="1" x14ac:dyDescent="0.25">
      <c r="A4571" s="124" t="s">
        <v>54</v>
      </c>
      <c r="B4571" s="86" t="s">
        <v>7383</v>
      </c>
      <c r="C4571" s="661"/>
      <c r="D4571" s="118" t="s">
        <v>7384</v>
      </c>
      <c r="E4571" s="337" t="s">
        <v>7385</v>
      </c>
      <c r="F4571" s="118" t="s">
        <v>32</v>
      </c>
      <c r="G4571" s="661">
        <v>1</v>
      </c>
      <c r="H4571" s="650">
        <v>120</v>
      </c>
      <c r="I4571" s="650">
        <v>120</v>
      </c>
      <c r="J4571" s="168">
        <v>44424</v>
      </c>
      <c r="K4571" s="671" t="s">
        <v>4783</v>
      </c>
      <c r="L4571" s="312" t="s">
        <v>88</v>
      </c>
      <c r="M4571" s="652" t="s">
        <v>1258</v>
      </c>
      <c r="N4571" s="654">
        <v>44432</v>
      </c>
      <c r="O4571" s="906">
        <v>44447</v>
      </c>
      <c r="P4571" s="86"/>
      <c r="Q4571" s="271" t="s">
        <v>100</v>
      </c>
      <c r="R4571" s="455">
        <f>YEAR(J4571)</f>
        <v>2021</v>
      </c>
    </row>
    <row r="4572" spans="1:23" ht="23.25" hidden="1" customHeight="1" x14ac:dyDescent="0.25">
      <c r="A4572" s="445" t="s">
        <v>1578</v>
      </c>
      <c r="B4572" s="86" t="s">
        <v>7386</v>
      </c>
      <c r="C4572" s="661" t="s">
        <v>4217</v>
      </c>
      <c r="D4572" s="118" t="s">
        <v>7387</v>
      </c>
      <c r="E4572" s="337" t="s">
        <v>7386</v>
      </c>
      <c r="F4572" s="118" t="s">
        <v>683</v>
      </c>
      <c r="G4572" s="661">
        <v>3</v>
      </c>
      <c r="H4572" s="650">
        <v>35.01</v>
      </c>
      <c r="I4572" s="650">
        <f t="shared" ref="I4572:I4580" si="74">H4572*G4572</f>
        <v>105.03</v>
      </c>
      <c r="J4572" s="500">
        <v>44428</v>
      </c>
      <c r="K4572" s="671" t="s">
        <v>33</v>
      </c>
      <c r="L4572" s="312" t="s">
        <v>84</v>
      </c>
      <c r="M4572" s="652" t="s">
        <v>1258</v>
      </c>
      <c r="N4572" s="654">
        <v>44447</v>
      </c>
      <c r="O4572" s="654">
        <v>44449</v>
      </c>
      <c r="P4572" s="86"/>
      <c r="Q4572" s="271" t="s">
        <v>100</v>
      </c>
      <c r="R4572" s="86">
        <v>2021</v>
      </c>
    </row>
    <row r="4573" spans="1:23" ht="23.25" hidden="1" customHeight="1" x14ac:dyDescent="0.25">
      <c r="A4573" s="445" t="s">
        <v>1578</v>
      </c>
      <c r="B4573" s="86" t="s">
        <v>7388</v>
      </c>
      <c r="C4573" s="661" t="s">
        <v>4217</v>
      </c>
      <c r="D4573" s="118" t="s">
        <v>7389</v>
      </c>
      <c r="E4573" s="337" t="s">
        <v>7388</v>
      </c>
      <c r="F4573" s="118" t="s">
        <v>683</v>
      </c>
      <c r="G4573" s="661">
        <v>1</v>
      </c>
      <c r="H4573" s="650">
        <v>301.37</v>
      </c>
      <c r="I4573" s="650">
        <f t="shared" si="74"/>
        <v>301.37</v>
      </c>
      <c r="J4573" s="500">
        <v>44428</v>
      </c>
      <c r="K4573" s="671" t="s">
        <v>33</v>
      </c>
      <c r="L4573" s="361" t="s">
        <v>84</v>
      </c>
      <c r="M4573" s="652" t="s">
        <v>1258</v>
      </c>
      <c r="N4573" s="654">
        <v>44447</v>
      </c>
      <c r="O4573" s="654">
        <v>44449</v>
      </c>
      <c r="P4573" s="86"/>
      <c r="Q4573" s="271" t="s">
        <v>100</v>
      </c>
      <c r="R4573" s="86">
        <v>2021</v>
      </c>
    </row>
    <row r="4574" spans="1:23" ht="23.25" hidden="1" customHeight="1" x14ac:dyDescent="0.25">
      <c r="A4574" s="445" t="s">
        <v>1489</v>
      </c>
      <c r="B4574" s="86" t="s">
        <v>6695</v>
      </c>
      <c r="C4574" s="661"/>
      <c r="D4574" s="118" t="s">
        <v>6696</v>
      </c>
      <c r="E4574" s="337" t="s">
        <v>6697</v>
      </c>
      <c r="F4574" s="118" t="s">
        <v>32</v>
      </c>
      <c r="G4574" s="661">
        <v>1</v>
      </c>
      <c r="H4574" s="650">
        <v>126</v>
      </c>
      <c r="I4574" s="650">
        <f t="shared" si="74"/>
        <v>126</v>
      </c>
      <c r="J4574" s="168">
        <v>44428</v>
      </c>
      <c r="K4574" s="671" t="s">
        <v>4783</v>
      </c>
      <c r="L4574" s="361" t="s">
        <v>84</v>
      </c>
      <c r="M4574" s="652" t="s">
        <v>1258</v>
      </c>
      <c r="N4574" s="654">
        <v>44447</v>
      </c>
      <c r="O4574" s="654">
        <v>44449</v>
      </c>
      <c r="P4574" s="86"/>
      <c r="Q4574" s="271" t="s">
        <v>100</v>
      </c>
      <c r="R4574" s="455">
        <f t="shared" ref="R4574:R4600" si="75">YEAR(J4574)</f>
        <v>2021</v>
      </c>
    </row>
    <row r="4575" spans="1:23" s="124" customFormat="1" ht="23.25" hidden="1" customHeight="1" x14ac:dyDescent="0.25">
      <c r="A4575" s="445" t="s">
        <v>1489</v>
      </c>
      <c r="B4575" s="86" t="s">
        <v>6698</v>
      </c>
      <c r="C4575" s="661"/>
      <c r="D4575" s="118" t="s">
        <v>6699</v>
      </c>
      <c r="E4575" s="337" t="s">
        <v>6700</v>
      </c>
      <c r="F4575" s="118" t="s">
        <v>32</v>
      </c>
      <c r="G4575" s="661">
        <v>4</v>
      </c>
      <c r="H4575" s="650">
        <v>51.5</v>
      </c>
      <c r="I4575" s="650">
        <f t="shared" si="74"/>
        <v>206</v>
      </c>
      <c r="J4575" s="168">
        <v>44428</v>
      </c>
      <c r="K4575" s="671" t="s">
        <v>4783</v>
      </c>
      <c r="L4575" s="361" t="s">
        <v>84</v>
      </c>
      <c r="M4575" s="652" t="s">
        <v>1258</v>
      </c>
      <c r="N4575" s="654">
        <v>44447</v>
      </c>
      <c r="O4575" s="654">
        <v>44449</v>
      </c>
      <c r="P4575" s="86"/>
      <c r="Q4575" s="271" t="s">
        <v>100</v>
      </c>
      <c r="R4575" s="455">
        <f t="shared" si="75"/>
        <v>2021</v>
      </c>
      <c r="S4575" s="330"/>
      <c r="T4575" s="330"/>
      <c r="U4575" s="330"/>
      <c r="V4575" s="330"/>
      <c r="W4575" s="330"/>
    </row>
    <row r="4576" spans="1:23" ht="23.25" hidden="1" customHeight="1" x14ac:dyDescent="0.25">
      <c r="A4576" s="445" t="s">
        <v>1489</v>
      </c>
      <c r="B4576" s="86" t="s">
        <v>6701</v>
      </c>
      <c r="C4576" s="661"/>
      <c r="D4576" s="118" t="s">
        <v>6702</v>
      </c>
      <c r="E4576" s="337" t="s">
        <v>6703</v>
      </c>
      <c r="F4576" s="118" t="s">
        <v>32</v>
      </c>
      <c r="G4576" s="661">
        <v>4</v>
      </c>
      <c r="H4576" s="650">
        <v>18.7</v>
      </c>
      <c r="I4576" s="650">
        <f t="shared" si="74"/>
        <v>74.8</v>
      </c>
      <c r="J4576" s="168">
        <v>44428</v>
      </c>
      <c r="K4576" s="671" t="s">
        <v>4783</v>
      </c>
      <c r="L4576" s="361" t="s">
        <v>84</v>
      </c>
      <c r="M4576" s="652" t="s">
        <v>1258</v>
      </c>
      <c r="N4576" s="654">
        <v>44447</v>
      </c>
      <c r="O4576" s="654">
        <v>44449</v>
      </c>
      <c r="P4576" s="86"/>
      <c r="Q4576" s="271" t="s">
        <v>100</v>
      </c>
      <c r="R4576" s="455">
        <f t="shared" si="75"/>
        <v>2021</v>
      </c>
    </row>
    <row r="4577" spans="1:23" s="767" customFormat="1" ht="23.25" hidden="1" customHeight="1" x14ac:dyDescent="0.25">
      <c r="A4577" s="445" t="s">
        <v>1489</v>
      </c>
      <c r="B4577" s="86" t="s">
        <v>6704</v>
      </c>
      <c r="C4577" s="661"/>
      <c r="D4577" s="118" t="s">
        <v>6705</v>
      </c>
      <c r="E4577" s="337" t="s">
        <v>6706</v>
      </c>
      <c r="F4577" s="118" t="s">
        <v>32</v>
      </c>
      <c r="G4577" s="661">
        <v>2</v>
      </c>
      <c r="H4577" s="650">
        <v>29.5</v>
      </c>
      <c r="I4577" s="650">
        <f t="shared" si="74"/>
        <v>59</v>
      </c>
      <c r="J4577" s="168">
        <v>44428</v>
      </c>
      <c r="K4577" s="671" t="s">
        <v>4783</v>
      </c>
      <c r="L4577" s="361" t="s">
        <v>84</v>
      </c>
      <c r="M4577" s="652" t="s">
        <v>1258</v>
      </c>
      <c r="N4577" s="654">
        <v>44447</v>
      </c>
      <c r="O4577" s="654">
        <v>44449</v>
      </c>
      <c r="P4577" s="86"/>
      <c r="Q4577" s="271" t="s">
        <v>100</v>
      </c>
      <c r="R4577" s="455">
        <f t="shared" si="75"/>
        <v>2021</v>
      </c>
      <c r="S4577" s="330"/>
      <c r="T4577" s="330"/>
      <c r="U4577" s="330"/>
      <c r="V4577" s="330"/>
      <c r="W4577" s="330"/>
    </row>
    <row r="4578" spans="1:23" ht="23.25" hidden="1" customHeight="1" x14ac:dyDescent="0.25">
      <c r="A4578" s="445" t="s">
        <v>1489</v>
      </c>
      <c r="B4578" s="86" t="s">
        <v>6707</v>
      </c>
      <c r="C4578" s="661"/>
      <c r="D4578" s="118" t="s">
        <v>6708</v>
      </c>
      <c r="E4578" s="337" t="s">
        <v>6709</v>
      </c>
      <c r="F4578" s="118" t="s">
        <v>32</v>
      </c>
      <c r="G4578" s="661">
        <v>2</v>
      </c>
      <c r="H4578" s="650">
        <v>78.5</v>
      </c>
      <c r="I4578" s="650">
        <f t="shared" si="74"/>
        <v>157</v>
      </c>
      <c r="J4578" s="168">
        <v>44428</v>
      </c>
      <c r="K4578" s="671" t="s">
        <v>4783</v>
      </c>
      <c r="L4578" s="361" t="s">
        <v>84</v>
      </c>
      <c r="M4578" s="652" t="s">
        <v>1258</v>
      </c>
      <c r="N4578" s="654">
        <v>44447</v>
      </c>
      <c r="O4578" s="654">
        <v>44449</v>
      </c>
      <c r="P4578" s="86"/>
      <c r="Q4578" s="271" t="s">
        <v>100</v>
      </c>
      <c r="R4578" s="455">
        <f t="shared" si="75"/>
        <v>2021</v>
      </c>
    </row>
    <row r="4579" spans="1:23" ht="23.25" hidden="1" customHeight="1" x14ac:dyDescent="0.25">
      <c r="A4579" s="445" t="s">
        <v>1489</v>
      </c>
      <c r="B4579" s="86" t="s">
        <v>6713</v>
      </c>
      <c r="C4579" s="661"/>
      <c r="D4579" s="118" t="s">
        <v>6714</v>
      </c>
      <c r="E4579" s="337" t="s">
        <v>6715</v>
      </c>
      <c r="F4579" s="118" t="s">
        <v>32</v>
      </c>
      <c r="G4579" s="661">
        <v>2</v>
      </c>
      <c r="H4579" s="650">
        <v>77.099999999999994</v>
      </c>
      <c r="I4579" s="650">
        <f t="shared" si="74"/>
        <v>154.19999999999999</v>
      </c>
      <c r="J4579" s="168">
        <v>44428</v>
      </c>
      <c r="K4579" s="671" t="s">
        <v>4783</v>
      </c>
      <c r="L4579" s="361" t="s">
        <v>84</v>
      </c>
      <c r="M4579" s="652" t="s">
        <v>1258</v>
      </c>
      <c r="N4579" s="654">
        <v>44447</v>
      </c>
      <c r="O4579" s="654">
        <v>44449</v>
      </c>
      <c r="P4579" s="86"/>
      <c r="Q4579" s="271" t="s">
        <v>100</v>
      </c>
      <c r="R4579" s="455">
        <f t="shared" si="75"/>
        <v>2021</v>
      </c>
    </row>
    <row r="4580" spans="1:23" ht="23.25" hidden="1" customHeight="1" x14ac:dyDescent="0.25">
      <c r="A4580" s="445" t="s">
        <v>1489</v>
      </c>
      <c r="B4580" s="86" t="s">
        <v>6716</v>
      </c>
      <c r="C4580" s="661"/>
      <c r="D4580" s="118" t="s">
        <v>6717</v>
      </c>
      <c r="E4580" s="337" t="s">
        <v>6718</v>
      </c>
      <c r="F4580" s="118" t="s">
        <v>32</v>
      </c>
      <c r="G4580" s="661">
        <v>2</v>
      </c>
      <c r="H4580" s="650">
        <v>78.5</v>
      </c>
      <c r="I4580" s="650">
        <f t="shared" si="74"/>
        <v>157</v>
      </c>
      <c r="J4580" s="168">
        <v>44428</v>
      </c>
      <c r="K4580" s="671" t="s">
        <v>4783</v>
      </c>
      <c r="L4580" s="361" t="s">
        <v>84</v>
      </c>
      <c r="M4580" s="652" t="s">
        <v>1258</v>
      </c>
      <c r="N4580" s="654">
        <v>44447</v>
      </c>
      <c r="O4580" s="654">
        <v>44449</v>
      </c>
      <c r="P4580" s="86"/>
      <c r="Q4580" s="271" t="s">
        <v>100</v>
      </c>
      <c r="R4580" s="455">
        <f t="shared" si="75"/>
        <v>2021</v>
      </c>
    </row>
    <row r="4581" spans="1:23" s="124" customFormat="1" ht="23.25" hidden="1" customHeight="1" x14ac:dyDescent="0.25">
      <c r="A4581" s="445" t="s">
        <v>84</v>
      </c>
      <c r="B4581" s="86" t="s">
        <v>7390</v>
      </c>
      <c r="C4581" s="661"/>
      <c r="D4581" s="118"/>
      <c r="E4581" s="337" t="s">
        <v>7391</v>
      </c>
      <c r="F4581" s="118" t="s">
        <v>32</v>
      </c>
      <c r="G4581" s="661">
        <v>1</v>
      </c>
      <c r="H4581" s="650"/>
      <c r="I4581" s="650"/>
      <c r="J4581" s="168">
        <v>44433</v>
      </c>
      <c r="K4581" s="671" t="s">
        <v>808</v>
      </c>
      <c r="L4581" s="312" t="s">
        <v>84</v>
      </c>
      <c r="M4581" s="652" t="s">
        <v>45</v>
      </c>
      <c r="N4581" s="654">
        <v>44431</v>
      </c>
      <c r="O4581" s="906">
        <v>44447</v>
      </c>
      <c r="P4581" s="86"/>
      <c r="Q4581" s="271" t="s">
        <v>100</v>
      </c>
      <c r="R4581" s="455">
        <f t="shared" si="75"/>
        <v>2021</v>
      </c>
      <c r="S4581" s="330"/>
      <c r="T4581" s="330"/>
      <c r="U4581" s="330"/>
      <c r="V4581" s="330"/>
      <c r="W4581" s="330"/>
    </row>
    <row r="4582" spans="1:23" ht="23.25" hidden="1" customHeight="1" x14ac:dyDescent="0.25">
      <c r="A4582" s="445" t="s">
        <v>54</v>
      </c>
      <c r="B4582" s="86" t="s">
        <v>7392</v>
      </c>
      <c r="C4582" s="661"/>
      <c r="D4582" s="118"/>
      <c r="E4582" s="337" t="s">
        <v>7393</v>
      </c>
      <c r="F4582" s="118" t="s">
        <v>32</v>
      </c>
      <c r="G4582" s="661">
        <v>1</v>
      </c>
      <c r="H4582" s="650"/>
      <c r="I4582" s="650"/>
      <c r="J4582" s="168">
        <v>44433</v>
      </c>
      <c r="K4582" s="671"/>
      <c r="L4582" s="312" t="s">
        <v>54</v>
      </c>
      <c r="M4582" s="652" t="s">
        <v>45</v>
      </c>
      <c r="N4582" s="654">
        <v>44431</v>
      </c>
      <c r="O4582" s="906">
        <v>44447</v>
      </c>
      <c r="P4582" s="86"/>
      <c r="Q4582" s="271" t="s">
        <v>100</v>
      </c>
      <c r="R4582" s="455">
        <f t="shared" si="75"/>
        <v>2021</v>
      </c>
    </row>
    <row r="4583" spans="1:23" ht="23.25" hidden="1" customHeight="1" x14ac:dyDescent="0.25">
      <c r="A4583" s="459" t="s">
        <v>9</v>
      </c>
      <c r="B4583" s="459" t="s">
        <v>5996</v>
      </c>
      <c r="C4583" s="661"/>
      <c r="D4583" s="443"/>
      <c r="E4583" s="337" t="s">
        <v>5997</v>
      </c>
      <c r="F4583" s="118" t="s">
        <v>50</v>
      </c>
      <c r="G4583" s="661">
        <v>1</v>
      </c>
      <c r="H4583" s="650">
        <v>42.85</v>
      </c>
      <c r="I4583" s="650">
        <v>42.85</v>
      </c>
      <c r="J4583" s="168">
        <v>44441</v>
      </c>
      <c r="K4583" s="833" t="s">
        <v>1560</v>
      </c>
      <c r="L4583" s="578" t="s">
        <v>78</v>
      </c>
      <c r="M4583" s="652" t="s">
        <v>3106</v>
      </c>
      <c r="N4583" s="653">
        <v>44581</v>
      </c>
      <c r="O4583" s="654">
        <v>44587</v>
      </c>
      <c r="P4583" s="86"/>
      <c r="Q4583" s="271" t="s">
        <v>100</v>
      </c>
      <c r="R4583" s="455">
        <f t="shared" si="75"/>
        <v>2021</v>
      </c>
    </row>
    <row r="4584" spans="1:23" ht="23.25" hidden="1" customHeight="1" x14ac:dyDescent="0.25">
      <c r="A4584" s="5" t="s">
        <v>7</v>
      </c>
      <c r="B4584" s="86" t="s">
        <v>7394</v>
      </c>
      <c r="C4584" s="661"/>
      <c r="D4584" s="118"/>
      <c r="E4584" s="337" t="s">
        <v>7394</v>
      </c>
      <c r="F4584" s="118" t="s">
        <v>50</v>
      </c>
      <c r="G4584" s="661" t="s">
        <v>5253</v>
      </c>
      <c r="H4584" s="650">
        <v>58</v>
      </c>
      <c r="I4584" s="650">
        <v>58</v>
      </c>
      <c r="J4584" s="168">
        <v>44447</v>
      </c>
      <c r="K4584" s="671" t="s">
        <v>188</v>
      </c>
      <c r="L4584" s="312" t="s">
        <v>7</v>
      </c>
      <c r="M4584" s="652" t="s">
        <v>1873</v>
      </c>
      <c r="N4584" s="654">
        <v>44603</v>
      </c>
      <c r="O4584" s="654">
        <v>44603</v>
      </c>
      <c r="P4584" s="86"/>
      <c r="Q4584" s="271" t="s">
        <v>67</v>
      </c>
      <c r="R4584" s="455">
        <f t="shared" si="75"/>
        <v>2021</v>
      </c>
    </row>
    <row r="4585" spans="1:23" ht="23.25" hidden="1" customHeight="1" x14ac:dyDescent="0.25">
      <c r="A4585" s="5" t="s">
        <v>84</v>
      </c>
      <c r="B4585" s="5" t="s">
        <v>7395</v>
      </c>
      <c r="C4585" s="376"/>
      <c r="D4585" s="344" t="s">
        <v>3686</v>
      </c>
      <c r="E4585" s="337" t="s">
        <v>3687</v>
      </c>
      <c r="F4585" s="344" t="s">
        <v>50</v>
      </c>
      <c r="G4585" s="344">
        <v>1</v>
      </c>
      <c r="H4585" s="650"/>
      <c r="I4585" s="650"/>
      <c r="J4585" s="366">
        <v>44452</v>
      </c>
      <c r="K4585" s="598" t="s">
        <v>1177</v>
      </c>
      <c r="L4585" s="361" t="s">
        <v>84</v>
      </c>
      <c r="M4585" s="652" t="s">
        <v>4099</v>
      </c>
      <c r="N4585" s="654">
        <v>44518</v>
      </c>
      <c r="O4585" s="654"/>
      <c r="P4585" s="7"/>
      <c r="Q4585" s="860" t="s">
        <v>100</v>
      </c>
      <c r="R4585" s="455">
        <f t="shared" si="75"/>
        <v>2021</v>
      </c>
    </row>
    <row r="4586" spans="1:23" ht="23.25" hidden="1" customHeight="1" x14ac:dyDescent="0.25">
      <c r="A4586" s="445" t="s">
        <v>5015</v>
      </c>
      <c r="B4586" s="445" t="s">
        <v>7396</v>
      </c>
      <c r="C4586" s="458" t="s">
        <v>1177</v>
      </c>
      <c r="D4586" s="467" t="s">
        <v>5016</v>
      </c>
      <c r="E4586" s="337" t="s">
        <v>7397</v>
      </c>
      <c r="F4586" s="668" t="s">
        <v>50</v>
      </c>
      <c r="G4586" s="467">
        <v>2</v>
      </c>
      <c r="H4586" s="650"/>
      <c r="I4586" s="650"/>
      <c r="J4586" s="672">
        <v>44452</v>
      </c>
      <c r="K4586" s="612" t="s">
        <v>1177</v>
      </c>
      <c r="L4586" s="323" t="s">
        <v>10</v>
      </c>
      <c r="M4586" s="652" t="s">
        <v>89</v>
      </c>
      <c r="N4586" s="654">
        <v>44518</v>
      </c>
      <c r="O4586" s="906"/>
      <c r="P4586" s="458"/>
      <c r="Q4586" s="892" t="s">
        <v>100</v>
      </c>
      <c r="R4586" s="455">
        <f t="shared" si="75"/>
        <v>2021</v>
      </c>
    </row>
    <row r="4587" spans="1:23" ht="23.25" hidden="1" customHeight="1" x14ac:dyDescent="0.25">
      <c r="A4587" s="5" t="s">
        <v>54</v>
      </c>
      <c r="B4587" s="86" t="s">
        <v>7398</v>
      </c>
      <c r="C4587" s="661" t="s">
        <v>7399</v>
      </c>
      <c r="D4587" s="118"/>
      <c r="E4587" s="337" t="s">
        <v>7400</v>
      </c>
      <c r="F4587" s="118" t="s">
        <v>32</v>
      </c>
      <c r="G4587" s="661">
        <v>1</v>
      </c>
      <c r="H4587" s="650">
        <v>117.97499999999999</v>
      </c>
      <c r="I4587" s="650">
        <v>117.97499999999999</v>
      </c>
      <c r="J4587" s="500">
        <v>44452</v>
      </c>
      <c r="K4587" s="671" t="s">
        <v>33</v>
      </c>
      <c r="L4587" s="312" t="s">
        <v>36</v>
      </c>
      <c r="M4587" s="652" t="s">
        <v>1873</v>
      </c>
      <c r="N4587" s="654">
        <v>44609</v>
      </c>
      <c r="O4587" s="654">
        <v>44620</v>
      </c>
      <c r="P4587" s="86"/>
      <c r="Q4587" s="271" t="s">
        <v>100</v>
      </c>
      <c r="R4587" s="455">
        <f t="shared" si="75"/>
        <v>2021</v>
      </c>
    </row>
    <row r="4588" spans="1:23" ht="23.25" hidden="1" customHeight="1" x14ac:dyDescent="0.25">
      <c r="A4588" s="472" t="s">
        <v>6444</v>
      </c>
      <c r="B4588" s="472" t="s">
        <v>7282</v>
      </c>
      <c r="C4588" s="830" t="s">
        <v>5524</v>
      </c>
      <c r="D4588" s="443" t="s">
        <v>7283</v>
      </c>
      <c r="E4588" s="337" t="s">
        <v>7284</v>
      </c>
      <c r="F4588" s="344" t="s">
        <v>44</v>
      </c>
      <c r="G4588" s="661">
        <v>2</v>
      </c>
      <c r="H4588" s="650">
        <v>192.25</v>
      </c>
      <c r="I4588" s="650">
        <f>G4588*H4588</f>
        <v>384.5</v>
      </c>
      <c r="J4588" s="168">
        <v>44454</v>
      </c>
      <c r="K4588" s="612" t="s">
        <v>5524</v>
      </c>
      <c r="L4588" s="578" t="s">
        <v>103</v>
      </c>
      <c r="M4588" s="652" t="s">
        <v>4099</v>
      </c>
      <c r="N4588" s="654">
        <v>44495</v>
      </c>
      <c r="O4588" s="654">
        <v>44497</v>
      </c>
      <c r="P4588" s="333"/>
      <c r="Q4588" s="2" t="s">
        <v>100</v>
      </c>
      <c r="R4588" s="455">
        <f t="shared" si="75"/>
        <v>2021</v>
      </c>
    </row>
    <row r="4589" spans="1:23" ht="23.25" hidden="1" customHeight="1" x14ac:dyDescent="0.25">
      <c r="A4589" s="438" t="s">
        <v>54</v>
      </c>
      <c r="B4589" s="86" t="s">
        <v>7401</v>
      </c>
      <c r="C4589" s="661"/>
      <c r="D4589" s="118"/>
      <c r="E4589" s="337" t="s">
        <v>7402</v>
      </c>
      <c r="F4589" s="118" t="s">
        <v>32</v>
      </c>
      <c r="G4589" s="661">
        <v>1</v>
      </c>
      <c r="H4589" s="650">
        <v>290</v>
      </c>
      <c r="I4589" s="650">
        <v>290</v>
      </c>
      <c r="J4589" s="168">
        <v>44455</v>
      </c>
      <c r="K4589" s="671" t="s">
        <v>7403</v>
      </c>
      <c r="L4589" s="312" t="s">
        <v>1327</v>
      </c>
      <c r="M4589" s="652" t="s">
        <v>1341</v>
      </c>
      <c r="N4589" s="654"/>
      <c r="O4589" s="674"/>
      <c r="P4589" s="86"/>
      <c r="Q4589" s="271" t="s">
        <v>67</v>
      </c>
      <c r="R4589" s="455">
        <f t="shared" si="75"/>
        <v>2021</v>
      </c>
    </row>
    <row r="4590" spans="1:23" ht="23.25" hidden="1" customHeight="1" x14ac:dyDescent="0.25">
      <c r="A4590" s="445" t="s">
        <v>5522</v>
      </c>
      <c r="B4590" s="445" t="s">
        <v>6530</v>
      </c>
      <c r="C4590" s="830" t="s">
        <v>5524</v>
      </c>
      <c r="D4590" s="443" t="s">
        <v>6531</v>
      </c>
      <c r="E4590" s="337" t="s">
        <v>6532</v>
      </c>
      <c r="F4590" s="344" t="s">
        <v>44</v>
      </c>
      <c r="G4590" s="464">
        <v>10</v>
      </c>
      <c r="H4590" s="650"/>
      <c r="I4590" s="650"/>
      <c r="J4590" s="672">
        <v>44462</v>
      </c>
      <c r="K4590" s="833" t="s">
        <v>5524</v>
      </c>
      <c r="L4590" s="578" t="s">
        <v>103</v>
      </c>
      <c r="M4590" s="652" t="s">
        <v>89</v>
      </c>
      <c r="N4590" s="654">
        <v>44505</v>
      </c>
      <c r="O4590" s="654">
        <v>44512</v>
      </c>
      <c r="P4590" s="854"/>
      <c r="Q4590" s="2" t="s">
        <v>100</v>
      </c>
      <c r="R4590" s="455">
        <f t="shared" si="75"/>
        <v>2021</v>
      </c>
      <c r="S4590" s="124"/>
      <c r="T4590" s="124"/>
      <c r="U4590" s="124"/>
      <c r="V4590" s="124"/>
      <c r="W4590" s="124"/>
    </row>
    <row r="4591" spans="1:23" s="124" customFormat="1" ht="23.25" hidden="1" customHeight="1" x14ac:dyDescent="0.25">
      <c r="A4591" s="438" t="s">
        <v>103</v>
      </c>
      <c r="B4591" s="86" t="s">
        <v>7404</v>
      </c>
      <c r="C4591" s="661"/>
      <c r="D4591" s="118" t="s">
        <v>7405</v>
      </c>
      <c r="E4591" s="337" t="s">
        <v>7406</v>
      </c>
      <c r="F4591" s="118" t="s">
        <v>32</v>
      </c>
      <c r="G4591" s="661">
        <v>6</v>
      </c>
      <c r="H4591" s="650">
        <v>30</v>
      </c>
      <c r="I4591" s="650">
        <v>30</v>
      </c>
      <c r="J4591" s="168">
        <v>44462</v>
      </c>
      <c r="K4591" s="671" t="s">
        <v>7273</v>
      </c>
      <c r="L4591" s="312" t="s">
        <v>1327</v>
      </c>
      <c r="M4591" s="652" t="s">
        <v>2632</v>
      </c>
      <c r="N4591" s="654"/>
      <c r="O4591" s="674"/>
      <c r="P4591" s="86"/>
      <c r="Q4591" s="271" t="s">
        <v>67</v>
      </c>
      <c r="R4591" s="455">
        <f t="shared" si="75"/>
        <v>2021</v>
      </c>
      <c r="S4591" s="330"/>
      <c r="T4591" s="330"/>
      <c r="U4591" s="330"/>
      <c r="V4591" s="330"/>
      <c r="W4591" s="330"/>
    </row>
    <row r="4592" spans="1:23" s="124" customFormat="1" ht="23.25" hidden="1" customHeight="1" x14ac:dyDescent="0.25">
      <c r="A4592" s="3" t="s">
        <v>2705</v>
      </c>
      <c r="B4592" s="5" t="s">
        <v>4496</v>
      </c>
      <c r="C4592" s="376" t="s">
        <v>2615</v>
      </c>
      <c r="D4592" s="344" t="s">
        <v>4044</v>
      </c>
      <c r="E4592" s="337" t="s">
        <v>4496</v>
      </c>
      <c r="F4592" s="344" t="s">
        <v>44</v>
      </c>
      <c r="G4592" s="344">
        <v>1</v>
      </c>
      <c r="H4592" s="650">
        <v>343.2</v>
      </c>
      <c r="I4592" s="650">
        <v>343.2</v>
      </c>
      <c r="J4592" s="651">
        <v>44474</v>
      </c>
      <c r="K4592" s="598" t="s">
        <v>33</v>
      </c>
      <c r="L4592" s="323" t="s">
        <v>10</v>
      </c>
      <c r="M4592" s="652" t="s">
        <v>4099</v>
      </c>
      <c r="N4592" s="654">
        <v>44495</v>
      </c>
      <c r="O4592" s="654">
        <v>44497</v>
      </c>
      <c r="P4592" s="430"/>
      <c r="Q4592" s="2" t="s">
        <v>100</v>
      </c>
      <c r="R4592" s="455">
        <f t="shared" si="75"/>
        <v>2021</v>
      </c>
      <c r="S4592" s="330"/>
      <c r="T4592" s="330"/>
      <c r="U4592" s="330"/>
      <c r="V4592" s="330"/>
      <c r="W4592" s="330"/>
    </row>
    <row r="4593" spans="1:23" ht="23.25" hidden="1" customHeight="1" x14ac:dyDescent="0.25">
      <c r="A4593" s="438" t="s">
        <v>7</v>
      </c>
      <c r="B4593" s="86" t="s">
        <v>7407</v>
      </c>
      <c r="C4593" s="661" t="s">
        <v>947</v>
      </c>
      <c r="D4593" s="118" t="s">
        <v>7408</v>
      </c>
      <c r="E4593" s="337" t="s">
        <v>7409</v>
      </c>
      <c r="F4593" s="118" t="s">
        <v>94</v>
      </c>
      <c r="G4593" s="661">
        <v>2</v>
      </c>
      <c r="H4593" s="650">
        <v>44.46</v>
      </c>
      <c r="I4593" s="650">
        <f>H4593*G4593</f>
        <v>88.92</v>
      </c>
      <c r="J4593" s="168">
        <v>44474</v>
      </c>
      <c r="K4593" s="671" t="s">
        <v>234</v>
      </c>
      <c r="L4593" s="312" t="s">
        <v>7</v>
      </c>
      <c r="M4593" s="652" t="s">
        <v>89</v>
      </c>
      <c r="N4593" s="654">
        <v>44512</v>
      </c>
      <c r="O4593" s="654">
        <v>44519</v>
      </c>
      <c r="P4593" s="86"/>
      <c r="Q4593" s="271" t="s">
        <v>100</v>
      </c>
      <c r="R4593" s="455">
        <f t="shared" si="75"/>
        <v>2021</v>
      </c>
    </row>
    <row r="4594" spans="1:23" s="767" customFormat="1" ht="23.25" hidden="1" customHeight="1" x14ac:dyDescent="0.25">
      <c r="A4594" s="438" t="s">
        <v>7</v>
      </c>
      <c r="B4594" s="86" t="s">
        <v>7407</v>
      </c>
      <c r="C4594" s="661" t="s">
        <v>947</v>
      </c>
      <c r="D4594" s="118" t="s">
        <v>7410</v>
      </c>
      <c r="E4594" s="337" t="s">
        <v>7411</v>
      </c>
      <c r="F4594" s="118" t="s">
        <v>94</v>
      </c>
      <c r="G4594" s="661">
        <v>4</v>
      </c>
      <c r="H4594" s="650">
        <v>10.7</v>
      </c>
      <c r="I4594" s="650">
        <f>H4594*G4594</f>
        <v>42.8</v>
      </c>
      <c r="J4594" s="168">
        <v>44474</v>
      </c>
      <c r="K4594" s="671" t="s">
        <v>234</v>
      </c>
      <c r="L4594" s="312" t="s">
        <v>7</v>
      </c>
      <c r="M4594" s="652" t="s">
        <v>89</v>
      </c>
      <c r="N4594" s="654">
        <v>44512</v>
      </c>
      <c r="O4594" s="654">
        <v>44519</v>
      </c>
      <c r="P4594" s="86"/>
      <c r="Q4594" s="271" t="s">
        <v>100</v>
      </c>
      <c r="R4594" s="455">
        <f t="shared" si="75"/>
        <v>2021</v>
      </c>
      <c r="S4594" s="330"/>
      <c r="T4594" s="330"/>
      <c r="U4594" s="330"/>
      <c r="V4594" s="330"/>
      <c r="W4594" s="330"/>
    </row>
    <row r="4595" spans="1:23" ht="23.25" hidden="1" customHeight="1" x14ac:dyDescent="0.25">
      <c r="A4595" s="438" t="s">
        <v>7</v>
      </c>
      <c r="B4595" s="86" t="s">
        <v>7407</v>
      </c>
      <c r="C4595" s="661" t="s">
        <v>947</v>
      </c>
      <c r="D4595" s="118" t="s">
        <v>7412</v>
      </c>
      <c r="E4595" s="337" t="s">
        <v>7413</v>
      </c>
      <c r="F4595" s="118" t="s">
        <v>94</v>
      </c>
      <c r="G4595" s="661">
        <v>4</v>
      </c>
      <c r="H4595" s="650">
        <v>11.29</v>
      </c>
      <c r="I4595" s="650">
        <f>H4595*G4595</f>
        <v>45.16</v>
      </c>
      <c r="J4595" s="168">
        <v>44474</v>
      </c>
      <c r="K4595" s="671" t="s">
        <v>234</v>
      </c>
      <c r="L4595" s="312" t="s">
        <v>7</v>
      </c>
      <c r="M4595" s="652" t="s">
        <v>89</v>
      </c>
      <c r="N4595" s="654">
        <v>44512</v>
      </c>
      <c r="O4595" s="654">
        <v>44519</v>
      </c>
      <c r="P4595" s="86"/>
      <c r="Q4595" s="271" t="s">
        <v>100</v>
      </c>
      <c r="R4595" s="455">
        <f t="shared" si="75"/>
        <v>2021</v>
      </c>
      <c r="S4595" s="124"/>
      <c r="T4595" s="124"/>
      <c r="U4595" s="124"/>
      <c r="V4595" s="124"/>
      <c r="W4595" s="124"/>
    </row>
    <row r="4596" spans="1:23" ht="23.25" hidden="1" customHeight="1" x14ac:dyDescent="0.25">
      <c r="A4596" s="5" t="s">
        <v>10</v>
      </c>
      <c r="B4596" s="438" t="s">
        <v>2619</v>
      </c>
      <c r="C4596" s="668" t="s">
        <v>947</v>
      </c>
      <c r="D4596" s="439" t="s">
        <v>409</v>
      </c>
      <c r="E4596" s="337" t="s">
        <v>3183</v>
      </c>
      <c r="F4596" s="344" t="s">
        <v>44</v>
      </c>
      <c r="G4596" s="661">
        <v>2</v>
      </c>
      <c r="H4596" s="650">
        <v>372.17</v>
      </c>
      <c r="I4596" s="650">
        <f>G4596*H4596</f>
        <v>744.34</v>
      </c>
      <c r="J4596" s="168">
        <v>44474</v>
      </c>
      <c r="K4596" s="671" t="s">
        <v>234</v>
      </c>
      <c r="L4596" s="312" t="s">
        <v>10</v>
      </c>
      <c r="M4596" s="652" t="s">
        <v>3531</v>
      </c>
      <c r="N4596" s="654">
        <v>44475</v>
      </c>
      <c r="O4596" s="654">
        <v>44482</v>
      </c>
      <c r="P4596" s="86"/>
      <c r="Q4596" s="271" t="s">
        <v>100</v>
      </c>
      <c r="R4596" s="455">
        <f t="shared" si="75"/>
        <v>2021</v>
      </c>
    </row>
    <row r="4597" spans="1:23" ht="23.25" hidden="1" customHeight="1" x14ac:dyDescent="0.25">
      <c r="A4597" s="124" t="s">
        <v>54</v>
      </c>
      <c r="B4597" s="86" t="s">
        <v>7414</v>
      </c>
      <c r="C4597" s="661"/>
      <c r="D4597" s="118"/>
      <c r="E4597" s="337" t="s">
        <v>7415</v>
      </c>
      <c r="F4597" s="118" t="s">
        <v>32</v>
      </c>
      <c r="G4597" s="661">
        <v>1</v>
      </c>
      <c r="H4597" s="650">
        <v>256.39999999999998</v>
      </c>
      <c r="I4597" s="650">
        <v>256.39999999999998</v>
      </c>
      <c r="J4597" s="168">
        <v>44475</v>
      </c>
      <c r="K4597" s="671" t="s">
        <v>7273</v>
      </c>
      <c r="L4597" s="312" t="s">
        <v>88</v>
      </c>
      <c r="M4597" s="652" t="s">
        <v>3531</v>
      </c>
      <c r="N4597" s="654"/>
      <c r="O4597" s="674"/>
      <c r="P4597" s="86"/>
      <c r="Q4597" s="271" t="s">
        <v>67</v>
      </c>
      <c r="R4597" s="455">
        <f t="shared" si="75"/>
        <v>2021</v>
      </c>
    </row>
    <row r="4598" spans="1:23" ht="23.25" hidden="1" customHeight="1" x14ac:dyDescent="0.25">
      <c r="A4598" s="124" t="s">
        <v>54</v>
      </c>
      <c r="B4598" s="86" t="s">
        <v>7416</v>
      </c>
      <c r="C4598" s="661" t="s">
        <v>7403</v>
      </c>
      <c r="D4598" s="118" t="s">
        <v>7417</v>
      </c>
      <c r="E4598" s="337" t="s">
        <v>7418</v>
      </c>
      <c r="F4598" s="118" t="s">
        <v>32</v>
      </c>
      <c r="G4598" s="661">
        <v>1</v>
      </c>
      <c r="H4598" s="650">
        <v>612.5</v>
      </c>
      <c r="I4598" s="650">
        <v>612.5</v>
      </c>
      <c r="J4598" s="168">
        <v>44475</v>
      </c>
      <c r="K4598" s="671" t="s">
        <v>7403</v>
      </c>
      <c r="L4598" s="312" t="s">
        <v>88</v>
      </c>
      <c r="M4598" s="652" t="s">
        <v>3531</v>
      </c>
      <c r="N4598" s="654"/>
      <c r="O4598" s="674"/>
      <c r="P4598" s="86"/>
      <c r="Q4598" s="271" t="s">
        <v>67</v>
      </c>
      <c r="R4598" s="455">
        <f t="shared" si="75"/>
        <v>2021</v>
      </c>
    </row>
    <row r="4599" spans="1:23" s="767" customFormat="1" ht="23.25" hidden="1" customHeight="1" x14ac:dyDescent="0.25">
      <c r="A4599" s="4" t="s">
        <v>5327</v>
      </c>
      <c r="B4599" s="4" t="s">
        <v>5466</v>
      </c>
      <c r="C4599" s="430" t="s">
        <v>5467</v>
      </c>
      <c r="D4599" s="332">
        <v>28164</v>
      </c>
      <c r="E4599" s="337" t="s">
        <v>5468</v>
      </c>
      <c r="F4599" s="332" t="s">
        <v>94</v>
      </c>
      <c r="G4599" s="332">
        <v>30</v>
      </c>
      <c r="H4599" s="650"/>
      <c r="I4599" s="650"/>
      <c r="J4599" s="420">
        <v>44477</v>
      </c>
      <c r="K4599" s="598" t="s">
        <v>33</v>
      </c>
      <c r="L4599" s="323" t="s">
        <v>103</v>
      </c>
      <c r="M4599" s="652" t="s">
        <v>4099</v>
      </c>
      <c r="N4599" s="654">
        <v>44495</v>
      </c>
      <c r="O4599" s="654">
        <v>44497</v>
      </c>
      <c r="P4599" s="430"/>
      <c r="Q4599" s="2" t="s">
        <v>67</v>
      </c>
      <c r="R4599" s="455">
        <f t="shared" si="75"/>
        <v>2021</v>
      </c>
      <c r="S4599" s="330"/>
      <c r="T4599" s="330"/>
      <c r="U4599" s="330"/>
      <c r="V4599" s="330"/>
      <c r="W4599" s="330"/>
    </row>
    <row r="4600" spans="1:23" ht="23.25" hidden="1" customHeight="1" x14ac:dyDescent="0.25">
      <c r="A4600" s="124" t="s">
        <v>36</v>
      </c>
      <c r="B4600" s="86" t="s">
        <v>7419</v>
      </c>
      <c r="C4600" s="661" t="s">
        <v>4668</v>
      </c>
      <c r="D4600" s="118" t="s">
        <v>7420</v>
      </c>
      <c r="E4600" s="337" t="s">
        <v>7421</v>
      </c>
      <c r="F4600" s="118" t="s">
        <v>32</v>
      </c>
      <c r="G4600" s="661" t="s">
        <v>7422</v>
      </c>
      <c r="H4600" s="650">
        <v>44.5</v>
      </c>
      <c r="I4600" s="650">
        <f>H4600*24</f>
        <v>1068</v>
      </c>
      <c r="J4600" s="168">
        <v>44480</v>
      </c>
      <c r="K4600" s="673" t="s">
        <v>4670</v>
      </c>
      <c r="L4600" s="312" t="s">
        <v>7</v>
      </c>
      <c r="M4600" s="652" t="s">
        <v>3776</v>
      </c>
      <c r="N4600" s="654">
        <v>44495</v>
      </c>
      <c r="O4600" s="654">
        <v>44497</v>
      </c>
      <c r="P4600" s="86"/>
      <c r="Q4600" s="271" t="s">
        <v>67</v>
      </c>
      <c r="R4600" s="455">
        <f t="shared" si="75"/>
        <v>2021</v>
      </c>
    </row>
    <row r="4601" spans="1:23" ht="23.25" hidden="1" customHeight="1" x14ac:dyDescent="0.25">
      <c r="A4601" s="4" t="s">
        <v>84</v>
      </c>
      <c r="B4601" s="4" t="s">
        <v>6957</v>
      </c>
      <c r="C4601" s="430"/>
      <c r="D4601" s="332"/>
      <c r="E4601" s="337" t="s">
        <v>7423</v>
      </c>
      <c r="F4601" s="332" t="s">
        <v>32</v>
      </c>
      <c r="G4601" s="332">
        <v>10</v>
      </c>
      <c r="H4601" s="650">
        <v>21.12</v>
      </c>
      <c r="I4601" s="650">
        <v>211.20000000000002</v>
      </c>
      <c r="J4601" s="419">
        <v>43543</v>
      </c>
      <c r="K4601" s="598" t="s">
        <v>76</v>
      </c>
      <c r="L4601" s="323" t="s">
        <v>84</v>
      </c>
      <c r="M4601" s="652" t="s">
        <v>66</v>
      </c>
      <c r="N4601" s="653">
        <v>44295</v>
      </c>
      <c r="O4601" s="654">
        <v>43551</v>
      </c>
      <c r="P4601" s="430"/>
      <c r="Q4601" s="2" t="s">
        <v>67</v>
      </c>
      <c r="R4601" s="655">
        <v>2019</v>
      </c>
    </row>
    <row r="4602" spans="1:23" s="767" customFormat="1" ht="23.25" hidden="1" customHeight="1" x14ac:dyDescent="0.25">
      <c r="A4602" s="456" t="s">
        <v>0</v>
      </c>
      <c r="B4602" s="438" t="s">
        <v>172</v>
      </c>
      <c r="C4602" s="438" t="s">
        <v>7424</v>
      </c>
      <c r="D4602" s="470" t="s">
        <v>482</v>
      </c>
      <c r="E4602" s="337" t="s">
        <v>483</v>
      </c>
      <c r="F4602" s="439" t="s">
        <v>94</v>
      </c>
      <c r="G4602" s="439">
        <v>2</v>
      </c>
      <c r="H4602" s="650"/>
      <c r="I4602" s="650"/>
      <c r="J4602" s="500">
        <v>44482</v>
      </c>
      <c r="K4602" s="598" t="s">
        <v>33</v>
      </c>
      <c r="L4602" s="312" t="s">
        <v>9</v>
      </c>
      <c r="M4602" s="652" t="s">
        <v>4099</v>
      </c>
      <c r="N4602" s="654">
        <v>44495</v>
      </c>
      <c r="O4602" s="654">
        <v>44497</v>
      </c>
      <c r="P4602" s="917"/>
      <c r="Q4602" s="918" t="s">
        <v>100</v>
      </c>
      <c r="R4602" s="455">
        <f t="shared" ref="R4602:R4625" si="76">YEAR(J4602)</f>
        <v>2021</v>
      </c>
      <c r="S4602" s="124"/>
      <c r="T4602" s="124"/>
      <c r="U4602" s="124"/>
      <c r="V4602" s="124"/>
      <c r="W4602" s="124"/>
    </row>
    <row r="4603" spans="1:23" s="767" customFormat="1" ht="23.25" hidden="1" customHeight="1" x14ac:dyDescent="0.25">
      <c r="A4603" s="445" t="s">
        <v>7425</v>
      </c>
      <c r="B4603" s="445" t="s">
        <v>2657</v>
      </c>
      <c r="C4603" s="458" t="s">
        <v>173</v>
      </c>
      <c r="D4603" s="467" t="s">
        <v>346</v>
      </c>
      <c r="E4603" s="337" t="s">
        <v>1469</v>
      </c>
      <c r="F4603" s="467" t="s">
        <v>94</v>
      </c>
      <c r="G4603" s="661">
        <v>2</v>
      </c>
      <c r="H4603" s="650">
        <v>277.68</v>
      </c>
      <c r="I4603" s="650">
        <f>G4603*H4603</f>
        <v>555.36</v>
      </c>
      <c r="J4603" s="500">
        <v>44484</v>
      </c>
      <c r="K4603" s="602" t="s">
        <v>33</v>
      </c>
      <c r="L4603" s="578" t="s">
        <v>10</v>
      </c>
      <c r="M4603" s="652" t="s">
        <v>4099</v>
      </c>
      <c r="N4603" s="654">
        <v>44483</v>
      </c>
      <c r="O4603" s="654">
        <v>44483</v>
      </c>
      <c r="P4603" s="916"/>
      <c r="Q4603" s="832" t="s">
        <v>100</v>
      </c>
      <c r="R4603" s="455">
        <f t="shared" si="76"/>
        <v>2021</v>
      </c>
      <c r="S4603" s="330"/>
      <c r="T4603" s="330"/>
      <c r="U4603" s="330"/>
      <c r="V4603" s="330"/>
      <c r="W4603" s="330"/>
    </row>
    <row r="4604" spans="1:23" ht="29.25" hidden="1" customHeight="1" x14ac:dyDescent="0.25">
      <c r="A4604" s="124" t="s">
        <v>145</v>
      </c>
      <c r="B4604" s="86" t="s">
        <v>7426</v>
      </c>
      <c r="C4604" s="661"/>
      <c r="D4604" s="118" t="s">
        <v>7427</v>
      </c>
      <c r="E4604" s="337" t="s">
        <v>7428</v>
      </c>
      <c r="F4604" s="118" t="s">
        <v>32</v>
      </c>
      <c r="G4604" s="661">
        <v>40</v>
      </c>
      <c r="H4604" s="650">
        <v>5.87</v>
      </c>
      <c r="I4604" s="650">
        <f>H4604*G4604</f>
        <v>234.8</v>
      </c>
      <c r="J4604" s="168">
        <v>44484</v>
      </c>
      <c r="K4604" s="671" t="s">
        <v>1892</v>
      </c>
      <c r="L4604" s="312" t="s">
        <v>103</v>
      </c>
      <c r="M4604" s="652" t="s">
        <v>4099</v>
      </c>
      <c r="N4604" s="654">
        <v>44495</v>
      </c>
      <c r="O4604" s="654">
        <v>44497</v>
      </c>
      <c r="P4604" s="86"/>
      <c r="Q4604" s="271" t="s">
        <v>67</v>
      </c>
      <c r="R4604" s="455">
        <f t="shared" si="76"/>
        <v>2021</v>
      </c>
    </row>
    <row r="4605" spans="1:23" ht="23.25" hidden="1" customHeight="1" x14ac:dyDescent="0.25">
      <c r="A4605" s="417" t="s">
        <v>95</v>
      </c>
      <c r="B4605" s="4" t="s">
        <v>4890</v>
      </c>
      <c r="C4605" s="659" t="s">
        <v>784</v>
      </c>
      <c r="D4605" s="332" t="s">
        <v>785</v>
      </c>
      <c r="E4605" s="337" t="s">
        <v>1982</v>
      </c>
      <c r="F4605" s="332" t="s">
        <v>50</v>
      </c>
      <c r="G4605" s="332">
        <v>4</v>
      </c>
      <c r="H4605" s="650"/>
      <c r="I4605" s="650"/>
      <c r="J4605" s="419">
        <v>44488</v>
      </c>
      <c r="K4605" s="597" t="s">
        <v>784</v>
      </c>
      <c r="L4605" s="323" t="s">
        <v>95</v>
      </c>
      <c r="M4605" s="652" t="s">
        <v>114</v>
      </c>
      <c r="N4605" s="654">
        <v>44490</v>
      </c>
      <c r="O4605" s="654">
        <v>44497</v>
      </c>
      <c r="P4605" s="396"/>
      <c r="Q4605" s="2" t="s">
        <v>100</v>
      </c>
      <c r="R4605" s="455">
        <f t="shared" si="76"/>
        <v>2021</v>
      </c>
      <c r="S4605" s="124"/>
      <c r="T4605" s="124"/>
      <c r="U4605" s="124"/>
      <c r="V4605" s="124"/>
      <c r="W4605" s="124"/>
    </row>
    <row r="4606" spans="1:23" ht="23.25" hidden="1" customHeight="1" x14ac:dyDescent="0.25">
      <c r="A4606" s="4" t="s">
        <v>103</v>
      </c>
      <c r="B4606" s="4" t="s">
        <v>5549</v>
      </c>
      <c r="C4606" s="659" t="s">
        <v>784</v>
      </c>
      <c r="D4606" s="422" t="s">
        <v>5550</v>
      </c>
      <c r="E4606" s="337" t="s">
        <v>5551</v>
      </c>
      <c r="F4606" s="332" t="s">
        <v>50</v>
      </c>
      <c r="G4606" s="332">
        <v>8</v>
      </c>
      <c r="H4606" s="650"/>
      <c r="I4606" s="650"/>
      <c r="J4606" s="419">
        <v>44488</v>
      </c>
      <c r="K4606" s="782" t="s">
        <v>784</v>
      </c>
      <c r="L4606" s="323" t="s">
        <v>535</v>
      </c>
      <c r="M4606" s="652" t="s">
        <v>114</v>
      </c>
      <c r="N4606" s="654">
        <v>44490</v>
      </c>
      <c r="O4606" s="654">
        <v>44497</v>
      </c>
      <c r="P4606" s="396"/>
      <c r="Q4606" s="7" t="s">
        <v>100</v>
      </c>
      <c r="R4606" s="455">
        <f t="shared" si="76"/>
        <v>2021</v>
      </c>
      <c r="S4606" s="124"/>
      <c r="T4606" s="124"/>
      <c r="U4606" s="124"/>
      <c r="V4606" s="124"/>
      <c r="W4606" s="124"/>
    </row>
    <row r="4607" spans="1:23" s="775" customFormat="1" ht="23.25" hidden="1" customHeight="1" x14ac:dyDescent="0.25">
      <c r="A4607" s="4" t="s">
        <v>103</v>
      </c>
      <c r="B4607" s="4" t="s">
        <v>5549</v>
      </c>
      <c r="C4607" s="659" t="s">
        <v>784</v>
      </c>
      <c r="D4607" s="332" t="s">
        <v>5562</v>
      </c>
      <c r="E4607" s="337" t="s">
        <v>5563</v>
      </c>
      <c r="F4607" s="332" t="s">
        <v>50</v>
      </c>
      <c r="G4607" s="332">
        <v>4</v>
      </c>
      <c r="H4607" s="650"/>
      <c r="I4607" s="650"/>
      <c r="J4607" s="419">
        <v>44488</v>
      </c>
      <c r="K4607" s="597" t="s">
        <v>784</v>
      </c>
      <c r="L4607" s="323" t="s">
        <v>535</v>
      </c>
      <c r="M4607" s="652" t="s">
        <v>114</v>
      </c>
      <c r="N4607" s="654">
        <v>44490</v>
      </c>
      <c r="O4607" s="654">
        <v>44497</v>
      </c>
      <c r="P4607" s="86"/>
      <c r="Q4607" s="271" t="s">
        <v>100</v>
      </c>
      <c r="R4607" s="455">
        <f t="shared" si="76"/>
        <v>2021</v>
      </c>
      <c r="S4607" s="330"/>
      <c r="T4607" s="330"/>
      <c r="U4607" s="330"/>
      <c r="V4607" s="330"/>
      <c r="W4607" s="330"/>
    </row>
    <row r="4608" spans="1:23" s="124" customFormat="1" ht="23.25" hidden="1" customHeight="1" x14ac:dyDescent="0.25">
      <c r="A4608" s="456" t="s">
        <v>10</v>
      </c>
      <c r="B4608" s="438" t="s">
        <v>655</v>
      </c>
      <c r="C4608" s="668" t="s">
        <v>220</v>
      </c>
      <c r="D4608" s="486">
        <v>22824</v>
      </c>
      <c r="E4608" s="337" t="s">
        <v>656</v>
      </c>
      <c r="F4608" s="344" t="s">
        <v>44</v>
      </c>
      <c r="G4608" s="439">
        <v>2</v>
      </c>
      <c r="H4608" s="650">
        <v>344</v>
      </c>
      <c r="I4608" s="650">
        <v>688</v>
      </c>
      <c r="J4608" s="919">
        <v>44489</v>
      </c>
      <c r="K4608" s="602" t="s">
        <v>220</v>
      </c>
      <c r="L4608" s="497" t="s">
        <v>10</v>
      </c>
      <c r="M4608" s="652" t="s">
        <v>4099</v>
      </c>
      <c r="N4608" s="654">
        <v>44504</v>
      </c>
      <c r="O4608" s="654">
        <v>44512</v>
      </c>
      <c r="P4608" s="438"/>
      <c r="Q4608" s="832" t="s">
        <v>67</v>
      </c>
      <c r="R4608" s="455">
        <f t="shared" si="76"/>
        <v>2021</v>
      </c>
      <c r="S4608" s="330"/>
      <c r="T4608" s="330"/>
      <c r="U4608" s="330"/>
      <c r="V4608" s="330"/>
      <c r="W4608" s="330"/>
    </row>
    <row r="4609" spans="1:23" ht="23.25" hidden="1" customHeight="1" x14ac:dyDescent="0.25">
      <c r="A4609" s="124" t="s">
        <v>0</v>
      </c>
      <c r="B4609" s="86" t="s">
        <v>7429</v>
      </c>
      <c r="C4609" s="661" t="s">
        <v>2552</v>
      </c>
      <c r="D4609" s="118" t="s">
        <v>7430</v>
      </c>
      <c r="E4609" s="337" t="s">
        <v>7431</v>
      </c>
      <c r="F4609" s="118" t="s">
        <v>50</v>
      </c>
      <c r="G4609" s="661">
        <v>1</v>
      </c>
      <c r="H4609" s="650"/>
      <c r="I4609" s="650">
        <v>47.76</v>
      </c>
      <c r="J4609" s="500">
        <v>44490</v>
      </c>
      <c r="K4609" s="598" t="s">
        <v>33</v>
      </c>
      <c r="L4609" s="312" t="s">
        <v>0</v>
      </c>
      <c r="M4609" s="652" t="s">
        <v>4099</v>
      </c>
      <c r="N4609" s="654">
        <v>44495</v>
      </c>
      <c r="O4609" s="654">
        <v>44497</v>
      </c>
      <c r="P4609" s="86"/>
      <c r="Q4609" s="271" t="s">
        <v>100</v>
      </c>
      <c r="R4609" s="455">
        <f t="shared" si="76"/>
        <v>2021</v>
      </c>
    </row>
    <row r="4610" spans="1:23" ht="23.25" hidden="1" customHeight="1" x14ac:dyDescent="0.25">
      <c r="A4610" s="124" t="s">
        <v>36</v>
      </c>
      <c r="B4610" s="86" t="s">
        <v>7432</v>
      </c>
      <c r="C4610" s="661" t="s">
        <v>36</v>
      </c>
      <c r="D4610" s="118" t="s">
        <v>7433</v>
      </c>
      <c r="E4610" s="337" t="s">
        <v>7434</v>
      </c>
      <c r="F4610" s="118" t="s">
        <v>32</v>
      </c>
      <c r="G4610" s="661">
        <v>2</v>
      </c>
      <c r="H4610" s="650">
        <v>13.48</v>
      </c>
      <c r="I4610" s="650">
        <f>G4610*H4610</f>
        <v>26.96</v>
      </c>
      <c r="J4610" s="500">
        <v>44495</v>
      </c>
      <c r="K4610" s="671" t="s">
        <v>33</v>
      </c>
      <c r="L4610" s="312" t="s">
        <v>54</v>
      </c>
      <c r="M4610" s="920" t="s">
        <v>2356</v>
      </c>
      <c r="N4610" s="654">
        <v>44945</v>
      </c>
      <c r="O4610" s="654">
        <v>44951</v>
      </c>
      <c r="P4610" s="921"/>
      <c r="Q4610" s="271" t="s">
        <v>67</v>
      </c>
      <c r="R4610" s="455">
        <f t="shared" si="76"/>
        <v>2021</v>
      </c>
    </row>
    <row r="4611" spans="1:23" ht="29.25" hidden="1" customHeight="1" x14ac:dyDescent="0.25">
      <c r="A4611" s="124" t="s">
        <v>145</v>
      </c>
      <c r="B4611" s="86" t="s">
        <v>7435</v>
      </c>
      <c r="C4611" s="661"/>
      <c r="D4611" s="898" t="s">
        <v>7436</v>
      </c>
      <c r="E4611" s="337" t="s">
        <v>7437</v>
      </c>
      <c r="F4611" s="118" t="s">
        <v>32</v>
      </c>
      <c r="G4611" s="661">
        <v>25</v>
      </c>
      <c r="H4611" s="650">
        <v>3.79</v>
      </c>
      <c r="I4611" s="650">
        <f>H4611*G4611</f>
        <v>94.75</v>
      </c>
      <c r="J4611" s="168">
        <v>44495</v>
      </c>
      <c r="K4611" s="671" t="s">
        <v>1892</v>
      </c>
      <c r="L4611" s="312" t="s">
        <v>103</v>
      </c>
      <c r="M4611" s="652"/>
      <c r="N4611" s="654"/>
      <c r="O4611" s="674"/>
      <c r="P4611" s="86"/>
      <c r="Q4611" s="271" t="s">
        <v>67</v>
      </c>
      <c r="R4611" s="455">
        <f t="shared" si="76"/>
        <v>2021</v>
      </c>
    </row>
    <row r="4612" spans="1:23" ht="23.25" hidden="1" customHeight="1" x14ac:dyDescent="0.25">
      <c r="A4612" s="124" t="s">
        <v>103</v>
      </c>
      <c r="B4612" s="86" t="s">
        <v>7438</v>
      </c>
      <c r="C4612" s="661" t="s">
        <v>103</v>
      </c>
      <c r="D4612" s="118" t="s">
        <v>7439</v>
      </c>
      <c r="E4612" s="337" t="s">
        <v>7440</v>
      </c>
      <c r="F4612" s="118" t="s">
        <v>32</v>
      </c>
      <c r="G4612" s="661">
        <v>1</v>
      </c>
      <c r="H4612" s="650">
        <v>235.2</v>
      </c>
      <c r="I4612" s="650">
        <v>235.2</v>
      </c>
      <c r="J4612" s="168">
        <v>44495</v>
      </c>
      <c r="K4612" s="671" t="s">
        <v>1324</v>
      </c>
      <c r="L4612" s="312" t="s">
        <v>103</v>
      </c>
      <c r="M4612" s="652" t="s">
        <v>4099</v>
      </c>
      <c r="N4612" s="654">
        <v>44495</v>
      </c>
      <c r="O4612" s="654">
        <v>44497</v>
      </c>
      <c r="P4612" s="86"/>
      <c r="Q4612" s="271" t="s">
        <v>100</v>
      </c>
      <c r="R4612" s="455">
        <f t="shared" si="76"/>
        <v>2021</v>
      </c>
      <c r="S4612" s="124"/>
      <c r="T4612" s="124"/>
      <c r="U4612" s="124"/>
      <c r="V4612" s="124"/>
      <c r="W4612" s="124"/>
    </row>
    <row r="4613" spans="1:23" ht="23.25" hidden="1" customHeight="1" x14ac:dyDescent="0.25">
      <c r="A4613" s="445" t="s">
        <v>9</v>
      </c>
      <c r="B4613" s="445" t="s">
        <v>5705</v>
      </c>
      <c r="C4613" s="830"/>
      <c r="D4613" s="443" t="s">
        <v>5706</v>
      </c>
      <c r="E4613" s="86" t="s">
        <v>5705</v>
      </c>
      <c r="F4613" s="344" t="s">
        <v>44</v>
      </c>
      <c r="G4613" s="464">
        <v>10</v>
      </c>
      <c r="H4613" s="650">
        <v>7.68</v>
      </c>
      <c r="I4613" s="650">
        <f>H4613*G4613</f>
        <v>76.8</v>
      </c>
      <c r="J4613" s="161">
        <v>44497</v>
      </c>
      <c r="K4613" s="886" t="s">
        <v>188</v>
      </c>
      <c r="L4613" s="578" t="s">
        <v>78</v>
      </c>
      <c r="M4613" s="652" t="s">
        <v>3697</v>
      </c>
      <c r="N4613" s="654">
        <v>44589</v>
      </c>
      <c r="O4613" s="654">
        <v>44589</v>
      </c>
      <c r="P4613" s="442"/>
      <c r="Q4613" s="892" t="s">
        <v>100</v>
      </c>
      <c r="R4613" s="455">
        <f t="shared" si="76"/>
        <v>2021</v>
      </c>
      <c r="S4613" s="124"/>
      <c r="T4613" s="124"/>
      <c r="U4613" s="124"/>
      <c r="V4613" s="124"/>
      <c r="W4613" s="124"/>
    </row>
    <row r="4614" spans="1:23" ht="23.25" hidden="1" customHeight="1" x14ac:dyDescent="0.25">
      <c r="A4614" s="448" t="s">
        <v>54</v>
      </c>
      <c r="B4614" s="86" t="s">
        <v>7441</v>
      </c>
      <c r="C4614" s="661"/>
      <c r="D4614" s="118" t="s">
        <v>7442</v>
      </c>
      <c r="E4614" s="342" t="s">
        <v>7443</v>
      </c>
      <c r="F4614" s="118" t="s">
        <v>32</v>
      </c>
      <c r="G4614" s="661">
        <v>1</v>
      </c>
      <c r="H4614" s="650">
        <v>1800</v>
      </c>
      <c r="I4614" s="650">
        <v>1800</v>
      </c>
      <c r="J4614" s="168">
        <v>44502</v>
      </c>
      <c r="K4614" s="598" t="s">
        <v>4113</v>
      </c>
      <c r="L4614" s="312" t="s">
        <v>54</v>
      </c>
      <c r="M4614" s="652" t="s">
        <v>3776</v>
      </c>
      <c r="N4614" s="654">
        <v>44504</v>
      </c>
      <c r="O4614" s="654">
        <v>44518</v>
      </c>
      <c r="P4614" s="921" t="s">
        <v>7444</v>
      </c>
      <c r="Q4614" s="271" t="s">
        <v>100</v>
      </c>
      <c r="R4614" s="455">
        <f t="shared" si="76"/>
        <v>2021</v>
      </c>
    </row>
    <row r="4615" spans="1:23" ht="23.25" hidden="1" customHeight="1" x14ac:dyDescent="0.25">
      <c r="A4615" s="448" t="s">
        <v>389</v>
      </c>
      <c r="B4615" s="86" t="s">
        <v>7445</v>
      </c>
      <c r="C4615" s="661" t="s">
        <v>4217</v>
      </c>
      <c r="D4615" s="118" t="s">
        <v>5035</v>
      </c>
      <c r="E4615" s="124" t="s">
        <v>7446</v>
      </c>
      <c r="F4615" s="118" t="s">
        <v>683</v>
      </c>
      <c r="G4615" s="661">
        <v>1</v>
      </c>
      <c r="H4615" s="650">
        <v>96.21</v>
      </c>
      <c r="I4615" s="650">
        <f>H4615*G4615</f>
        <v>96.21</v>
      </c>
      <c r="J4615" s="500">
        <v>44503</v>
      </c>
      <c r="K4615" s="671" t="s">
        <v>33</v>
      </c>
      <c r="L4615" s="312" t="s">
        <v>84</v>
      </c>
      <c r="M4615" s="652" t="s">
        <v>89</v>
      </c>
      <c r="N4615" s="654">
        <v>44512</v>
      </c>
      <c r="O4615" s="654">
        <v>44519</v>
      </c>
      <c r="P4615" s="86"/>
      <c r="Q4615" s="271" t="s">
        <v>100</v>
      </c>
      <c r="R4615" s="455">
        <f t="shared" si="76"/>
        <v>2021</v>
      </c>
    </row>
    <row r="4616" spans="1:23" ht="23.25" hidden="1" customHeight="1" x14ac:dyDescent="0.25">
      <c r="A4616" s="448" t="s">
        <v>103</v>
      </c>
      <c r="B4616" s="86" t="s">
        <v>7447</v>
      </c>
      <c r="C4616" s="661" t="s">
        <v>7448</v>
      </c>
      <c r="D4616" s="774" t="s">
        <v>7449</v>
      </c>
      <c r="E4616" s="398" t="s">
        <v>7450</v>
      </c>
      <c r="F4616" s="118" t="s">
        <v>32</v>
      </c>
      <c r="G4616" s="661">
        <v>1</v>
      </c>
      <c r="H4616" s="650">
        <v>467.43</v>
      </c>
      <c r="I4616" s="650">
        <v>467.43</v>
      </c>
      <c r="J4616" s="168">
        <v>44504</v>
      </c>
      <c r="K4616" s="671" t="s">
        <v>5</v>
      </c>
      <c r="L4616" s="312"/>
      <c r="M4616" s="652" t="s">
        <v>3776</v>
      </c>
      <c r="N4616" s="654">
        <v>44505</v>
      </c>
      <c r="O4616" s="654">
        <v>44512</v>
      </c>
      <c r="P4616" s="86"/>
      <c r="Q4616" s="271" t="s">
        <v>67</v>
      </c>
      <c r="R4616" s="455">
        <f t="shared" si="76"/>
        <v>2021</v>
      </c>
    </row>
    <row r="4617" spans="1:23" ht="23.25" hidden="1" customHeight="1" x14ac:dyDescent="0.25">
      <c r="A4617" s="448" t="s">
        <v>293</v>
      </c>
      <c r="B4617" s="86" t="s">
        <v>4074</v>
      </c>
      <c r="C4617" s="661"/>
      <c r="D4617" s="118" t="s">
        <v>4073</v>
      </c>
      <c r="E4617" s="333" t="s">
        <v>4074</v>
      </c>
      <c r="F4617" s="118" t="s">
        <v>3964</v>
      </c>
      <c r="G4617" s="661">
        <v>6</v>
      </c>
      <c r="H4617" s="650">
        <v>43.68</v>
      </c>
      <c r="I4617" s="650">
        <f>H4617*G4617</f>
        <v>262.08</v>
      </c>
      <c r="J4617" s="168">
        <v>44511</v>
      </c>
      <c r="K4617" s="671" t="s">
        <v>4712</v>
      </c>
      <c r="L4617" s="312" t="s">
        <v>154</v>
      </c>
      <c r="M4617" s="652" t="s">
        <v>89</v>
      </c>
      <c r="N4617" s="654">
        <v>44512</v>
      </c>
      <c r="O4617" s="654">
        <v>44519</v>
      </c>
      <c r="P4617" s="86"/>
      <c r="Q4617" s="271" t="s">
        <v>67</v>
      </c>
      <c r="R4617" s="455">
        <f t="shared" si="76"/>
        <v>2021</v>
      </c>
    </row>
    <row r="4618" spans="1:23" ht="23.25" hidden="1" customHeight="1" x14ac:dyDescent="0.25">
      <c r="A4618" s="448" t="s">
        <v>293</v>
      </c>
      <c r="B4618" s="86" t="s">
        <v>7451</v>
      </c>
      <c r="C4618" s="661"/>
      <c r="D4618" s="118" t="s">
        <v>438</v>
      </c>
      <c r="E4618" s="333" t="s">
        <v>7451</v>
      </c>
      <c r="F4618" s="118" t="s">
        <v>3964</v>
      </c>
      <c r="G4618" s="661">
        <v>2</v>
      </c>
      <c r="H4618" s="650">
        <v>43.68</v>
      </c>
      <c r="I4618" s="650">
        <f>H4618*G4618</f>
        <v>87.36</v>
      </c>
      <c r="J4618" s="168">
        <v>44511</v>
      </c>
      <c r="K4618" s="671" t="s">
        <v>4712</v>
      </c>
      <c r="L4618" s="312" t="s">
        <v>154</v>
      </c>
      <c r="M4618" s="652" t="s">
        <v>89</v>
      </c>
      <c r="N4618" s="654">
        <v>44512</v>
      </c>
      <c r="O4618" s="654">
        <v>44519</v>
      </c>
      <c r="P4618" s="86"/>
      <c r="Q4618" s="271" t="s">
        <v>67</v>
      </c>
      <c r="R4618" s="455">
        <f t="shared" si="76"/>
        <v>2021</v>
      </c>
      <c r="S4618" s="124"/>
      <c r="T4618" s="124"/>
      <c r="U4618" s="124"/>
      <c r="V4618" s="124"/>
      <c r="W4618" s="124"/>
    </row>
    <row r="4619" spans="1:23" ht="23.25" hidden="1" customHeight="1" x14ac:dyDescent="0.25">
      <c r="A4619" s="448" t="s">
        <v>5522</v>
      </c>
      <c r="B4619" s="86" t="s">
        <v>7452</v>
      </c>
      <c r="C4619" s="661" t="s">
        <v>2288</v>
      </c>
      <c r="D4619" s="118" t="s">
        <v>7453</v>
      </c>
      <c r="E4619" s="448" t="s">
        <v>7454</v>
      </c>
      <c r="F4619" s="344" t="s">
        <v>44</v>
      </c>
      <c r="G4619" s="661">
        <v>2</v>
      </c>
      <c r="H4619" s="650">
        <v>17</v>
      </c>
      <c r="I4619" s="650">
        <f>H4619*G4619</f>
        <v>34</v>
      </c>
      <c r="J4619" s="500">
        <v>44511</v>
      </c>
      <c r="K4619" s="671" t="s">
        <v>33</v>
      </c>
      <c r="L4619" s="312" t="s">
        <v>84</v>
      </c>
      <c r="M4619" s="652" t="s">
        <v>601</v>
      </c>
      <c r="N4619" s="654">
        <v>44539</v>
      </c>
      <c r="O4619" s="674"/>
      <c r="P4619" s="86"/>
      <c r="Q4619" s="271" t="s">
        <v>100</v>
      </c>
      <c r="R4619" s="455">
        <f t="shared" si="76"/>
        <v>2021</v>
      </c>
    </row>
    <row r="4620" spans="1:23" ht="23.25" hidden="1" customHeight="1" x14ac:dyDescent="0.25">
      <c r="A4620" s="338" t="s">
        <v>0</v>
      </c>
      <c r="B4620" s="5" t="s">
        <v>1780</v>
      </c>
      <c r="C4620" s="376" t="s">
        <v>362</v>
      </c>
      <c r="D4620" s="118" t="s">
        <v>1781</v>
      </c>
      <c r="E4620" s="124" t="s">
        <v>7455</v>
      </c>
      <c r="F4620" s="118" t="s">
        <v>144</v>
      </c>
      <c r="G4620" s="661">
        <v>1</v>
      </c>
      <c r="H4620" s="650">
        <v>2.2999999999999998</v>
      </c>
      <c r="I4620" s="650">
        <f>G4620*H4620</f>
        <v>2.2999999999999998</v>
      </c>
      <c r="J4620" s="366">
        <v>44513</v>
      </c>
      <c r="K4620" s="598" t="s">
        <v>524</v>
      </c>
      <c r="L4620" s="361" t="s">
        <v>103</v>
      </c>
      <c r="M4620" s="652" t="s">
        <v>2351</v>
      </c>
      <c r="N4620" s="653">
        <v>44300</v>
      </c>
      <c r="O4620" s="654">
        <v>44305</v>
      </c>
      <c r="P4620" s="86"/>
      <c r="Q4620" s="271" t="s">
        <v>67</v>
      </c>
      <c r="R4620" s="455">
        <f t="shared" si="76"/>
        <v>2021</v>
      </c>
    </row>
    <row r="4621" spans="1:23" ht="23.25" hidden="1" customHeight="1" x14ac:dyDescent="0.25">
      <c r="A4621" s="338" t="s">
        <v>0</v>
      </c>
      <c r="B4621" s="5" t="s">
        <v>1780</v>
      </c>
      <c r="C4621" s="376" t="s">
        <v>362</v>
      </c>
      <c r="D4621" s="335" t="s">
        <v>7456</v>
      </c>
      <c r="E4621" s="333" t="s">
        <v>7457</v>
      </c>
      <c r="F4621" s="344" t="s">
        <v>128</v>
      </c>
      <c r="G4621" s="661">
        <v>1</v>
      </c>
      <c r="H4621" s="650">
        <v>21.81</v>
      </c>
      <c r="I4621" s="650">
        <f>G4621*H4621</f>
        <v>21.81</v>
      </c>
      <c r="J4621" s="366">
        <v>44513</v>
      </c>
      <c r="K4621" s="598" t="s">
        <v>524</v>
      </c>
      <c r="L4621" s="361" t="s">
        <v>103</v>
      </c>
      <c r="M4621" s="652" t="s">
        <v>2351</v>
      </c>
      <c r="N4621" s="653">
        <v>44300</v>
      </c>
      <c r="O4621" s="654">
        <v>44305</v>
      </c>
      <c r="P4621" s="86"/>
      <c r="Q4621" s="271" t="s">
        <v>100</v>
      </c>
      <c r="R4621" s="455">
        <f t="shared" si="76"/>
        <v>2021</v>
      </c>
    </row>
    <row r="4622" spans="1:23" ht="23.25" hidden="1" customHeight="1" x14ac:dyDescent="0.25">
      <c r="A4622" s="338" t="s">
        <v>0</v>
      </c>
      <c r="B4622" s="5" t="s">
        <v>1780</v>
      </c>
      <c r="C4622" s="376" t="s">
        <v>362</v>
      </c>
      <c r="D4622" s="118" t="s">
        <v>7458</v>
      </c>
      <c r="E4622" s="333" t="s">
        <v>7459</v>
      </c>
      <c r="F4622" s="118" t="s">
        <v>128</v>
      </c>
      <c r="G4622" s="661">
        <v>1</v>
      </c>
      <c r="H4622" s="650">
        <v>43.34</v>
      </c>
      <c r="I4622" s="650">
        <f>G4622*H4622</f>
        <v>43.34</v>
      </c>
      <c r="J4622" s="366">
        <v>44513</v>
      </c>
      <c r="K4622" s="598" t="s">
        <v>524</v>
      </c>
      <c r="L4622" s="361" t="s">
        <v>103</v>
      </c>
      <c r="M4622" s="652" t="s">
        <v>2351</v>
      </c>
      <c r="N4622" s="653">
        <v>44300</v>
      </c>
      <c r="O4622" s="654">
        <v>44305</v>
      </c>
      <c r="P4622" s="86"/>
      <c r="Q4622" s="271" t="s">
        <v>67</v>
      </c>
      <c r="R4622" s="455">
        <f t="shared" si="76"/>
        <v>2021</v>
      </c>
      <c r="S4622" s="124"/>
      <c r="T4622" s="124"/>
      <c r="U4622" s="124"/>
      <c r="V4622" s="124"/>
      <c r="W4622" s="124"/>
    </row>
    <row r="4623" spans="1:23" ht="23.25" hidden="1" customHeight="1" x14ac:dyDescent="0.25">
      <c r="A4623" s="338" t="s">
        <v>0</v>
      </c>
      <c r="B4623" s="5" t="s">
        <v>1780</v>
      </c>
      <c r="C4623" s="376" t="s">
        <v>362</v>
      </c>
      <c r="D4623" s="335" t="s">
        <v>1788</v>
      </c>
      <c r="E4623" s="333" t="s">
        <v>2110</v>
      </c>
      <c r="F4623" s="344" t="s">
        <v>128</v>
      </c>
      <c r="G4623" s="344">
        <v>1</v>
      </c>
      <c r="H4623" s="650">
        <v>22.66</v>
      </c>
      <c r="I4623" s="650">
        <v>20.94</v>
      </c>
      <c r="J4623" s="366">
        <v>44513</v>
      </c>
      <c r="K4623" s="598" t="s">
        <v>524</v>
      </c>
      <c r="L4623" s="361" t="s">
        <v>103</v>
      </c>
      <c r="M4623" s="652" t="s">
        <v>2351</v>
      </c>
      <c r="N4623" s="653">
        <v>44300</v>
      </c>
      <c r="O4623" s="654">
        <v>44305</v>
      </c>
      <c r="P4623" s="5"/>
      <c r="Q4623" s="7" t="s">
        <v>100</v>
      </c>
      <c r="R4623" s="780">
        <f t="shared" si="76"/>
        <v>2021</v>
      </c>
    </row>
    <row r="4624" spans="1:23" ht="23.25" hidden="1" customHeight="1" x14ac:dyDescent="0.25">
      <c r="A4624" s="338" t="s">
        <v>0</v>
      </c>
      <c r="B4624" s="5" t="s">
        <v>1780</v>
      </c>
      <c r="C4624" s="376" t="s">
        <v>362</v>
      </c>
      <c r="D4624" s="118" t="s">
        <v>7460</v>
      </c>
      <c r="E4624" s="333" t="s">
        <v>7461</v>
      </c>
      <c r="F4624" s="118" t="s">
        <v>144</v>
      </c>
      <c r="G4624" s="661">
        <v>1</v>
      </c>
      <c r="H4624" s="650">
        <v>25.47</v>
      </c>
      <c r="I4624" s="650">
        <f>G4624*H4624</f>
        <v>25.47</v>
      </c>
      <c r="J4624" s="366">
        <v>44513</v>
      </c>
      <c r="K4624" s="598" t="s">
        <v>524</v>
      </c>
      <c r="L4624" s="361" t="s">
        <v>103</v>
      </c>
      <c r="M4624" s="652" t="s">
        <v>2351</v>
      </c>
      <c r="N4624" s="653">
        <v>44300</v>
      </c>
      <c r="O4624" s="654">
        <v>44305</v>
      </c>
      <c r="P4624" s="86"/>
      <c r="Q4624" s="271" t="s">
        <v>67</v>
      </c>
      <c r="R4624" s="455">
        <f t="shared" si="76"/>
        <v>2021</v>
      </c>
    </row>
    <row r="4625" spans="1:23" s="767" customFormat="1" ht="23.25" hidden="1" customHeight="1" x14ac:dyDescent="0.25">
      <c r="A4625" s="379" t="s">
        <v>140</v>
      </c>
      <c r="B4625" s="378" t="s">
        <v>2103</v>
      </c>
      <c r="C4625" s="381" t="s">
        <v>362</v>
      </c>
      <c r="D4625" s="335" t="s">
        <v>7462</v>
      </c>
      <c r="E4625" s="333" t="s">
        <v>7463</v>
      </c>
      <c r="F4625" s="344" t="s">
        <v>144</v>
      </c>
      <c r="G4625" s="344">
        <v>2</v>
      </c>
      <c r="H4625" s="650">
        <v>51.94</v>
      </c>
      <c r="I4625" s="650">
        <v>96</v>
      </c>
      <c r="J4625" s="366">
        <v>44513</v>
      </c>
      <c r="K4625" s="598" t="s">
        <v>524</v>
      </c>
      <c r="L4625" s="361" t="s">
        <v>103</v>
      </c>
      <c r="M4625" s="652" t="s">
        <v>2351</v>
      </c>
      <c r="N4625" s="653">
        <v>44300</v>
      </c>
      <c r="O4625" s="654">
        <v>44305</v>
      </c>
      <c r="P4625" s="8"/>
      <c r="Q4625" s="7" t="s">
        <v>100</v>
      </c>
      <c r="R4625" s="780">
        <f t="shared" si="76"/>
        <v>2021</v>
      </c>
      <c r="S4625" s="330"/>
      <c r="T4625" s="330"/>
      <c r="U4625" s="330"/>
      <c r="V4625" s="330"/>
      <c r="W4625" s="330"/>
    </row>
    <row r="4626" spans="1:23" ht="23.25" hidden="1" customHeight="1" x14ac:dyDescent="0.25">
      <c r="A4626" s="4" t="s">
        <v>84</v>
      </c>
      <c r="B4626" s="4" t="s">
        <v>6957</v>
      </c>
      <c r="C4626" s="430"/>
      <c r="D4626" s="332"/>
      <c r="E4626" s="337" t="s">
        <v>7464</v>
      </c>
      <c r="F4626" s="332" t="s">
        <v>32</v>
      </c>
      <c r="G4626" s="332">
        <v>10</v>
      </c>
      <c r="H4626" s="650">
        <v>23.2</v>
      </c>
      <c r="I4626" s="650">
        <v>232</v>
      </c>
      <c r="J4626" s="419">
        <v>43543</v>
      </c>
      <c r="K4626" s="598" t="s">
        <v>76</v>
      </c>
      <c r="L4626" s="323" t="s">
        <v>84</v>
      </c>
      <c r="M4626" s="652" t="s">
        <v>66</v>
      </c>
      <c r="N4626" s="653">
        <v>44295</v>
      </c>
      <c r="O4626" s="654">
        <v>43551</v>
      </c>
      <c r="P4626" s="430"/>
      <c r="Q4626" s="2" t="s">
        <v>67</v>
      </c>
      <c r="R4626" s="655">
        <v>2019</v>
      </c>
    </row>
    <row r="4627" spans="1:23" ht="23.25" hidden="1" customHeight="1" x14ac:dyDescent="0.25">
      <c r="A4627" s="124"/>
      <c r="B4627" s="86" t="s">
        <v>7465</v>
      </c>
      <c r="C4627" s="661"/>
      <c r="D4627" s="118"/>
      <c r="E4627" s="124" t="s">
        <v>7466</v>
      </c>
      <c r="F4627" s="118" t="s">
        <v>32</v>
      </c>
      <c r="G4627" s="661">
        <v>1</v>
      </c>
      <c r="H4627" s="650">
        <v>267.75</v>
      </c>
      <c r="I4627" s="650">
        <v>267.75</v>
      </c>
      <c r="J4627" s="168">
        <v>44515</v>
      </c>
      <c r="K4627" s="671" t="s">
        <v>3832</v>
      </c>
      <c r="L4627" s="312" t="s">
        <v>54</v>
      </c>
      <c r="M4627" s="652" t="s">
        <v>104</v>
      </c>
      <c r="N4627" s="654">
        <v>44546</v>
      </c>
      <c r="O4627" s="654">
        <v>44913</v>
      </c>
      <c r="P4627" s="271" t="s">
        <v>7467</v>
      </c>
      <c r="Q4627" s="271" t="s">
        <v>67</v>
      </c>
      <c r="R4627" s="455">
        <f>YEAR(J4627)</f>
        <v>2021</v>
      </c>
    </row>
    <row r="4628" spans="1:23" ht="23.25" hidden="1" customHeight="1" x14ac:dyDescent="0.25">
      <c r="A4628" s="448" t="s">
        <v>293</v>
      </c>
      <c r="B4628" s="86" t="s">
        <v>7468</v>
      </c>
      <c r="C4628" s="661"/>
      <c r="D4628" s="118" t="s">
        <v>7469</v>
      </c>
      <c r="E4628" s="86" t="s">
        <v>7468</v>
      </c>
      <c r="F4628" s="118" t="s">
        <v>32</v>
      </c>
      <c r="G4628" s="661">
        <v>1</v>
      </c>
      <c r="H4628" s="650"/>
      <c r="I4628" s="650"/>
      <c r="J4628" s="168">
        <v>44522</v>
      </c>
      <c r="K4628" s="671" t="s">
        <v>5</v>
      </c>
      <c r="L4628" s="312"/>
      <c r="M4628" s="652"/>
      <c r="N4628" s="654"/>
      <c r="O4628" s="674"/>
      <c r="P4628" s="86"/>
      <c r="Q4628" s="271" t="s">
        <v>77</v>
      </c>
      <c r="R4628" s="455">
        <f>YEAR(J4628)</f>
        <v>2021</v>
      </c>
    </row>
    <row r="4629" spans="1:23" ht="23.25" hidden="1" customHeight="1" x14ac:dyDescent="0.25">
      <c r="A4629" s="448" t="s">
        <v>54</v>
      </c>
      <c r="B4629" s="86" t="s">
        <v>7470</v>
      </c>
      <c r="C4629" s="661"/>
      <c r="D4629" s="118"/>
      <c r="E4629" s="124" t="s">
        <v>7471</v>
      </c>
      <c r="F4629" s="118" t="s">
        <v>32</v>
      </c>
      <c r="G4629" s="661">
        <v>1</v>
      </c>
      <c r="H4629" s="650">
        <v>87.15</v>
      </c>
      <c r="I4629" s="650">
        <v>87.15</v>
      </c>
      <c r="J4629" s="168">
        <v>44524</v>
      </c>
      <c r="K4629" s="671" t="s">
        <v>188</v>
      </c>
      <c r="L4629" s="312" t="s">
        <v>54</v>
      </c>
      <c r="M4629" s="652" t="s">
        <v>601</v>
      </c>
      <c r="N4629" s="654">
        <v>44539</v>
      </c>
      <c r="O4629" s="654">
        <v>44913</v>
      </c>
      <c r="P4629" s="118"/>
      <c r="Q4629" s="271" t="s">
        <v>67</v>
      </c>
      <c r="R4629" s="86">
        <v>2021</v>
      </c>
    </row>
    <row r="4630" spans="1:23" ht="23.25" hidden="1" customHeight="1" x14ac:dyDescent="0.25">
      <c r="A4630" s="124" t="s">
        <v>7472</v>
      </c>
      <c r="B4630" s="86" t="s">
        <v>7473</v>
      </c>
      <c r="C4630" s="661"/>
      <c r="D4630" s="118"/>
      <c r="E4630" s="124" t="s">
        <v>7474</v>
      </c>
      <c r="F4630" s="118" t="s">
        <v>32</v>
      </c>
      <c r="G4630" s="661">
        <v>5</v>
      </c>
      <c r="H4630" s="650">
        <f>10.23/5</f>
        <v>2.0460000000000003</v>
      </c>
      <c r="I4630" s="650">
        <v>10.23</v>
      </c>
      <c r="J4630" s="168">
        <v>44524</v>
      </c>
      <c r="K4630" s="671" t="s">
        <v>188</v>
      </c>
      <c r="L4630" s="312" t="s">
        <v>78</v>
      </c>
      <c r="M4630" s="652" t="s">
        <v>601</v>
      </c>
      <c r="N4630" s="654">
        <v>44539</v>
      </c>
      <c r="O4630" s="654">
        <v>44913</v>
      </c>
      <c r="P4630" s="271"/>
      <c r="Q4630" s="271" t="s">
        <v>67</v>
      </c>
      <c r="R4630" s="86">
        <v>2021</v>
      </c>
    </row>
    <row r="4631" spans="1:23" ht="23.25" hidden="1" customHeight="1" x14ac:dyDescent="0.25">
      <c r="A4631" s="448" t="s">
        <v>103</v>
      </c>
      <c r="B4631" s="86" t="s">
        <v>7475</v>
      </c>
      <c r="C4631" s="661"/>
      <c r="D4631" s="118" t="s">
        <v>7476</v>
      </c>
      <c r="E4631" s="440" t="s">
        <v>7477</v>
      </c>
      <c r="F4631" s="118" t="s">
        <v>32</v>
      </c>
      <c r="G4631" s="661">
        <v>10</v>
      </c>
      <c r="H4631" s="650">
        <v>3.5</v>
      </c>
      <c r="I4631" s="650">
        <f>H4631*G4631</f>
        <v>35</v>
      </c>
      <c r="J4631" s="168">
        <v>44525</v>
      </c>
      <c r="K4631" s="671" t="s">
        <v>5</v>
      </c>
      <c r="L4631" s="312"/>
      <c r="M4631" s="652" t="s">
        <v>601</v>
      </c>
      <c r="N4631" s="654">
        <v>44539</v>
      </c>
      <c r="O4631" s="654">
        <v>44913</v>
      </c>
      <c r="P4631" s="118" t="s">
        <v>7478</v>
      </c>
      <c r="Q4631" s="271" t="s">
        <v>100</v>
      </c>
      <c r="R4631" s="455">
        <f t="shared" ref="R4631:R4654" si="77">YEAR(J4631)</f>
        <v>2021</v>
      </c>
    </row>
    <row r="4632" spans="1:23" ht="23.25" hidden="1" customHeight="1" x14ac:dyDescent="0.25">
      <c r="A4632" s="86" t="s">
        <v>0</v>
      </c>
      <c r="B4632" s="86" t="s">
        <v>7139</v>
      </c>
      <c r="C4632" s="661" t="s">
        <v>947</v>
      </c>
      <c r="D4632" s="118" t="s">
        <v>7140</v>
      </c>
      <c r="E4632" s="124" t="s">
        <v>7141</v>
      </c>
      <c r="F4632" s="118" t="s">
        <v>94</v>
      </c>
      <c r="G4632" s="699">
        <v>1</v>
      </c>
      <c r="H4632" s="650">
        <v>67.150000000000006</v>
      </c>
      <c r="I4632" s="650">
        <f>G4632*H4632</f>
        <v>67.150000000000006</v>
      </c>
      <c r="J4632" s="168">
        <v>44526</v>
      </c>
      <c r="K4632" s="671" t="s">
        <v>234</v>
      </c>
      <c r="L4632" s="312" t="s">
        <v>0</v>
      </c>
      <c r="M4632" s="652" t="s">
        <v>601</v>
      </c>
      <c r="N4632" s="653">
        <v>44539</v>
      </c>
      <c r="O4632" s="654"/>
      <c r="P4632" s="86"/>
      <c r="Q4632" s="271" t="s">
        <v>67</v>
      </c>
      <c r="R4632" s="455">
        <f t="shared" si="77"/>
        <v>2021</v>
      </c>
    </row>
    <row r="4633" spans="1:23" ht="23.25" hidden="1" customHeight="1" x14ac:dyDescent="0.25">
      <c r="A4633" s="124" t="s">
        <v>103</v>
      </c>
      <c r="B4633" s="86" t="s">
        <v>7479</v>
      </c>
      <c r="C4633" s="661"/>
      <c r="D4633" s="118" t="s">
        <v>7480</v>
      </c>
      <c r="E4633" s="124" t="s">
        <v>7481</v>
      </c>
      <c r="F4633" s="118" t="s">
        <v>32</v>
      </c>
      <c r="G4633" s="699">
        <v>2</v>
      </c>
      <c r="H4633" s="650">
        <v>133.07</v>
      </c>
      <c r="I4633" s="650">
        <v>133.07</v>
      </c>
      <c r="J4633" s="168">
        <v>44529</v>
      </c>
      <c r="K4633" s="671" t="s">
        <v>5</v>
      </c>
      <c r="L4633" s="312"/>
      <c r="M4633" s="652" t="s">
        <v>601</v>
      </c>
      <c r="N4633" s="654">
        <v>44539</v>
      </c>
      <c r="O4633" s="654">
        <v>44913</v>
      </c>
      <c r="P4633" s="118" t="s">
        <v>7478</v>
      </c>
      <c r="Q4633" s="271" t="s">
        <v>67</v>
      </c>
      <c r="R4633" s="455">
        <f t="shared" si="77"/>
        <v>2021</v>
      </c>
    </row>
    <row r="4634" spans="1:23" s="553" customFormat="1" ht="23.25" hidden="1" customHeight="1" x14ac:dyDescent="0.25">
      <c r="A4634" s="124" t="s">
        <v>54</v>
      </c>
      <c r="B4634" s="86" t="s">
        <v>7482</v>
      </c>
      <c r="C4634" s="661"/>
      <c r="D4634" s="118" t="s">
        <v>7483</v>
      </c>
      <c r="E4634" s="440" t="s">
        <v>7484</v>
      </c>
      <c r="F4634" s="118" t="s">
        <v>32</v>
      </c>
      <c r="G4634" s="699">
        <v>1</v>
      </c>
      <c r="H4634" s="650">
        <v>2206</v>
      </c>
      <c r="I4634" s="650">
        <v>2206</v>
      </c>
      <c r="J4634" s="168">
        <v>44529</v>
      </c>
      <c r="K4634" s="671" t="s">
        <v>192</v>
      </c>
      <c r="L4634" s="312" t="s">
        <v>54</v>
      </c>
      <c r="M4634" s="652" t="s">
        <v>3697</v>
      </c>
      <c r="N4634" s="654">
        <v>44589</v>
      </c>
      <c r="O4634" s="654">
        <v>44592</v>
      </c>
      <c r="P4634" s="86"/>
      <c r="Q4634" s="271" t="s">
        <v>100</v>
      </c>
      <c r="R4634" s="455">
        <f t="shared" si="77"/>
        <v>2021</v>
      </c>
      <c r="S4634" s="330"/>
      <c r="T4634" s="330"/>
      <c r="U4634" s="330"/>
      <c r="V4634" s="330"/>
      <c r="W4634" s="330"/>
    </row>
    <row r="4635" spans="1:23" ht="23.25" hidden="1" customHeight="1" x14ac:dyDescent="0.25">
      <c r="A4635" s="124" t="s">
        <v>5327</v>
      </c>
      <c r="B4635" s="86" t="s">
        <v>7184</v>
      </c>
      <c r="C4635" s="661" t="s">
        <v>5815</v>
      </c>
      <c r="D4635" s="851">
        <v>80505100010</v>
      </c>
      <c r="E4635" s="124" t="s">
        <v>7186</v>
      </c>
      <c r="F4635" s="118" t="s">
        <v>3964</v>
      </c>
      <c r="G4635" s="699">
        <v>2</v>
      </c>
      <c r="H4635" s="650">
        <v>9.9</v>
      </c>
      <c r="I4635" s="650">
        <f>G4635*H4635</f>
        <v>19.8</v>
      </c>
      <c r="J4635" s="168">
        <v>44531</v>
      </c>
      <c r="K4635" s="671" t="s">
        <v>5524</v>
      </c>
      <c r="L4635" s="312" t="s">
        <v>5818</v>
      </c>
      <c r="M4635" s="652" t="s">
        <v>601</v>
      </c>
      <c r="N4635" s="654">
        <v>44540</v>
      </c>
      <c r="O4635" s="654">
        <v>44913</v>
      </c>
      <c r="P4635" s="86"/>
      <c r="Q4635" s="2" t="s">
        <v>100</v>
      </c>
      <c r="R4635" s="455">
        <f t="shared" si="77"/>
        <v>2021</v>
      </c>
    </row>
    <row r="4636" spans="1:23" ht="23.25" hidden="1" customHeight="1" x14ac:dyDescent="0.25">
      <c r="A4636" s="124" t="s">
        <v>5327</v>
      </c>
      <c r="B4636" s="86" t="s">
        <v>5814</v>
      </c>
      <c r="C4636" s="661" t="s">
        <v>5815</v>
      </c>
      <c r="D4636" s="118">
        <v>80505100005</v>
      </c>
      <c r="E4636" s="124" t="s">
        <v>5817</v>
      </c>
      <c r="F4636" s="118" t="s">
        <v>3964</v>
      </c>
      <c r="G4636" s="699">
        <v>2</v>
      </c>
      <c r="H4636" s="650">
        <v>106.61</v>
      </c>
      <c r="I4636" s="650">
        <f>G4636*H4636</f>
        <v>213.22</v>
      </c>
      <c r="J4636" s="168">
        <v>44531</v>
      </c>
      <c r="K4636" s="671" t="s">
        <v>5524</v>
      </c>
      <c r="L4636" s="312" t="s">
        <v>5818</v>
      </c>
      <c r="M4636" s="652" t="s">
        <v>601</v>
      </c>
      <c r="N4636" s="654">
        <v>44540</v>
      </c>
      <c r="O4636" s="654">
        <v>44913</v>
      </c>
      <c r="P4636" s="86"/>
      <c r="Q4636" s="2" t="s">
        <v>100</v>
      </c>
      <c r="R4636" s="455">
        <f t="shared" si="77"/>
        <v>2021</v>
      </c>
    </row>
    <row r="4637" spans="1:23" ht="23.25" hidden="1" customHeight="1" x14ac:dyDescent="0.25">
      <c r="A4637" s="4" t="s">
        <v>10</v>
      </c>
      <c r="B4637" s="4" t="s">
        <v>4295</v>
      </c>
      <c r="C4637" s="430" t="s">
        <v>694</v>
      </c>
      <c r="D4637" s="332">
        <v>1056130</v>
      </c>
      <c r="E4637" s="331" t="s">
        <v>4296</v>
      </c>
      <c r="F4637" s="332" t="s">
        <v>94</v>
      </c>
      <c r="G4637" s="699">
        <v>1</v>
      </c>
      <c r="H4637" s="650">
        <v>447.93</v>
      </c>
      <c r="I4637" s="650">
        <f>G4637*H4637</f>
        <v>447.93</v>
      </c>
      <c r="J4637" s="419">
        <v>44532</v>
      </c>
      <c r="K4637" s="597" t="s">
        <v>694</v>
      </c>
      <c r="L4637" s="323" t="s">
        <v>10</v>
      </c>
      <c r="M4637" s="652" t="s">
        <v>601</v>
      </c>
      <c r="N4637" s="654">
        <v>44540</v>
      </c>
      <c r="O4637" s="654">
        <v>44910</v>
      </c>
      <c r="P4637" s="271"/>
      <c r="Q4637" s="271" t="s">
        <v>100</v>
      </c>
      <c r="R4637" s="455">
        <f t="shared" si="77"/>
        <v>2021</v>
      </c>
    </row>
    <row r="4638" spans="1:23" ht="23.25" hidden="1" customHeight="1" x14ac:dyDescent="0.25">
      <c r="A4638" s="124" t="s">
        <v>389</v>
      </c>
      <c r="B4638" s="86" t="s">
        <v>7485</v>
      </c>
      <c r="C4638" s="661" t="s">
        <v>694</v>
      </c>
      <c r="D4638" s="118">
        <v>1061870</v>
      </c>
      <c r="E4638" s="333" t="s">
        <v>7486</v>
      </c>
      <c r="F4638" s="344" t="s">
        <v>44</v>
      </c>
      <c r="G4638" s="699">
        <v>2</v>
      </c>
      <c r="H4638" s="650">
        <v>97.53</v>
      </c>
      <c r="I4638" s="650">
        <f>G4638*H4638</f>
        <v>195.06</v>
      </c>
      <c r="J4638" s="168">
        <v>44532</v>
      </c>
      <c r="K4638" s="671" t="s">
        <v>694</v>
      </c>
      <c r="L4638" s="312" t="s">
        <v>384</v>
      </c>
      <c r="M4638" s="652" t="s">
        <v>601</v>
      </c>
      <c r="N4638" s="654">
        <v>44540</v>
      </c>
      <c r="O4638" s="654">
        <v>44910</v>
      </c>
      <c r="P4638" s="271"/>
      <c r="Q4638" s="271" t="s">
        <v>100</v>
      </c>
      <c r="R4638" s="455">
        <f t="shared" si="77"/>
        <v>2021</v>
      </c>
    </row>
    <row r="4639" spans="1:23" ht="23.25" hidden="1" customHeight="1" x14ac:dyDescent="0.25">
      <c r="A4639" s="338" t="s">
        <v>95</v>
      </c>
      <c r="B4639" s="5" t="s">
        <v>893</v>
      </c>
      <c r="C4639" s="376"/>
      <c r="D4639" s="335" t="s">
        <v>894</v>
      </c>
      <c r="E4639" s="331" t="s">
        <v>895</v>
      </c>
      <c r="F4639" s="344" t="s">
        <v>32</v>
      </c>
      <c r="G4639" s="699">
        <v>10</v>
      </c>
      <c r="H4639" s="650">
        <v>9.94</v>
      </c>
      <c r="I4639" s="650">
        <v>99.399999999999991</v>
      </c>
      <c r="J4639" s="366">
        <v>44533</v>
      </c>
      <c r="K4639" s="598" t="s">
        <v>524</v>
      </c>
      <c r="L4639" s="312" t="s">
        <v>103</v>
      </c>
      <c r="M4639" s="652" t="s">
        <v>601</v>
      </c>
      <c r="N4639" s="654">
        <v>44540</v>
      </c>
      <c r="O4639" s="654">
        <v>44913</v>
      </c>
      <c r="P4639" s="86"/>
      <c r="Q4639" s="271" t="s">
        <v>100</v>
      </c>
      <c r="R4639" s="455">
        <f t="shared" si="77"/>
        <v>2021</v>
      </c>
    </row>
    <row r="4640" spans="1:23" ht="23.25" hidden="1" customHeight="1" x14ac:dyDescent="0.25">
      <c r="A4640" s="124" t="s">
        <v>54</v>
      </c>
      <c r="B4640" s="86" t="s">
        <v>7487</v>
      </c>
      <c r="C4640" s="661" t="s">
        <v>41</v>
      </c>
      <c r="D4640" s="118" t="s">
        <v>7488</v>
      </c>
      <c r="E4640" s="448" t="s">
        <v>7489</v>
      </c>
      <c r="F4640" s="118" t="s">
        <v>32</v>
      </c>
      <c r="G4640" s="699">
        <v>1</v>
      </c>
      <c r="H4640" s="650">
        <v>115.14</v>
      </c>
      <c r="I4640" s="650">
        <f>H4640*G4640</f>
        <v>115.14</v>
      </c>
      <c r="J4640" s="168">
        <v>44533</v>
      </c>
      <c r="K4640" s="710" t="s">
        <v>234</v>
      </c>
      <c r="L4640" s="312" t="s">
        <v>54</v>
      </c>
      <c r="M4640" s="652" t="s">
        <v>3106</v>
      </c>
      <c r="N4640" s="654">
        <v>44581</v>
      </c>
      <c r="O4640" s="654">
        <v>44587</v>
      </c>
      <c r="P4640" s="86"/>
      <c r="Q4640" s="271" t="s">
        <v>100</v>
      </c>
      <c r="R4640" s="455">
        <f t="shared" si="77"/>
        <v>2021</v>
      </c>
    </row>
    <row r="4641" spans="1:23" s="922" customFormat="1" ht="23.25" hidden="1" customHeight="1" x14ac:dyDescent="0.25">
      <c r="A4641" s="124" t="s">
        <v>103</v>
      </c>
      <c r="B4641" s="86" t="s">
        <v>7490</v>
      </c>
      <c r="C4641" s="661"/>
      <c r="D4641" s="118" t="s">
        <v>7491</v>
      </c>
      <c r="E4641" s="342" t="s">
        <v>7492</v>
      </c>
      <c r="F4641" s="118" t="s">
        <v>32</v>
      </c>
      <c r="G4641" s="699">
        <v>1</v>
      </c>
      <c r="H4641" s="650">
        <v>319.61</v>
      </c>
      <c r="I4641" s="650">
        <f>H4641-(H4641*20%)</f>
        <v>255.68800000000002</v>
      </c>
      <c r="J4641" s="168">
        <v>44539</v>
      </c>
      <c r="K4641" s="710" t="s">
        <v>7493</v>
      </c>
      <c r="L4641" s="312" t="s">
        <v>103</v>
      </c>
      <c r="M4641" s="652" t="s">
        <v>3106</v>
      </c>
      <c r="N4641" s="654">
        <v>44581</v>
      </c>
      <c r="O4641" s="654">
        <v>44587</v>
      </c>
      <c r="P4641" s="86"/>
      <c r="Q4641" s="271" t="s">
        <v>100</v>
      </c>
      <c r="R4641" s="455">
        <f t="shared" si="77"/>
        <v>2021</v>
      </c>
      <c r="S4641" s="330"/>
      <c r="T4641" s="330"/>
      <c r="U4641" s="330"/>
      <c r="V4641" s="330"/>
      <c r="W4641" s="330"/>
    </row>
    <row r="4642" spans="1:23" s="805" customFormat="1" ht="23.25" hidden="1" customHeight="1" x14ac:dyDescent="0.25">
      <c r="A4642" s="124" t="s">
        <v>103</v>
      </c>
      <c r="B4642" s="86" t="s">
        <v>7494</v>
      </c>
      <c r="C4642" s="661"/>
      <c r="D4642" s="118" t="s">
        <v>7495</v>
      </c>
      <c r="E4642" s="342" t="s">
        <v>7496</v>
      </c>
      <c r="F4642" s="118" t="s">
        <v>32</v>
      </c>
      <c r="G4642" s="699">
        <v>1</v>
      </c>
      <c r="H4642" s="650">
        <v>50</v>
      </c>
      <c r="I4642" s="650">
        <f>H4642-(H4642*20%)</f>
        <v>40</v>
      </c>
      <c r="J4642" s="168">
        <v>44539</v>
      </c>
      <c r="K4642" s="710" t="s">
        <v>7493</v>
      </c>
      <c r="L4642" s="312" t="s">
        <v>103</v>
      </c>
      <c r="M4642" s="652" t="s">
        <v>3106</v>
      </c>
      <c r="N4642" s="654">
        <v>44581</v>
      </c>
      <c r="O4642" s="654">
        <v>44587</v>
      </c>
      <c r="P4642" s="86"/>
      <c r="Q4642" s="271" t="s">
        <v>100</v>
      </c>
      <c r="R4642" s="455">
        <f t="shared" si="77"/>
        <v>2021</v>
      </c>
      <c r="S4642" s="330"/>
      <c r="T4642" s="330"/>
      <c r="U4642" s="330"/>
      <c r="V4642" s="330"/>
      <c r="W4642" s="330"/>
    </row>
    <row r="4643" spans="1:23" s="124" customFormat="1" ht="23.25" hidden="1" customHeight="1" x14ac:dyDescent="0.25">
      <c r="A4643" s="124" t="s">
        <v>103</v>
      </c>
      <c r="B4643" s="473" t="s">
        <v>7497</v>
      </c>
      <c r="C4643" s="661" t="s">
        <v>784</v>
      </c>
      <c r="D4643" s="118" t="s">
        <v>7498</v>
      </c>
      <c r="E4643" s="448" t="s">
        <v>7499</v>
      </c>
      <c r="F4643" s="118" t="s">
        <v>32</v>
      </c>
      <c r="G4643" s="699">
        <v>40</v>
      </c>
      <c r="H4643" s="650">
        <v>40.28</v>
      </c>
      <c r="I4643" s="650">
        <f>G4643*H4643</f>
        <v>1611.2</v>
      </c>
      <c r="J4643" s="168">
        <v>44540</v>
      </c>
      <c r="K4643" s="710" t="s">
        <v>784</v>
      </c>
      <c r="L4643" s="312" t="s">
        <v>7500</v>
      </c>
      <c r="M4643" s="652" t="s">
        <v>601</v>
      </c>
      <c r="N4643" s="654">
        <v>44540</v>
      </c>
      <c r="O4643" s="654">
        <v>44913</v>
      </c>
      <c r="P4643" s="86"/>
      <c r="Q4643" s="271" t="s">
        <v>100</v>
      </c>
      <c r="R4643" s="455">
        <f t="shared" si="77"/>
        <v>2021</v>
      </c>
      <c r="S4643" s="330"/>
      <c r="T4643" s="330"/>
      <c r="U4643" s="330"/>
      <c r="V4643" s="330"/>
      <c r="W4643" s="330"/>
    </row>
    <row r="4644" spans="1:23" s="124" customFormat="1" ht="23.25" hidden="1" customHeight="1" x14ac:dyDescent="0.25">
      <c r="A4644" s="124" t="s">
        <v>1048</v>
      </c>
      <c r="B4644" s="86" t="s">
        <v>4721</v>
      </c>
      <c r="C4644" s="661" t="s">
        <v>1832</v>
      </c>
      <c r="D4644" s="118" t="s">
        <v>1837</v>
      </c>
      <c r="E4644" s="448" t="s">
        <v>1838</v>
      </c>
      <c r="F4644" s="118" t="s">
        <v>2334</v>
      </c>
      <c r="G4644" s="699">
        <v>12</v>
      </c>
      <c r="H4644" s="650">
        <v>10.77</v>
      </c>
      <c r="I4644" s="650">
        <v>125.52000000000001</v>
      </c>
      <c r="J4644" s="168">
        <v>44543</v>
      </c>
      <c r="K4644" s="597" t="s">
        <v>9234</v>
      </c>
      <c r="L4644" s="312" t="s">
        <v>9</v>
      </c>
      <c r="M4644" s="652" t="s">
        <v>3106</v>
      </c>
      <c r="N4644" s="654"/>
      <c r="O4644" s="654">
        <v>44587</v>
      </c>
      <c r="P4644" s="86"/>
      <c r="Q4644" s="271" t="s">
        <v>100</v>
      </c>
      <c r="R4644" s="455">
        <f t="shared" si="77"/>
        <v>2021</v>
      </c>
      <c r="S4644" s="330"/>
      <c r="T4644" s="330"/>
      <c r="U4644" s="330"/>
      <c r="V4644" s="330"/>
      <c r="W4644" s="330"/>
    </row>
    <row r="4645" spans="1:23" s="124" customFormat="1" ht="23.25" hidden="1" customHeight="1" x14ac:dyDescent="0.25">
      <c r="A4645" s="396" t="s">
        <v>0</v>
      </c>
      <c r="B4645" s="396" t="s">
        <v>6793</v>
      </c>
      <c r="C4645" s="376" t="s">
        <v>1759</v>
      </c>
      <c r="D4645" s="332" t="s">
        <v>2663</v>
      </c>
      <c r="E4645" s="448" t="s">
        <v>2662</v>
      </c>
      <c r="F4645" s="344" t="s">
        <v>32</v>
      </c>
      <c r="G4645" s="699">
        <v>2</v>
      </c>
      <c r="H4645" s="650">
        <v>244.13</v>
      </c>
      <c r="I4645" s="650">
        <f>H4645*G4645</f>
        <v>488.26</v>
      </c>
      <c r="J4645" s="500">
        <v>44544</v>
      </c>
      <c r="K4645" s="710" t="s">
        <v>33</v>
      </c>
      <c r="L4645" s="312" t="s">
        <v>54</v>
      </c>
      <c r="M4645" s="652" t="s">
        <v>3106</v>
      </c>
      <c r="N4645" s="654">
        <v>44581</v>
      </c>
      <c r="O4645" s="654">
        <v>44587</v>
      </c>
      <c r="P4645" s="86"/>
      <c r="Q4645" s="271" t="s">
        <v>100</v>
      </c>
      <c r="R4645" s="455">
        <f t="shared" si="77"/>
        <v>2021</v>
      </c>
      <c r="S4645" s="330"/>
      <c r="T4645" s="330"/>
      <c r="U4645" s="330"/>
      <c r="V4645" s="330"/>
      <c r="W4645" s="330"/>
    </row>
    <row r="4646" spans="1:23" s="124" customFormat="1" ht="23.25" hidden="1" customHeight="1" x14ac:dyDescent="0.25">
      <c r="A4646" s="487" t="s">
        <v>103</v>
      </c>
      <c r="B4646" s="488" t="s">
        <v>772</v>
      </c>
      <c r="C4646" s="923"/>
      <c r="D4646" s="489"/>
      <c r="E4646" s="342" t="s">
        <v>773</v>
      </c>
      <c r="F4646" s="118" t="s">
        <v>32</v>
      </c>
      <c r="G4646" s="699">
        <v>16</v>
      </c>
      <c r="H4646" s="650"/>
      <c r="I4646" s="650"/>
      <c r="J4646" s="168">
        <v>44551</v>
      </c>
      <c r="K4646" s="710" t="s">
        <v>774</v>
      </c>
      <c r="L4646" s="312" t="s">
        <v>103</v>
      </c>
      <c r="M4646" s="652" t="s">
        <v>3106</v>
      </c>
      <c r="N4646" s="654">
        <v>44581</v>
      </c>
      <c r="O4646" s="654">
        <v>44587</v>
      </c>
      <c r="Q4646" s="269" t="s">
        <v>100</v>
      </c>
      <c r="R4646" s="455">
        <f t="shared" si="77"/>
        <v>2021</v>
      </c>
      <c r="S4646" s="330"/>
      <c r="T4646" s="330"/>
      <c r="U4646" s="330"/>
      <c r="V4646" s="330"/>
      <c r="W4646" s="330"/>
    </row>
    <row r="4647" spans="1:23" ht="23.25" hidden="1" customHeight="1" x14ac:dyDescent="0.25">
      <c r="A4647" s="490" t="s">
        <v>5522</v>
      </c>
      <c r="B4647" s="490" t="s">
        <v>7501</v>
      </c>
      <c r="C4647" s="924" t="s">
        <v>5524</v>
      </c>
      <c r="D4647" s="491" t="s">
        <v>6084</v>
      </c>
      <c r="E4647" s="448" t="s">
        <v>6085</v>
      </c>
      <c r="F4647" s="118" t="s">
        <v>94</v>
      </c>
      <c r="G4647" s="699">
        <v>11</v>
      </c>
      <c r="H4647" s="650">
        <v>81.75</v>
      </c>
      <c r="I4647" s="650">
        <f t="shared" ref="I4647:I4657" si="78">H4647*G4647</f>
        <v>899.25</v>
      </c>
      <c r="J4647" s="168">
        <v>44551</v>
      </c>
      <c r="K4647" s="710" t="s">
        <v>5524</v>
      </c>
      <c r="L4647" s="312" t="s">
        <v>5522</v>
      </c>
      <c r="M4647" s="652" t="s">
        <v>3106</v>
      </c>
      <c r="N4647" s="654">
        <v>44582</v>
      </c>
      <c r="O4647" s="654">
        <v>44587</v>
      </c>
      <c r="P4647" s="271"/>
      <c r="Q4647" s="2" t="s">
        <v>100</v>
      </c>
      <c r="R4647" s="455">
        <f t="shared" si="77"/>
        <v>2021</v>
      </c>
    </row>
    <row r="4648" spans="1:23" ht="23.25" hidden="1" customHeight="1" x14ac:dyDescent="0.25">
      <c r="A4648" s="124" t="s">
        <v>103</v>
      </c>
      <c r="B4648" s="86" t="s">
        <v>7502</v>
      </c>
      <c r="C4648" s="661" t="s">
        <v>7448</v>
      </c>
      <c r="D4648" s="118" t="s">
        <v>7503</v>
      </c>
      <c r="E4648" s="342" t="s">
        <v>7504</v>
      </c>
      <c r="F4648" s="118" t="s">
        <v>32</v>
      </c>
      <c r="G4648" s="699">
        <v>1</v>
      </c>
      <c r="H4648" s="650">
        <v>797.91</v>
      </c>
      <c r="I4648" s="650">
        <f t="shared" si="78"/>
        <v>797.91</v>
      </c>
      <c r="J4648" s="168">
        <v>44565</v>
      </c>
      <c r="K4648" s="671" t="s">
        <v>5</v>
      </c>
      <c r="L4648" s="312"/>
      <c r="M4648" s="652" t="s">
        <v>1873</v>
      </c>
      <c r="N4648" s="654">
        <v>44608</v>
      </c>
      <c r="O4648" s="654">
        <v>44609</v>
      </c>
      <c r="P4648" s="86"/>
      <c r="Q4648" s="271" t="s">
        <v>100</v>
      </c>
      <c r="R4648" s="455">
        <f t="shared" si="77"/>
        <v>2022</v>
      </c>
      <c r="S4648" s="124"/>
      <c r="T4648" s="124"/>
      <c r="U4648" s="124"/>
      <c r="V4648" s="124"/>
      <c r="W4648" s="124"/>
    </row>
    <row r="4649" spans="1:23" ht="23.25" hidden="1" customHeight="1" x14ac:dyDescent="0.25">
      <c r="A4649" s="124" t="s">
        <v>154</v>
      </c>
      <c r="B4649" s="86" t="s">
        <v>7505</v>
      </c>
      <c r="C4649" s="661" t="s">
        <v>7448</v>
      </c>
      <c r="D4649" s="118" t="s">
        <v>7476</v>
      </c>
      <c r="E4649" s="342" t="s">
        <v>7506</v>
      </c>
      <c r="F4649" s="118" t="s">
        <v>32</v>
      </c>
      <c r="G4649" s="699">
        <v>20</v>
      </c>
      <c r="H4649" s="650"/>
      <c r="I4649" s="650">
        <f t="shared" si="78"/>
        <v>0</v>
      </c>
      <c r="J4649" s="168">
        <v>44565</v>
      </c>
      <c r="K4649" s="671" t="s">
        <v>5</v>
      </c>
      <c r="L4649" s="312"/>
      <c r="M4649" s="652" t="s">
        <v>3106</v>
      </c>
      <c r="N4649" s="654">
        <v>44581</v>
      </c>
      <c r="O4649" s="654">
        <v>44587</v>
      </c>
      <c r="P4649" s="86"/>
      <c r="Q4649" s="271" t="s">
        <v>100</v>
      </c>
      <c r="R4649" s="455">
        <f t="shared" si="77"/>
        <v>2022</v>
      </c>
    </row>
    <row r="4650" spans="1:23" ht="23.25" hidden="1" customHeight="1" x14ac:dyDescent="0.25">
      <c r="A4650" s="124" t="s">
        <v>293</v>
      </c>
      <c r="B4650" s="86" t="s">
        <v>7507</v>
      </c>
      <c r="C4650" s="661" t="s">
        <v>7448</v>
      </c>
      <c r="D4650" s="118" t="s">
        <v>7508</v>
      </c>
      <c r="E4650" s="342" t="s">
        <v>7509</v>
      </c>
      <c r="F4650" s="118" t="s">
        <v>32</v>
      </c>
      <c r="G4650" s="699">
        <v>10</v>
      </c>
      <c r="H4650" s="650"/>
      <c r="I4650" s="650">
        <f t="shared" si="78"/>
        <v>0</v>
      </c>
      <c r="J4650" s="168">
        <v>44565</v>
      </c>
      <c r="K4650" s="671" t="s">
        <v>5</v>
      </c>
      <c r="L4650" s="312"/>
      <c r="M4650" s="652" t="s">
        <v>3106</v>
      </c>
      <c r="N4650" s="654">
        <v>44581</v>
      </c>
      <c r="O4650" s="654">
        <v>44587</v>
      </c>
      <c r="P4650" s="86"/>
      <c r="Q4650" s="271" t="s">
        <v>100</v>
      </c>
      <c r="R4650" s="455">
        <f t="shared" si="77"/>
        <v>2022</v>
      </c>
    </row>
    <row r="4651" spans="1:23" ht="23.25" hidden="1" customHeight="1" x14ac:dyDescent="0.25">
      <c r="A4651" s="124" t="s">
        <v>293</v>
      </c>
      <c r="B4651" s="86" t="s">
        <v>7507</v>
      </c>
      <c r="C4651" s="661" t="s">
        <v>7448</v>
      </c>
      <c r="D4651" s="118" t="s">
        <v>7510</v>
      </c>
      <c r="E4651" s="342" t="s">
        <v>7511</v>
      </c>
      <c r="F4651" s="118" t="s">
        <v>32</v>
      </c>
      <c r="G4651" s="699">
        <v>10</v>
      </c>
      <c r="H4651" s="650"/>
      <c r="I4651" s="650">
        <f t="shared" si="78"/>
        <v>0</v>
      </c>
      <c r="J4651" s="168">
        <v>44565</v>
      </c>
      <c r="K4651" s="671" t="s">
        <v>5</v>
      </c>
      <c r="L4651" s="312"/>
      <c r="M4651" s="652" t="s">
        <v>3106</v>
      </c>
      <c r="N4651" s="654">
        <v>44581</v>
      </c>
      <c r="O4651" s="654">
        <v>44587</v>
      </c>
      <c r="P4651" s="86"/>
      <c r="Q4651" s="271" t="s">
        <v>100</v>
      </c>
      <c r="R4651" s="455">
        <f t="shared" si="77"/>
        <v>2022</v>
      </c>
    </row>
    <row r="4652" spans="1:23" ht="23.25" hidden="1" customHeight="1" x14ac:dyDescent="0.25">
      <c r="A4652" s="124" t="s">
        <v>154</v>
      </c>
      <c r="B4652" s="86" t="s">
        <v>7512</v>
      </c>
      <c r="C4652" s="661" t="s">
        <v>7448</v>
      </c>
      <c r="D4652" s="118" t="s">
        <v>7513</v>
      </c>
      <c r="E4652" s="342" t="s">
        <v>7514</v>
      </c>
      <c r="F4652" s="118" t="s">
        <v>32</v>
      </c>
      <c r="G4652" s="699">
        <v>20</v>
      </c>
      <c r="H4652" s="650"/>
      <c r="I4652" s="650">
        <f t="shared" si="78"/>
        <v>0</v>
      </c>
      <c r="J4652" s="168">
        <v>44565</v>
      </c>
      <c r="K4652" s="671" t="s">
        <v>5</v>
      </c>
      <c r="L4652" s="312"/>
      <c r="M4652" s="652" t="s">
        <v>3106</v>
      </c>
      <c r="N4652" s="654">
        <v>44581</v>
      </c>
      <c r="O4652" s="654">
        <v>44587</v>
      </c>
      <c r="P4652" s="86"/>
      <c r="Q4652" s="271" t="s">
        <v>100</v>
      </c>
      <c r="R4652" s="455">
        <f t="shared" si="77"/>
        <v>2022</v>
      </c>
    </row>
    <row r="4653" spans="1:23" ht="23.25" hidden="1" customHeight="1" x14ac:dyDescent="0.25">
      <c r="A4653" s="5" t="s">
        <v>54</v>
      </c>
      <c r="B4653" s="5" t="s">
        <v>3915</v>
      </c>
      <c r="C4653" s="376"/>
      <c r="D4653" s="344" t="s">
        <v>3916</v>
      </c>
      <c r="E4653" s="342" t="s">
        <v>3917</v>
      </c>
      <c r="F4653" s="118" t="s">
        <v>32</v>
      </c>
      <c r="G4653" s="699">
        <v>1</v>
      </c>
      <c r="H4653" s="650"/>
      <c r="I4653" s="650">
        <f t="shared" si="78"/>
        <v>0</v>
      </c>
      <c r="J4653" s="168">
        <v>44572</v>
      </c>
      <c r="K4653" s="710" t="s">
        <v>287</v>
      </c>
      <c r="L4653" s="312" t="s">
        <v>54</v>
      </c>
      <c r="M4653" s="652" t="s">
        <v>99</v>
      </c>
      <c r="N4653" s="654">
        <v>44629</v>
      </c>
      <c r="O4653" s="654">
        <v>44641</v>
      </c>
      <c r="P4653" s="86"/>
      <c r="Q4653" s="271" t="s">
        <v>67</v>
      </c>
      <c r="R4653" s="455">
        <f t="shared" si="77"/>
        <v>2022</v>
      </c>
    </row>
    <row r="4654" spans="1:23" ht="23.25" hidden="1" customHeight="1" x14ac:dyDescent="0.25">
      <c r="A4654" s="124" t="s">
        <v>154</v>
      </c>
      <c r="B4654" s="86" t="s">
        <v>7515</v>
      </c>
      <c r="C4654" s="661" t="s">
        <v>7448</v>
      </c>
      <c r="D4654" s="118" t="s">
        <v>7516</v>
      </c>
      <c r="E4654" s="342" t="s">
        <v>7517</v>
      </c>
      <c r="F4654" s="118" t="s">
        <v>94</v>
      </c>
      <c r="G4654" s="699">
        <v>10</v>
      </c>
      <c r="H4654" s="650"/>
      <c r="I4654" s="650">
        <f t="shared" si="78"/>
        <v>0</v>
      </c>
      <c r="J4654" s="168">
        <v>44572</v>
      </c>
      <c r="K4654" s="671" t="s">
        <v>5</v>
      </c>
      <c r="L4654" s="312"/>
      <c r="M4654" s="652" t="s">
        <v>3106</v>
      </c>
      <c r="N4654" s="654">
        <v>44581</v>
      </c>
      <c r="O4654" s="654">
        <v>44587</v>
      </c>
      <c r="P4654" s="86"/>
      <c r="Q4654" s="271" t="s">
        <v>100</v>
      </c>
      <c r="R4654" s="455">
        <f t="shared" si="77"/>
        <v>2022</v>
      </c>
    </row>
    <row r="4655" spans="1:23" ht="23.25" hidden="1" customHeight="1" x14ac:dyDescent="0.25">
      <c r="A4655" s="445" t="s">
        <v>9</v>
      </c>
      <c r="B4655" s="442" t="s">
        <v>3703</v>
      </c>
      <c r="C4655" s="856" t="s">
        <v>3704</v>
      </c>
      <c r="D4655" s="443" t="s">
        <v>6259</v>
      </c>
      <c r="E4655" s="342" t="s">
        <v>3706</v>
      </c>
      <c r="F4655" s="118" t="s">
        <v>144</v>
      </c>
      <c r="G4655" s="699">
        <v>4</v>
      </c>
      <c r="H4655" s="650">
        <v>53.25</v>
      </c>
      <c r="I4655" s="650">
        <f t="shared" si="78"/>
        <v>213</v>
      </c>
      <c r="J4655" s="500">
        <v>44572</v>
      </c>
      <c r="K4655" s="710" t="s">
        <v>33</v>
      </c>
      <c r="L4655" s="312" t="s">
        <v>9</v>
      </c>
      <c r="M4655" s="652" t="s">
        <v>3106</v>
      </c>
      <c r="N4655" s="654">
        <v>44581</v>
      </c>
      <c r="O4655" s="654">
        <v>44587</v>
      </c>
      <c r="P4655" s="605"/>
      <c r="Q4655" s="271" t="s">
        <v>100</v>
      </c>
      <c r="R4655" s="455">
        <v>2022</v>
      </c>
    </row>
    <row r="4656" spans="1:23" ht="23.25" hidden="1" customHeight="1" x14ac:dyDescent="0.25">
      <c r="A4656" s="438" t="s">
        <v>36</v>
      </c>
      <c r="B4656" s="438" t="s">
        <v>7518</v>
      </c>
      <c r="C4656" s="668" t="s">
        <v>3753</v>
      </c>
      <c r="D4656" s="118" t="s">
        <v>4023</v>
      </c>
      <c r="E4656" s="342" t="s">
        <v>4024</v>
      </c>
      <c r="F4656" s="118" t="s">
        <v>32</v>
      </c>
      <c r="G4656" s="699">
        <v>1</v>
      </c>
      <c r="H4656" s="650">
        <v>327.26400000000001</v>
      </c>
      <c r="I4656" s="650">
        <f t="shared" si="78"/>
        <v>327.26400000000001</v>
      </c>
      <c r="J4656" s="168">
        <v>44572</v>
      </c>
      <c r="K4656" s="710" t="s">
        <v>3</v>
      </c>
      <c r="L4656" s="312" t="s">
        <v>154</v>
      </c>
      <c r="M4656" s="652" t="s">
        <v>3106</v>
      </c>
      <c r="N4656" s="654">
        <v>44586</v>
      </c>
      <c r="O4656" s="654">
        <v>44587</v>
      </c>
      <c r="P4656" s="86"/>
      <c r="Q4656" s="271" t="s">
        <v>67</v>
      </c>
      <c r="R4656" s="455">
        <f>YEAR(J4656)</f>
        <v>2022</v>
      </c>
    </row>
    <row r="4657" spans="1:18" ht="23.25" hidden="1" customHeight="1" x14ac:dyDescent="0.25">
      <c r="A4657" s="124" t="s">
        <v>10</v>
      </c>
      <c r="B4657" s="86" t="s">
        <v>7519</v>
      </c>
      <c r="C4657" s="668" t="s">
        <v>1972</v>
      </c>
      <c r="D4657" s="335" t="s">
        <v>1987</v>
      </c>
      <c r="E4657" s="342" t="s">
        <v>1988</v>
      </c>
      <c r="F4657" s="118" t="s">
        <v>94</v>
      </c>
      <c r="G4657" s="699">
        <v>3</v>
      </c>
      <c r="H4657" s="650"/>
      <c r="I4657" s="650">
        <f t="shared" si="78"/>
        <v>0</v>
      </c>
      <c r="J4657" s="168">
        <v>44573</v>
      </c>
      <c r="K4657" s="710" t="s">
        <v>1972</v>
      </c>
      <c r="L4657" s="312" t="s">
        <v>10</v>
      </c>
      <c r="M4657" s="652" t="s">
        <v>3106</v>
      </c>
      <c r="N4657" s="654">
        <v>44582</v>
      </c>
      <c r="O4657" s="654">
        <v>44587</v>
      </c>
      <c r="P4657" s="86"/>
      <c r="Q4657" s="271" t="s">
        <v>100</v>
      </c>
      <c r="R4657" s="455">
        <f>YEAR(J4657)</f>
        <v>2022</v>
      </c>
    </row>
    <row r="4658" spans="1:18" ht="23.25" hidden="1" customHeight="1" x14ac:dyDescent="0.25">
      <c r="A4658" s="86" t="s">
        <v>54</v>
      </c>
      <c r="B4658" s="86" t="s">
        <v>7520</v>
      </c>
      <c r="C4658" s="661"/>
      <c r="D4658" s="422" t="s">
        <v>6422</v>
      </c>
      <c r="E4658" s="342" t="s">
        <v>6423</v>
      </c>
      <c r="F4658" s="118" t="s">
        <v>32</v>
      </c>
      <c r="G4658" s="699">
        <v>1</v>
      </c>
      <c r="H4658" s="650">
        <v>118</v>
      </c>
      <c r="I4658" s="650">
        <v>118</v>
      </c>
      <c r="J4658" s="500">
        <v>44575</v>
      </c>
      <c r="K4658" s="710" t="s">
        <v>33</v>
      </c>
      <c r="L4658" s="312" t="s">
        <v>54</v>
      </c>
      <c r="M4658" s="652" t="s">
        <v>3106</v>
      </c>
      <c r="N4658" s="654">
        <v>44581</v>
      </c>
      <c r="O4658" s="654">
        <v>44587</v>
      </c>
      <c r="P4658" s="86"/>
      <c r="Q4658" s="271" t="s">
        <v>67</v>
      </c>
      <c r="R4658" s="86">
        <v>2021</v>
      </c>
    </row>
    <row r="4659" spans="1:18" ht="23.25" hidden="1" customHeight="1" x14ac:dyDescent="0.25">
      <c r="A4659" s="445" t="s">
        <v>54</v>
      </c>
      <c r="B4659" s="445" t="s">
        <v>5018</v>
      </c>
      <c r="C4659" s="458" t="s">
        <v>5019</v>
      </c>
      <c r="D4659" s="467" t="s">
        <v>5020</v>
      </c>
      <c r="E4659" s="342" t="s">
        <v>5021</v>
      </c>
      <c r="F4659" s="118" t="s">
        <v>32</v>
      </c>
      <c r="G4659" s="467">
        <v>2</v>
      </c>
      <c r="H4659" s="650">
        <v>49.97</v>
      </c>
      <c r="I4659" s="650">
        <f>H4659*G4659</f>
        <v>99.94</v>
      </c>
      <c r="J4659" s="910">
        <v>44588</v>
      </c>
      <c r="K4659" s="602" t="s">
        <v>33</v>
      </c>
      <c r="L4659" s="312" t="s">
        <v>0</v>
      </c>
      <c r="M4659" s="652" t="s">
        <v>3697</v>
      </c>
      <c r="N4659" s="654">
        <v>44592</v>
      </c>
      <c r="O4659" s="654">
        <v>44596</v>
      </c>
      <c r="P4659" s="118"/>
      <c r="Q4659" s="271" t="s">
        <v>100</v>
      </c>
      <c r="R4659" s="86">
        <v>2022</v>
      </c>
    </row>
    <row r="4660" spans="1:18" ht="23.25" hidden="1" customHeight="1" x14ac:dyDescent="0.25">
      <c r="A4660" s="124" t="s">
        <v>36</v>
      </c>
      <c r="B4660" s="86" t="s">
        <v>7521</v>
      </c>
      <c r="C4660" s="661"/>
      <c r="D4660" s="118"/>
      <c r="E4660" s="342" t="s">
        <v>7522</v>
      </c>
      <c r="F4660" s="118" t="s">
        <v>32</v>
      </c>
      <c r="G4660" s="661">
        <v>1</v>
      </c>
      <c r="H4660" s="650">
        <v>296.60000000000002</v>
      </c>
      <c r="I4660" s="650">
        <v>296.60000000000002</v>
      </c>
      <c r="J4660" s="168">
        <v>44592</v>
      </c>
      <c r="K4660" s="671" t="s">
        <v>192</v>
      </c>
      <c r="L4660" s="312" t="s">
        <v>36</v>
      </c>
      <c r="M4660" s="652" t="s">
        <v>193</v>
      </c>
      <c r="N4660" s="654">
        <v>44592</v>
      </c>
      <c r="O4660" s="654">
        <v>44596</v>
      </c>
      <c r="P4660" s="118"/>
      <c r="Q4660" s="271" t="s">
        <v>67</v>
      </c>
      <c r="R4660" s="455">
        <f t="shared" ref="R4660:R4670" si="79">YEAR(J4660)</f>
        <v>2022</v>
      </c>
    </row>
    <row r="4661" spans="1:18" ht="23.25" hidden="1" customHeight="1" x14ac:dyDescent="0.25">
      <c r="A4661" s="442" t="s">
        <v>113</v>
      </c>
      <c r="B4661" s="438" t="s">
        <v>5489</v>
      </c>
      <c r="C4661" s="668" t="s">
        <v>220</v>
      </c>
      <c r="D4661" s="467">
        <v>10139</v>
      </c>
      <c r="E4661" s="342" t="s">
        <v>653</v>
      </c>
      <c r="F4661" s="344" t="s">
        <v>44</v>
      </c>
      <c r="G4661" s="439">
        <v>3</v>
      </c>
      <c r="H4661" s="650">
        <v>161.66999999999999</v>
      </c>
      <c r="I4661" s="650">
        <f>H4661*G4661</f>
        <v>485.01</v>
      </c>
      <c r="J4661" s="672">
        <v>44599</v>
      </c>
      <c r="K4661" s="602" t="s">
        <v>220</v>
      </c>
      <c r="L4661" s="497" t="s">
        <v>113</v>
      </c>
      <c r="M4661" s="652" t="s">
        <v>1873</v>
      </c>
      <c r="N4661" s="653">
        <v>44610</v>
      </c>
      <c r="O4661" s="654">
        <v>44620</v>
      </c>
      <c r="P4661" s="442"/>
      <c r="Q4661" s="912" t="s">
        <v>100</v>
      </c>
      <c r="R4661" s="455">
        <f t="shared" si="79"/>
        <v>2022</v>
      </c>
    </row>
    <row r="4662" spans="1:18" ht="23.25" hidden="1" customHeight="1" x14ac:dyDescent="0.25">
      <c r="A4662" s="445" t="s">
        <v>2495</v>
      </c>
      <c r="B4662" s="445" t="s">
        <v>2657</v>
      </c>
      <c r="C4662" s="458" t="s">
        <v>173</v>
      </c>
      <c r="D4662" s="467" t="s">
        <v>346</v>
      </c>
      <c r="E4662" s="342" t="s">
        <v>1469</v>
      </c>
      <c r="F4662" s="344" t="s">
        <v>44</v>
      </c>
      <c r="G4662" s="661">
        <v>2</v>
      </c>
      <c r="H4662" s="650">
        <v>339.21300000000002</v>
      </c>
      <c r="I4662" s="650">
        <f>G4662*H4662</f>
        <v>678.42600000000004</v>
      </c>
      <c r="J4662" s="500">
        <v>44599</v>
      </c>
      <c r="K4662" s="602" t="s">
        <v>33</v>
      </c>
      <c r="L4662" s="578" t="s">
        <v>10</v>
      </c>
      <c r="M4662" s="652" t="s">
        <v>1873</v>
      </c>
      <c r="N4662" s="653">
        <v>44609</v>
      </c>
      <c r="O4662" s="654">
        <v>44620</v>
      </c>
      <c r="P4662" s="916"/>
      <c r="Q4662" s="832" t="s">
        <v>100</v>
      </c>
      <c r="R4662" s="455">
        <f t="shared" si="79"/>
        <v>2022</v>
      </c>
    </row>
    <row r="4663" spans="1:18" ht="23.25" hidden="1" customHeight="1" x14ac:dyDescent="0.25">
      <c r="A4663" s="124" t="s">
        <v>103</v>
      </c>
      <c r="B4663" s="86" t="s">
        <v>7523</v>
      </c>
      <c r="C4663" s="661" t="s">
        <v>7448</v>
      </c>
      <c r="D4663" s="118" t="s">
        <v>7476</v>
      </c>
      <c r="E4663" s="342" t="s">
        <v>7524</v>
      </c>
      <c r="F4663" s="118" t="s">
        <v>32</v>
      </c>
      <c r="G4663" s="661">
        <v>30</v>
      </c>
      <c r="H4663" s="650">
        <v>3.5</v>
      </c>
      <c r="I4663" s="650">
        <f>H4663*G4663</f>
        <v>105</v>
      </c>
      <c r="J4663" s="168">
        <v>44607</v>
      </c>
      <c r="K4663" s="671" t="s">
        <v>5</v>
      </c>
      <c r="L4663" s="312"/>
      <c r="M4663" s="652" t="s">
        <v>1873</v>
      </c>
      <c r="N4663" s="654">
        <v>44608</v>
      </c>
      <c r="O4663" s="654">
        <v>44609</v>
      </c>
      <c r="P4663" s="118"/>
      <c r="Q4663" s="271" t="s">
        <v>100</v>
      </c>
      <c r="R4663" s="455">
        <f t="shared" si="79"/>
        <v>2022</v>
      </c>
    </row>
    <row r="4664" spans="1:18" ht="23.25" hidden="1" customHeight="1" x14ac:dyDescent="0.25">
      <c r="A4664" s="124" t="s">
        <v>103</v>
      </c>
      <c r="B4664" s="86" t="s">
        <v>7525</v>
      </c>
      <c r="C4664" s="661"/>
      <c r="D4664" s="118"/>
      <c r="E4664" s="342" t="s">
        <v>7526</v>
      </c>
      <c r="F4664" s="118" t="s">
        <v>32</v>
      </c>
      <c r="G4664" s="661">
        <v>1</v>
      </c>
      <c r="H4664" s="650"/>
      <c r="I4664" s="650"/>
      <c r="J4664" s="168">
        <v>44607</v>
      </c>
      <c r="K4664" s="671" t="s">
        <v>287</v>
      </c>
      <c r="L4664" s="312" t="s">
        <v>103</v>
      </c>
      <c r="M4664" s="652" t="s">
        <v>1873</v>
      </c>
      <c r="N4664" s="654">
        <v>44608</v>
      </c>
      <c r="O4664" s="654">
        <v>44620</v>
      </c>
      <c r="P4664" s="118"/>
      <c r="Q4664" s="271" t="s">
        <v>67</v>
      </c>
      <c r="R4664" s="455">
        <f t="shared" si="79"/>
        <v>2022</v>
      </c>
    </row>
    <row r="4665" spans="1:18" ht="23.25" hidden="1" customHeight="1" x14ac:dyDescent="0.25">
      <c r="A4665" s="124" t="s">
        <v>54</v>
      </c>
      <c r="B4665" s="124" t="s">
        <v>7527</v>
      </c>
      <c r="C4665" s="661" t="s">
        <v>4422</v>
      </c>
      <c r="D4665" s="118"/>
      <c r="E4665" s="342" t="s">
        <v>7527</v>
      </c>
      <c r="F4665" s="118" t="s">
        <v>32</v>
      </c>
      <c r="G4665" s="661">
        <v>1</v>
      </c>
      <c r="H4665" s="650">
        <v>148.44999999999999</v>
      </c>
      <c r="I4665" s="650">
        <f>G4665*H4665</f>
        <v>148.44999999999999</v>
      </c>
      <c r="J4665" s="168">
        <v>44610</v>
      </c>
      <c r="K4665" s="671" t="s">
        <v>4422</v>
      </c>
      <c r="L4665" s="312" t="s">
        <v>7528</v>
      </c>
      <c r="M4665" s="652" t="s">
        <v>4237</v>
      </c>
      <c r="N4665" s="654">
        <v>44609</v>
      </c>
      <c r="O4665" s="654">
        <v>44620</v>
      </c>
      <c r="P4665" s="118"/>
      <c r="Q4665" s="271" t="s">
        <v>67</v>
      </c>
      <c r="R4665" s="455">
        <f t="shared" si="79"/>
        <v>2022</v>
      </c>
    </row>
    <row r="4666" spans="1:18" ht="23.25" hidden="1" customHeight="1" x14ac:dyDescent="0.25">
      <c r="A4666" s="124" t="s">
        <v>54</v>
      </c>
      <c r="B4666" s="124" t="s">
        <v>7529</v>
      </c>
      <c r="C4666" s="661" t="s">
        <v>4422</v>
      </c>
      <c r="D4666" s="118"/>
      <c r="E4666" s="342" t="s">
        <v>7529</v>
      </c>
      <c r="F4666" s="118" t="s">
        <v>32</v>
      </c>
      <c r="G4666" s="661">
        <v>1</v>
      </c>
      <c r="H4666" s="650">
        <v>890.45</v>
      </c>
      <c r="I4666" s="650">
        <f>G4666*H4666</f>
        <v>890.45</v>
      </c>
      <c r="J4666" s="168">
        <v>44610</v>
      </c>
      <c r="K4666" s="671" t="s">
        <v>4422</v>
      </c>
      <c r="L4666" s="312" t="s">
        <v>7528</v>
      </c>
      <c r="M4666" s="652" t="s">
        <v>4237</v>
      </c>
      <c r="N4666" s="654">
        <v>44609</v>
      </c>
      <c r="O4666" s="654">
        <v>44620</v>
      </c>
      <c r="P4666" s="118"/>
      <c r="Q4666" s="271" t="s">
        <v>67</v>
      </c>
      <c r="R4666" s="455">
        <f t="shared" si="79"/>
        <v>2022</v>
      </c>
    </row>
    <row r="4667" spans="1:18" ht="23.25" hidden="1" customHeight="1" x14ac:dyDescent="0.25">
      <c r="A4667" s="124" t="s">
        <v>1378</v>
      </c>
      <c r="B4667" s="438" t="s">
        <v>7530</v>
      </c>
      <c r="C4667" s="661" t="s">
        <v>7448</v>
      </c>
      <c r="D4667" s="118" t="s">
        <v>7531</v>
      </c>
      <c r="E4667" s="342" t="s">
        <v>7530</v>
      </c>
      <c r="F4667" s="118" t="s">
        <v>32</v>
      </c>
      <c r="G4667" s="661">
        <v>1</v>
      </c>
      <c r="H4667" s="650">
        <v>137.29</v>
      </c>
      <c r="I4667" s="650">
        <v>137.29</v>
      </c>
      <c r="J4667" s="168">
        <v>44614</v>
      </c>
      <c r="K4667" s="671" t="s">
        <v>5</v>
      </c>
      <c r="L4667" s="312"/>
      <c r="M4667" s="652" t="s">
        <v>4237</v>
      </c>
      <c r="N4667" s="654">
        <v>44614</v>
      </c>
      <c r="O4667" s="654">
        <v>44620</v>
      </c>
      <c r="P4667" s="118"/>
      <c r="Q4667" s="271" t="s">
        <v>100</v>
      </c>
      <c r="R4667" s="455">
        <f t="shared" si="79"/>
        <v>2022</v>
      </c>
    </row>
    <row r="4668" spans="1:18" ht="23.25" hidden="1" customHeight="1" x14ac:dyDescent="0.25">
      <c r="A4668" s="4" t="s">
        <v>84</v>
      </c>
      <c r="B4668" s="438" t="s">
        <v>4599</v>
      </c>
      <c r="C4668" s="430" t="s">
        <v>3528</v>
      </c>
      <c r="D4668" s="332" t="s">
        <v>4600</v>
      </c>
      <c r="E4668" s="342" t="s">
        <v>4601</v>
      </c>
      <c r="F4668" s="332" t="s">
        <v>32</v>
      </c>
      <c r="G4668" s="332">
        <v>4</v>
      </c>
      <c r="H4668" s="650"/>
      <c r="I4668" s="650"/>
      <c r="J4668" s="419">
        <v>44615</v>
      </c>
      <c r="K4668" s="813" t="s">
        <v>7532</v>
      </c>
      <c r="L4668" s="323" t="s">
        <v>0</v>
      </c>
      <c r="M4668" s="652" t="s">
        <v>4237</v>
      </c>
      <c r="N4668" s="654">
        <v>44614</v>
      </c>
      <c r="O4668" s="654">
        <v>44620</v>
      </c>
      <c r="P4668" s="118"/>
      <c r="Q4668" s="271" t="s">
        <v>67</v>
      </c>
      <c r="R4668" s="455">
        <f t="shared" si="79"/>
        <v>2022</v>
      </c>
    </row>
    <row r="4669" spans="1:18" ht="23.25" hidden="1" customHeight="1" x14ac:dyDescent="0.25">
      <c r="A4669" s="124" t="s">
        <v>1378</v>
      </c>
      <c r="B4669" s="438" t="s">
        <v>7533</v>
      </c>
      <c r="C4669" s="661" t="s">
        <v>7448</v>
      </c>
      <c r="D4669" s="118" t="s">
        <v>7534</v>
      </c>
      <c r="E4669" s="342" t="s">
        <v>7533</v>
      </c>
      <c r="F4669" s="118" t="s">
        <v>32</v>
      </c>
      <c r="G4669" s="661">
        <v>1</v>
      </c>
      <c r="H4669" s="650">
        <v>135.47999999999999</v>
      </c>
      <c r="I4669" s="650">
        <v>135.47999999999999</v>
      </c>
      <c r="J4669" s="168">
        <v>44615</v>
      </c>
      <c r="K4669" s="671" t="s">
        <v>5</v>
      </c>
      <c r="L4669" s="312"/>
      <c r="M4669" s="652" t="s">
        <v>4237</v>
      </c>
      <c r="N4669" s="654">
        <v>44614</v>
      </c>
      <c r="O4669" s="654">
        <v>44620</v>
      </c>
      <c r="P4669" s="118"/>
      <c r="Q4669" s="271" t="s">
        <v>100</v>
      </c>
      <c r="R4669" s="455">
        <f t="shared" si="79"/>
        <v>2022</v>
      </c>
    </row>
    <row r="4670" spans="1:18" ht="23.25" hidden="1" customHeight="1" x14ac:dyDescent="0.25">
      <c r="A4670" s="5" t="s">
        <v>95</v>
      </c>
      <c r="B4670" s="438" t="s">
        <v>2956</v>
      </c>
      <c r="C4670" s="376" t="s">
        <v>694</v>
      </c>
      <c r="D4670" s="344">
        <v>7114541</v>
      </c>
      <c r="E4670" s="342" t="s">
        <v>2961</v>
      </c>
      <c r="F4670" s="344" t="s">
        <v>44</v>
      </c>
      <c r="G4670" s="344">
        <v>5</v>
      </c>
      <c r="H4670" s="650">
        <v>39.409999999999997</v>
      </c>
      <c r="I4670" s="650">
        <f>G4670*H4670</f>
        <v>197.04999999999998</v>
      </c>
      <c r="J4670" s="366">
        <v>44616</v>
      </c>
      <c r="K4670" s="598" t="s">
        <v>694</v>
      </c>
      <c r="L4670" s="361" t="s">
        <v>54</v>
      </c>
      <c r="M4670" s="652" t="s">
        <v>3014</v>
      </c>
      <c r="N4670" s="654">
        <v>44629</v>
      </c>
      <c r="O4670" s="654">
        <v>44641</v>
      </c>
      <c r="P4670" s="713"/>
      <c r="Q4670" s="2" t="s">
        <v>100</v>
      </c>
      <c r="R4670" s="455">
        <f t="shared" si="79"/>
        <v>2022</v>
      </c>
    </row>
    <row r="4671" spans="1:18" ht="23.25" hidden="1" customHeight="1" x14ac:dyDescent="0.25">
      <c r="A4671" s="4" t="s">
        <v>84</v>
      </c>
      <c r="B4671" s="4" t="s">
        <v>6957</v>
      </c>
      <c r="C4671" s="430"/>
      <c r="D4671" s="332"/>
      <c r="E4671" s="337" t="s">
        <v>7535</v>
      </c>
      <c r="F4671" s="332" t="s">
        <v>32</v>
      </c>
      <c r="G4671" s="332">
        <v>10</v>
      </c>
      <c r="H4671" s="650">
        <v>16.25</v>
      </c>
      <c r="I4671" s="650">
        <v>162.5</v>
      </c>
      <c r="J4671" s="419">
        <v>43543</v>
      </c>
      <c r="K4671" s="598" t="s">
        <v>76</v>
      </c>
      <c r="L4671" s="323" t="s">
        <v>84</v>
      </c>
      <c r="M4671" s="652" t="s">
        <v>66</v>
      </c>
      <c r="N4671" s="653">
        <v>44295</v>
      </c>
      <c r="O4671" s="654">
        <v>43551</v>
      </c>
      <c r="P4671" s="430"/>
      <c r="Q4671" s="2" t="s">
        <v>67</v>
      </c>
      <c r="R4671" s="655">
        <v>2019</v>
      </c>
    </row>
    <row r="4672" spans="1:18" ht="23.25" hidden="1" customHeight="1" x14ac:dyDescent="0.25">
      <c r="A4672" s="4" t="s">
        <v>84</v>
      </c>
      <c r="B4672" s="4" t="s">
        <v>6957</v>
      </c>
      <c r="C4672" s="430"/>
      <c r="D4672" s="332"/>
      <c r="E4672" s="337" t="s">
        <v>7536</v>
      </c>
      <c r="F4672" s="332" t="s">
        <v>32</v>
      </c>
      <c r="G4672" s="332">
        <v>10</v>
      </c>
      <c r="H4672" s="650">
        <v>16.309999999999999</v>
      </c>
      <c r="I4672" s="650">
        <v>163.1</v>
      </c>
      <c r="J4672" s="419">
        <v>43543</v>
      </c>
      <c r="K4672" s="598" t="s">
        <v>76</v>
      </c>
      <c r="L4672" s="323" t="s">
        <v>84</v>
      </c>
      <c r="M4672" s="652" t="s">
        <v>66</v>
      </c>
      <c r="N4672" s="653">
        <v>44295</v>
      </c>
      <c r="O4672" s="654">
        <v>43551</v>
      </c>
      <c r="P4672" s="430"/>
      <c r="Q4672" s="2" t="s">
        <v>67</v>
      </c>
      <c r="R4672" s="655">
        <v>2019</v>
      </c>
    </row>
    <row r="4673" spans="1:23" ht="23.25" hidden="1" customHeight="1" x14ac:dyDescent="0.25">
      <c r="A4673" s="4" t="s">
        <v>84</v>
      </c>
      <c r="B4673" s="4" t="s">
        <v>6957</v>
      </c>
      <c r="C4673" s="430"/>
      <c r="D4673" s="332"/>
      <c r="E4673" s="337" t="s">
        <v>7537</v>
      </c>
      <c r="F4673" s="332" t="s">
        <v>32</v>
      </c>
      <c r="G4673" s="332">
        <v>10</v>
      </c>
      <c r="H4673" s="650">
        <v>14.95</v>
      </c>
      <c r="I4673" s="650">
        <v>149.5</v>
      </c>
      <c r="J4673" s="419">
        <v>43543</v>
      </c>
      <c r="K4673" s="598" t="s">
        <v>76</v>
      </c>
      <c r="L4673" s="323" t="s">
        <v>84</v>
      </c>
      <c r="M4673" s="652" t="s">
        <v>66</v>
      </c>
      <c r="N4673" s="653">
        <v>44295</v>
      </c>
      <c r="O4673" s="654">
        <v>43551</v>
      </c>
      <c r="P4673" s="430"/>
      <c r="Q4673" s="2" t="s">
        <v>67</v>
      </c>
      <c r="R4673" s="655">
        <v>2019</v>
      </c>
    </row>
    <row r="4674" spans="1:23" s="767" customFormat="1" ht="23.25" hidden="1" customHeight="1" x14ac:dyDescent="0.25">
      <c r="A4674" s="86" t="s">
        <v>0</v>
      </c>
      <c r="B4674" s="438" t="s">
        <v>7538</v>
      </c>
      <c r="C4674" s="661" t="s">
        <v>7448</v>
      </c>
      <c r="D4674" s="118" t="s">
        <v>7539</v>
      </c>
      <c r="E4674" s="342" t="s">
        <v>7540</v>
      </c>
      <c r="F4674" s="118" t="s">
        <v>94</v>
      </c>
      <c r="G4674" s="661">
        <v>2</v>
      </c>
      <c r="H4674" s="650">
        <v>171.35</v>
      </c>
      <c r="I4674" s="650">
        <f>G4674*H4674</f>
        <v>342.7</v>
      </c>
      <c r="J4674" s="168">
        <v>44621</v>
      </c>
      <c r="K4674" s="671" t="s">
        <v>5</v>
      </c>
      <c r="L4674" s="312"/>
      <c r="M4674" s="652" t="s">
        <v>129</v>
      </c>
      <c r="N4674" s="654">
        <v>44655</v>
      </c>
      <c r="O4674" s="654">
        <v>44663</v>
      </c>
      <c r="P4674" s="713"/>
      <c r="Q4674" s="271" t="s">
        <v>100</v>
      </c>
      <c r="R4674" s="455">
        <f t="shared" ref="R4674:R4691" si="80">YEAR(J4674)</f>
        <v>2022</v>
      </c>
      <c r="S4674" s="330"/>
      <c r="T4674" s="330"/>
      <c r="U4674" s="330"/>
      <c r="V4674" s="330"/>
      <c r="W4674" s="330"/>
    </row>
    <row r="4675" spans="1:23" s="767" customFormat="1" ht="23.25" hidden="1" customHeight="1" x14ac:dyDescent="0.25">
      <c r="A4675" s="86" t="s">
        <v>0</v>
      </c>
      <c r="B4675" s="438" t="s">
        <v>7538</v>
      </c>
      <c r="C4675" s="661" t="s">
        <v>7448</v>
      </c>
      <c r="D4675" s="118" t="s">
        <v>7541</v>
      </c>
      <c r="E4675" s="342" t="s">
        <v>7542</v>
      </c>
      <c r="F4675" s="118" t="s">
        <v>94</v>
      </c>
      <c r="G4675" s="661">
        <v>4</v>
      </c>
      <c r="H4675" s="650">
        <v>0.43</v>
      </c>
      <c r="I4675" s="650">
        <f>G4675*H4675</f>
        <v>1.72</v>
      </c>
      <c r="J4675" s="168">
        <v>44621</v>
      </c>
      <c r="K4675" s="671" t="s">
        <v>5</v>
      </c>
      <c r="L4675" s="312"/>
      <c r="M4675" s="652" t="s">
        <v>129</v>
      </c>
      <c r="N4675" s="654">
        <v>44655</v>
      </c>
      <c r="O4675" s="654">
        <v>44663</v>
      </c>
      <c r="P4675" s="713"/>
      <c r="Q4675" s="271" t="s">
        <v>100</v>
      </c>
      <c r="R4675" s="455">
        <f t="shared" si="80"/>
        <v>2022</v>
      </c>
      <c r="S4675" s="330"/>
      <c r="T4675" s="330"/>
      <c r="U4675" s="330"/>
      <c r="V4675" s="330"/>
      <c r="W4675" s="330"/>
    </row>
    <row r="4676" spans="1:23" s="767" customFormat="1" ht="23.25" hidden="1" customHeight="1" x14ac:dyDescent="0.25">
      <c r="A4676" s="124" t="s">
        <v>7543</v>
      </c>
      <c r="B4676" s="438" t="s">
        <v>7544</v>
      </c>
      <c r="C4676" s="668" t="s">
        <v>947</v>
      </c>
      <c r="D4676" s="118" t="s">
        <v>7545</v>
      </c>
      <c r="E4676" s="342" t="s">
        <v>7546</v>
      </c>
      <c r="F4676" s="344" t="s">
        <v>44</v>
      </c>
      <c r="G4676" s="661">
        <v>2</v>
      </c>
      <c r="H4676" s="650">
        <v>48.81</v>
      </c>
      <c r="I4676" s="650">
        <f>G4676*H4676</f>
        <v>97.62</v>
      </c>
      <c r="J4676" s="168">
        <v>44622</v>
      </c>
      <c r="K4676" s="671" t="s">
        <v>234</v>
      </c>
      <c r="L4676" s="312" t="s">
        <v>0</v>
      </c>
      <c r="M4676" s="652" t="s">
        <v>3014</v>
      </c>
      <c r="N4676" s="654">
        <v>44629</v>
      </c>
      <c r="O4676" s="654">
        <v>44636</v>
      </c>
      <c r="P4676" s="118"/>
      <c r="Q4676" s="271" t="s">
        <v>100</v>
      </c>
      <c r="R4676" s="455">
        <f t="shared" si="80"/>
        <v>2022</v>
      </c>
      <c r="S4676" s="330"/>
      <c r="T4676" s="330"/>
      <c r="U4676" s="330"/>
      <c r="V4676" s="330"/>
      <c r="W4676" s="330"/>
    </row>
    <row r="4677" spans="1:23" ht="23.25" hidden="1" customHeight="1" x14ac:dyDescent="0.25">
      <c r="A4677" s="4" t="s">
        <v>4643</v>
      </c>
      <c r="B4677" s="438" t="s">
        <v>4644</v>
      </c>
      <c r="C4677" s="668" t="s">
        <v>4645</v>
      </c>
      <c r="D4677" s="118" t="s">
        <v>4646</v>
      </c>
      <c r="E4677" s="342" t="s">
        <v>4647</v>
      </c>
      <c r="F4677" s="344" t="s">
        <v>44</v>
      </c>
      <c r="G4677" s="332">
        <v>1</v>
      </c>
      <c r="H4677" s="650">
        <v>115</v>
      </c>
      <c r="I4677" s="650">
        <f>PRODUCT(G4677:H4677)</f>
        <v>115</v>
      </c>
      <c r="J4677" s="419">
        <v>44623</v>
      </c>
      <c r="K4677" s="598" t="s">
        <v>4645</v>
      </c>
      <c r="L4677" s="323" t="s">
        <v>7</v>
      </c>
      <c r="M4677" s="652" t="s">
        <v>129</v>
      </c>
      <c r="N4677" s="653">
        <v>44655</v>
      </c>
      <c r="O4677" s="654">
        <v>44663</v>
      </c>
      <c r="P4677" s="430"/>
      <c r="Q4677" s="2" t="s">
        <v>100</v>
      </c>
      <c r="R4677" s="455">
        <f t="shared" si="80"/>
        <v>2022</v>
      </c>
    </row>
    <row r="4678" spans="1:23" s="767" customFormat="1" ht="23.25" hidden="1" customHeight="1" x14ac:dyDescent="0.25">
      <c r="A4678" s="4" t="s">
        <v>4643</v>
      </c>
      <c r="B4678" s="438" t="s">
        <v>4648</v>
      </c>
      <c r="C4678" s="668" t="s">
        <v>4645</v>
      </c>
      <c r="D4678" s="118" t="s">
        <v>4649</v>
      </c>
      <c r="E4678" s="342" t="s">
        <v>4650</v>
      </c>
      <c r="F4678" s="344" t="s">
        <v>44</v>
      </c>
      <c r="G4678" s="332">
        <v>4</v>
      </c>
      <c r="H4678" s="650">
        <v>86.9</v>
      </c>
      <c r="I4678" s="650">
        <f>PRODUCT(G4678:H4678)</f>
        <v>347.6</v>
      </c>
      <c r="J4678" s="419">
        <v>44623</v>
      </c>
      <c r="K4678" s="598" t="s">
        <v>4645</v>
      </c>
      <c r="L4678" s="580" t="s">
        <v>7</v>
      </c>
      <c r="M4678" s="652" t="s">
        <v>129</v>
      </c>
      <c r="N4678" s="653">
        <v>44655</v>
      </c>
      <c r="O4678" s="654">
        <v>44663</v>
      </c>
      <c r="P4678" s="430"/>
      <c r="Q4678" s="2" t="s">
        <v>100</v>
      </c>
      <c r="R4678" s="455">
        <f t="shared" si="80"/>
        <v>2022</v>
      </c>
      <c r="S4678" s="330"/>
      <c r="T4678" s="330"/>
      <c r="U4678" s="330"/>
      <c r="V4678" s="330"/>
      <c r="W4678" s="330"/>
    </row>
    <row r="4679" spans="1:23" s="767" customFormat="1" ht="23.25" hidden="1" customHeight="1" x14ac:dyDescent="0.25">
      <c r="A4679" s="3" t="s">
        <v>120</v>
      </c>
      <c r="B4679" s="438" t="s">
        <v>2120</v>
      </c>
      <c r="C4679" s="668"/>
      <c r="D4679" s="118" t="s">
        <v>2121</v>
      </c>
      <c r="E4679" s="342" t="s">
        <v>2122</v>
      </c>
      <c r="F4679" s="344" t="s">
        <v>32</v>
      </c>
      <c r="G4679" s="344">
        <v>10</v>
      </c>
      <c r="H4679" s="650"/>
      <c r="I4679" s="650"/>
      <c r="J4679" s="366">
        <v>44623</v>
      </c>
      <c r="K4679" s="598" t="s">
        <v>1560</v>
      </c>
      <c r="L4679" s="312" t="s">
        <v>1378</v>
      </c>
      <c r="M4679" s="652" t="s">
        <v>129</v>
      </c>
      <c r="N4679" s="654">
        <v>44655</v>
      </c>
      <c r="O4679" s="654">
        <v>44663</v>
      </c>
      <c r="P4679" s="118"/>
      <c r="Q4679" s="271" t="s">
        <v>100</v>
      </c>
      <c r="R4679" s="455">
        <f t="shared" si="80"/>
        <v>2022</v>
      </c>
      <c r="S4679" s="330"/>
      <c r="T4679" s="330"/>
      <c r="U4679" s="330"/>
      <c r="V4679" s="330"/>
      <c r="W4679" s="330"/>
    </row>
    <row r="4680" spans="1:23" ht="23.25" hidden="1" customHeight="1" x14ac:dyDescent="0.25">
      <c r="A4680" s="3" t="s">
        <v>120</v>
      </c>
      <c r="B4680" s="438" t="s">
        <v>2120</v>
      </c>
      <c r="C4680" s="668"/>
      <c r="D4680" s="118" t="s">
        <v>2124</v>
      </c>
      <c r="E4680" s="342" t="s">
        <v>2125</v>
      </c>
      <c r="F4680" s="344" t="s">
        <v>32</v>
      </c>
      <c r="G4680" s="344">
        <v>10</v>
      </c>
      <c r="H4680" s="650"/>
      <c r="I4680" s="650"/>
      <c r="J4680" s="366">
        <v>44623</v>
      </c>
      <c r="K4680" s="598" t="s">
        <v>1560</v>
      </c>
      <c r="L4680" s="312" t="s">
        <v>1378</v>
      </c>
      <c r="M4680" s="652" t="s">
        <v>129</v>
      </c>
      <c r="N4680" s="654">
        <v>44655</v>
      </c>
      <c r="O4680" s="654">
        <v>44663</v>
      </c>
      <c r="P4680" s="118"/>
      <c r="Q4680" s="271" t="s">
        <v>100</v>
      </c>
      <c r="R4680" s="455">
        <f t="shared" si="80"/>
        <v>2022</v>
      </c>
    </row>
    <row r="4681" spans="1:23" ht="23.25" hidden="1" customHeight="1" x14ac:dyDescent="0.25">
      <c r="A4681" s="3" t="s">
        <v>120</v>
      </c>
      <c r="B4681" s="438" t="s">
        <v>2120</v>
      </c>
      <c r="C4681" s="668"/>
      <c r="D4681" s="118" t="s">
        <v>2126</v>
      </c>
      <c r="E4681" s="342" t="s">
        <v>2127</v>
      </c>
      <c r="F4681" s="344" t="s">
        <v>32</v>
      </c>
      <c r="G4681" s="344">
        <v>10</v>
      </c>
      <c r="H4681" s="650"/>
      <c r="I4681" s="650"/>
      <c r="J4681" s="419">
        <v>44623</v>
      </c>
      <c r="K4681" s="598" t="s">
        <v>1560</v>
      </c>
      <c r="L4681" s="312" t="s">
        <v>1378</v>
      </c>
      <c r="M4681" s="652" t="s">
        <v>129</v>
      </c>
      <c r="N4681" s="654">
        <v>44655</v>
      </c>
      <c r="O4681" s="654">
        <v>44663</v>
      </c>
      <c r="P4681" s="118"/>
      <c r="Q4681" s="271" t="s">
        <v>100</v>
      </c>
      <c r="R4681" s="455">
        <f t="shared" si="80"/>
        <v>2022</v>
      </c>
    </row>
    <row r="4682" spans="1:23" ht="23.25" hidden="1" customHeight="1" x14ac:dyDescent="0.25">
      <c r="A4682" s="3" t="s">
        <v>120</v>
      </c>
      <c r="B4682" s="438" t="s">
        <v>2120</v>
      </c>
      <c r="C4682" s="668"/>
      <c r="D4682" s="118" t="s">
        <v>2128</v>
      </c>
      <c r="E4682" s="342" t="s">
        <v>2129</v>
      </c>
      <c r="F4682" s="344" t="s">
        <v>32</v>
      </c>
      <c r="G4682" s="344">
        <v>10</v>
      </c>
      <c r="H4682" s="650"/>
      <c r="I4682" s="650"/>
      <c r="J4682" s="366">
        <v>44623</v>
      </c>
      <c r="K4682" s="598" t="s">
        <v>1560</v>
      </c>
      <c r="L4682" s="312" t="s">
        <v>1378</v>
      </c>
      <c r="M4682" s="652" t="s">
        <v>129</v>
      </c>
      <c r="N4682" s="654">
        <v>44655</v>
      </c>
      <c r="O4682" s="654">
        <v>44663</v>
      </c>
      <c r="P4682" s="118"/>
      <c r="Q4682" s="271" t="s">
        <v>100</v>
      </c>
      <c r="R4682" s="455">
        <f t="shared" si="80"/>
        <v>2022</v>
      </c>
    </row>
    <row r="4683" spans="1:23" ht="23.25" hidden="1" customHeight="1" x14ac:dyDescent="0.25">
      <c r="A4683" s="3" t="s">
        <v>120</v>
      </c>
      <c r="B4683" s="438" t="s">
        <v>2120</v>
      </c>
      <c r="C4683" s="668"/>
      <c r="D4683" s="118" t="s">
        <v>2130</v>
      </c>
      <c r="E4683" s="342" t="s">
        <v>2131</v>
      </c>
      <c r="F4683" s="344" t="s">
        <v>32</v>
      </c>
      <c r="G4683" s="344">
        <v>20</v>
      </c>
      <c r="H4683" s="650"/>
      <c r="I4683" s="650"/>
      <c r="J4683" s="419">
        <v>44623</v>
      </c>
      <c r="K4683" s="598" t="s">
        <v>1560</v>
      </c>
      <c r="L4683" s="312" t="s">
        <v>1378</v>
      </c>
      <c r="M4683" s="652" t="s">
        <v>129</v>
      </c>
      <c r="N4683" s="654">
        <v>44655</v>
      </c>
      <c r="O4683" s="654">
        <v>44663</v>
      </c>
      <c r="P4683" s="118"/>
      <c r="Q4683" s="271" t="s">
        <v>100</v>
      </c>
      <c r="R4683" s="455">
        <f t="shared" si="80"/>
        <v>2022</v>
      </c>
    </row>
    <row r="4684" spans="1:23" ht="23.25" hidden="1" customHeight="1" x14ac:dyDescent="0.25">
      <c r="A4684" s="3" t="s">
        <v>120</v>
      </c>
      <c r="B4684" s="438" t="s">
        <v>2120</v>
      </c>
      <c r="C4684" s="668"/>
      <c r="D4684" s="118" t="s">
        <v>2132</v>
      </c>
      <c r="E4684" s="342" t="s">
        <v>2133</v>
      </c>
      <c r="F4684" s="344" t="s">
        <v>32</v>
      </c>
      <c r="G4684" s="344">
        <v>10</v>
      </c>
      <c r="H4684" s="650"/>
      <c r="I4684" s="650"/>
      <c r="J4684" s="366">
        <v>44623</v>
      </c>
      <c r="K4684" s="598" t="s">
        <v>1560</v>
      </c>
      <c r="L4684" s="312" t="s">
        <v>1378</v>
      </c>
      <c r="M4684" s="652" t="s">
        <v>129</v>
      </c>
      <c r="N4684" s="654">
        <v>44655</v>
      </c>
      <c r="O4684" s="654">
        <v>44663</v>
      </c>
      <c r="P4684" s="118"/>
      <c r="Q4684" s="271" t="s">
        <v>100</v>
      </c>
      <c r="R4684" s="455">
        <f t="shared" si="80"/>
        <v>2022</v>
      </c>
    </row>
    <row r="4685" spans="1:23" ht="23.25" hidden="1" customHeight="1" x14ac:dyDescent="0.25">
      <c r="A4685" s="3" t="s">
        <v>120</v>
      </c>
      <c r="B4685" s="438" t="s">
        <v>2120</v>
      </c>
      <c r="C4685" s="668"/>
      <c r="D4685" s="118" t="s">
        <v>2134</v>
      </c>
      <c r="E4685" s="342" t="s">
        <v>2135</v>
      </c>
      <c r="F4685" s="344" t="s">
        <v>32</v>
      </c>
      <c r="G4685" s="344">
        <v>20</v>
      </c>
      <c r="H4685" s="650"/>
      <c r="I4685" s="650"/>
      <c r="J4685" s="419">
        <v>44623</v>
      </c>
      <c r="K4685" s="598" t="s">
        <v>1560</v>
      </c>
      <c r="L4685" s="312" t="s">
        <v>1378</v>
      </c>
      <c r="M4685" s="652" t="s">
        <v>129</v>
      </c>
      <c r="N4685" s="654">
        <v>44655</v>
      </c>
      <c r="O4685" s="654">
        <v>44663</v>
      </c>
      <c r="P4685" s="118"/>
      <c r="Q4685" s="271" t="s">
        <v>100</v>
      </c>
      <c r="R4685" s="455">
        <f t="shared" si="80"/>
        <v>2022</v>
      </c>
    </row>
    <row r="4686" spans="1:23" ht="23.25" hidden="1" customHeight="1" x14ac:dyDescent="0.25">
      <c r="A4686" s="4" t="s">
        <v>4643</v>
      </c>
      <c r="B4686" s="438" t="s">
        <v>4661</v>
      </c>
      <c r="C4686" s="668" t="s">
        <v>4645</v>
      </c>
      <c r="D4686" s="118" t="s">
        <v>4662</v>
      </c>
      <c r="E4686" s="342" t="s">
        <v>4663</v>
      </c>
      <c r="F4686" s="344" t="s">
        <v>44</v>
      </c>
      <c r="G4686" s="332">
        <v>5</v>
      </c>
      <c r="H4686" s="650">
        <v>11.25</v>
      </c>
      <c r="I4686" s="650">
        <f>PRODUCT(G4686:H4686)</f>
        <v>56.25</v>
      </c>
      <c r="J4686" s="419">
        <v>44623</v>
      </c>
      <c r="K4686" s="598" t="s">
        <v>4645</v>
      </c>
      <c r="L4686" s="580" t="s">
        <v>7</v>
      </c>
      <c r="M4686" s="652" t="s">
        <v>129</v>
      </c>
      <c r="N4686" s="653">
        <v>44655</v>
      </c>
      <c r="O4686" s="654">
        <v>44663</v>
      </c>
      <c r="P4686" s="430"/>
      <c r="Q4686" s="2" t="s">
        <v>100</v>
      </c>
      <c r="R4686" s="455">
        <f t="shared" si="80"/>
        <v>2022</v>
      </c>
    </row>
    <row r="4687" spans="1:23" ht="23.25" hidden="1" customHeight="1" x14ac:dyDescent="0.25">
      <c r="A4687" s="4" t="s">
        <v>4643</v>
      </c>
      <c r="B4687" s="438" t="s">
        <v>4664</v>
      </c>
      <c r="C4687" s="668" t="s">
        <v>4645</v>
      </c>
      <c r="D4687" s="118" t="s">
        <v>4665</v>
      </c>
      <c r="E4687" s="342" t="s">
        <v>4666</v>
      </c>
      <c r="F4687" s="344" t="s">
        <v>44</v>
      </c>
      <c r="G4687" s="332">
        <v>2</v>
      </c>
      <c r="H4687" s="650">
        <v>23.5</v>
      </c>
      <c r="I4687" s="650">
        <v>29.8</v>
      </c>
      <c r="J4687" s="419">
        <v>44623</v>
      </c>
      <c r="K4687" s="598" t="s">
        <v>4645</v>
      </c>
      <c r="L4687" s="323" t="s">
        <v>7</v>
      </c>
      <c r="M4687" s="652" t="s">
        <v>129</v>
      </c>
      <c r="N4687" s="653">
        <v>44655</v>
      </c>
      <c r="O4687" s="654">
        <v>44663</v>
      </c>
      <c r="P4687" s="430"/>
      <c r="Q4687" s="2" t="s">
        <v>100</v>
      </c>
      <c r="R4687" s="455">
        <f t="shared" si="80"/>
        <v>2022</v>
      </c>
    </row>
    <row r="4688" spans="1:23" ht="23.25" hidden="1" customHeight="1" x14ac:dyDescent="0.25">
      <c r="A4688" s="3" t="s">
        <v>10</v>
      </c>
      <c r="B4688" s="438" t="s">
        <v>7547</v>
      </c>
      <c r="C4688" s="661" t="s">
        <v>7448</v>
      </c>
      <c r="D4688" s="118" t="s">
        <v>7548</v>
      </c>
      <c r="E4688" s="342" t="s">
        <v>7549</v>
      </c>
      <c r="F4688" s="118" t="s">
        <v>683</v>
      </c>
      <c r="G4688" s="661">
        <v>20</v>
      </c>
      <c r="H4688" s="650">
        <v>0.68</v>
      </c>
      <c r="I4688" s="650">
        <f>H4688*G4688</f>
        <v>13.600000000000001</v>
      </c>
      <c r="J4688" s="168">
        <v>44627</v>
      </c>
      <c r="K4688" s="671" t="s">
        <v>5</v>
      </c>
      <c r="L4688" s="312"/>
      <c r="M4688" s="652" t="s">
        <v>3014</v>
      </c>
      <c r="N4688" s="654">
        <v>44628</v>
      </c>
      <c r="O4688" s="657">
        <v>44634</v>
      </c>
      <c r="P4688" s="118"/>
      <c r="Q4688" s="271" t="s">
        <v>100</v>
      </c>
      <c r="R4688" s="455">
        <f t="shared" si="80"/>
        <v>2022</v>
      </c>
      <c r="S4688" s="124"/>
      <c r="T4688" s="124"/>
      <c r="U4688" s="124"/>
      <c r="V4688" s="124"/>
      <c r="W4688" s="124"/>
    </row>
    <row r="4689" spans="1:23" ht="23.25" hidden="1" customHeight="1" x14ac:dyDescent="0.25">
      <c r="A4689" s="3" t="s">
        <v>2644</v>
      </c>
      <c r="B4689" s="86" t="s">
        <v>3983</v>
      </c>
      <c r="C4689" s="376" t="s">
        <v>694</v>
      </c>
      <c r="D4689" s="344">
        <v>1031235</v>
      </c>
      <c r="E4689" s="342" t="s">
        <v>3984</v>
      </c>
      <c r="F4689" s="344" t="s">
        <v>44</v>
      </c>
      <c r="G4689" s="344">
        <v>3</v>
      </c>
      <c r="H4689" s="650">
        <v>80.97</v>
      </c>
      <c r="I4689" s="650">
        <f>G4689*H4689</f>
        <v>242.91</v>
      </c>
      <c r="J4689" s="366">
        <v>44628</v>
      </c>
      <c r="K4689" s="598" t="s">
        <v>694</v>
      </c>
      <c r="L4689" s="361" t="s">
        <v>10</v>
      </c>
      <c r="M4689" s="652"/>
      <c r="N4689" s="654">
        <v>44629</v>
      </c>
      <c r="O4689" s="657">
        <v>44641</v>
      </c>
      <c r="P4689" s="713"/>
      <c r="Q4689" s="7" t="s">
        <v>100</v>
      </c>
      <c r="R4689" s="455">
        <f t="shared" si="80"/>
        <v>2022</v>
      </c>
    </row>
    <row r="4690" spans="1:23" ht="23.25" hidden="1" customHeight="1" x14ac:dyDescent="0.25">
      <c r="A4690" s="437" t="s">
        <v>36</v>
      </c>
      <c r="B4690" s="86" t="s">
        <v>7550</v>
      </c>
      <c r="C4690" s="661"/>
      <c r="D4690" s="118"/>
      <c r="E4690" s="342" t="s">
        <v>7550</v>
      </c>
      <c r="F4690" s="118" t="s">
        <v>32</v>
      </c>
      <c r="G4690" s="661">
        <v>1</v>
      </c>
      <c r="H4690" s="650">
        <v>372</v>
      </c>
      <c r="I4690" s="650">
        <v>372</v>
      </c>
      <c r="J4690" s="168">
        <v>44629</v>
      </c>
      <c r="K4690" s="671" t="s">
        <v>192</v>
      </c>
      <c r="L4690" s="312" t="s">
        <v>36</v>
      </c>
      <c r="M4690" s="652" t="s">
        <v>455</v>
      </c>
      <c r="N4690" s="654">
        <v>44641</v>
      </c>
      <c r="O4690" s="657">
        <v>44641</v>
      </c>
      <c r="P4690" s="118"/>
      <c r="Q4690" s="760" t="s">
        <v>67</v>
      </c>
      <c r="R4690" s="455">
        <f t="shared" si="80"/>
        <v>2022</v>
      </c>
    </row>
    <row r="4691" spans="1:23" ht="29.25" hidden="1" customHeight="1" x14ac:dyDescent="0.25">
      <c r="A4691" s="437" t="s">
        <v>54</v>
      </c>
      <c r="B4691" s="86" t="s">
        <v>7551</v>
      </c>
      <c r="C4691" s="661"/>
      <c r="D4691" s="118">
        <v>72300037</v>
      </c>
      <c r="E4691" s="342" t="s">
        <v>7345</v>
      </c>
      <c r="F4691" s="118" t="s">
        <v>32</v>
      </c>
      <c r="G4691" s="661">
        <v>1</v>
      </c>
      <c r="H4691" s="650">
        <v>155.79</v>
      </c>
      <c r="I4691" s="650">
        <v>155.79</v>
      </c>
      <c r="J4691" s="168">
        <v>44629</v>
      </c>
      <c r="K4691" s="671" t="s">
        <v>1892</v>
      </c>
      <c r="L4691" s="312" t="s">
        <v>0</v>
      </c>
      <c r="M4691" s="652" t="s">
        <v>3014</v>
      </c>
      <c r="N4691" s="654">
        <v>44629</v>
      </c>
      <c r="O4691" s="654">
        <v>44641</v>
      </c>
      <c r="P4691" s="118"/>
      <c r="Q4691" s="271" t="s">
        <v>100</v>
      </c>
      <c r="R4691" s="455">
        <f t="shared" si="80"/>
        <v>2022</v>
      </c>
    </row>
    <row r="4692" spans="1:23" ht="23.25" hidden="1" customHeight="1" x14ac:dyDescent="0.25">
      <c r="A4692" s="437" t="s">
        <v>1378</v>
      </c>
      <c r="B4692" s="86" t="s">
        <v>7552</v>
      </c>
      <c r="C4692" s="661"/>
      <c r="D4692" s="118">
        <v>70130028</v>
      </c>
      <c r="E4692" s="342" t="s">
        <v>7553</v>
      </c>
      <c r="F4692" s="118" t="s">
        <v>32</v>
      </c>
      <c r="G4692" s="661">
        <v>3</v>
      </c>
      <c r="H4692" s="650">
        <v>13.8</v>
      </c>
      <c r="I4692" s="650">
        <v>13.8</v>
      </c>
      <c r="J4692" s="168">
        <v>44629</v>
      </c>
      <c r="K4692" s="671" t="s">
        <v>287</v>
      </c>
      <c r="L4692" s="312" t="s">
        <v>1378</v>
      </c>
      <c r="M4692" s="652" t="s">
        <v>3014</v>
      </c>
      <c r="N4692" s="654">
        <v>44630</v>
      </c>
      <c r="O4692" s="654">
        <v>44641</v>
      </c>
      <c r="P4692" s="118"/>
      <c r="Q4692" s="271" t="s">
        <v>67</v>
      </c>
      <c r="R4692" s="86">
        <v>2022</v>
      </c>
    </row>
    <row r="4693" spans="1:23" ht="23.25" hidden="1" customHeight="1" x14ac:dyDescent="0.25">
      <c r="A4693" s="4" t="s">
        <v>84</v>
      </c>
      <c r="B4693" s="4" t="s">
        <v>6957</v>
      </c>
      <c r="C4693" s="430"/>
      <c r="D4693" s="332"/>
      <c r="E4693" s="337" t="s">
        <v>7554</v>
      </c>
      <c r="F4693" s="332" t="s">
        <v>32</v>
      </c>
      <c r="G4693" s="332">
        <v>10</v>
      </c>
      <c r="H4693" s="650">
        <v>17.739999999999998</v>
      </c>
      <c r="I4693" s="650">
        <v>177.39999999999998</v>
      </c>
      <c r="J4693" s="419">
        <v>43543</v>
      </c>
      <c r="K4693" s="598" t="s">
        <v>76</v>
      </c>
      <c r="L4693" s="323" t="s">
        <v>84</v>
      </c>
      <c r="M4693" s="652" t="s">
        <v>66</v>
      </c>
      <c r="N4693" s="653">
        <v>44295</v>
      </c>
      <c r="O4693" s="654">
        <v>43551</v>
      </c>
      <c r="P4693" s="430"/>
      <c r="Q4693" s="2" t="s">
        <v>67</v>
      </c>
      <c r="R4693" s="655">
        <v>2019</v>
      </c>
    </row>
    <row r="4694" spans="1:23" ht="23.25" hidden="1" customHeight="1" x14ac:dyDescent="0.25">
      <c r="A4694" s="124" t="s">
        <v>154</v>
      </c>
      <c r="B4694" s="86" t="s">
        <v>7555</v>
      </c>
      <c r="C4694" s="661" t="s">
        <v>7556</v>
      </c>
      <c r="D4694" s="118" t="s">
        <v>7556</v>
      </c>
      <c r="E4694" s="342" t="s">
        <v>7555</v>
      </c>
      <c r="F4694" s="118" t="s">
        <v>144</v>
      </c>
      <c r="G4694" s="661">
        <v>5</v>
      </c>
      <c r="H4694" s="650">
        <v>7.75</v>
      </c>
      <c r="I4694" s="650">
        <v>38.75</v>
      </c>
      <c r="J4694" s="500">
        <v>44643</v>
      </c>
      <c r="K4694" s="782" t="s">
        <v>33</v>
      </c>
      <c r="L4694" s="312" t="s">
        <v>154</v>
      </c>
      <c r="M4694" s="652" t="s">
        <v>129</v>
      </c>
      <c r="N4694" s="654">
        <v>44656</v>
      </c>
      <c r="O4694" s="654">
        <v>44663</v>
      </c>
      <c r="P4694" s="118"/>
      <c r="Q4694" s="271" t="s">
        <v>67</v>
      </c>
      <c r="R4694" s="455">
        <f t="shared" ref="R4694:R4700" si="81">YEAR(J4694)</f>
        <v>2022</v>
      </c>
    </row>
    <row r="4695" spans="1:23" ht="23.25" hidden="1" customHeight="1" x14ac:dyDescent="0.25">
      <c r="A4695" s="124" t="s">
        <v>154</v>
      </c>
      <c r="B4695" s="86" t="s">
        <v>7557</v>
      </c>
      <c r="C4695" s="661" t="s">
        <v>7558</v>
      </c>
      <c r="D4695" s="118" t="s">
        <v>7558</v>
      </c>
      <c r="E4695" s="342" t="s">
        <v>7557</v>
      </c>
      <c r="F4695" s="118" t="s">
        <v>144</v>
      </c>
      <c r="G4695" s="661">
        <v>5</v>
      </c>
      <c r="H4695" s="650">
        <v>3.37</v>
      </c>
      <c r="I4695" s="650">
        <v>16.850000000000001</v>
      </c>
      <c r="J4695" s="500">
        <v>44643</v>
      </c>
      <c r="K4695" s="782" t="s">
        <v>33</v>
      </c>
      <c r="L4695" s="312" t="s">
        <v>154</v>
      </c>
      <c r="M4695" s="652" t="s">
        <v>129</v>
      </c>
      <c r="N4695" s="654">
        <v>44656</v>
      </c>
      <c r="O4695" s="654">
        <v>44663</v>
      </c>
      <c r="P4695" s="118"/>
      <c r="Q4695" s="271" t="s">
        <v>67</v>
      </c>
      <c r="R4695" s="455">
        <f t="shared" si="81"/>
        <v>2022</v>
      </c>
    </row>
    <row r="4696" spans="1:23" ht="23.25" hidden="1" customHeight="1" x14ac:dyDescent="0.25">
      <c r="A4696" s="331" t="s">
        <v>1048</v>
      </c>
      <c r="B4696" s="86" t="s">
        <v>4523</v>
      </c>
      <c r="C4696" s="430" t="s">
        <v>1832</v>
      </c>
      <c r="D4696" s="332" t="s">
        <v>3210</v>
      </c>
      <c r="E4696" s="342" t="s">
        <v>1838</v>
      </c>
      <c r="F4696" s="332" t="s">
        <v>94</v>
      </c>
      <c r="G4696" s="332">
        <v>24</v>
      </c>
      <c r="H4696" s="650">
        <v>11.19</v>
      </c>
      <c r="I4696" s="650">
        <f>G4696*H4696</f>
        <v>268.56</v>
      </c>
      <c r="J4696" s="366">
        <v>44651</v>
      </c>
      <c r="K4696" s="598" t="s">
        <v>9234</v>
      </c>
      <c r="L4696" s="323" t="s">
        <v>9</v>
      </c>
      <c r="M4696" s="652" t="s">
        <v>129</v>
      </c>
      <c r="N4696" s="653">
        <v>44655</v>
      </c>
      <c r="O4696" s="654">
        <v>44657</v>
      </c>
      <c r="P4696" s="4"/>
      <c r="Q4696" s="2" t="s">
        <v>67</v>
      </c>
      <c r="R4696" s="455">
        <f t="shared" si="81"/>
        <v>2022</v>
      </c>
    </row>
    <row r="4697" spans="1:23" ht="23.25" hidden="1" customHeight="1" x14ac:dyDescent="0.25">
      <c r="A4697" s="331" t="s">
        <v>1048</v>
      </c>
      <c r="B4697" s="86" t="s">
        <v>4523</v>
      </c>
      <c r="C4697" s="430" t="s">
        <v>1832</v>
      </c>
      <c r="D4697" s="332" t="s">
        <v>7559</v>
      </c>
      <c r="E4697" s="342" t="s">
        <v>1836</v>
      </c>
      <c r="F4697" s="332" t="s">
        <v>94</v>
      </c>
      <c r="G4697" s="332">
        <v>12</v>
      </c>
      <c r="H4697" s="650">
        <v>6.99</v>
      </c>
      <c r="I4697" s="650">
        <f>G4697*H4697</f>
        <v>83.88</v>
      </c>
      <c r="J4697" s="366">
        <v>44651</v>
      </c>
      <c r="K4697" s="598" t="s">
        <v>9234</v>
      </c>
      <c r="L4697" s="323" t="s">
        <v>9</v>
      </c>
      <c r="M4697" s="652" t="s">
        <v>129</v>
      </c>
      <c r="N4697" s="653">
        <v>44655</v>
      </c>
      <c r="O4697" s="654">
        <v>44657</v>
      </c>
      <c r="P4697" s="430"/>
      <c r="Q4697" s="2" t="s">
        <v>67</v>
      </c>
      <c r="R4697" s="455">
        <f t="shared" si="81"/>
        <v>2022</v>
      </c>
      <c r="S4697" s="124"/>
      <c r="T4697" s="124"/>
      <c r="U4697" s="124"/>
      <c r="V4697" s="124"/>
      <c r="W4697" s="124"/>
    </row>
    <row r="4698" spans="1:23" ht="23.25" hidden="1" customHeight="1" x14ac:dyDescent="0.25">
      <c r="A4698" s="331" t="s">
        <v>1048</v>
      </c>
      <c r="B4698" s="86" t="s">
        <v>4523</v>
      </c>
      <c r="C4698" s="430" t="s">
        <v>1832</v>
      </c>
      <c r="D4698" s="332" t="s">
        <v>7560</v>
      </c>
      <c r="E4698" s="342" t="s">
        <v>1834</v>
      </c>
      <c r="F4698" s="332" t="s">
        <v>94</v>
      </c>
      <c r="G4698" s="332">
        <v>12</v>
      </c>
      <c r="H4698" s="650">
        <v>8.07</v>
      </c>
      <c r="I4698" s="650">
        <f>G4698*H4698</f>
        <v>96.84</v>
      </c>
      <c r="J4698" s="366">
        <v>44651</v>
      </c>
      <c r="K4698" s="598" t="s">
        <v>9234</v>
      </c>
      <c r="L4698" s="323" t="s">
        <v>9</v>
      </c>
      <c r="M4698" s="652" t="s">
        <v>129</v>
      </c>
      <c r="N4698" s="653">
        <v>44655</v>
      </c>
      <c r="O4698" s="654">
        <v>44657</v>
      </c>
      <c r="P4698" s="723"/>
      <c r="Q4698" s="768" t="s">
        <v>67</v>
      </c>
      <c r="R4698" s="455">
        <f t="shared" si="81"/>
        <v>2022</v>
      </c>
    </row>
    <row r="4699" spans="1:23" ht="23.25" hidden="1" customHeight="1" x14ac:dyDescent="0.25">
      <c r="A4699" s="5" t="s">
        <v>2641</v>
      </c>
      <c r="B4699" s="86" t="s">
        <v>3938</v>
      </c>
      <c r="C4699" s="376" t="s">
        <v>694</v>
      </c>
      <c r="D4699" s="344">
        <v>1055560</v>
      </c>
      <c r="E4699" s="342" t="s">
        <v>3938</v>
      </c>
      <c r="F4699" s="344" t="s">
        <v>44</v>
      </c>
      <c r="G4699" s="344">
        <v>4</v>
      </c>
      <c r="H4699" s="650"/>
      <c r="I4699" s="650">
        <v>0</v>
      </c>
      <c r="J4699" s="366">
        <v>44652</v>
      </c>
      <c r="K4699" s="738" t="s">
        <v>694</v>
      </c>
      <c r="L4699" s="361" t="s">
        <v>2496</v>
      </c>
      <c r="M4699" s="652" t="s">
        <v>129</v>
      </c>
      <c r="N4699" s="654">
        <v>44655</v>
      </c>
      <c r="O4699" s="654">
        <v>44663</v>
      </c>
      <c r="P4699" s="713"/>
      <c r="Q4699" s="7" t="s">
        <v>100</v>
      </c>
      <c r="R4699" s="455">
        <f t="shared" si="81"/>
        <v>2022</v>
      </c>
    </row>
    <row r="4700" spans="1:23" ht="23.25" hidden="1" customHeight="1" x14ac:dyDescent="0.25">
      <c r="A4700" s="124" t="s">
        <v>54</v>
      </c>
      <c r="B4700" s="86" t="s">
        <v>7373</v>
      </c>
      <c r="C4700" s="661" t="s">
        <v>694</v>
      </c>
      <c r="D4700" s="118" t="s">
        <v>7374</v>
      </c>
      <c r="E4700" s="342" t="s">
        <v>7375</v>
      </c>
      <c r="F4700" s="344" t="s">
        <v>44</v>
      </c>
      <c r="G4700" s="661">
        <v>3</v>
      </c>
      <c r="H4700" s="650"/>
      <c r="I4700" s="650"/>
      <c r="J4700" s="168">
        <v>44652</v>
      </c>
      <c r="K4700" s="671" t="s">
        <v>694</v>
      </c>
      <c r="L4700" s="312" t="s">
        <v>54</v>
      </c>
      <c r="M4700" s="652" t="s">
        <v>129</v>
      </c>
      <c r="N4700" s="654">
        <v>44655</v>
      </c>
      <c r="O4700" s="654">
        <v>44663</v>
      </c>
      <c r="P4700" s="713"/>
      <c r="Q4700" s="271" t="s">
        <v>100</v>
      </c>
      <c r="R4700" s="455">
        <f t="shared" si="81"/>
        <v>2022</v>
      </c>
    </row>
    <row r="4701" spans="1:23" ht="23.25" hidden="1" customHeight="1" x14ac:dyDescent="0.25">
      <c r="A4701" s="4" t="s">
        <v>84</v>
      </c>
      <c r="B4701" s="4" t="s">
        <v>6957</v>
      </c>
      <c r="C4701" s="430"/>
      <c r="D4701" s="332"/>
      <c r="E4701" s="337" t="s">
        <v>7561</v>
      </c>
      <c r="F4701" s="332" t="s">
        <v>32</v>
      </c>
      <c r="G4701" s="332">
        <v>10</v>
      </c>
      <c r="H4701" s="650">
        <v>23.92</v>
      </c>
      <c r="I4701" s="650">
        <v>239.20000000000002</v>
      </c>
      <c r="J4701" s="419">
        <v>43543</v>
      </c>
      <c r="K4701" s="598" t="s">
        <v>76</v>
      </c>
      <c r="L4701" s="323" t="s">
        <v>84</v>
      </c>
      <c r="M4701" s="652" t="s">
        <v>66</v>
      </c>
      <c r="N4701" s="653">
        <v>44295</v>
      </c>
      <c r="O4701" s="654">
        <v>43551</v>
      </c>
      <c r="P4701" s="430"/>
      <c r="Q4701" s="2" t="s">
        <v>67</v>
      </c>
      <c r="R4701" s="655">
        <v>2019</v>
      </c>
    </row>
    <row r="4702" spans="1:23" ht="23.25" hidden="1" customHeight="1" x14ac:dyDescent="0.25">
      <c r="A4702" s="124" t="s">
        <v>36</v>
      </c>
      <c r="B4702" s="86" t="s">
        <v>7562</v>
      </c>
      <c r="C4702" s="661" t="s">
        <v>4217</v>
      </c>
      <c r="D4702" s="118" t="s">
        <v>7563</v>
      </c>
      <c r="E4702" s="342" t="s">
        <v>7564</v>
      </c>
      <c r="F4702" s="118" t="s">
        <v>32</v>
      </c>
      <c r="G4702" s="661">
        <v>1</v>
      </c>
      <c r="H4702" s="650"/>
      <c r="I4702" s="650"/>
      <c r="J4702" s="500">
        <v>44655</v>
      </c>
      <c r="K4702" s="782" t="s">
        <v>33</v>
      </c>
      <c r="L4702" s="312" t="s">
        <v>36</v>
      </c>
      <c r="M4702" s="652" t="s">
        <v>129</v>
      </c>
      <c r="N4702" s="654">
        <v>44656</v>
      </c>
      <c r="O4702" s="654">
        <v>44657</v>
      </c>
      <c r="P4702" s="118"/>
      <c r="Q4702" s="271" t="s">
        <v>67</v>
      </c>
      <c r="R4702" s="455">
        <f t="shared" ref="R4702:R4712" si="82">YEAR(J4702)</f>
        <v>2022</v>
      </c>
    </row>
    <row r="4703" spans="1:23" ht="23.25" hidden="1" customHeight="1" x14ac:dyDescent="0.25">
      <c r="A4703" s="124" t="s">
        <v>36</v>
      </c>
      <c r="B4703" s="86" t="s">
        <v>7565</v>
      </c>
      <c r="C4703" s="661" t="s">
        <v>4217</v>
      </c>
      <c r="D4703" s="118" t="s">
        <v>7566</v>
      </c>
      <c r="E4703" s="342" t="s">
        <v>7567</v>
      </c>
      <c r="F4703" s="118" t="s">
        <v>32</v>
      </c>
      <c r="G4703" s="661">
        <v>1</v>
      </c>
      <c r="H4703" s="650"/>
      <c r="I4703" s="650"/>
      <c r="J4703" s="500">
        <v>44655</v>
      </c>
      <c r="K4703" s="782" t="s">
        <v>33</v>
      </c>
      <c r="L4703" s="312" t="s">
        <v>36</v>
      </c>
      <c r="M4703" s="652" t="s">
        <v>129</v>
      </c>
      <c r="N4703" s="654">
        <v>44656</v>
      </c>
      <c r="O4703" s="654">
        <v>44657</v>
      </c>
      <c r="P4703" s="118"/>
      <c r="Q4703" s="271" t="s">
        <v>67</v>
      </c>
      <c r="R4703" s="455">
        <f t="shared" si="82"/>
        <v>2022</v>
      </c>
    </row>
    <row r="4704" spans="1:23" ht="23.25" hidden="1" customHeight="1" x14ac:dyDescent="0.25">
      <c r="A4704" s="124" t="s">
        <v>103</v>
      </c>
      <c r="B4704" s="492" t="s">
        <v>7568</v>
      </c>
      <c r="C4704" s="661" t="s">
        <v>7448</v>
      </c>
      <c r="D4704" s="344" t="s">
        <v>7569</v>
      </c>
      <c r="E4704" s="342" t="s">
        <v>7570</v>
      </c>
      <c r="F4704" s="118" t="s">
        <v>32</v>
      </c>
      <c r="G4704" s="661">
        <v>2</v>
      </c>
      <c r="H4704" s="650">
        <v>328.81</v>
      </c>
      <c r="I4704" s="650">
        <f>H4704*G4704</f>
        <v>657.62</v>
      </c>
      <c r="J4704" s="168">
        <v>44656</v>
      </c>
      <c r="K4704" s="671" t="s">
        <v>5</v>
      </c>
      <c r="L4704" s="312"/>
      <c r="M4704" s="652" t="s">
        <v>129</v>
      </c>
      <c r="N4704" s="654">
        <v>44656</v>
      </c>
      <c r="O4704" s="654">
        <v>44657</v>
      </c>
      <c r="P4704" s="118"/>
      <c r="Q4704" s="271" t="s">
        <v>100</v>
      </c>
      <c r="R4704" s="455">
        <f t="shared" si="82"/>
        <v>2022</v>
      </c>
    </row>
    <row r="4705" spans="1:23" ht="23.25" hidden="1" customHeight="1" x14ac:dyDescent="0.25">
      <c r="A4705" s="124" t="s">
        <v>0</v>
      </c>
      <c r="B4705" s="86" t="s">
        <v>7571</v>
      </c>
      <c r="C4705" s="661" t="s">
        <v>7448</v>
      </c>
      <c r="D4705" s="118" t="s">
        <v>7572</v>
      </c>
      <c r="E4705" s="158" t="s">
        <v>7573</v>
      </c>
      <c r="F4705" s="118" t="s">
        <v>94</v>
      </c>
      <c r="G4705" s="661">
        <v>10</v>
      </c>
      <c r="H4705" s="650"/>
      <c r="I4705" s="650"/>
      <c r="J4705" s="168">
        <v>44657</v>
      </c>
      <c r="K4705" s="671" t="s">
        <v>5</v>
      </c>
      <c r="L4705" s="312"/>
      <c r="M4705" s="652" t="s">
        <v>2351</v>
      </c>
      <c r="N4705" s="654">
        <v>44663</v>
      </c>
      <c r="O4705" s="654">
        <v>44663</v>
      </c>
      <c r="P4705" s="118"/>
      <c r="Q4705" s="271" t="s">
        <v>100</v>
      </c>
      <c r="R4705" s="455">
        <f t="shared" si="82"/>
        <v>2022</v>
      </c>
      <c r="S4705" s="124"/>
      <c r="T4705" s="124"/>
      <c r="U4705" s="124"/>
      <c r="V4705" s="124"/>
      <c r="W4705" s="124"/>
    </row>
    <row r="4706" spans="1:23" ht="23.25" hidden="1" customHeight="1" x14ac:dyDescent="0.25">
      <c r="A4706" s="124" t="s">
        <v>0</v>
      </c>
      <c r="B4706" s="86" t="s">
        <v>7571</v>
      </c>
      <c r="C4706" s="661" t="s">
        <v>7448</v>
      </c>
      <c r="D4706" s="118" t="s">
        <v>7574</v>
      </c>
      <c r="E4706" s="158" t="s">
        <v>7575</v>
      </c>
      <c r="F4706" s="118" t="s">
        <v>94</v>
      </c>
      <c r="G4706" s="661">
        <v>6</v>
      </c>
      <c r="H4706" s="650"/>
      <c r="I4706" s="650"/>
      <c r="J4706" s="168">
        <v>44657</v>
      </c>
      <c r="K4706" s="671" t="s">
        <v>5</v>
      </c>
      <c r="L4706" s="312"/>
      <c r="M4706" s="652" t="s">
        <v>2351</v>
      </c>
      <c r="N4706" s="654">
        <v>44663</v>
      </c>
      <c r="O4706" s="654">
        <v>44663</v>
      </c>
      <c r="P4706" s="118"/>
      <c r="Q4706" s="271" t="s">
        <v>100</v>
      </c>
      <c r="R4706" s="455">
        <f t="shared" si="82"/>
        <v>2022</v>
      </c>
      <c r="S4706" s="124"/>
      <c r="T4706" s="124"/>
      <c r="U4706" s="124"/>
      <c r="V4706" s="124"/>
      <c r="W4706" s="124"/>
    </row>
    <row r="4707" spans="1:23" ht="23.25" hidden="1" customHeight="1" x14ac:dyDescent="0.25">
      <c r="A4707" s="124" t="s">
        <v>0</v>
      </c>
      <c r="B4707" s="86" t="s">
        <v>7571</v>
      </c>
      <c r="C4707" s="661" t="s">
        <v>7448</v>
      </c>
      <c r="D4707" s="118" t="s">
        <v>7510</v>
      </c>
      <c r="E4707" s="158" t="s">
        <v>7576</v>
      </c>
      <c r="F4707" s="118" t="s">
        <v>94</v>
      </c>
      <c r="G4707" s="661">
        <v>10</v>
      </c>
      <c r="H4707" s="650"/>
      <c r="I4707" s="650"/>
      <c r="J4707" s="168">
        <v>44657</v>
      </c>
      <c r="K4707" s="671" t="s">
        <v>5</v>
      </c>
      <c r="L4707" s="312"/>
      <c r="M4707" s="652" t="s">
        <v>2351</v>
      </c>
      <c r="N4707" s="654">
        <v>44663</v>
      </c>
      <c r="O4707" s="654">
        <v>44663</v>
      </c>
      <c r="P4707" s="118"/>
      <c r="Q4707" s="271" t="s">
        <v>67</v>
      </c>
      <c r="R4707" s="455">
        <f t="shared" si="82"/>
        <v>2022</v>
      </c>
    </row>
    <row r="4708" spans="1:23" ht="23.25" hidden="1" customHeight="1" x14ac:dyDescent="0.25">
      <c r="A4708" s="124" t="s">
        <v>6687</v>
      </c>
      <c r="B4708" s="86" t="s">
        <v>1424</v>
      </c>
      <c r="C4708" s="661" t="s">
        <v>1423</v>
      </c>
      <c r="D4708" s="118" t="s">
        <v>3822</v>
      </c>
      <c r="E4708" s="342" t="s">
        <v>1424</v>
      </c>
      <c r="F4708" s="118" t="s">
        <v>3964</v>
      </c>
      <c r="G4708" s="661">
        <v>400</v>
      </c>
      <c r="H4708" s="650"/>
      <c r="I4708" s="650"/>
      <c r="J4708" s="168">
        <v>44657</v>
      </c>
      <c r="K4708" s="671" t="s">
        <v>188</v>
      </c>
      <c r="L4708" s="312" t="s">
        <v>9</v>
      </c>
      <c r="M4708" s="652" t="s">
        <v>2351</v>
      </c>
      <c r="N4708" s="654">
        <v>44672</v>
      </c>
      <c r="O4708" s="654">
        <v>44697</v>
      </c>
      <c r="P4708" s="713"/>
      <c r="Q4708" s="271" t="s">
        <v>67</v>
      </c>
      <c r="R4708" s="455">
        <f t="shared" si="82"/>
        <v>2022</v>
      </c>
    </row>
    <row r="4709" spans="1:23" ht="23.25" hidden="1" customHeight="1" x14ac:dyDescent="0.25">
      <c r="A4709" s="124" t="s">
        <v>6687</v>
      </c>
      <c r="B4709" s="86" t="s">
        <v>1424</v>
      </c>
      <c r="C4709" s="661" t="s">
        <v>1423</v>
      </c>
      <c r="D4709" s="118" t="s">
        <v>355</v>
      </c>
      <c r="E4709" s="342" t="s">
        <v>1424</v>
      </c>
      <c r="F4709" s="118" t="s">
        <v>3964</v>
      </c>
      <c r="G4709" s="661">
        <v>200</v>
      </c>
      <c r="H4709" s="650"/>
      <c r="I4709" s="650"/>
      <c r="J4709" s="168">
        <v>44657</v>
      </c>
      <c r="K4709" s="671" t="s">
        <v>188</v>
      </c>
      <c r="L4709" s="312" t="s">
        <v>9</v>
      </c>
      <c r="M4709" s="652" t="s">
        <v>2351</v>
      </c>
      <c r="N4709" s="654">
        <v>44672</v>
      </c>
      <c r="O4709" s="654">
        <v>44697</v>
      </c>
      <c r="P4709" s="713"/>
      <c r="Q4709" s="271" t="s">
        <v>100</v>
      </c>
      <c r="R4709" s="455">
        <f t="shared" si="82"/>
        <v>2022</v>
      </c>
    </row>
    <row r="4710" spans="1:23" ht="23.25" hidden="1" customHeight="1" x14ac:dyDescent="0.25">
      <c r="A4710" s="124" t="s">
        <v>9</v>
      </c>
      <c r="B4710" s="86" t="s">
        <v>4957</v>
      </c>
      <c r="C4710" s="661" t="s">
        <v>1423</v>
      </c>
      <c r="D4710" s="118" t="s">
        <v>351</v>
      </c>
      <c r="E4710" s="342" t="s">
        <v>1424</v>
      </c>
      <c r="F4710" s="118" t="s">
        <v>3964</v>
      </c>
      <c r="G4710" s="661">
        <v>400</v>
      </c>
      <c r="H4710" s="650"/>
      <c r="I4710" s="650"/>
      <c r="J4710" s="168">
        <v>44657</v>
      </c>
      <c r="K4710" s="671" t="s">
        <v>188</v>
      </c>
      <c r="L4710" s="312" t="s">
        <v>9</v>
      </c>
      <c r="M4710" s="652" t="s">
        <v>2351</v>
      </c>
      <c r="N4710" s="654">
        <v>44672</v>
      </c>
      <c r="O4710" s="654">
        <v>44697</v>
      </c>
      <c r="P4710" s="713"/>
      <c r="Q4710" s="271" t="s">
        <v>100</v>
      </c>
      <c r="R4710" s="455">
        <f t="shared" si="82"/>
        <v>2022</v>
      </c>
    </row>
    <row r="4711" spans="1:23" ht="23.25" hidden="1" customHeight="1" x14ac:dyDescent="0.25">
      <c r="A4711" s="124" t="s">
        <v>9</v>
      </c>
      <c r="B4711" s="86" t="s">
        <v>4958</v>
      </c>
      <c r="C4711" s="661" t="s">
        <v>1423</v>
      </c>
      <c r="D4711" s="118" t="s">
        <v>353</v>
      </c>
      <c r="E4711" s="342" t="s">
        <v>1424</v>
      </c>
      <c r="F4711" s="118" t="s">
        <v>3964</v>
      </c>
      <c r="G4711" s="661">
        <v>400</v>
      </c>
      <c r="H4711" s="650"/>
      <c r="I4711" s="650"/>
      <c r="J4711" s="168">
        <v>44657</v>
      </c>
      <c r="K4711" s="671" t="s">
        <v>188</v>
      </c>
      <c r="L4711" s="312" t="s">
        <v>9</v>
      </c>
      <c r="M4711" s="652" t="s">
        <v>2351</v>
      </c>
      <c r="N4711" s="654">
        <v>44672</v>
      </c>
      <c r="O4711" s="654">
        <v>44697</v>
      </c>
      <c r="P4711" s="713"/>
      <c r="Q4711" s="271" t="s">
        <v>67</v>
      </c>
      <c r="R4711" s="455">
        <f t="shared" si="82"/>
        <v>2022</v>
      </c>
    </row>
    <row r="4712" spans="1:23" ht="23.25" hidden="1" customHeight="1" x14ac:dyDescent="0.25">
      <c r="A4712" s="124" t="s">
        <v>9</v>
      </c>
      <c r="B4712" s="86" t="s">
        <v>4959</v>
      </c>
      <c r="C4712" s="122" t="s">
        <v>1423</v>
      </c>
      <c r="D4712" s="118" t="s">
        <v>354</v>
      </c>
      <c r="E4712" s="342" t="s">
        <v>1424</v>
      </c>
      <c r="F4712" s="118" t="s">
        <v>3964</v>
      </c>
      <c r="G4712" s="661">
        <v>400</v>
      </c>
      <c r="H4712" s="650"/>
      <c r="I4712" s="650"/>
      <c r="J4712" s="168">
        <v>44657</v>
      </c>
      <c r="K4712" s="671" t="s">
        <v>188</v>
      </c>
      <c r="L4712" s="312" t="s">
        <v>9</v>
      </c>
      <c r="M4712" s="652" t="s">
        <v>2351</v>
      </c>
      <c r="N4712" s="654">
        <v>44672</v>
      </c>
      <c r="O4712" s="654">
        <v>44697</v>
      </c>
      <c r="P4712" s="713"/>
      <c r="Q4712" s="271" t="s">
        <v>67</v>
      </c>
      <c r="R4712" s="455">
        <f t="shared" si="82"/>
        <v>2022</v>
      </c>
    </row>
    <row r="4713" spans="1:23" ht="23.25" hidden="1" customHeight="1" x14ac:dyDescent="0.25">
      <c r="A4713" s="4" t="s">
        <v>293</v>
      </c>
      <c r="B4713" s="4" t="s">
        <v>7577</v>
      </c>
      <c r="C4713" s="430" t="s">
        <v>122</v>
      </c>
      <c r="D4713" s="332"/>
      <c r="E4713" s="337" t="s">
        <v>7577</v>
      </c>
      <c r="F4713" s="332" t="s">
        <v>50</v>
      </c>
      <c r="G4713" s="332">
        <v>1</v>
      </c>
      <c r="H4713" s="650"/>
      <c r="I4713" s="650"/>
      <c r="J4713" s="419">
        <v>43551</v>
      </c>
      <c r="K4713" s="598" t="s">
        <v>76</v>
      </c>
      <c r="L4713" s="323" t="s">
        <v>88</v>
      </c>
      <c r="M4713" s="652" t="s">
        <v>129</v>
      </c>
      <c r="N4713" s="660">
        <v>43559</v>
      </c>
      <c r="O4713" s="654">
        <v>43564</v>
      </c>
      <c r="P4713" s="430"/>
      <c r="Q4713" s="723" t="s">
        <v>100</v>
      </c>
      <c r="R4713" s="655">
        <v>2019</v>
      </c>
    </row>
    <row r="4714" spans="1:23" ht="23.25" hidden="1" customHeight="1" x14ac:dyDescent="0.25">
      <c r="A4714" s="4" t="s">
        <v>293</v>
      </c>
      <c r="B4714" s="4" t="s">
        <v>7578</v>
      </c>
      <c r="C4714" s="430" t="s">
        <v>122</v>
      </c>
      <c r="D4714" s="332"/>
      <c r="E4714" s="337" t="s">
        <v>7578</v>
      </c>
      <c r="F4714" s="332" t="s">
        <v>50</v>
      </c>
      <c r="G4714" s="332">
        <v>2</v>
      </c>
      <c r="H4714" s="650"/>
      <c r="I4714" s="650"/>
      <c r="J4714" s="419">
        <v>43551</v>
      </c>
      <c r="K4714" s="598" t="s">
        <v>76</v>
      </c>
      <c r="L4714" s="323" t="s">
        <v>88</v>
      </c>
      <c r="M4714" s="652" t="s">
        <v>129</v>
      </c>
      <c r="N4714" s="660">
        <v>43559</v>
      </c>
      <c r="O4714" s="654">
        <v>43564</v>
      </c>
      <c r="P4714" s="430"/>
      <c r="Q4714" s="723" t="s">
        <v>100</v>
      </c>
      <c r="R4714" s="655">
        <v>2019</v>
      </c>
    </row>
    <row r="4715" spans="1:23" ht="23.25" hidden="1" customHeight="1" x14ac:dyDescent="0.25">
      <c r="A4715" s="4" t="s">
        <v>293</v>
      </c>
      <c r="B4715" s="4" t="s">
        <v>7579</v>
      </c>
      <c r="C4715" s="430" t="s">
        <v>122</v>
      </c>
      <c r="D4715" s="335"/>
      <c r="E4715" s="337" t="s">
        <v>7579</v>
      </c>
      <c r="F4715" s="332" t="s">
        <v>50</v>
      </c>
      <c r="G4715" s="332">
        <v>2</v>
      </c>
      <c r="H4715" s="650"/>
      <c r="I4715" s="650"/>
      <c r="J4715" s="419">
        <v>43551</v>
      </c>
      <c r="K4715" s="598" t="s">
        <v>76</v>
      </c>
      <c r="L4715" s="323" t="s">
        <v>88</v>
      </c>
      <c r="M4715" s="652" t="s">
        <v>129</v>
      </c>
      <c r="N4715" s="660">
        <v>43559</v>
      </c>
      <c r="O4715" s="654">
        <v>43564</v>
      </c>
      <c r="P4715" s="4"/>
      <c r="Q4715" s="723" t="s">
        <v>100</v>
      </c>
      <c r="R4715" s="655">
        <v>2019</v>
      </c>
    </row>
    <row r="4716" spans="1:23" ht="23.25" hidden="1" customHeight="1" x14ac:dyDescent="0.25">
      <c r="A4716" s="5" t="s">
        <v>6783</v>
      </c>
      <c r="B4716" s="5" t="s">
        <v>6784</v>
      </c>
      <c r="C4716" s="376"/>
      <c r="D4716" s="344"/>
      <c r="E4716" s="337" t="s">
        <v>6785</v>
      </c>
      <c r="F4716" s="344" t="s">
        <v>2334</v>
      </c>
      <c r="G4716" s="344">
        <v>2</v>
      </c>
      <c r="H4716" s="650">
        <v>42</v>
      </c>
      <c r="I4716" s="650">
        <v>84</v>
      </c>
      <c r="J4716" s="366">
        <v>43704</v>
      </c>
      <c r="K4716" s="598" t="s">
        <v>76</v>
      </c>
      <c r="L4716" s="361" t="s">
        <v>1254</v>
      </c>
      <c r="M4716" s="652" t="s">
        <v>45</v>
      </c>
      <c r="N4716" s="660">
        <v>43711</v>
      </c>
      <c r="O4716" s="654">
        <v>43717</v>
      </c>
      <c r="P4716" s="6"/>
      <c r="Q4716" s="7" t="s">
        <v>100</v>
      </c>
      <c r="R4716" s="655">
        <v>2019</v>
      </c>
    </row>
    <row r="4717" spans="1:23" ht="23.25" hidden="1" customHeight="1" x14ac:dyDescent="0.25">
      <c r="A4717" s="5" t="s">
        <v>6783</v>
      </c>
      <c r="B4717" s="5" t="s">
        <v>6784</v>
      </c>
      <c r="C4717" s="376"/>
      <c r="D4717" s="344"/>
      <c r="E4717" s="337" t="s">
        <v>6785</v>
      </c>
      <c r="F4717" s="344" t="s">
        <v>2334</v>
      </c>
      <c r="G4717" s="344">
        <v>2</v>
      </c>
      <c r="H4717" s="650">
        <v>42</v>
      </c>
      <c r="I4717" s="650">
        <v>84</v>
      </c>
      <c r="J4717" s="366">
        <v>43704</v>
      </c>
      <c r="K4717" s="598" t="s">
        <v>76</v>
      </c>
      <c r="L4717" s="361" t="s">
        <v>1254</v>
      </c>
      <c r="M4717" s="652" t="s">
        <v>45</v>
      </c>
      <c r="N4717" s="660">
        <v>43711</v>
      </c>
      <c r="O4717" s="654">
        <v>43717</v>
      </c>
      <c r="P4717" s="6"/>
      <c r="Q4717" s="7" t="s">
        <v>100</v>
      </c>
      <c r="R4717" s="655">
        <v>2019</v>
      </c>
    </row>
    <row r="4718" spans="1:23" ht="23.25" hidden="1" customHeight="1" x14ac:dyDescent="0.25">
      <c r="A4718" s="4" t="s">
        <v>4526</v>
      </c>
      <c r="B4718" s="5" t="s">
        <v>7580</v>
      </c>
      <c r="C4718" s="376"/>
      <c r="D4718" s="335"/>
      <c r="E4718" s="337" t="s">
        <v>6741</v>
      </c>
      <c r="F4718" s="344" t="s">
        <v>50</v>
      </c>
      <c r="G4718" s="335">
        <v>5</v>
      </c>
      <c r="H4718" s="650">
        <v>51</v>
      </c>
      <c r="I4718" s="650">
        <v>255</v>
      </c>
      <c r="J4718" s="690">
        <v>43725</v>
      </c>
      <c r="K4718" s="677" t="s">
        <v>76</v>
      </c>
      <c r="L4718" s="361" t="s">
        <v>293</v>
      </c>
      <c r="M4718" s="652" t="s">
        <v>2632</v>
      </c>
      <c r="N4718" s="660">
        <v>43725</v>
      </c>
      <c r="O4718" s="654">
        <v>43727</v>
      </c>
      <c r="P4718" s="5"/>
      <c r="Q4718" s="7" t="s">
        <v>67</v>
      </c>
      <c r="R4718" s="655">
        <v>2019</v>
      </c>
    </row>
    <row r="4719" spans="1:23" ht="23.25" hidden="1" customHeight="1" x14ac:dyDescent="0.25">
      <c r="A4719" s="124" t="s">
        <v>54</v>
      </c>
      <c r="B4719" s="86" t="s">
        <v>7581</v>
      </c>
      <c r="C4719" s="661"/>
      <c r="D4719" s="118" t="s">
        <v>7582</v>
      </c>
      <c r="E4719" s="440" t="s">
        <v>7583</v>
      </c>
      <c r="F4719" s="118" t="s">
        <v>32</v>
      </c>
      <c r="G4719" s="661">
        <v>4</v>
      </c>
      <c r="H4719" s="650">
        <v>97.16</v>
      </c>
      <c r="I4719" s="650">
        <v>97.16</v>
      </c>
      <c r="J4719" s="168">
        <v>44657</v>
      </c>
      <c r="K4719" s="598" t="s">
        <v>1560</v>
      </c>
      <c r="L4719" s="312" t="s">
        <v>54</v>
      </c>
      <c r="M4719" s="652" t="s">
        <v>2351</v>
      </c>
      <c r="N4719" s="654">
        <v>44672</v>
      </c>
      <c r="O4719" s="654">
        <v>44673</v>
      </c>
      <c r="P4719" s="118"/>
      <c r="Q4719" s="271" t="s">
        <v>67</v>
      </c>
      <c r="R4719" s="455">
        <f t="shared" ref="R4719:R4750" si="83">YEAR(J4719)</f>
        <v>2022</v>
      </c>
    </row>
    <row r="4720" spans="1:23" ht="23.25" hidden="1" customHeight="1" x14ac:dyDescent="0.25">
      <c r="A4720" s="124" t="s">
        <v>84</v>
      </c>
      <c r="B4720" s="86" t="s">
        <v>7584</v>
      </c>
      <c r="C4720" s="661"/>
      <c r="D4720" s="118" t="s">
        <v>7585</v>
      </c>
      <c r="E4720" s="440" t="s">
        <v>7586</v>
      </c>
      <c r="F4720" s="118" t="s">
        <v>32</v>
      </c>
      <c r="G4720" s="661">
        <v>2</v>
      </c>
      <c r="H4720" s="650">
        <v>105.5</v>
      </c>
      <c r="I4720" s="650">
        <v>105.5</v>
      </c>
      <c r="J4720" s="168">
        <v>44658</v>
      </c>
      <c r="K4720" s="598" t="s">
        <v>1560</v>
      </c>
      <c r="L4720" s="312" t="s">
        <v>54</v>
      </c>
      <c r="M4720" s="652" t="s">
        <v>2351</v>
      </c>
      <c r="N4720" s="654">
        <v>44672</v>
      </c>
      <c r="O4720" s="654">
        <v>44673</v>
      </c>
      <c r="P4720" s="118"/>
      <c r="Q4720" s="271" t="s">
        <v>67</v>
      </c>
      <c r="R4720" s="455">
        <f t="shared" si="83"/>
        <v>2022</v>
      </c>
    </row>
    <row r="4721" spans="1:18" ht="23.25" hidden="1" customHeight="1" x14ac:dyDescent="0.25">
      <c r="A4721" s="124" t="s">
        <v>54</v>
      </c>
      <c r="B4721" s="86" t="s">
        <v>7587</v>
      </c>
      <c r="C4721" s="661"/>
      <c r="D4721" s="118" t="s">
        <v>7588</v>
      </c>
      <c r="E4721" s="440" t="s">
        <v>7589</v>
      </c>
      <c r="F4721" s="118" t="s">
        <v>32</v>
      </c>
      <c r="G4721" s="661">
        <v>2</v>
      </c>
      <c r="H4721" s="650">
        <v>136.4</v>
      </c>
      <c r="I4721" s="650">
        <f>H4721*G4721</f>
        <v>272.8</v>
      </c>
      <c r="J4721" s="168">
        <v>44658</v>
      </c>
      <c r="K4721" s="938" t="s">
        <v>7590</v>
      </c>
      <c r="L4721" s="312" t="s">
        <v>54</v>
      </c>
      <c r="M4721" s="652" t="s">
        <v>2351</v>
      </c>
      <c r="N4721" s="654">
        <v>44663</v>
      </c>
      <c r="O4721" s="654">
        <v>44663</v>
      </c>
      <c r="P4721" s="118"/>
      <c r="Q4721" s="271" t="s">
        <v>100</v>
      </c>
      <c r="R4721" s="455">
        <f t="shared" si="83"/>
        <v>2022</v>
      </c>
    </row>
    <row r="4722" spans="1:18" ht="23.25" hidden="1" customHeight="1" x14ac:dyDescent="0.25">
      <c r="A4722" s="124" t="s">
        <v>154</v>
      </c>
      <c r="B4722" s="86" t="s">
        <v>7591</v>
      </c>
      <c r="C4722" s="661"/>
      <c r="D4722" s="118" t="s">
        <v>7592</v>
      </c>
      <c r="E4722" s="86" t="s">
        <v>7591</v>
      </c>
      <c r="F4722" s="118" t="s">
        <v>144</v>
      </c>
      <c r="G4722" s="661">
        <v>30</v>
      </c>
      <c r="H4722" s="650"/>
      <c r="I4722" s="650"/>
      <c r="J4722" s="168">
        <v>44658</v>
      </c>
      <c r="K4722" s="598" t="s">
        <v>1560</v>
      </c>
      <c r="L4722" s="312" t="s">
        <v>154</v>
      </c>
      <c r="M4722" s="652" t="s">
        <v>2351</v>
      </c>
      <c r="N4722" s="654">
        <v>44672</v>
      </c>
      <c r="O4722" s="654">
        <v>44697</v>
      </c>
      <c r="P4722" s="118"/>
      <c r="Q4722" s="271" t="s">
        <v>67</v>
      </c>
      <c r="R4722" s="455">
        <f t="shared" si="83"/>
        <v>2022</v>
      </c>
    </row>
    <row r="4723" spans="1:18" ht="23.25" hidden="1" customHeight="1" x14ac:dyDescent="0.25">
      <c r="A4723" s="124" t="s">
        <v>154</v>
      </c>
      <c r="B4723" s="86" t="s">
        <v>7593</v>
      </c>
      <c r="C4723" s="661"/>
      <c r="D4723" s="118" t="s">
        <v>7594</v>
      </c>
      <c r="E4723" s="86" t="s">
        <v>7593</v>
      </c>
      <c r="F4723" s="118" t="s">
        <v>144</v>
      </c>
      <c r="G4723" s="661">
        <v>20</v>
      </c>
      <c r="H4723" s="650"/>
      <c r="I4723" s="650"/>
      <c r="J4723" s="168">
        <v>44658</v>
      </c>
      <c r="K4723" s="598" t="s">
        <v>1560</v>
      </c>
      <c r="L4723" s="312" t="s">
        <v>154</v>
      </c>
      <c r="M4723" s="652" t="s">
        <v>2351</v>
      </c>
      <c r="N4723" s="654">
        <v>44672</v>
      </c>
      <c r="O4723" s="654">
        <v>44697</v>
      </c>
      <c r="P4723" s="118"/>
      <c r="Q4723" s="271" t="s">
        <v>67</v>
      </c>
      <c r="R4723" s="455">
        <f t="shared" si="83"/>
        <v>2022</v>
      </c>
    </row>
    <row r="4724" spans="1:18" ht="23.25" hidden="1" customHeight="1" x14ac:dyDescent="0.25">
      <c r="A4724" s="124" t="s">
        <v>154</v>
      </c>
      <c r="B4724" s="86" t="s">
        <v>7595</v>
      </c>
      <c r="C4724" s="661"/>
      <c r="D4724" s="118" t="s">
        <v>7596</v>
      </c>
      <c r="E4724" s="86" t="s">
        <v>7595</v>
      </c>
      <c r="F4724" s="118" t="s">
        <v>144</v>
      </c>
      <c r="G4724" s="661">
        <v>20</v>
      </c>
      <c r="H4724" s="650"/>
      <c r="I4724" s="650"/>
      <c r="J4724" s="168">
        <v>44658</v>
      </c>
      <c r="K4724" s="598" t="s">
        <v>1560</v>
      </c>
      <c r="L4724" s="312" t="s">
        <v>154</v>
      </c>
      <c r="M4724" s="652" t="s">
        <v>2351</v>
      </c>
      <c r="N4724" s="654">
        <v>44672</v>
      </c>
      <c r="O4724" s="654">
        <v>44697</v>
      </c>
      <c r="P4724" s="118"/>
      <c r="Q4724" s="271" t="s">
        <v>67</v>
      </c>
      <c r="R4724" s="455">
        <f t="shared" si="83"/>
        <v>2022</v>
      </c>
    </row>
    <row r="4725" spans="1:18" ht="23.25" hidden="1" customHeight="1" x14ac:dyDescent="0.25">
      <c r="A4725" s="124" t="s">
        <v>154</v>
      </c>
      <c r="B4725" s="86" t="s">
        <v>7597</v>
      </c>
      <c r="C4725" s="661"/>
      <c r="D4725" s="118" t="s">
        <v>7598</v>
      </c>
      <c r="E4725" s="86" t="s">
        <v>7597</v>
      </c>
      <c r="F4725" s="118" t="s">
        <v>144</v>
      </c>
      <c r="G4725" s="661">
        <v>20</v>
      </c>
      <c r="H4725" s="650"/>
      <c r="I4725" s="650"/>
      <c r="J4725" s="168">
        <v>44658</v>
      </c>
      <c r="K4725" s="598" t="s">
        <v>1560</v>
      </c>
      <c r="L4725" s="312" t="s">
        <v>154</v>
      </c>
      <c r="M4725" s="652" t="s">
        <v>2351</v>
      </c>
      <c r="N4725" s="654">
        <v>44672</v>
      </c>
      <c r="O4725" s="654">
        <v>44697</v>
      </c>
      <c r="P4725" s="118"/>
      <c r="Q4725" s="271" t="s">
        <v>67</v>
      </c>
      <c r="R4725" s="455">
        <f t="shared" si="83"/>
        <v>2022</v>
      </c>
    </row>
    <row r="4726" spans="1:18" ht="23.25" hidden="1" customHeight="1" x14ac:dyDescent="0.25">
      <c r="A4726" s="124" t="s">
        <v>154</v>
      </c>
      <c r="B4726" s="86" t="s">
        <v>7599</v>
      </c>
      <c r="C4726" s="661"/>
      <c r="D4726" s="118" t="s">
        <v>7600</v>
      </c>
      <c r="E4726" s="86" t="s">
        <v>7599</v>
      </c>
      <c r="F4726" s="118" t="s">
        <v>144</v>
      </c>
      <c r="G4726" s="661">
        <v>10</v>
      </c>
      <c r="H4726" s="650"/>
      <c r="I4726" s="650"/>
      <c r="J4726" s="168">
        <v>44658</v>
      </c>
      <c r="K4726" s="598" t="s">
        <v>1560</v>
      </c>
      <c r="L4726" s="312" t="s">
        <v>154</v>
      </c>
      <c r="M4726" s="652" t="s">
        <v>2351</v>
      </c>
      <c r="N4726" s="654">
        <v>44672</v>
      </c>
      <c r="O4726" s="654">
        <v>44697</v>
      </c>
      <c r="P4726" s="118"/>
      <c r="Q4726" s="271" t="s">
        <v>67</v>
      </c>
      <c r="R4726" s="455">
        <f t="shared" si="83"/>
        <v>2022</v>
      </c>
    </row>
    <row r="4727" spans="1:18" ht="23.25" hidden="1" customHeight="1" x14ac:dyDescent="0.25">
      <c r="A4727" s="124" t="s">
        <v>154</v>
      </c>
      <c r="B4727" s="86" t="s">
        <v>7601</v>
      </c>
      <c r="C4727" s="661"/>
      <c r="D4727" s="118" t="s">
        <v>7602</v>
      </c>
      <c r="E4727" s="86" t="s">
        <v>7601</v>
      </c>
      <c r="F4727" s="118" t="s">
        <v>144</v>
      </c>
      <c r="G4727" s="661">
        <v>30</v>
      </c>
      <c r="H4727" s="650"/>
      <c r="I4727" s="650"/>
      <c r="J4727" s="168">
        <v>44658</v>
      </c>
      <c r="K4727" s="598" t="s">
        <v>1560</v>
      </c>
      <c r="L4727" s="312" t="s">
        <v>154</v>
      </c>
      <c r="M4727" s="652" t="s">
        <v>2351</v>
      </c>
      <c r="N4727" s="654">
        <v>44672</v>
      </c>
      <c r="O4727" s="654">
        <v>44697</v>
      </c>
      <c r="P4727" s="118"/>
      <c r="Q4727" s="271" t="s">
        <v>67</v>
      </c>
      <c r="R4727" s="455">
        <f t="shared" si="83"/>
        <v>2022</v>
      </c>
    </row>
    <row r="4728" spans="1:18" ht="23.25" hidden="1" customHeight="1" x14ac:dyDescent="0.25">
      <c r="A4728" s="124" t="s">
        <v>154</v>
      </c>
      <c r="B4728" s="86" t="s">
        <v>7603</v>
      </c>
      <c r="C4728" s="661"/>
      <c r="D4728" s="118" t="s">
        <v>7604</v>
      </c>
      <c r="E4728" s="86" t="s">
        <v>7603</v>
      </c>
      <c r="F4728" s="118" t="s">
        <v>144</v>
      </c>
      <c r="G4728" s="661">
        <v>30</v>
      </c>
      <c r="H4728" s="650"/>
      <c r="I4728" s="650"/>
      <c r="J4728" s="168">
        <v>44658</v>
      </c>
      <c r="K4728" s="598" t="s">
        <v>1560</v>
      </c>
      <c r="L4728" s="312" t="s">
        <v>154</v>
      </c>
      <c r="M4728" s="652" t="s">
        <v>2351</v>
      </c>
      <c r="N4728" s="654">
        <v>44672</v>
      </c>
      <c r="O4728" s="654">
        <v>44697</v>
      </c>
      <c r="P4728" s="118"/>
      <c r="Q4728" s="271" t="s">
        <v>67</v>
      </c>
      <c r="R4728" s="455">
        <f t="shared" si="83"/>
        <v>2022</v>
      </c>
    </row>
    <row r="4729" spans="1:18" ht="23.25" hidden="1" customHeight="1" x14ac:dyDescent="0.25">
      <c r="A4729" s="124" t="s">
        <v>154</v>
      </c>
      <c r="B4729" s="86" t="s">
        <v>7605</v>
      </c>
      <c r="C4729" s="661"/>
      <c r="D4729" s="118" t="s">
        <v>7606</v>
      </c>
      <c r="E4729" s="86" t="s">
        <v>7605</v>
      </c>
      <c r="F4729" s="118" t="s">
        <v>144</v>
      </c>
      <c r="G4729" s="661">
        <v>10</v>
      </c>
      <c r="H4729" s="650"/>
      <c r="I4729" s="650"/>
      <c r="J4729" s="168">
        <v>44658</v>
      </c>
      <c r="K4729" s="598" t="s">
        <v>1560</v>
      </c>
      <c r="L4729" s="312" t="s">
        <v>154</v>
      </c>
      <c r="M4729" s="652" t="s">
        <v>2351</v>
      </c>
      <c r="N4729" s="654">
        <v>44672</v>
      </c>
      <c r="O4729" s="654">
        <v>44697</v>
      </c>
      <c r="P4729" s="118"/>
      <c r="Q4729" s="271" t="s">
        <v>67</v>
      </c>
      <c r="R4729" s="455">
        <f t="shared" si="83"/>
        <v>2022</v>
      </c>
    </row>
    <row r="4730" spans="1:18" ht="23.25" hidden="1" customHeight="1" x14ac:dyDescent="0.25">
      <c r="A4730" s="124" t="s">
        <v>154</v>
      </c>
      <c r="B4730" s="86" t="s">
        <v>7607</v>
      </c>
      <c r="C4730" s="661"/>
      <c r="D4730" s="118" t="s">
        <v>7592</v>
      </c>
      <c r="E4730" s="86" t="s">
        <v>7607</v>
      </c>
      <c r="F4730" s="118" t="s">
        <v>144</v>
      </c>
      <c r="G4730" s="661">
        <v>30</v>
      </c>
      <c r="H4730" s="650"/>
      <c r="I4730" s="650"/>
      <c r="J4730" s="168">
        <v>44658</v>
      </c>
      <c r="K4730" s="598" t="s">
        <v>1560</v>
      </c>
      <c r="L4730" s="312" t="s">
        <v>154</v>
      </c>
      <c r="M4730" s="652" t="s">
        <v>2351</v>
      </c>
      <c r="N4730" s="654">
        <v>44672</v>
      </c>
      <c r="O4730" s="654">
        <v>44697</v>
      </c>
      <c r="P4730" s="118"/>
      <c r="Q4730" s="271" t="s">
        <v>67</v>
      </c>
      <c r="R4730" s="455">
        <f t="shared" si="83"/>
        <v>2022</v>
      </c>
    </row>
    <row r="4731" spans="1:18" ht="23.25" hidden="1" customHeight="1" x14ac:dyDescent="0.25">
      <c r="A4731" s="124" t="s">
        <v>154</v>
      </c>
      <c r="B4731" s="86" t="s">
        <v>7608</v>
      </c>
      <c r="C4731" s="661"/>
      <c r="D4731" s="118" t="s">
        <v>7609</v>
      </c>
      <c r="E4731" s="86" t="s">
        <v>7608</v>
      </c>
      <c r="F4731" s="118" t="s">
        <v>144</v>
      </c>
      <c r="G4731" s="661">
        <v>30</v>
      </c>
      <c r="H4731" s="650"/>
      <c r="I4731" s="650"/>
      <c r="J4731" s="168">
        <v>44658</v>
      </c>
      <c r="K4731" s="598" t="s">
        <v>1560</v>
      </c>
      <c r="L4731" s="312" t="s">
        <v>154</v>
      </c>
      <c r="M4731" s="652" t="s">
        <v>2351</v>
      </c>
      <c r="N4731" s="654">
        <v>44672</v>
      </c>
      <c r="O4731" s="654">
        <v>44697</v>
      </c>
      <c r="P4731" s="118"/>
      <c r="Q4731" s="271" t="s">
        <v>67</v>
      </c>
      <c r="R4731" s="455">
        <f t="shared" si="83"/>
        <v>2022</v>
      </c>
    </row>
    <row r="4732" spans="1:18" ht="23.25" hidden="1" customHeight="1" x14ac:dyDescent="0.25">
      <c r="A4732" s="124" t="s">
        <v>154</v>
      </c>
      <c r="B4732" s="86" t="s">
        <v>7610</v>
      </c>
      <c r="C4732" s="661"/>
      <c r="D4732" s="118" t="s">
        <v>7611</v>
      </c>
      <c r="E4732" s="86" t="s">
        <v>7610</v>
      </c>
      <c r="F4732" s="118" t="s">
        <v>144</v>
      </c>
      <c r="G4732" s="661">
        <v>20</v>
      </c>
      <c r="H4732" s="650"/>
      <c r="I4732" s="650"/>
      <c r="J4732" s="168">
        <v>44658</v>
      </c>
      <c r="K4732" s="598" t="s">
        <v>1560</v>
      </c>
      <c r="L4732" s="312" t="s">
        <v>154</v>
      </c>
      <c r="M4732" s="652" t="s">
        <v>2351</v>
      </c>
      <c r="N4732" s="654">
        <v>44672</v>
      </c>
      <c r="O4732" s="654">
        <v>44697</v>
      </c>
      <c r="P4732" s="118"/>
      <c r="Q4732" s="271" t="s">
        <v>67</v>
      </c>
      <c r="R4732" s="455">
        <f t="shared" si="83"/>
        <v>2022</v>
      </c>
    </row>
    <row r="4733" spans="1:18" ht="23.25" hidden="1" customHeight="1" x14ac:dyDescent="0.25">
      <c r="A4733" s="124" t="s">
        <v>154</v>
      </c>
      <c r="B4733" s="86" t="s">
        <v>7612</v>
      </c>
      <c r="C4733" s="661"/>
      <c r="D4733" s="118" t="s">
        <v>7594</v>
      </c>
      <c r="E4733" s="86" t="s">
        <v>7612</v>
      </c>
      <c r="F4733" s="118" t="s">
        <v>144</v>
      </c>
      <c r="G4733" s="661">
        <v>20</v>
      </c>
      <c r="H4733" s="650"/>
      <c r="I4733" s="650"/>
      <c r="J4733" s="168">
        <v>44658</v>
      </c>
      <c r="K4733" s="598" t="s">
        <v>1560</v>
      </c>
      <c r="L4733" s="312" t="s">
        <v>154</v>
      </c>
      <c r="M4733" s="652" t="s">
        <v>2351</v>
      </c>
      <c r="N4733" s="654">
        <v>44672</v>
      </c>
      <c r="O4733" s="654">
        <v>44697</v>
      </c>
      <c r="P4733" s="118"/>
      <c r="Q4733" s="271" t="s">
        <v>67</v>
      </c>
      <c r="R4733" s="455">
        <f t="shared" si="83"/>
        <v>2022</v>
      </c>
    </row>
    <row r="4734" spans="1:18" ht="23.25" hidden="1" customHeight="1" x14ac:dyDescent="0.25">
      <c r="A4734" s="124" t="s">
        <v>154</v>
      </c>
      <c r="B4734" s="86" t="s">
        <v>7613</v>
      </c>
      <c r="C4734" s="661"/>
      <c r="D4734" s="118" t="s">
        <v>7596</v>
      </c>
      <c r="E4734" s="86" t="s">
        <v>7613</v>
      </c>
      <c r="F4734" s="118" t="s">
        <v>144</v>
      </c>
      <c r="G4734" s="661">
        <v>30</v>
      </c>
      <c r="H4734" s="650"/>
      <c r="I4734" s="650"/>
      <c r="J4734" s="168">
        <v>44658</v>
      </c>
      <c r="K4734" s="598" t="s">
        <v>1560</v>
      </c>
      <c r="L4734" s="312" t="s">
        <v>154</v>
      </c>
      <c r="M4734" s="652" t="s">
        <v>2351</v>
      </c>
      <c r="N4734" s="654">
        <v>44672</v>
      </c>
      <c r="O4734" s="654">
        <v>44697</v>
      </c>
      <c r="P4734" s="118"/>
      <c r="Q4734" s="271" t="s">
        <v>67</v>
      </c>
      <c r="R4734" s="455">
        <f t="shared" si="83"/>
        <v>2022</v>
      </c>
    </row>
    <row r="4735" spans="1:18" ht="23.25" hidden="1" customHeight="1" x14ac:dyDescent="0.25">
      <c r="A4735" s="124" t="s">
        <v>154</v>
      </c>
      <c r="B4735" s="86" t="s">
        <v>7614</v>
      </c>
      <c r="C4735" s="661"/>
      <c r="D4735" s="118" t="s">
        <v>7615</v>
      </c>
      <c r="E4735" s="86" t="s">
        <v>7614</v>
      </c>
      <c r="F4735" s="118" t="s">
        <v>144</v>
      </c>
      <c r="G4735" s="661">
        <v>20</v>
      </c>
      <c r="H4735" s="650"/>
      <c r="I4735" s="650"/>
      <c r="J4735" s="168">
        <v>44658</v>
      </c>
      <c r="K4735" s="598" t="s">
        <v>1560</v>
      </c>
      <c r="L4735" s="312" t="s">
        <v>154</v>
      </c>
      <c r="M4735" s="652" t="s">
        <v>2351</v>
      </c>
      <c r="N4735" s="654">
        <v>44672</v>
      </c>
      <c r="O4735" s="654">
        <v>44697</v>
      </c>
      <c r="P4735" s="118"/>
      <c r="Q4735" s="271" t="s">
        <v>67</v>
      </c>
      <c r="R4735" s="455">
        <f t="shared" si="83"/>
        <v>2022</v>
      </c>
    </row>
    <row r="4736" spans="1:18" ht="23.25" hidden="1" customHeight="1" x14ac:dyDescent="0.25">
      <c r="A4736" s="124" t="s">
        <v>154</v>
      </c>
      <c r="B4736" s="86" t="s">
        <v>7616</v>
      </c>
      <c r="C4736" s="661"/>
      <c r="D4736" s="118" t="s">
        <v>7606</v>
      </c>
      <c r="E4736" s="86" t="s">
        <v>7616</v>
      </c>
      <c r="F4736" s="118" t="s">
        <v>144</v>
      </c>
      <c r="G4736" s="661">
        <v>10</v>
      </c>
      <c r="H4736" s="650"/>
      <c r="I4736" s="650"/>
      <c r="J4736" s="168">
        <v>44658</v>
      </c>
      <c r="K4736" s="598" t="s">
        <v>1560</v>
      </c>
      <c r="L4736" s="312" t="s">
        <v>154</v>
      </c>
      <c r="M4736" s="652" t="s">
        <v>2351</v>
      </c>
      <c r="N4736" s="654">
        <v>44672</v>
      </c>
      <c r="O4736" s="654">
        <v>44697</v>
      </c>
      <c r="P4736" s="118"/>
      <c r="Q4736" s="271" t="s">
        <v>67</v>
      </c>
      <c r="R4736" s="455">
        <f t="shared" si="83"/>
        <v>2022</v>
      </c>
    </row>
    <row r="4737" spans="1:23" ht="23.25" hidden="1" customHeight="1" x14ac:dyDescent="0.25">
      <c r="A4737" s="124" t="s">
        <v>154</v>
      </c>
      <c r="B4737" s="86" t="s">
        <v>7617</v>
      </c>
      <c r="C4737" s="661"/>
      <c r="D4737" s="118" t="s">
        <v>7609</v>
      </c>
      <c r="E4737" s="86" t="s">
        <v>7617</v>
      </c>
      <c r="F4737" s="118" t="s">
        <v>144</v>
      </c>
      <c r="G4737" s="661">
        <v>30</v>
      </c>
      <c r="H4737" s="650"/>
      <c r="I4737" s="650"/>
      <c r="J4737" s="168">
        <v>44658</v>
      </c>
      <c r="K4737" s="598" t="s">
        <v>1560</v>
      </c>
      <c r="L4737" s="312" t="s">
        <v>154</v>
      </c>
      <c r="M4737" s="652" t="s">
        <v>2351</v>
      </c>
      <c r="N4737" s="654">
        <v>44672</v>
      </c>
      <c r="O4737" s="654">
        <v>44697</v>
      </c>
      <c r="P4737" s="118"/>
      <c r="Q4737" s="271" t="s">
        <v>67</v>
      </c>
      <c r="R4737" s="455">
        <f t="shared" si="83"/>
        <v>2022</v>
      </c>
    </row>
    <row r="4738" spans="1:23" ht="23.25" hidden="1" customHeight="1" x14ac:dyDescent="0.25">
      <c r="A4738" s="124" t="s">
        <v>154</v>
      </c>
      <c r="B4738" s="86" t="s">
        <v>7618</v>
      </c>
      <c r="C4738" s="661"/>
      <c r="D4738" s="118" t="s">
        <v>7611</v>
      </c>
      <c r="E4738" s="86" t="s">
        <v>7618</v>
      </c>
      <c r="F4738" s="118" t="s">
        <v>144</v>
      </c>
      <c r="G4738" s="661">
        <v>30</v>
      </c>
      <c r="H4738" s="650"/>
      <c r="I4738" s="650"/>
      <c r="J4738" s="168">
        <v>44658</v>
      </c>
      <c r="K4738" s="598" t="s">
        <v>1560</v>
      </c>
      <c r="L4738" s="312" t="s">
        <v>154</v>
      </c>
      <c r="M4738" s="652" t="s">
        <v>2351</v>
      </c>
      <c r="N4738" s="654">
        <v>44672</v>
      </c>
      <c r="O4738" s="654">
        <v>44697</v>
      </c>
      <c r="P4738" s="118"/>
      <c r="Q4738" s="271" t="s">
        <v>67</v>
      </c>
      <c r="R4738" s="455">
        <f t="shared" si="83"/>
        <v>2022</v>
      </c>
    </row>
    <row r="4739" spans="1:23" ht="23.25" hidden="1" customHeight="1" x14ac:dyDescent="0.25">
      <c r="A4739" s="124" t="s">
        <v>154</v>
      </c>
      <c r="B4739" s="86" t="s">
        <v>7619</v>
      </c>
      <c r="C4739" s="661"/>
      <c r="D4739" s="118" t="s">
        <v>7620</v>
      </c>
      <c r="E4739" s="86" t="s">
        <v>7619</v>
      </c>
      <c r="F4739" s="118" t="s">
        <v>144</v>
      </c>
      <c r="G4739" s="661">
        <v>30</v>
      </c>
      <c r="H4739" s="650"/>
      <c r="I4739" s="650"/>
      <c r="J4739" s="168">
        <v>44658</v>
      </c>
      <c r="K4739" s="598" t="s">
        <v>1560</v>
      </c>
      <c r="L4739" s="312" t="s">
        <v>154</v>
      </c>
      <c r="M4739" s="652" t="s">
        <v>2351</v>
      </c>
      <c r="N4739" s="654">
        <v>44672</v>
      </c>
      <c r="O4739" s="654">
        <v>44697</v>
      </c>
      <c r="P4739" s="118"/>
      <c r="Q4739" s="271" t="s">
        <v>67</v>
      </c>
      <c r="R4739" s="455">
        <f t="shared" si="83"/>
        <v>2022</v>
      </c>
    </row>
    <row r="4740" spans="1:23" ht="23.25" hidden="1" customHeight="1" x14ac:dyDescent="0.25">
      <c r="A4740" s="124" t="s">
        <v>154</v>
      </c>
      <c r="B4740" s="86" t="s">
        <v>7621</v>
      </c>
      <c r="C4740" s="661"/>
      <c r="D4740" s="118" t="s">
        <v>7622</v>
      </c>
      <c r="E4740" s="86" t="s">
        <v>7621</v>
      </c>
      <c r="F4740" s="118" t="s">
        <v>144</v>
      </c>
      <c r="G4740" s="661">
        <v>20</v>
      </c>
      <c r="H4740" s="650"/>
      <c r="I4740" s="650"/>
      <c r="J4740" s="168">
        <v>44658</v>
      </c>
      <c r="K4740" s="598" t="s">
        <v>1560</v>
      </c>
      <c r="L4740" s="312" t="s">
        <v>154</v>
      </c>
      <c r="M4740" s="652" t="s">
        <v>2351</v>
      </c>
      <c r="N4740" s="654">
        <v>44672</v>
      </c>
      <c r="O4740" s="654">
        <v>44697</v>
      </c>
      <c r="P4740" s="118"/>
      <c r="Q4740" s="271" t="s">
        <v>67</v>
      </c>
      <c r="R4740" s="455">
        <f t="shared" si="83"/>
        <v>2022</v>
      </c>
    </row>
    <row r="4741" spans="1:23" ht="23.25" hidden="1" customHeight="1" x14ac:dyDescent="0.25">
      <c r="A4741" s="124" t="s">
        <v>154</v>
      </c>
      <c r="B4741" s="86" t="s">
        <v>7623</v>
      </c>
      <c r="C4741" s="661"/>
      <c r="D4741" s="118" t="s">
        <v>7624</v>
      </c>
      <c r="E4741" s="86" t="s">
        <v>7623</v>
      </c>
      <c r="F4741" s="118" t="s">
        <v>144</v>
      </c>
      <c r="G4741" s="661">
        <v>20</v>
      </c>
      <c r="H4741" s="650"/>
      <c r="I4741" s="650"/>
      <c r="J4741" s="168">
        <v>44658</v>
      </c>
      <c r="K4741" s="598" t="s">
        <v>1560</v>
      </c>
      <c r="L4741" s="312" t="s">
        <v>154</v>
      </c>
      <c r="M4741" s="652" t="s">
        <v>2351</v>
      </c>
      <c r="N4741" s="654">
        <v>44672</v>
      </c>
      <c r="O4741" s="654">
        <v>44697</v>
      </c>
      <c r="P4741" s="118"/>
      <c r="Q4741" s="271" t="s">
        <v>67</v>
      </c>
      <c r="R4741" s="455">
        <f t="shared" si="83"/>
        <v>2022</v>
      </c>
    </row>
    <row r="4742" spans="1:23" ht="23.25" hidden="1" customHeight="1" x14ac:dyDescent="0.25">
      <c r="A4742" s="124" t="s">
        <v>154</v>
      </c>
      <c r="B4742" s="86" t="s">
        <v>7625</v>
      </c>
      <c r="C4742" s="661"/>
      <c r="D4742" s="118" t="s">
        <v>7626</v>
      </c>
      <c r="E4742" s="86" t="s">
        <v>7625</v>
      </c>
      <c r="F4742" s="118" t="s">
        <v>144</v>
      </c>
      <c r="G4742" s="661">
        <v>10</v>
      </c>
      <c r="H4742" s="650"/>
      <c r="I4742" s="650"/>
      <c r="J4742" s="168">
        <v>44658</v>
      </c>
      <c r="K4742" s="598" t="s">
        <v>1560</v>
      </c>
      <c r="L4742" s="312" t="s">
        <v>154</v>
      </c>
      <c r="M4742" s="652" t="s">
        <v>2351</v>
      </c>
      <c r="N4742" s="654">
        <v>44672</v>
      </c>
      <c r="O4742" s="654">
        <v>44697</v>
      </c>
      <c r="P4742" s="118"/>
      <c r="Q4742" s="271" t="s">
        <v>67</v>
      </c>
      <c r="R4742" s="455">
        <f t="shared" si="83"/>
        <v>2022</v>
      </c>
    </row>
    <row r="4743" spans="1:23" ht="23.25" hidden="1" customHeight="1" x14ac:dyDescent="0.25">
      <c r="A4743" s="124" t="s">
        <v>154</v>
      </c>
      <c r="B4743" s="86" t="s">
        <v>7627</v>
      </c>
      <c r="C4743" s="661"/>
      <c r="D4743" s="118" t="s">
        <v>7628</v>
      </c>
      <c r="E4743" s="86" t="s">
        <v>7627</v>
      </c>
      <c r="F4743" s="118" t="s">
        <v>144</v>
      </c>
      <c r="G4743" s="661">
        <v>20</v>
      </c>
      <c r="H4743" s="650"/>
      <c r="I4743" s="650"/>
      <c r="J4743" s="168">
        <v>44658</v>
      </c>
      <c r="K4743" s="598" t="s">
        <v>1560</v>
      </c>
      <c r="L4743" s="312" t="s">
        <v>154</v>
      </c>
      <c r="M4743" s="652" t="s">
        <v>2351</v>
      </c>
      <c r="N4743" s="654">
        <v>44672</v>
      </c>
      <c r="O4743" s="654">
        <v>44697</v>
      </c>
      <c r="P4743" s="118"/>
      <c r="Q4743" s="271" t="s">
        <v>67</v>
      </c>
      <c r="R4743" s="455">
        <f t="shared" si="83"/>
        <v>2022</v>
      </c>
    </row>
    <row r="4744" spans="1:23" ht="23.25" hidden="1" customHeight="1" x14ac:dyDescent="0.25">
      <c r="A4744" s="124" t="s">
        <v>154</v>
      </c>
      <c r="B4744" s="86" t="s">
        <v>7629</v>
      </c>
      <c r="C4744" s="661"/>
      <c r="D4744" s="118" t="s">
        <v>7630</v>
      </c>
      <c r="E4744" s="86" t="s">
        <v>7629</v>
      </c>
      <c r="F4744" s="118" t="s">
        <v>144</v>
      </c>
      <c r="G4744" s="661">
        <v>20</v>
      </c>
      <c r="H4744" s="650"/>
      <c r="I4744" s="650"/>
      <c r="J4744" s="168">
        <v>44658</v>
      </c>
      <c r="K4744" s="598" t="s">
        <v>1560</v>
      </c>
      <c r="L4744" s="312" t="s">
        <v>154</v>
      </c>
      <c r="M4744" s="652" t="s">
        <v>2351</v>
      </c>
      <c r="N4744" s="654">
        <v>44672</v>
      </c>
      <c r="O4744" s="654">
        <v>44697</v>
      </c>
      <c r="P4744" s="118"/>
      <c r="Q4744" s="271" t="s">
        <v>67</v>
      </c>
      <c r="R4744" s="455">
        <f t="shared" si="83"/>
        <v>2022</v>
      </c>
    </row>
    <row r="4745" spans="1:23" ht="23.25" hidden="1" customHeight="1" x14ac:dyDescent="0.25">
      <c r="A4745" s="124" t="s">
        <v>154</v>
      </c>
      <c r="B4745" s="86" t="s">
        <v>7631</v>
      </c>
      <c r="C4745" s="661"/>
      <c r="D4745" s="118" t="s">
        <v>7632</v>
      </c>
      <c r="E4745" s="86" t="s">
        <v>7631</v>
      </c>
      <c r="F4745" s="118" t="s">
        <v>144</v>
      </c>
      <c r="G4745" s="661">
        <v>20</v>
      </c>
      <c r="H4745" s="650"/>
      <c r="I4745" s="650"/>
      <c r="J4745" s="168">
        <v>44658</v>
      </c>
      <c r="K4745" s="598" t="s">
        <v>1560</v>
      </c>
      <c r="L4745" s="312" t="s">
        <v>154</v>
      </c>
      <c r="M4745" s="652" t="s">
        <v>2351</v>
      </c>
      <c r="N4745" s="654">
        <v>44672</v>
      </c>
      <c r="O4745" s="654">
        <v>44697</v>
      </c>
      <c r="P4745" s="118"/>
      <c r="Q4745" s="271" t="s">
        <v>67</v>
      </c>
      <c r="R4745" s="455">
        <f t="shared" si="83"/>
        <v>2022</v>
      </c>
    </row>
    <row r="4746" spans="1:23" ht="23.25" hidden="1" customHeight="1" x14ac:dyDescent="0.25">
      <c r="A4746" s="124" t="s">
        <v>154</v>
      </c>
      <c r="B4746" s="86" t="s">
        <v>7633</v>
      </c>
      <c r="C4746" s="661"/>
      <c r="D4746" s="118" t="s">
        <v>7634</v>
      </c>
      <c r="E4746" s="86" t="s">
        <v>7633</v>
      </c>
      <c r="F4746" s="118" t="s">
        <v>144</v>
      </c>
      <c r="G4746" s="661">
        <v>10</v>
      </c>
      <c r="H4746" s="650"/>
      <c r="I4746" s="650"/>
      <c r="J4746" s="168">
        <v>44658</v>
      </c>
      <c r="K4746" s="598" t="s">
        <v>1560</v>
      </c>
      <c r="L4746" s="312" t="s">
        <v>154</v>
      </c>
      <c r="M4746" s="652" t="s">
        <v>2351</v>
      </c>
      <c r="N4746" s="654">
        <v>44672</v>
      </c>
      <c r="O4746" s="654">
        <v>44697</v>
      </c>
      <c r="P4746" s="118"/>
      <c r="Q4746" s="271" t="s">
        <v>67</v>
      </c>
      <c r="R4746" s="455">
        <f t="shared" si="83"/>
        <v>2022</v>
      </c>
    </row>
    <row r="4747" spans="1:23" ht="23.25" hidden="1" customHeight="1" x14ac:dyDescent="0.25">
      <c r="A4747" s="124" t="s">
        <v>154</v>
      </c>
      <c r="B4747" s="86" t="s">
        <v>7635</v>
      </c>
      <c r="C4747" s="661"/>
      <c r="D4747" s="118" t="s">
        <v>7636</v>
      </c>
      <c r="E4747" s="86" t="s">
        <v>7635</v>
      </c>
      <c r="F4747" s="118" t="s">
        <v>144</v>
      </c>
      <c r="G4747" s="661">
        <v>20</v>
      </c>
      <c r="H4747" s="650"/>
      <c r="I4747" s="650"/>
      <c r="J4747" s="168">
        <v>44658</v>
      </c>
      <c r="K4747" s="598" t="s">
        <v>1560</v>
      </c>
      <c r="L4747" s="312" t="s">
        <v>154</v>
      </c>
      <c r="M4747" s="652" t="s">
        <v>2351</v>
      </c>
      <c r="N4747" s="654">
        <v>44672</v>
      </c>
      <c r="O4747" s="654">
        <v>44697</v>
      </c>
      <c r="P4747" s="118"/>
      <c r="Q4747" s="271" t="s">
        <v>67</v>
      </c>
      <c r="R4747" s="455">
        <f t="shared" si="83"/>
        <v>2022</v>
      </c>
    </row>
    <row r="4748" spans="1:23" ht="23.25" hidden="1" customHeight="1" x14ac:dyDescent="0.25">
      <c r="A4748" s="124" t="s">
        <v>154</v>
      </c>
      <c r="B4748" s="86" t="s">
        <v>7637</v>
      </c>
      <c r="C4748" s="661"/>
      <c r="D4748" s="118" t="s">
        <v>7638</v>
      </c>
      <c r="E4748" s="86" t="s">
        <v>7637</v>
      </c>
      <c r="F4748" s="118" t="s">
        <v>144</v>
      </c>
      <c r="G4748" s="661">
        <v>20</v>
      </c>
      <c r="H4748" s="650"/>
      <c r="I4748" s="650"/>
      <c r="J4748" s="168">
        <v>44658</v>
      </c>
      <c r="K4748" s="598" t="s">
        <v>1560</v>
      </c>
      <c r="L4748" s="312" t="s">
        <v>154</v>
      </c>
      <c r="M4748" s="652" t="s">
        <v>2351</v>
      </c>
      <c r="N4748" s="654">
        <v>44672</v>
      </c>
      <c r="O4748" s="654">
        <v>44697</v>
      </c>
      <c r="P4748" s="118"/>
      <c r="Q4748" s="271" t="s">
        <v>67</v>
      </c>
      <c r="R4748" s="455">
        <f t="shared" si="83"/>
        <v>2022</v>
      </c>
    </row>
    <row r="4749" spans="1:23" ht="23.25" hidden="1" customHeight="1" x14ac:dyDescent="0.25">
      <c r="A4749" s="124" t="s">
        <v>154</v>
      </c>
      <c r="B4749" s="86" t="s">
        <v>7639</v>
      </c>
      <c r="C4749" s="661"/>
      <c r="D4749" s="118" t="s">
        <v>7636</v>
      </c>
      <c r="E4749" s="86" t="s">
        <v>7639</v>
      </c>
      <c r="F4749" s="118" t="s">
        <v>144</v>
      </c>
      <c r="G4749" s="661">
        <v>30</v>
      </c>
      <c r="H4749" s="650"/>
      <c r="I4749" s="650"/>
      <c r="J4749" s="168">
        <v>44658</v>
      </c>
      <c r="K4749" s="598" t="s">
        <v>1560</v>
      </c>
      <c r="L4749" s="312" t="s">
        <v>154</v>
      </c>
      <c r="M4749" s="652" t="s">
        <v>2351</v>
      </c>
      <c r="N4749" s="654">
        <v>44672</v>
      </c>
      <c r="O4749" s="654">
        <v>44697</v>
      </c>
      <c r="P4749" s="118"/>
      <c r="Q4749" s="271" t="s">
        <v>67</v>
      </c>
      <c r="R4749" s="455">
        <f t="shared" si="83"/>
        <v>2022</v>
      </c>
    </row>
    <row r="4750" spans="1:23" ht="23.25" hidden="1" customHeight="1" x14ac:dyDescent="0.25">
      <c r="A4750" s="124" t="s">
        <v>154</v>
      </c>
      <c r="B4750" s="86" t="s">
        <v>7640</v>
      </c>
      <c r="C4750" s="661"/>
      <c r="D4750" s="118" t="s">
        <v>7641</v>
      </c>
      <c r="E4750" s="86" t="s">
        <v>7640</v>
      </c>
      <c r="F4750" s="118" t="s">
        <v>144</v>
      </c>
      <c r="G4750" s="661">
        <v>30</v>
      </c>
      <c r="H4750" s="650"/>
      <c r="I4750" s="650"/>
      <c r="J4750" s="168">
        <v>44658</v>
      </c>
      <c r="K4750" s="598" t="s">
        <v>1560</v>
      </c>
      <c r="L4750" s="312" t="s">
        <v>154</v>
      </c>
      <c r="M4750" s="652" t="s">
        <v>2351</v>
      </c>
      <c r="N4750" s="654">
        <v>44672</v>
      </c>
      <c r="O4750" s="654">
        <v>44697</v>
      </c>
      <c r="P4750" s="118"/>
      <c r="Q4750" s="271" t="s">
        <v>67</v>
      </c>
      <c r="R4750" s="455">
        <f t="shared" si="83"/>
        <v>2022</v>
      </c>
    </row>
    <row r="4751" spans="1:23" ht="23.25" hidden="1" customHeight="1" x14ac:dyDescent="0.25">
      <c r="A4751" s="124" t="s">
        <v>154</v>
      </c>
      <c r="B4751" s="86" t="s">
        <v>7642</v>
      </c>
      <c r="C4751" s="661"/>
      <c r="D4751" s="118" t="s">
        <v>7643</v>
      </c>
      <c r="E4751" s="86" t="s">
        <v>7642</v>
      </c>
      <c r="F4751" s="118" t="s">
        <v>144</v>
      </c>
      <c r="G4751" s="661">
        <v>30</v>
      </c>
      <c r="H4751" s="650"/>
      <c r="I4751" s="650"/>
      <c r="J4751" s="168">
        <v>44658</v>
      </c>
      <c r="K4751" s="598" t="s">
        <v>1560</v>
      </c>
      <c r="L4751" s="312" t="s">
        <v>154</v>
      </c>
      <c r="M4751" s="652" t="s">
        <v>2351</v>
      </c>
      <c r="N4751" s="654">
        <v>44672</v>
      </c>
      <c r="O4751" s="654">
        <v>44697</v>
      </c>
      <c r="P4751" s="118"/>
      <c r="Q4751" s="271" t="s">
        <v>67</v>
      </c>
      <c r="R4751" s="455">
        <f t="shared" ref="R4751:R4777" si="84">YEAR(J4751)</f>
        <v>2022</v>
      </c>
    </row>
    <row r="4752" spans="1:23" s="124" customFormat="1" ht="23.25" hidden="1" customHeight="1" x14ac:dyDescent="0.25">
      <c r="A4752" s="124" t="s">
        <v>154</v>
      </c>
      <c r="B4752" s="86" t="s">
        <v>7644</v>
      </c>
      <c r="C4752" s="661"/>
      <c r="D4752" s="118" t="s">
        <v>7602</v>
      </c>
      <c r="E4752" s="86" t="s">
        <v>7644</v>
      </c>
      <c r="F4752" s="118" t="s">
        <v>144</v>
      </c>
      <c r="G4752" s="661">
        <v>30</v>
      </c>
      <c r="H4752" s="650"/>
      <c r="I4752" s="650"/>
      <c r="J4752" s="168">
        <v>44658</v>
      </c>
      <c r="K4752" s="598" t="s">
        <v>1560</v>
      </c>
      <c r="L4752" s="312" t="s">
        <v>154</v>
      </c>
      <c r="M4752" s="652" t="s">
        <v>2351</v>
      </c>
      <c r="N4752" s="654">
        <v>44672</v>
      </c>
      <c r="O4752" s="654">
        <v>44697</v>
      </c>
      <c r="P4752" s="118"/>
      <c r="Q4752" s="271" t="s">
        <v>67</v>
      </c>
      <c r="R4752" s="455">
        <f t="shared" si="84"/>
        <v>2022</v>
      </c>
      <c r="S4752" s="330"/>
      <c r="T4752" s="330"/>
      <c r="U4752" s="330"/>
      <c r="V4752" s="330"/>
      <c r="W4752" s="330"/>
    </row>
    <row r="4753" spans="1:23" ht="23.25" hidden="1" customHeight="1" x14ac:dyDescent="0.25">
      <c r="A4753" s="124" t="s">
        <v>154</v>
      </c>
      <c r="B4753" s="86" t="s">
        <v>7645</v>
      </c>
      <c r="C4753" s="661"/>
      <c r="D4753" s="118" t="s">
        <v>7604</v>
      </c>
      <c r="E4753" s="86" t="s">
        <v>7645</v>
      </c>
      <c r="F4753" s="118" t="s">
        <v>144</v>
      </c>
      <c r="G4753" s="661">
        <v>30</v>
      </c>
      <c r="H4753" s="650"/>
      <c r="I4753" s="650"/>
      <c r="J4753" s="168">
        <v>44658</v>
      </c>
      <c r="K4753" s="598" t="s">
        <v>1560</v>
      </c>
      <c r="L4753" s="312" t="s">
        <v>154</v>
      </c>
      <c r="M4753" s="652" t="s">
        <v>2351</v>
      </c>
      <c r="N4753" s="654">
        <v>44672</v>
      </c>
      <c r="O4753" s="654">
        <v>44697</v>
      </c>
      <c r="P4753" s="118"/>
      <c r="Q4753" s="271" t="s">
        <v>67</v>
      </c>
      <c r="R4753" s="455">
        <f t="shared" si="84"/>
        <v>2022</v>
      </c>
    </row>
    <row r="4754" spans="1:23" ht="23.25" hidden="1" customHeight="1" x14ac:dyDescent="0.25">
      <c r="A4754" s="124" t="s">
        <v>154</v>
      </c>
      <c r="B4754" s="86" t="s">
        <v>7646</v>
      </c>
      <c r="C4754" s="661"/>
      <c r="D4754" s="118" t="s">
        <v>7636</v>
      </c>
      <c r="E4754" s="86" t="s">
        <v>7646</v>
      </c>
      <c r="F4754" s="118" t="s">
        <v>144</v>
      </c>
      <c r="G4754" s="661">
        <v>30</v>
      </c>
      <c r="H4754" s="650"/>
      <c r="I4754" s="650"/>
      <c r="J4754" s="168">
        <v>44658</v>
      </c>
      <c r="K4754" s="598" t="s">
        <v>1560</v>
      </c>
      <c r="L4754" s="312" t="s">
        <v>154</v>
      </c>
      <c r="M4754" s="652" t="s">
        <v>2351</v>
      </c>
      <c r="N4754" s="654">
        <v>44672</v>
      </c>
      <c r="O4754" s="654">
        <v>44697</v>
      </c>
      <c r="P4754" s="118"/>
      <c r="Q4754" s="271" t="s">
        <v>67</v>
      </c>
      <c r="R4754" s="455">
        <f t="shared" si="84"/>
        <v>2022</v>
      </c>
    </row>
    <row r="4755" spans="1:23" ht="23.25" hidden="1" customHeight="1" x14ac:dyDescent="0.25">
      <c r="A4755" s="124" t="s">
        <v>154</v>
      </c>
      <c r="B4755" s="86" t="s">
        <v>7647</v>
      </c>
      <c r="C4755" s="661"/>
      <c r="D4755" s="118" t="s">
        <v>7641</v>
      </c>
      <c r="E4755" s="86" t="s">
        <v>7647</v>
      </c>
      <c r="F4755" s="118" t="s">
        <v>144</v>
      </c>
      <c r="G4755" s="661">
        <v>30</v>
      </c>
      <c r="H4755" s="650"/>
      <c r="I4755" s="650"/>
      <c r="J4755" s="168">
        <v>44658</v>
      </c>
      <c r="K4755" s="598" t="s">
        <v>1560</v>
      </c>
      <c r="L4755" s="312" t="s">
        <v>154</v>
      </c>
      <c r="M4755" s="652" t="s">
        <v>2351</v>
      </c>
      <c r="N4755" s="654">
        <v>44672</v>
      </c>
      <c r="O4755" s="654">
        <v>44697</v>
      </c>
      <c r="P4755" s="118"/>
      <c r="Q4755" s="271" t="s">
        <v>67</v>
      </c>
      <c r="R4755" s="455">
        <f t="shared" si="84"/>
        <v>2022</v>
      </c>
      <c r="S4755" s="124"/>
      <c r="T4755" s="124"/>
      <c r="U4755" s="124"/>
      <c r="V4755" s="124"/>
      <c r="W4755" s="124"/>
    </row>
    <row r="4756" spans="1:23" ht="23.25" hidden="1" customHeight="1" x14ac:dyDescent="0.25">
      <c r="A4756" s="124" t="s">
        <v>154</v>
      </c>
      <c r="B4756" s="86" t="s">
        <v>7648</v>
      </c>
      <c r="C4756" s="661"/>
      <c r="D4756" s="118" t="s">
        <v>7609</v>
      </c>
      <c r="E4756" s="86" t="s">
        <v>7648</v>
      </c>
      <c r="F4756" s="118" t="s">
        <v>144</v>
      </c>
      <c r="G4756" s="661">
        <v>20</v>
      </c>
      <c r="H4756" s="650"/>
      <c r="I4756" s="650"/>
      <c r="J4756" s="168">
        <v>44658</v>
      </c>
      <c r="K4756" s="598" t="s">
        <v>1560</v>
      </c>
      <c r="L4756" s="312" t="s">
        <v>154</v>
      </c>
      <c r="M4756" s="652" t="s">
        <v>2351</v>
      </c>
      <c r="N4756" s="654">
        <v>44672</v>
      </c>
      <c r="O4756" s="654">
        <v>44697</v>
      </c>
      <c r="P4756" s="118"/>
      <c r="Q4756" s="271" t="s">
        <v>67</v>
      </c>
      <c r="R4756" s="455">
        <f t="shared" si="84"/>
        <v>2022</v>
      </c>
    </row>
    <row r="4757" spans="1:23" ht="23.25" hidden="1" customHeight="1" x14ac:dyDescent="0.25">
      <c r="A4757" s="124" t="s">
        <v>154</v>
      </c>
      <c r="B4757" s="86" t="s">
        <v>7649</v>
      </c>
      <c r="C4757" s="661"/>
      <c r="D4757" s="118" t="s">
        <v>7638</v>
      </c>
      <c r="E4757" s="86" t="s">
        <v>7649</v>
      </c>
      <c r="F4757" s="118" t="s">
        <v>144</v>
      </c>
      <c r="G4757" s="661">
        <v>20</v>
      </c>
      <c r="H4757" s="650"/>
      <c r="I4757" s="650"/>
      <c r="J4757" s="168">
        <v>44658</v>
      </c>
      <c r="K4757" s="598" t="s">
        <v>1560</v>
      </c>
      <c r="L4757" s="312" t="s">
        <v>154</v>
      </c>
      <c r="M4757" s="652" t="s">
        <v>2351</v>
      </c>
      <c r="N4757" s="654">
        <v>44672</v>
      </c>
      <c r="O4757" s="654">
        <v>44697</v>
      </c>
      <c r="P4757" s="118"/>
      <c r="Q4757" s="271" t="s">
        <v>67</v>
      </c>
      <c r="R4757" s="455">
        <f t="shared" si="84"/>
        <v>2022</v>
      </c>
    </row>
    <row r="4758" spans="1:23" ht="23.25" hidden="1" customHeight="1" x14ac:dyDescent="0.25">
      <c r="A4758" s="124" t="s">
        <v>154</v>
      </c>
      <c r="B4758" s="86" t="s">
        <v>7650</v>
      </c>
      <c r="C4758" s="661"/>
      <c r="D4758" s="118" t="s">
        <v>7651</v>
      </c>
      <c r="E4758" s="86" t="s">
        <v>7650</v>
      </c>
      <c r="F4758" s="118" t="s">
        <v>144</v>
      </c>
      <c r="G4758" s="661">
        <v>10</v>
      </c>
      <c r="H4758" s="650"/>
      <c r="I4758" s="650"/>
      <c r="J4758" s="168">
        <v>44658</v>
      </c>
      <c r="K4758" s="598" t="s">
        <v>1560</v>
      </c>
      <c r="L4758" s="312" t="s">
        <v>154</v>
      </c>
      <c r="M4758" s="652" t="s">
        <v>2351</v>
      </c>
      <c r="N4758" s="654">
        <v>44672</v>
      </c>
      <c r="O4758" s="654">
        <v>44697</v>
      </c>
      <c r="P4758" s="118"/>
      <c r="Q4758" s="271" t="s">
        <v>67</v>
      </c>
      <c r="R4758" s="455">
        <f t="shared" si="84"/>
        <v>2022</v>
      </c>
    </row>
    <row r="4759" spans="1:23" ht="23.25" hidden="1" customHeight="1" x14ac:dyDescent="0.25">
      <c r="A4759" s="124" t="s">
        <v>154</v>
      </c>
      <c r="B4759" s="86" t="s">
        <v>7652</v>
      </c>
      <c r="C4759" s="661"/>
      <c r="D4759" s="118" t="s">
        <v>7653</v>
      </c>
      <c r="E4759" s="86" t="s">
        <v>7652</v>
      </c>
      <c r="F4759" s="118" t="s">
        <v>144</v>
      </c>
      <c r="G4759" s="661">
        <v>10</v>
      </c>
      <c r="H4759" s="650"/>
      <c r="I4759" s="650"/>
      <c r="J4759" s="168">
        <v>44658</v>
      </c>
      <c r="K4759" s="598" t="s">
        <v>1560</v>
      </c>
      <c r="L4759" s="312" t="s">
        <v>154</v>
      </c>
      <c r="M4759" s="652" t="s">
        <v>2351</v>
      </c>
      <c r="N4759" s="654">
        <v>44672</v>
      </c>
      <c r="O4759" s="654">
        <v>44697</v>
      </c>
      <c r="P4759" s="118"/>
      <c r="Q4759" s="271" t="s">
        <v>67</v>
      </c>
      <c r="R4759" s="455">
        <f t="shared" si="84"/>
        <v>2022</v>
      </c>
    </row>
    <row r="4760" spans="1:23" ht="23.25" hidden="1" customHeight="1" x14ac:dyDescent="0.25">
      <c r="A4760" s="124" t="s">
        <v>154</v>
      </c>
      <c r="B4760" s="86" t="s">
        <v>7654</v>
      </c>
      <c r="C4760" s="661"/>
      <c r="D4760" s="118" t="s">
        <v>7655</v>
      </c>
      <c r="E4760" s="86" t="s">
        <v>7654</v>
      </c>
      <c r="F4760" s="118" t="s">
        <v>144</v>
      </c>
      <c r="G4760" s="661">
        <v>10</v>
      </c>
      <c r="H4760" s="650"/>
      <c r="I4760" s="650"/>
      <c r="J4760" s="168">
        <v>44658</v>
      </c>
      <c r="K4760" s="598" t="s">
        <v>1560</v>
      </c>
      <c r="L4760" s="312" t="s">
        <v>154</v>
      </c>
      <c r="M4760" s="652" t="s">
        <v>2351</v>
      </c>
      <c r="N4760" s="654">
        <v>44672</v>
      </c>
      <c r="O4760" s="654">
        <v>44697</v>
      </c>
      <c r="P4760" s="118"/>
      <c r="Q4760" s="271" t="s">
        <v>67</v>
      </c>
      <c r="R4760" s="455">
        <f t="shared" si="84"/>
        <v>2022</v>
      </c>
    </row>
    <row r="4761" spans="1:23" ht="23.25" hidden="1" customHeight="1" x14ac:dyDescent="0.25">
      <c r="A4761" s="124" t="s">
        <v>154</v>
      </c>
      <c r="B4761" s="86" t="s">
        <v>7656</v>
      </c>
      <c r="C4761" s="661"/>
      <c r="D4761" s="118" t="s">
        <v>7592</v>
      </c>
      <c r="E4761" s="86" t="s">
        <v>7656</v>
      </c>
      <c r="F4761" s="118" t="s">
        <v>144</v>
      </c>
      <c r="G4761" s="661">
        <v>30</v>
      </c>
      <c r="H4761" s="650"/>
      <c r="I4761" s="650"/>
      <c r="J4761" s="168">
        <v>44658</v>
      </c>
      <c r="K4761" s="598" t="s">
        <v>1560</v>
      </c>
      <c r="L4761" s="312" t="s">
        <v>154</v>
      </c>
      <c r="M4761" s="652" t="s">
        <v>2351</v>
      </c>
      <c r="N4761" s="654">
        <v>44672</v>
      </c>
      <c r="O4761" s="654">
        <v>44697</v>
      </c>
      <c r="P4761" s="118"/>
      <c r="Q4761" s="271" t="s">
        <v>67</v>
      </c>
      <c r="R4761" s="455">
        <f t="shared" si="84"/>
        <v>2022</v>
      </c>
    </row>
    <row r="4762" spans="1:23" ht="23.25" hidden="1" customHeight="1" x14ac:dyDescent="0.25">
      <c r="A4762" s="124" t="s">
        <v>154</v>
      </c>
      <c r="B4762" s="86" t="s">
        <v>7657</v>
      </c>
      <c r="C4762" s="661"/>
      <c r="D4762" s="118" t="s">
        <v>7594</v>
      </c>
      <c r="E4762" s="86" t="s">
        <v>7657</v>
      </c>
      <c r="F4762" s="118" t="s">
        <v>144</v>
      </c>
      <c r="G4762" s="661">
        <v>20</v>
      </c>
      <c r="H4762" s="650"/>
      <c r="I4762" s="650"/>
      <c r="J4762" s="168">
        <v>44658</v>
      </c>
      <c r="K4762" s="598" t="s">
        <v>1560</v>
      </c>
      <c r="L4762" s="312" t="s">
        <v>154</v>
      </c>
      <c r="M4762" s="652" t="s">
        <v>2351</v>
      </c>
      <c r="N4762" s="654">
        <v>44672</v>
      </c>
      <c r="O4762" s="654">
        <v>44697</v>
      </c>
      <c r="P4762" s="118"/>
      <c r="Q4762" s="271" t="s">
        <v>100</v>
      </c>
      <c r="R4762" s="455">
        <f t="shared" si="84"/>
        <v>2022</v>
      </c>
    </row>
    <row r="4763" spans="1:23" ht="23.25" hidden="1" customHeight="1" x14ac:dyDescent="0.25">
      <c r="A4763" s="124" t="s">
        <v>154</v>
      </c>
      <c r="B4763" s="86" t="s">
        <v>7658</v>
      </c>
      <c r="C4763" s="661"/>
      <c r="D4763" s="118" t="s">
        <v>7638</v>
      </c>
      <c r="E4763" s="86" t="s">
        <v>7658</v>
      </c>
      <c r="F4763" s="118" t="s">
        <v>144</v>
      </c>
      <c r="G4763" s="661">
        <v>30</v>
      </c>
      <c r="H4763" s="650"/>
      <c r="I4763" s="650"/>
      <c r="J4763" s="168">
        <v>44658</v>
      </c>
      <c r="K4763" s="598" t="s">
        <v>1560</v>
      </c>
      <c r="L4763" s="312" t="s">
        <v>154</v>
      </c>
      <c r="M4763" s="652" t="s">
        <v>2351</v>
      </c>
      <c r="N4763" s="654">
        <v>44672</v>
      </c>
      <c r="O4763" s="654">
        <v>44697</v>
      </c>
      <c r="P4763" s="118"/>
      <c r="Q4763" s="271" t="s">
        <v>67</v>
      </c>
      <c r="R4763" s="455">
        <f t="shared" si="84"/>
        <v>2022</v>
      </c>
    </row>
    <row r="4764" spans="1:23" ht="23.25" hidden="1" customHeight="1" x14ac:dyDescent="0.25">
      <c r="A4764" s="124" t="s">
        <v>154</v>
      </c>
      <c r="B4764" s="86" t="s">
        <v>7659</v>
      </c>
      <c r="C4764" s="661"/>
      <c r="D4764" s="118" t="s">
        <v>7660</v>
      </c>
      <c r="E4764" s="86" t="s">
        <v>7659</v>
      </c>
      <c r="F4764" s="118" t="s">
        <v>144</v>
      </c>
      <c r="G4764" s="661">
        <v>20</v>
      </c>
      <c r="H4764" s="650"/>
      <c r="I4764" s="650"/>
      <c r="J4764" s="168">
        <v>44658</v>
      </c>
      <c r="K4764" s="598" t="s">
        <v>1560</v>
      </c>
      <c r="L4764" s="312" t="s">
        <v>154</v>
      </c>
      <c r="M4764" s="652" t="s">
        <v>2351</v>
      </c>
      <c r="N4764" s="654">
        <v>44672</v>
      </c>
      <c r="O4764" s="654">
        <v>44697</v>
      </c>
      <c r="P4764" s="118"/>
      <c r="Q4764" s="271" t="s">
        <v>67</v>
      </c>
      <c r="R4764" s="455">
        <f t="shared" si="84"/>
        <v>2022</v>
      </c>
    </row>
    <row r="4765" spans="1:23" ht="23.25" hidden="1" customHeight="1" x14ac:dyDescent="0.25">
      <c r="A4765" s="124" t="s">
        <v>154</v>
      </c>
      <c r="B4765" s="86" t="s">
        <v>7661</v>
      </c>
      <c r="C4765" s="661"/>
      <c r="D4765" s="118" t="s">
        <v>7602</v>
      </c>
      <c r="E4765" s="86" t="s">
        <v>7661</v>
      </c>
      <c r="F4765" s="118" t="s">
        <v>144</v>
      </c>
      <c r="G4765" s="661">
        <v>30</v>
      </c>
      <c r="H4765" s="650"/>
      <c r="I4765" s="650"/>
      <c r="J4765" s="168">
        <v>44658</v>
      </c>
      <c r="K4765" s="598" t="s">
        <v>1560</v>
      </c>
      <c r="L4765" s="312" t="s">
        <v>154</v>
      </c>
      <c r="M4765" s="652" t="s">
        <v>2351</v>
      </c>
      <c r="N4765" s="654">
        <v>44672</v>
      </c>
      <c r="O4765" s="654">
        <v>44697</v>
      </c>
      <c r="P4765" s="118"/>
      <c r="Q4765" s="271" t="s">
        <v>67</v>
      </c>
      <c r="R4765" s="455">
        <f t="shared" si="84"/>
        <v>2022</v>
      </c>
    </row>
    <row r="4766" spans="1:23" ht="23.25" hidden="1" customHeight="1" x14ac:dyDescent="0.25">
      <c r="A4766" s="124" t="s">
        <v>154</v>
      </c>
      <c r="B4766" s="86" t="s">
        <v>7662</v>
      </c>
      <c r="C4766" s="661"/>
      <c r="D4766" s="118" t="s">
        <v>7663</v>
      </c>
      <c r="E4766" s="86" t="s">
        <v>7662</v>
      </c>
      <c r="F4766" s="118" t="s">
        <v>144</v>
      </c>
      <c r="G4766" s="661">
        <v>20</v>
      </c>
      <c r="H4766" s="650"/>
      <c r="I4766" s="650"/>
      <c r="J4766" s="168">
        <v>44658</v>
      </c>
      <c r="K4766" s="598" t="s">
        <v>1560</v>
      </c>
      <c r="L4766" s="312" t="s">
        <v>154</v>
      </c>
      <c r="M4766" s="652" t="s">
        <v>2351</v>
      </c>
      <c r="N4766" s="654">
        <v>44672</v>
      </c>
      <c r="O4766" s="654">
        <v>44697</v>
      </c>
      <c r="P4766" s="118"/>
      <c r="Q4766" s="271" t="s">
        <v>67</v>
      </c>
      <c r="R4766" s="455">
        <f t="shared" si="84"/>
        <v>2022</v>
      </c>
    </row>
    <row r="4767" spans="1:23" ht="23.25" hidden="1" customHeight="1" x14ac:dyDescent="0.25">
      <c r="A4767" s="124" t="s">
        <v>154</v>
      </c>
      <c r="B4767" s="86" t="s">
        <v>7664</v>
      </c>
      <c r="C4767" s="661"/>
      <c r="D4767" s="118" t="s">
        <v>7665</v>
      </c>
      <c r="E4767" s="86" t="s">
        <v>7664</v>
      </c>
      <c r="F4767" s="118" t="s">
        <v>144</v>
      </c>
      <c r="G4767" s="661">
        <v>20</v>
      </c>
      <c r="H4767" s="650"/>
      <c r="I4767" s="650"/>
      <c r="J4767" s="168">
        <v>44658</v>
      </c>
      <c r="K4767" s="598" t="s">
        <v>1560</v>
      </c>
      <c r="L4767" s="312" t="s">
        <v>154</v>
      </c>
      <c r="M4767" s="652" t="s">
        <v>2351</v>
      </c>
      <c r="N4767" s="654">
        <v>44672</v>
      </c>
      <c r="O4767" s="654">
        <v>44697</v>
      </c>
      <c r="P4767" s="118"/>
      <c r="Q4767" s="271" t="s">
        <v>67</v>
      </c>
      <c r="R4767" s="455">
        <f t="shared" si="84"/>
        <v>2022</v>
      </c>
    </row>
    <row r="4768" spans="1:23" ht="23.25" hidden="1" customHeight="1" x14ac:dyDescent="0.25">
      <c r="A4768" s="124" t="s">
        <v>154</v>
      </c>
      <c r="B4768" s="86" t="s">
        <v>7666</v>
      </c>
      <c r="C4768" s="661"/>
      <c r="D4768" s="118" t="s">
        <v>7667</v>
      </c>
      <c r="E4768" s="86" t="s">
        <v>7666</v>
      </c>
      <c r="F4768" s="118" t="s">
        <v>144</v>
      </c>
      <c r="G4768" s="661">
        <v>20</v>
      </c>
      <c r="H4768" s="650"/>
      <c r="I4768" s="650"/>
      <c r="J4768" s="168">
        <v>44658</v>
      </c>
      <c r="K4768" s="598" t="s">
        <v>1560</v>
      </c>
      <c r="L4768" s="312" t="s">
        <v>154</v>
      </c>
      <c r="M4768" s="652" t="s">
        <v>2351</v>
      </c>
      <c r="N4768" s="654">
        <v>44672</v>
      </c>
      <c r="O4768" s="654">
        <v>44697</v>
      </c>
      <c r="P4768" s="118"/>
      <c r="Q4768" s="271" t="s">
        <v>67</v>
      </c>
      <c r="R4768" s="455">
        <f t="shared" si="84"/>
        <v>2022</v>
      </c>
    </row>
    <row r="4769" spans="1:23" ht="23.25" hidden="1" customHeight="1" x14ac:dyDescent="0.25">
      <c r="A4769" s="124" t="s">
        <v>154</v>
      </c>
      <c r="B4769" s="86" t="s">
        <v>7668</v>
      </c>
      <c r="C4769" s="661"/>
      <c r="D4769" s="118" t="s">
        <v>7626</v>
      </c>
      <c r="E4769" s="86" t="s">
        <v>7668</v>
      </c>
      <c r="F4769" s="118" t="s">
        <v>144</v>
      </c>
      <c r="G4769" s="661">
        <v>20</v>
      </c>
      <c r="H4769" s="650"/>
      <c r="I4769" s="650"/>
      <c r="J4769" s="168">
        <v>44658</v>
      </c>
      <c r="K4769" s="598" t="s">
        <v>1560</v>
      </c>
      <c r="L4769" s="312" t="s">
        <v>154</v>
      </c>
      <c r="M4769" s="652" t="s">
        <v>2351</v>
      </c>
      <c r="N4769" s="654">
        <v>44672</v>
      </c>
      <c r="O4769" s="654">
        <v>44697</v>
      </c>
      <c r="P4769" s="118"/>
      <c r="Q4769" s="271" t="s">
        <v>67</v>
      </c>
      <c r="R4769" s="455">
        <f t="shared" si="84"/>
        <v>2022</v>
      </c>
    </row>
    <row r="4770" spans="1:23" s="124" customFormat="1" ht="23.25" hidden="1" customHeight="1" x14ac:dyDescent="0.25">
      <c r="A4770" s="124" t="s">
        <v>154</v>
      </c>
      <c r="B4770" s="86" t="s">
        <v>7669</v>
      </c>
      <c r="C4770" s="661"/>
      <c r="D4770" s="118" t="s">
        <v>7630</v>
      </c>
      <c r="E4770" s="86" t="s">
        <v>7669</v>
      </c>
      <c r="F4770" s="118" t="s">
        <v>144</v>
      </c>
      <c r="G4770" s="661">
        <v>20</v>
      </c>
      <c r="H4770" s="650"/>
      <c r="I4770" s="650"/>
      <c r="J4770" s="168">
        <v>44658</v>
      </c>
      <c r="K4770" s="598" t="s">
        <v>1560</v>
      </c>
      <c r="L4770" s="312" t="s">
        <v>154</v>
      </c>
      <c r="M4770" s="652" t="s">
        <v>2351</v>
      </c>
      <c r="N4770" s="654">
        <v>44672</v>
      </c>
      <c r="O4770" s="654">
        <v>44697</v>
      </c>
      <c r="P4770" s="118"/>
      <c r="Q4770" s="271" t="s">
        <v>67</v>
      </c>
      <c r="R4770" s="455">
        <f t="shared" si="84"/>
        <v>2022</v>
      </c>
      <c r="S4770" s="330"/>
      <c r="T4770" s="330"/>
      <c r="U4770" s="330"/>
      <c r="V4770" s="330"/>
      <c r="W4770" s="330"/>
    </row>
    <row r="4771" spans="1:23" ht="23.25" hidden="1" customHeight="1" x14ac:dyDescent="0.25">
      <c r="A4771" s="124" t="s">
        <v>154</v>
      </c>
      <c r="B4771" s="86" t="s">
        <v>7670</v>
      </c>
      <c r="C4771" s="661"/>
      <c r="D4771" s="118" t="s">
        <v>7671</v>
      </c>
      <c r="E4771" s="86" t="s">
        <v>7670</v>
      </c>
      <c r="F4771" s="118" t="s">
        <v>144</v>
      </c>
      <c r="G4771" s="661">
        <v>20</v>
      </c>
      <c r="H4771" s="650"/>
      <c r="I4771" s="650"/>
      <c r="J4771" s="168">
        <v>44658</v>
      </c>
      <c r="K4771" s="598" t="s">
        <v>1560</v>
      </c>
      <c r="L4771" s="312" t="s">
        <v>154</v>
      </c>
      <c r="M4771" s="652" t="s">
        <v>2351</v>
      </c>
      <c r="N4771" s="654">
        <v>44672</v>
      </c>
      <c r="O4771" s="654">
        <v>44697</v>
      </c>
      <c r="P4771" s="118"/>
      <c r="Q4771" s="271" t="s">
        <v>67</v>
      </c>
      <c r="R4771" s="455">
        <f t="shared" si="84"/>
        <v>2022</v>
      </c>
    </row>
    <row r="4772" spans="1:23" ht="23.25" hidden="1" customHeight="1" x14ac:dyDescent="0.25">
      <c r="A4772" s="124" t="s">
        <v>154</v>
      </c>
      <c r="B4772" s="86" t="s">
        <v>7672</v>
      </c>
      <c r="C4772" s="661"/>
      <c r="D4772" s="118" t="s">
        <v>7673</v>
      </c>
      <c r="E4772" s="86" t="s">
        <v>7672</v>
      </c>
      <c r="F4772" s="118" t="s">
        <v>144</v>
      </c>
      <c r="G4772" s="661">
        <v>50</v>
      </c>
      <c r="H4772" s="650"/>
      <c r="I4772" s="650"/>
      <c r="J4772" s="168">
        <v>44658</v>
      </c>
      <c r="K4772" s="598" t="s">
        <v>1560</v>
      </c>
      <c r="L4772" s="312" t="s">
        <v>154</v>
      </c>
      <c r="M4772" s="652" t="s">
        <v>2351</v>
      </c>
      <c r="N4772" s="654">
        <v>44672</v>
      </c>
      <c r="O4772" s="654">
        <v>44697</v>
      </c>
      <c r="P4772" s="118"/>
      <c r="Q4772" s="271" t="s">
        <v>67</v>
      </c>
      <c r="R4772" s="455">
        <f t="shared" si="84"/>
        <v>2022</v>
      </c>
    </row>
    <row r="4773" spans="1:23" ht="23.25" hidden="1" customHeight="1" x14ac:dyDescent="0.25">
      <c r="A4773" s="124" t="s">
        <v>154</v>
      </c>
      <c r="B4773" s="86" t="s">
        <v>7674</v>
      </c>
      <c r="C4773" s="661"/>
      <c r="D4773" s="118" t="s">
        <v>7673</v>
      </c>
      <c r="E4773" s="86" t="s">
        <v>7674</v>
      </c>
      <c r="F4773" s="118" t="s">
        <v>144</v>
      </c>
      <c r="G4773" s="661">
        <v>50</v>
      </c>
      <c r="H4773" s="650"/>
      <c r="I4773" s="650"/>
      <c r="J4773" s="168">
        <v>44658</v>
      </c>
      <c r="K4773" s="598" t="s">
        <v>1560</v>
      </c>
      <c r="L4773" s="312" t="s">
        <v>154</v>
      </c>
      <c r="M4773" s="652" t="s">
        <v>2351</v>
      </c>
      <c r="N4773" s="654">
        <v>44672</v>
      </c>
      <c r="O4773" s="654">
        <v>44697</v>
      </c>
      <c r="P4773" s="118"/>
      <c r="Q4773" s="271" t="s">
        <v>67</v>
      </c>
      <c r="R4773" s="455">
        <f t="shared" si="84"/>
        <v>2022</v>
      </c>
    </row>
    <row r="4774" spans="1:23" ht="23.25" hidden="1" customHeight="1" x14ac:dyDescent="0.25">
      <c r="A4774" s="459" t="s">
        <v>9</v>
      </c>
      <c r="B4774" s="445" t="s">
        <v>4342</v>
      </c>
      <c r="C4774" s="459"/>
      <c r="D4774" s="467" t="s">
        <v>4343</v>
      </c>
      <c r="E4774" s="441" t="s">
        <v>4344</v>
      </c>
      <c r="F4774" s="925" t="s">
        <v>144</v>
      </c>
      <c r="G4774" s="926">
        <v>1</v>
      </c>
      <c r="H4774" s="650"/>
      <c r="I4774" s="650"/>
      <c r="J4774" s="366">
        <v>44662</v>
      </c>
      <c r="K4774" s="597" t="s">
        <v>9234</v>
      </c>
      <c r="L4774" s="578" t="s">
        <v>9</v>
      </c>
      <c r="M4774" s="652" t="s">
        <v>85</v>
      </c>
      <c r="N4774" s="654">
        <v>44882</v>
      </c>
      <c r="O4774" s="654">
        <v>44886</v>
      </c>
      <c r="P4774" s="442"/>
      <c r="Q4774" s="873" t="s">
        <v>100</v>
      </c>
      <c r="R4774" s="455">
        <f t="shared" si="84"/>
        <v>2022</v>
      </c>
    </row>
    <row r="4775" spans="1:23" ht="23.25" hidden="1" customHeight="1" x14ac:dyDescent="0.25">
      <c r="A4775" s="440" t="s">
        <v>54</v>
      </c>
      <c r="B4775" s="440" t="s">
        <v>7675</v>
      </c>
      <c r="C4775" s="661"/>
      <c r="D4775" s="118"/>
      <c r="E4775" s="342" t="s">
        <v>7675</v>
      </c>
      <c r="F4775" s="118" t="s">
        <v>32</v>
      </c>
      <c r="G4775" s="661">
        <v>1</v>
      </c>
      <c r="H4775" s="650">
        <v>173.06</v>
      </c>
      <c r="I4775" s="650">
        <v>173.06</v>
      </c>
      <c r="J4775" s="168">
        <v>44663</v>
      </c>
      <c r="K4775" s="731" t="s">
        <v>808</v>
      </c>
      <c r="L4775" s="581" t="s">
        <v>7676</v>
      </c>
      <c r="M4775" s="652" t="s">
        <v>2351</v>
      </c>
      <c r="N4775" s="654">
        <v>1937</v>
      </c>
      <c r="O4775" s="654">
        <v>45032</v>
      </c>
      <c r="P4775" s="713"/>
      <c r="Q4775" s="271" t="s">
        <v>100</v>
      </c>
      <c r="R4775" s="455">
        <f t="shared" si="84"/>
        <v>2022</v>
      </c>
      <c r="S4775" s="124"/>
      <c r="T4775" s="124"/>
      <c r="U4775" s="124"/>
      <c r="V4775" s="124"/>
      <c r="W4775" s="124"/>
    </row>
    <row r="4776" spans="1:23" ht="23.25" hidden="1" customHeight="1" x14ac:dyDescent="0.25">
      <c r="A4776" s="124" t="s">
        <v>0</v>
      </c>
      <c r="B4776" s="86" t="s">
        <v>7677</v>
      </c>
      <c r="C4776" s="661"/>
      <c r="D4776" s="118" t="s">
        <v>7678</v>
      </c>
      <c r="E4776" s="342" t="s">
        <v>7679</v>
      </c>
      <c r="F4776" s="118" t="s">
        <v>94</v>
      </c>
      <c r="G4776" s="661">
        <v>50</v>
      </c>
      <c r="H4776" s="650"/>
      <c r="I4776" s="650"/>
      <c r="J4776" s="168">
        <v>44671</v>
      </c>
      <c r="K4776" s="598" t="s">
        <v>1560</v>
      </c>
      <c r="L4776" s="312" t="s">
        <v>0</v>
      </c>
      <c r="M4776" s="652" t="s">
        <v>2351</v>
      </c>
      <c r="N4776" s="654">
        <v>44672</v>
      </c>
      <c r="O4776" s="654">
        <v>44697</v>
      </c>
      <c r="P4776" s="118"/>
      <c r="Q4776" s="271" t="s">
        <v>67</v>
      </c>
      <c r="R4776" s="455">
        <f t="shared" si="84"/>
        <v>2022</v>
      </c>
    </row>
    <row r="4777" spans="1:23" ht="23.25" hidden="1" customHeight="1" x14ac:dyDescent="0.25">
      <c r="A4777" s="124" t="s">
        <v>0</v>
      </c>
      <c r="B4777" s="86" t="s">
        <v>7677</v>
      </c>
      <c r="C4777" s="661"/>
      <c r="D4777" s="118" t="s">
        <v>7680</v>
      </c>
      <c r="E4777" s="342" t="s">
        <v>7679</v>
      </c>
      <c r="F4777" s="118" t="s">
        <v>94</v>
      </c>
      <c r="G4777" s="661">
        <v>50</v>
      </c>
      <c r="H4777" s="650"/>
      <c r="I4777" s="650"/>
      <c r="J4777" s="168">
        <v>44671</v>
      </c>
      <c r="K4777" s="598" t="s">
        <v>1560</v>
      </c>
      <c r="L4777" s="312" t="s">
        <v>0</v>
      </c>
      <c r="M4777" s="652" t="s">
        <v>2351</v>
      </c>
      <c r="N4777" s="654">
        <v>44672</v>
      </c>
      <c r="O4777" s="654">
        <v>44697</v>
      </c>
      <c r="P4777" s="118"/>
      <c r="Q4777" s="271" t="s">
        <v>67</v>
      </c>
      <c r="R4777" s="455">
        <f t="shared" si="84"/>
        <v>2022</v>
      </c>
    </row>
    <row r="4778" spans="1:23" ht="23.25" hidden="1" customHeight="1" x14ac:dyDescent="0.25">
      <c r="A4778" s="4" t="s">
        <v>4526</v>
      </c>
      <c r="B4778" s="5" t="s">
        <v>7580</v>
      </c>
      <c r="C4778" s="376"/>
      <c r="D4778" s="335"/>
      <c r="E4778" s="337" t="s">
        <v>6741</v>
      </c>
      <c r="F4778" s="344" t="s">
        <v>50</v>
      </c>
      <c r="G4778" s="335">
        <v>5</v>
      </c>
      <c r="H4778" s="650">
        <v>51</v>
      </c>
      <c r="I4778" s="650">
        <v>255</v>
      </c>
      <c r="J4778" s="690">
        <v>43725</v>
      </c>
      <c r="K4778" s="677" t="s">
        <v>76</v>
      </c>
      <c r="L4778" s="361" t="s">
        <v>293</v>
      </c>
      <c r="M4778" s="652" t="s">
        <v>2632</v>
      </c>
      <c r="N4778" s="660">
        <v>43725</v>
      </c>
      <c r="O4778" s="654">
        <v>43727</v>
      </c>
      <c r="P4778" s="5"/>
      <c r="Q4778" s="7" t="s">
        <v>67</v>
      </c>
      <c r="R4778" s="655">
        <v>2019</v>
      </c>
      <c r="S4778" s="716"/>
      <c r="T4778" s="716"/>
      <c r="U4778" s="716"/>
      <c r="V4778" s="716"/>
      <c r="W4778" s="716"/>
    </row>
    <row r="4779" spans="1:23" ht="23.25" hidden="1" customHeight="1" x14ac:dyDescent="0.25">
      <c r="A4779" s="4" t="s">
        <v>4526</v>
      </c>
      <c r="B4779" s="4" t="s">
        <v>7681</v>
      </c>
      <c r="C4779" s="430"/>
      <c r="D4779" s="332"/>
      <c r="E4779" s="337" t="s">
        <v>7681</v>
      </c>
      <c r="F4779" s="332" t="s">
        <v>50</v>
      </c>
      <c r="G4779" s="332">
        <v>30</v>
      </c>
      <c r="H4779" s="650">
        <v>0.84</v>
      </c>
      <c r="I4779" s="650">
        <v>25.2</v>
      </c>
      <c r="J4779" s="419">
        <v>43732</v>
      </c>
      <c r="K4779" s="597" t="s">
        <v>76</v>
      </c>
      <c r="L4779" s="323" t="s">
        <v>293</v>
      </c>
      <c r="M4779" s="652" t="s">
        <v>3531</v>
      </c>
      <c r="N4779" s="660">
        <v>43741</v>
      </c>
      <c r="O4779" s="654">
        <v>43748</v>
      </c>
      <c r="P4779" s="430"/>
      <c r="Q4779" s="2" t="s">
        <v>67</v>
      </c>
      <c r="R4779" s="655">
        <v>2019</v>
      </c>
      <c r="S4779" s="124"/>
      <c r="T4779" s="124"/>
      <c r="U4779" s="124"/>
      <c r="V4779" s="124"/>
      <c r="W4779" s="124"/>
    </row>
    <row r="4780" spans="1:23" ht="23.25" hidden="1" customHeight="1" x14ac:dyDescent="0.25">
      <c r="A4780" s="4" t="s">
        <v>4526</v>
      </c>
      <c r="B4780" s="4" t="s">
        <v>7681</v>
      </c>
      <c r="C4780" s="430"/>
      <c r="D4780" s="332"/>
      <c r="E4780" s="337" t="s">
        <v>7681</v>
      </c>
      <c r="F4780" s="332" t="s">
        <v>50</v>
      </c>
      <c r="G4780" s="332">
        <v>30</v>
      </c>
      <c r="H4780" s="650">
        <v>0.84</v>
      </c>
      <c r="I4780" s="650">
        <v>25.2</v>
      </c>
      <c r="J4780" s="419">
        <v>43732</v>
      </c>
      <c r="K4780" s="597" t="s">
        <v>76</v>
      </c>
      <c r="L4780" s="323" t="s">
        <v>293</v>
      </c>
      <c r="M4780" s="652" t="s">
        <v>3531</v>
      </c>
      <c r="N4780" s="660">
        <v>43741</v>
      </c>
      <c r="O4780" s="654">
        <v>43748</v>
      </c>
      <c r="P4780" s="430"/>
      <c r="Q4780" s="2" t="s">
        <v>67</v>
      </c>
      <c r="R4780" s="655">
        <v>2019</v>
      </c>
      <c r="S4780" s="124"/>
      <c r="T4780" s="124"/>
      <c r="U4780" s="124"/>
      <c r="V4780" s="124"/>
      <c r="W4780" s="124"/>
    </row>
    <row r="4781" spans="1:23" ht="23.25" hidden="1" customHeight="1" x14ac:dyDescent="0.25">
      <c r="A4781" s="4" t="s">
        <v>54</v>
      </c>
      <c r="B4781" s="4" t="s">
        <v>7682</v>
      </c>
      <c r="C4781" s="430"/>
      <c r="D4781" s="332"/>
      <c r="E4781" s="337" t="s">
        <v>7683</v>
      </c>
      <c r="F4781" s="332" t="s">
        <v>32</v>
      </c>
      <c r="G4781" s="332">
        <v>2</v>
      </c>
      <c r="H4781" s="650">
        <v>35.520000000000003</v>
      </c>
      <c r="I4781" s="650">
        <v>71.040000000000006</v>
      </c>
      <c r="J4781" s="419">
        <v>43740</v>
      </c>
      <c r="K4781" s="597" t="s">
        <v>76</v>
      </c>
      <c r="L4781" s="323" t="s">
        <v>88</v>
      </c>
      <c r="M4781" s="652" t="s">
        <v>3531</v>
      </c>
      <c r="N4781" s="660">
        <v>43741</v>
      </c>
      <c r="O4781" s="654">
        <v>43748</v>
      </c>
      <c r="P4781" s="430"/>
      <c r="Q4781" s="2" t="s">
        <v>67</v>
      </c>
      <c r="R4781" s="655">
        <v>2019</v>
      </c>
    </row>
    <row r="4782" spans="1:23" ht="23.25" hidden="1" customHeight="1" x14ac:dyDescent="0.25">
      <c r="A4782" s="448" t="s">
        <v>2</v>
      </c>
      <c r="B4782" s="86" t="s">
        <v>7684</v>
      </c>
      <c r="C4782" s="661" t="s">
        <v>7448</v>
      </c>
      <c r="D4782" s="118" t="s">
        <v>7685</v>
      </c>
      <c r="E4782" s="342" t="s">
        <v>7686</v>
      </c>
      <c r="F4782" s="118" t="s">
        <v>32</v>
      </c>
      <c r="G4782" s="661">
        <v>1</v>
      </c>
      <c r="H4782" s="650"/>
      <c r="I4782" s="650"/>
      <c r="J4782" s="168">
        <v>44683</v>
      </c>
      <c r="K4782" s="671" t="s">
        <v>5</v>
      </c>
      <c r="L4782" s="312"/>
      <c r="M4782" s="652" t="s">
        <v>634</v>
      </c>
      <c r="N4782" s="654">
        <v>44685</v>
      </c>
      <c r="O4782" s="654">
        <v>44697</v>
      </c>
      <c r="P4782" s="713"/>
      <c r="Q4782" s="271" t="s">
        <v>100</v>
      </c>
      <c r="R4782" s="455">
        <f t="shared" ref="R4782:R4792" si="85">YEAR(J4782)</f>
        <v>2022</v>
      </c>
    </row>
    <row r="4783" spans="1:23" ht="23.25" hidden="1" customHeight="1" x14ac:dyDescent="0.25">
      <c r="A4783" s="448" t="s">
        <v>106</v>
      </c>
      <c r="B4783" s="86" t="s">
        <v>7687</v>
      </c>
      <c r="C4783" s="118" t="s">
        <v>7688</v>
      </c>
      <c r="D4783" s="118" t="s">
        <v>7689</v>
      </c>
      <c r="E4783" s="342" t="s">
        <v>7690</v>
      </c>
      <c r="F4783" s="118" t="s">
        <v>94</v>
      </c>
      <c r="G4783" s="661">
        <v>2</v>
      </c>
      <c r="H4783" s="650"/>
      <c r="I4783" s="650"/>
      <c r="J4783" s="168">
        <v>44683</v>
      </c>
      <c r="K4783" s="671" t="s">
        <v>5</v>
      </c>
      <c r="L4783" s="312"/>
      <c r="M4783" s="652" t="s">
        <v>634</v>
      </c>
      <c r="N4783" s="654">
        <v>44691</v>
      </c>
      <c r="O4783" s="654">
        <v>44697</v>
      </c>
      <c r="P4783" s="118"/>
      <c r="Q4783" s="271" t="s">
        <v>100</v>
      </c>
      <c r="R4783" s="455">
        <f t="shared" si="85"/>
        <v>2022</v>
      </c>
    </row>
    <row r="4784" spans="1:23" ht="23.25" hidden="1" customHeight="1" x14ac:dyDescent="0.25">
      <c r="A4784" s="459" t="s">
        <v>9</v>
      </c>
      <c r="B4784" s="86" t="s">
        <v>3703</v>
      </c>
      <c r="C4784" s="661" t="s">
        <v>3704</v>
      </c>
      <c r="D4784" s="443" t="s">
        <v>6259</v>
      </c>
      <c r="E4784" s="342" t="s">
        <v>3706</v>
      </c>
      <c r="F4784" s="118" t="s">
        <v>683</v>
      </c>
      <c r="G4784" s="699">
        <v>4</v>
      </c>
      <c r="H4784" s="650">
        <v>34.329000000000001</v>
      </c>
      <c r="I4784" s="650">
        <f t="shared" ref="I4784:I4792" si="86">H4784*G4784</f>
        <v>137.316</v>
      </c>
      <c r="J4784" s="500">
        <v>44684</v>
      </c>
      <c r="K4784" s="597" t="s">
        <v>33</v>
      </c>
      <c r="L4784" s="312" t="s">
        <v>9</v>
      </c>
      <c r="M4784" s="652" t="s">
        <v>634</v>
      </c>
      <c r="N4784" s="654">
        <v>44685</v>
      </c>
      <c r="O4784" s="654">
        <v>44697</v>
      </c>
      <c r="P4784" s="86"/>
      <c r="Q4784" s="271" t="s">
        <v>67</v>
      </c>
      <c r="R4784" s="455">
        <f t="shared" si="85"/>
        <v>2022</v>
      </c>
    </row>
    <row r="4785" spans="1:23" ht="23.25" hidden="1" customHeight="1" x14ac:dyDescent="0.25">
      <c r="A4785" s="448" t="s">
        <v>2</v>
      </c>
      <c r="B4785" s="86" t="s">
        <v>7691</v>
      </c>
      <c r="C4785" s="661" t="s">
        <v>7448</v>
      </c>
      <c r="D4785" s="118" t="s">
        <v>7541</v>
      </c>
      <c r="E4785" s="342" t="s">
        <v>7692</v>
      </c>
      <c r="F4785" s="118" t="s">
        <v>32</v>
      </c>
      <c r="G4785" s="661">
        <v>20</v>
      </c>
      <c r="H4785" s="650">
        <v>0.43</v>
      </c>
      <c r="I4785" s="650">
        <f t="shared" si="86"/>
        <v>8.6</v>
      </c>
      <c r="J4785" s="168">
        <v>44686</v>
      </c>
      <c r="K4785" s="671" t="s">
        <v>5</v>
      </c>
      <c r="L4785" s="312"/>
      <c r="M4785" s="652" t="s">
        <v>3044</v>
      </c>
      <c r="N4785" s="654">
        <v>44692</v>
      </c>
      <c r="O4785" s="654">
        <v>44704</v>
      </c>
      <c r="P4785" s="118"/>
      <c r="Q4785" s="271" t="s">
        <v>100</v>
      </c>
      <c r="R4785" s="455">
        <f t="shared" si="85"/>
        <v>2022</v>
      </c>
    </row>
    <row r="4786" spans="1:23" ht="23.25" hidden="1" customHeight="1" x14ac:dyDescent="0.25">
      <c r="A4786" s="448" t="s">
        <v>2</v>
      </c>
      <c r="B4786" s="86" t="s">
        <v>7693</v>
      </c>
      <c r="C4786" s="661" t="s">
        <v>7448</v>
      </c>
      <c r="D4786" s="118" t="s">
        <v>7694</v>
      </c>
      <c r="E4786" s="342" t="s">
        <v>7695</v>
      </c>
      <c r="F4786" s="118" t="s">
        <v>32</v>
      </c>
      <c r="G4786" s="661">
        <v>10</v>
      </c>
      <c r="H4786" s="650">
        <v>5.19</v>
      </c>
      <c r="I4786" s="650">
        <f t="shared" si="86"/>
        <v>51.900000000000006</v>
      </c>
      <c r="J4786" s="168">
        <v>44686</v>
      </c>
      <c r="K4786" s="671" t="s">
        <v>5</v>
      </c>
      <c r="L4786" s="312"/>
      <c r="M4786" s="652" t="s">
        <v>3044</v>
      </c>
      <c r="N4786" s="654">
        <v>44692</v>
      </c>
      <c r="O4786" s="654">
        <v>44704</v>
      </c>
      <c r="P4786" s="118"/>
      <c r="Q4786" s="271" t="s">
        <v>100</v>
      </c>
      <c r="R4786" s="455">
        <f t="shared" si="85"/>
        <v>2022</v>
      </c>
    </row>
    <row r="4787" spans="1:23" ht="23.25" hidden="1" customHeight="1" x14ac:dyDescent="0.25">
      <c r="A4787" s="448" t="s">
        <v>78</v>
      </c>
      <c r="B4787" s="440" t="s">
        <v>7696</v>
      </c>
      <c r="C4787" s="661" t="s">
        <v>7448</v>
      </c>
      <c r="D4787" s="118" t="s">
        <v>7697</v>
      </c>
      <c r="E4787" s="342" t="s">
        <v>7696</v>
      </c>
      <c r="F4787" s="118" t="s">
        <v>32</v>
      </c>
      <c r="G4787" s="661">
        <v>1</v>
      </c>
      <c r="H4787" s="650">
        <v>2552.34</v>
      </c>
      <c r="I4787" s="650">
        <f t="shared" si="86"/>
        <v>2552.34</v>
      </c>
      <c r="J4787" s="168">
        <v>44686</v>
      </c>
      <c r="K4787" s="671" t="s">
        <v>5</v>
      </c>
      <c r="L4787" s="312"/>
      <c r="M4787" s="652" t="s">
        <v>3044</v>
      </c>
      <c r="N4787" s="654">
        <v>44692</v>
      </c>
      <c r="O4787" s="654">
        <v>44704</v>
      </c>
      <c r="P4787" s="118"/>
      <c r="Q4787" s="271" t="s">
        <v>100</v>
      </c>
      <c r="R4787" s="455">
        <f t="shared" si="85"/>
        <v>2022</v>
      </c>
      <c r="S4787" s="124"/>
      <c r="T4787" s="124"/>
      <c r="U4787" s="124"/>
      <c r="V4787" s="124"/>
      <c r="W4787" s="124"/>
    </row>
    <row r="4788" spans="1:23" ht="23.25" hidden="1" customHeight="1" x14ac:dyDescent="0.25">
      <c r="A4788" s="448" t="s">
        <v>2</v>
      </c>
      <c r="B4788" s="86" t="s">
        <v>7698</v>
      </c>
      <c r="C4788" s="661" t="s">
        <v>7448</v>
      </c>
      <c r="D4788" s="927" t="s">
        <v>7699</v>
      </c>
      <c r="E4788" s="342" t="s">
        <v>7700</v>
      </c>
      <c r="F4788" s="118" t="s">
        <v>32</v>
      </c>
      <c r="G4788" s="661">
        <v>1</v>
      </c>
      <c r="H4788" s="650">
        <v>1460.01</v>
      </c>
      <c r="I4788" s="650">
        <f t="shared" si="86"/>
        <v>1460.01</v>
      </c>
      <c r="J4788" s="168">
        <v>44687</v>
      </c>
      <c r="K4788" s="671" t="s">
        <v>5</v>
      </c>
      <c r="L4788" s="312"/>
      <c r="M4788" s="652" t="s">
        <v>3044</v>
      </c>
      <c r="N4788" s="654">
        <v>44692</v>
      </c>
      <c r="O4788" s="654">
        <v>44704</v>
      </c>
      <c r="P4788" s="118"/>
      <c r="Q4788" s="271" t="s">
        <v>100</v>
      </c>
      <c r="R4788" s="455">
        <f t="shared" si="85"/>
        <v>2022</v>
      </c>
    </row>
    <row r="4789" spans="1:23" ht="23.25" hidden="1" customHeight="1" x14ac:dyDescent="0.25">
      <c r="A4789" s="4" t="s">
        <v>103</v>
      </c>
      <c r="B4789" s="4" t="s">
        <v>5549</v>
      </c>
      <c r="C4789" s="659" t="s">
        <v>784</v>
      </c>
      <c r="D4789" s="422" t="s">
        <v>5550</v>
      </c>
      <c r="E4789" s="342" t="s">
        <v>5551</v>
      </c>
      <c r="F4789" s="332" t="s">
        <v>144</v>
      </c>
      <c r="G4789" s="332">
        <v>8</v>
      </c>
      <c r="H4789" s="650">
        <v>9.56</v>
      </c>
      <c r="I4789" s="650">
        <f t="shared" si="86"/>
        <v>76.48</v>
      </c>
      <c r="J4789" s="419">
        <v>44690</v>
      </c>
      <c r="K4789" s="782" t="s">
        <v>784</v>
      </c>
      <c r="L4789" s="323" t="s">
        <v>535</v>
      </c>
      <c r="M4789" s="652"/>
      <c r="N4789" s="654">
        <v>44690</v>
      </c>
      <c r="O4789" s="654">
        <v>44697</v>
      </c>
      <c r="P4789" s="396"/>
      <c r="Q4789" s="7" t="s">
        <v>67</v>
      </c>
      <c r="R4789" s="455">
        <f t="shared" si="85"/>
        <v>2022</v>
      </c>
    </row>
    <row r="4790" spans="1:23" ht="23.25" hidden="1" customHeight="1" x14ac:dyDescent="0.25">
      <c r="A4790" s="4" t="s">
        <v>103</v>
      </c>
      <c r="B4790" s="4" t="s">
        <v>5549</v>
      </c>
      <c r="C4790" s="659" t="s">
        <v>784</v>
      </c>
      <c r="D4790" s="332" t="s">
        <v>5562</v>
      </c>
      <c r="E4790" s="342" t="s">
        <v>5563</v>
      </c>
      <c r="F4790" s="332" t="s">
        <v>144</v>
      </c>
      <c r="G4790" s="332">
        <v>4</v>
      </c>
      <c r="H4790" s="650">
        <v>6.06</v>
      </c>
      <c r="I4790" s="650">
        <f t="shared" si="86"/>
        <v>24.24</v>
      </c>
      <c r="J4790" s="419">
        <v>44690</v>
      </c>
      <c r="K4790" s="597" t="s">
        <v>784</v>
      </c>
      <c r="L4790" s="323" t="s">
        <v>535</v>
      </c>
      <c r="M4790" s="652"/>
      <c r="N4790" s="654">
        <v>44690</v>
      </c>
      <c r="O4790" s="654">
        <v>44697</v>
      </c>
      <c r="P4790" s="86"/>
      <c r="Q4790" s="271" t="s">
        <v>67</v>
      </c>
      <c r="R4790" s="455">
        <f t="shared" si="85"/>
        <v>2022</v>
      </c>
    </row>
    <row r="4791" spans="1:23" s="124" customFormat="1" ht="23.25" hidden="1" customHeight="1" x14ac:dyDescent="0.25">
      <c r="A4791" s="448" t="s">
        <v>0</v>
      </c>
      <c r="B4791" s="86" t="s">
        <v>7701</v>
      </c>
      <c r="C4791" s="661" t="s">
        <v>1091</v>
      </c>
      <c r="D4791" s="118"/>
      <c r="E4791" s="342" t="s">
        <v>7702</v>
      </c>
      <c r="F4791" s="118" t="s">
        <v>32</v>
      </c>
      <c r="G4791" s="661">
        <v>1</v>
      </c>
      <c r="H4791" s="650">
        <v>958.75</v>
      </c>
      <c r="I4791" s="650">
        <f t="shared" si="86"/>
        <v>958.75</v>
      </c>
      <c r="J4791" s="419">
        <v>44690</v>
      </c>
      <c r="K4791" s="671" t="s">
        <v>1091</v>
      </c>
      <c r="L4791" s="312" t="s">
        <v>7703</v>
      </c>
      <c r="M4791" s="652" t="s">
        <v>3044</v>
      </c>
      <c r="N4791" s="654">
        <v>44690</v>
      </c>
      <c r="O4791" s="654">
        <v>44697</v>
      </c>
      <c r="P4791" s="118"/>
      <c r="Q4791" s="271" t="s">
        <v>67</v>
      </c>
      <c r="R4791" s="455">
        <f t="shared" si="85"/>
        <v>2022</v>
      </c>
      <c r="S4791" s="330"/>
      <c r="T4791" s="330"/>
      <c r="U4791" s="330"/>
      <c r="V4791" s="330"/>
      <c r="W4791" s="330"/>
    </row>
    <row r="4792" spans="1:23" ht="23.25" hidden="1" customHeight="1" x14ac:dyDescent="0.25">
      <c r="A4792" s="448" t="s">
        <v>0</v>
      </c>
      <c r="B4792" s="86" t="s">
        <v>7701</v>
      </c>
      <c r="C4792" s="661" t="s">
        <v>1091</v>
      </c>
      <c r="D4792" s="118"/>
      <c r="E4792" s="342" t="s">
        <v>7704</v>
      </c>
      <c r="F4792" s="118" t="s">
        <v>32</v>
      </c>
      <c r="G4792" s="661">
        <v>1</v>
      </c>
      <c r="H4792" s="650">
        <v>1178.19</v>
      </c>
      <c r="I4792" s="650">
        <f t="shared" si="86"/>
        <v>1178.19</v>
      </c>
      <c r="J4792" s="419">
        <v>44690</v>
      </c>
      <c r="K4792" s="671" t="s">
        <v>1091</v>
      </c>
      <c r="L4792" s="312" t="s">
        <v>7703</v>
      </c>
      <c r="M4792" s="652" t="s">
        <v>3044</v>
      </c>
      <c r="N4792" s="654">
        <v>44690</v>
      </c>
      <c r="O4792" s="654">
        <v>44697</v>
      </c>
      <c r="P4792" s="118"/>
      <c r="Q4792" s="271" t="s">
        <v>67</v>
      </c>
      <c r="R4792" s="455">
        <f t="shared" si="85"/>
        <v>2022</v>
      </c>
    </row>
    <row r="4793" spans="1:23" ht="23.25" hidden="1" customHeight="1" x14ac:dyDescent="0.25">
      <c r="A4793" s="4" t="s">
        <v>54</v>
      </c>
      <c r="B4793" s="4" t="s">
        <v>7682</v>
      </c>
      <c r="C4793" s="430"/>
      <c r="D4793" s="332"/>
      <c r="E4793" s="337" t="s">
        <v>7683</v>
      </c>
      <c r="F4793" s="332" t="s">
        <v>32</v>
      </c>
      <c r="G4793" s="332">
        <v>2</v>
      </c>
      <c r="H4793" s="650">
        <v>35.520000000000003</v>
      </c>
      <c r="I4793" s="650">
        <v>71.040000000000006</v>
      </c>
      <c r="J4793" s="419">
        <v>43740</v>
      </c>
      <c r="K4793" s="597" t="s">
        <v>76</v>
      </c>
      <c r="L4793" s="323" t="s">
        <v>88</v>
      </c>
      <c r="M4793" s="652" t="s">
        <v>3531</v>
      </c>
      <c r="N4793" s="660">
        <v>43741</v>
      </c>
      <c r="O4793" s="654">
        <v>43748</v>
      </c>
      <c r="P4793" s="430"/>
      <c r="Q4793" s="2" t="s">
        <v>67</v>
      </c>
      <c r="R4793" s="655">
        <v>2019</v>
      </c>
    </row>
    <row r="4794" spans="1:23" ht="23.25" hidden="1" customHeight="1" x14ac:dyDescent="0.25">
      <c r="A4794" s="448" t="s">
        <v>293</v>
      </c>
      <c r="B4794" s="86" t="s">
        <v>7555</v>
      </c>
      <c r="C4794" s="661" t="s">
        <v>223</v>
      </c>
      <c r="D4794" s="118" t="s">
        <v>7705</v>
      </c>
      <c r="E4794" s="342" t="s">
        <v>7555</v>
      </c>
      <c r="F4794" s="118" t="s">
        <v>144</v>
      </c>
      <c r="G4794" s="661">
        <v>10</v>
      </c>
      <c r="H4794" s="650">
        <v>7.75</v>
      </c>
      <c r="I4794" s="650">
        <v>77.5</v>
      </c>
      <c r="J4794" s="500">
        <v>44692</v>
      </c>
      <c r="K4794" s="671" t="s">
        <v>33</v>
      </c>
      <c r="L4794" s="312" t="s">
        <v>154</v>
      </c>
      <c r="M4794" s="652" t="s">
        <v>4469</v>
      </c>
      <c r="N4794" s="654">
        <v>44711</v>
      </c>
      <c r="O4794" s="654">
        <v>44712</v>
      </c>
      <c r="P4794" s="118"/>
      <c r="Q4794" s="271" t="s">
        <v>67</v>
      </c>
      <c r="R4794" s="455">
        <f t="shared" ref="R4794:R4805" si="87">YEAR(J4794)</f>
        <v>2022</v>
      </c>
    </row>
    <row r="4795" spans="1:23" ht="23.25" hidden="1" customHeight="1" x14ac:dyDescent="0.25">
      <c r="A4795" s="448" t="s">
        <v>293</v>
      </c>
      <c r="B4795" s="86" t="s">
        <v>7557</v>
      </c>
      <c r="C4795" s="661" t="s">
        <v>2589</v>
      </c>
      <c r="D4795" s="118" t="s">
        <v>7706</v>
      </c>
      <c r="E4795" s="342" t="s">
        <v>7555</v>
      </c>
      <c r="F4795" s="118" t="s">
        <v>144</v>
      </c>
      <c r="G4795" s="661">
        <v>10</v>
      </c>
      <c r="H4795" s="650">
        <v>3.37</v>
      </c>
      <c r="I4795" s="650">
        <v>33.700000000000003</v>
      </c>
      <c r="J4795" s="500">
        <v>44692</v>
      </c>
      <c r="K4795" s="671" t="s">
        <v>33</v>
      </c>
      <c r="L4795" s="312" t="s">
        <v>154</v>
      </c>
      <c r="M4795" s="652" t="s">
        <v>4469</v>
      </c>
      <c r="N4795" s="654">
        <v>44711</v>
      </c>
      <c r="O4795" s="654">
        <v>44712</v>
      </c>
      <c r="P4795" s="118"/>
      <c r="Q4795" s="271" t="s">
        <v>67</v>
      </c>
      <c r="R4795" s="455">
        <f t="shared" si="87"/>
        <v>2022</v>
      </c>
    </row>
    <row r="4796" spans="1:23" ht="23.25" hidden="1" customHeight="1" x14ac:dyDescent="0.25">
      <c r="A4796" s="448" t="s">
        <v>36</v>
      </c>
      <c r="B4796" s="86" t="s">
        <v>7707</v>
      </c>
      <c r="C4796" s="661" t="s">
        <v>6877</v>
      </c>
      <c r="D4796" s="118" t="s">
        <v>7708</v>
      </c>
      <c r="E4796" s="342" t="s">
        <v>7709</v>
      </c>
      <c r="F4796" s="118" t="s">
        <v>32</v>
      </c>
      <c r="G4796" s="661">
        <v>2</v>
      </c>
      <c r="H4796" s="650">
        <v>165.65</v>
      </c>
      <c r="I4796" s="650">
        <f>H4796*G4796</f>
        <v>331.3</v>
      </c>
      <c r="J4796" s="500">
        <v>44692</v>
      </c>
      <c r="K4796" s="671" t="s">
        <v>33</v>
      </c>
      <c r="L4796" s="312" t="s">
        <v>36</v>
      </c>
      <c r="M4796" s="652" t="s">
        <v>4469</v>
      </c>
      <c r="N4796" s="654">
        <v>44711</v>
      </c>
      <c r="O4796" s="654">
        <v>44712</v>
      </c>
      <c r="P4796" s="118"/>
      <c r="Q4796" s="271" t="s">
        <v>67</v>
      </c>
      <c r="R4796" s="455">
        <f t="shared" si="87"/>
        <v>2022</v>
      </c>
    </row>
    <row r="4797" spans="1:23" ht="23.25" hidden="1" customHeight="1" x14ac:dyDescent="0.25">
      <c r="A4797" s="124" t="s">
        <v>36</v>
      </c>
      <c r="B4797" s="86" t="s">
        <v>7710</v>
      </c>
      <c r="C4797" s="661" t="s">
        <v>1553</v>
      </c>
      <c r="D4797" s="118" t="s">
        <v>7711</v>
      </c>
      <c r="E4797" s="342" t="s">
        <v>7712</v>
      </c>
      <c r="F4797" s="118" t="s">
        <v>32</v>
      </c>
      <c r="G4797" s="661">
        <v>1</v>
      </c>
      <c r="H4797" s="650">
        <v>334</v>
      </c>
      <c r="I4797" s="650">
        <v>334</v>
      </c>
      <c r="J4797" s="168">
        <v>44693</v>
      </c>
      <c r="K4797" s="671" t="s">
        <v>1091</v>
      </c>
      <c r="L4797" s="312" t="s">
        <v>36</v>
      </c>
      <c r="M4797" s="652" t="s">
        <v>4469</v>
      </c>
      <c r="N4797" s="654">
        <v>44708</v>
      </c>
      <c r="O4797" s="654">
        <v>44712</v>
      </c>
      <c r="P4797" s="118"/>
      <c r="Q4797" s="647" t="s">
        <v>100</v>
      </c>
      <c r="R4797" s="928">
        <f t="shared" si="87"/>
        <v>2022</v>
      </c>
    </row>
    <row r="4798" spans="1:23" ht="23.25" hidden="1" customHeight="1" x14ac:dyDescent="0.25">
      <c r="A4798" s="124" t="s">
        <v>54</v>
      </c>
      <c r="B4798" s="86" t="s">
        <v>7713</v>
      </c>
      <c r="C4798" s="661"/>
      <c r="D4798" s="118" t="s">
        <v>7714</v>
      </c>
      <c r="E4798" s="342" t="s">
        <v>7715</v>
      </c>
      <c r="F4798" s="118" t="s">
        <v>2334</v>
      </c>
      <c r="G4798" s="661">
        <v>1</v>
      </c>
      <c r="H4798" s="650">
        <v>13.72</v>
      </c>
      <c r="I4798" s="650">
        <f>H4798*G4798</f>
        <v>13.72</v>
      </c>
      <c r="J4798" s="168">
        <v>44693</v>
      </c>
      <c r="K4798" s="671" t="s">
        <v>481</v>
      </c>
      <c r="L4798" s="312" t="s">
        <v>54</v>
      </c>
      <c r="M4798" s="652" t="s">
        <v>3044</v>
      </c>
      <c r="N4798" s="654">
        <v>44692</v>
      </c>
      <c r="O4798" s="654">
        <v>44697</v>
      </c>
      <c r="P4798" s="118"/>
      <c r="Q4798" s="647" t="s">
        <v>100</v>
      </c>
      <c r="R4798" s="928">
        <f t="shared" si="87"/>
        <v>2022</v>
      </c>
      <c r="S4798" s="124"/>
      <c r="T4798" s="124"/>
      <c r="U4798" s="124"/>
      <c r="V4798" s="124"/>
      <c r="W4798" s="124"/>
    </row>
    <row r="4799" spans="1:23" ht="23.25" hidden="1" customHeight="1" x14ac:dyDescent="0.25">
      <c r="A4799" s="124" t="s">
        <v>7716</v>
      </c>
      <c r="B4799" s="86" t="s">
        <v>7717</v>
      </c>
      <c r="C4799" s="661" t="s">
        <v>7448</v>
      </c>
      <c r="D4799" s="118" t="s">
        <v>7572</v>
      </c>
      <c r="E4799" s="342" t="s">
        <v>7573</v>
      </c>
      <c r="F4799" s="118" t="s">
        <v>32</v>
      </c>
      <c r="G4799" s="661">
        <v>20</v>
      </c>
      <c r="H4799" s="650">
        <v>0.61</v>
      </c>
      <c r="I4799" s="650">
        <f>H4799*G4799</f>
        <v>12.2</v>
      </c>
      <c r="J4799" s="168">
        <v>44693</v>
      </c>
      <c r="K4799" s="671" t="s">
        <v>5</v>
      </c>
      <c r="L4799" s="312"/>
      <c r="M4799" s="652" t="s">
        <v>4469</v>
      </c>
      <c r="N4799" s="654">
        <v>44711</v>
      </c>
      <c r="O4799" s="654">
        <v>44712</v>
      </c>
      <c r="P4799" s="713"/>
      <c r="Q4799" s="271" t="s">
        <v>100</v>
      </c>
      <c r="R4799" s="455">
        <f t="shared" si="87"/>
        <v>2022</v>
      </c>
      <c r="S4799" s="124"/>
      <c r="T4799" s="124"/>
      <c r="U4799" s="124"/>
      <c r="V4799" s="124"/>
      <c r="W4799" s="124"/>
    </row>
    <row r="4800" spans="1:23" ht="23.25" hidden="1" customHeight="1" x14ac:dyDescent="0.25">
      <c r="A4800" s="124" t="s">
        <v>7716</v>
      </c>
      <c r="B4800" s="86" t="s">
        <v>7717</v>
      </c>
      <c r="C4800" s="661" t="s">
        <v>7448</v>
      </c>
      <c r="D4800" s="118" t="s">
        <v>7718</v>
      </c>
      <c r="E4800" s="342" t="s">
        <v>7719</v>
      </c>
      <c r="F4800" s="118" t="s">
        <v>32</v>
      </c>
      <c r="G4800" s="661">
        <v>20</v>
      </c>
      <c r="H4800" s="650">
        <v>1.36</v>
      </c>
      <c r="I4800" s="650">
        <f>H4800*G4800</f>
        <v>27.200000000000003</v>
      </c>
      <c r="J4800" s="168">
        <v>44693</v>
      </c>
      <c r="K4800" s="671" t="s">
        <v>5</v>
      </c>
      <c r="L4800" s="312"/>
      <c r="M4800" s="652" t="s">
        <v>4469</v>
      </c>
      <c r="N4800" s="654">
        <v>44711</v>
      </c>
      <c r="O4800" s="654">
        <v>44712</v>
      </c>
      <c r="P4800" s="118"/>
      <c r="Q4800" s="271" t="s">
        <v>100</v>
      </c>
      <c r="R4800" s="455">
        <f t="shared" si="87"/>
        <v>2022</v>
      </c>
    </row>
    <row r="4801" spans="1:23" s="124" customFormat="1" ht="23.25" hidden="1" customHeight="1" x14ac:dyDescent="0.25">
      <c r="A4801" s="124" t="s">
        <v>7716</v>
      </c>
      <c r="B4801" s="86" t="s">
        <v>7717</v>
      </c>
      <c r="C4801" s="661" t="s">
        <v>7448</v>
      </c>
      <c r="D4801" s="118" t="s">
        <v>7720</v>
      </c>
      <c r="E4801" s="342" t="s">
        <v>7721</v>
      </c>
      <c r="F4801" s="118" t="s">
        <v>32</v>
      </c>
      <c r="G4801" s="661">
        <v>20</v>
      </c>
      <c r="H4801" s="650"/>
      <c r="I4801" s="650">
        <f>H4801*G4801</f>
        <v>0</v>
      </c>
      <c r="J4801" s="168">
        <v>44693</v>
      </c>
      <c r="K4801" s="671" t="s">
        <v>5</v>
      </c>
      <c r="L4801" s="312"/>
      <c r="M4801" s="652" t="s">
        <v>4469</v>
      </c>
      <c r="N4801" s="654">
        <v>44711</v>
      </c>
      <c r="O4801" s="654">
        <v>44712</v>
      </c>
      <c r="P4801" s="118"/>
      <c r="Q4801" s="271" t="s">
        <v>100</v>
      </c>
      <c r="R4801" s="455">
        <f t="shared" si="87"/>
        <v>2022</v>
      </c>
      <c r="S4801" s="330"/>
      <c r="T4801" s="330"/>
      <c r="U4801" s="330"/>
      <c r="V4801" s="330"/>
      <c r="W4801" s="330"/>
    </row>
    <row r="4802" spans="1:23" ht="23.25" hidden="1" customHeight="1" x14ac:dyDescent="0.25">
      <c r="A4802" s="124" t="s">
        <v>7716</v>
      </c>
      <c r="B4802" s="86" t="s">
        <v>7717</v>
      </c>
      <c r="C4802" s="661" t="s">
        <v>7448</v>
      </c>
      <c r="D4802" s="118" t="s">
        <v>7722</v>
      </c>
      <c r="E4802" s="342" t="s">
        <v>7723</v>
      </c>
      <c r="F4802" s="118" t="s">
        <v>32</v>
      </c>
      <c r="G4802" s="661">
        <v>20</v>
      </c>
      <c r="H4802" s="650"/>
      <c r="I4802" s="650">
        <f>H4802*G4802</f>
        <v>0</v>
      </c>
      <c r="J4802" s="168">
        <v>44693</v>
      </c>
      <c r="K4802" s="671" t="s">
        <v>5</v>
      </c>
      <c r="L4802" s="312"/>
      <c r="M4802" s="652" t="s">
        <v>4469</v>
      </c>
      <c r="N4802" s="654">
        <v>44711</v>
      </c>
      <c r="O4802" s="654">
        <v>44712</v>
      </c>
      <c r="P4802" s="118"/>
      <c r="Q4802" s="271" t="s">
        <v>100</v>
      </c>
      <c r="R4802" s="455">
        <f t="shared" si="87"/>
        <v>2022</v>
      </c>
    </row>
    <row r="4803" spans="1:23" ht="23.25" hidden="1" customHeight="1" x14ac:dyDescent="0.25">
      <c r="A4803" s="5" t="s">
        <v>118</v>
      </c>
      <c r="B4803" s="5" t="s">
        <v>2063</v>
      </c>
      <c r="C4803" s="376"/>
      <c r="D4803" s="118"/>
      <c r="E4803" s="86" t="s">
        <v>7724</v>
      </c>
      <c r="F4803" s="344" t="s">
        <v>32</v>
      </c>
      <c r="G4803" s="344">
        <v>20</v>
      </c>
      <c r="H4803" s="650"/>
      <c r="I4803" s="650"/>
      <c r="J4803" s="366">
        <v>44694</v>
      </c>
      <c r="K4803" s="598" t="s">
        <v>571</v>
      </c>
      <c r="L4803" s="312" t="s">
        <v>103</v>
      </c>
      <c r="M4803" s="652" t="s">
        <v>4469</v>
      </c>
      <c r="N4803" s="654">
        <v>44719</v>
      </c>
      <c r="O4803" s="654">
        <v>44721</v>
      </c>
      <c r="P4803" s="118"/>
      <c r="Q4803" s="271" t="s">
        <v>100</v>
      </c>
      <c r="R4803" s="455">
        <f t="shared" si="87"/>
        <v>2022</v>
      </c>
    </row>
    <row r="4804" spans="1:23" ht="23.25" hidden="1" customHeight="1" x14ac:dyDescent="0.25">
      <c r="A4804" s="124" t="s">
        <v>2792</v>
      </c>
      <c r="B4804" s="86" t="s">
        <v>7725</v>
      </c>
      <c r="C4804" s="661" t="s">
        <v>7726</v>
      </c>
      <c r="D4804" s="118" t="s">
        <v>7727</v>
      </c>
      <c r="E4804" s="86" t="s">
        <v>7728</v>
      </c>
      <c r="F4804" s="344" t="s">
        <v>44</v>
      </c>
      <c r="G4804" s="661">
        <v>2</v>
      </c>
      <c r="H4804" s="650"/>
      <c r="I4804" s="650"/>
      <c r="J4804" s="500">
        <v>44697</v>
      </c>
      <c r="K4804" s="671" t="s">
        <v>33</v>
      </c>
      <c r="L4804" s="312" t="s">
        <v>2792</v>
      </c>
      <c r="M4804" s="652" t="s">
        <v>4469</v>
      </c>
      <c r="N4804" s="654">
        <v>44711</v>
      </c>
      <c r="O4804" s="654">
        <v>44712</v>
      </c>
      <c r="P4804" s="160" t="s">
        <v>7729</v>
      </c>
      <c r="Q4804" s="271" t="s">
        <v>67</v>
      </c>
      <c r="R4804" s="455">
        <f t="shared" si="87"/>
        <v>2022</v>
      </c>
    </row>
    <row r="4805" spans="1:23" ht="23.25" hidden="1" customHeight="1" x14ac:dyDescent="0.25">
      <c r="A4805" s="4" t="s">
        <v>2641</v>
      </c>
      <c r="B4805" s="4" t="s">
        <v>7730</v>
      </c>
      <c r="C4805" s="430" t="s">
        <v>220</v>
      </c>
      <c r="D4805" s="118">
        <v>10839</v>
      </c>
      <c r="E4805" s="86" t="s">
        <v>7731</v>
      </c>
      <c r="F4805" s="332" t="s">
        <v>32</v>
      </c>
      <c r="G4805" s="332">
        <v>4</v>
      </c>
      <c r="H4805" s="650"/>
      <c r="I4805" s="650"/>
      <c r="J4805" s="419">
        <v>44698</v>
      </c>
      <c r="K4805" s="598" t="s">
        <v>3867</v>
      </c>
      <c r="L4805" s="323" t="s">
        <v>2641</v>
      </c>
      <c r="M4805" s="652" t="s">
        <v>4469</v>
      </c>
      <c r="N4805" s="654">
        <v>44721</v>
      </c>
      <c r="O4805" s="654">
        <v>44733</v>
      </c>
      <c r="P4805" s="118"/>
      <c r="Q4805" s="271" t="s">
        <v>100</v>
      </c>
      <c r="R4805" s="455">
        <f t="shared" si="87"/>
        <v>2022</v>
      </c>
    </row>
    <row r="4806" spans="1:23" ht="23.25" hidden="1" customHeight="1" x14ac:dyDescent="0.25">
      <c r="A4806" s="4" t="s">
        <v>9</v>
      </c>
      <c r="B4806" s="4" t="s">
        <v>7732</v>
      </c>
      <c r="C4806" s="430" t="s">
        <v>142</v>
      </c>
      <c r="D4806" s="332"/>
      <c r="E4806" s="337" t="s">
        <v>7732</v>
      </c>
      <c r="F4806" s="332" t="s">
        <v>50</v>
      </c>
      <c r="G4806" s="692">
        <v>2</v>
      </c>
      <c r="H4806" s="650">
        <v>36.840000000000003</v>
      </c>
      <c r="I4806" s="650">
        <v>73.680000000000007</v>
      </c>
      <c r="J4806" s="419">
        <v>43843</v>
      </c>
      <c r="K4806" s="598" t="s">
        <v>76</v>
      </c>
      <c r="L4806" s="323" t="s">
        <v>293</v>
      </c>
      <c r="M4806" s="652" t="s">
        <v>3106</v>
      </c>
      <c r="N4806" s="660">
        <v>43844</v>
      </c>
      <c r="O4806" s="654">
        <v>43852</v>
      </c>
      <c r="P4806" s="396"/>
      <c r="Q4806" s="2" t="s">
        <v>100</v>
      </c>
      <c r="R4806" s="655">
        <v>2020</v>
      </c>
    </row>
    <row r="4807" spans="1:23" ht="23.25" hidden="1" customHeight="1" x14ac:dyDescent="0.25">
      <c r="A4807" s="4" t="s">
        <v>9</v>
      </c>
      <c r="B4807" s="4" t="s">
        <v>7732</v>
      </c>
      <c r="C4807" s="430" t="s">
        <v>142</v>
      </c>
      <c r="D4807" s="332"/>
      <c r="E4807" s="337" t="s">
        <v>7732</v>
      </c>
      <c r="F4807" s="332" t="s">
        <v>50</v>
      </c>
      <c r="G4807" s="692">
        <v>2</v>
      </c>
      <c r="H4807" s="650">
        <v>36.840000000000003</v>
      </c>
      <c r="I4807" s="650">
        <v>73.680000000000007</v>
      </c>
      <c r="J4807" s="419">
        <v>43843</v>
      </c>
      <c r="K4807" s="598" t="s">
        <v>76</v>
      </c>
      <c r="L4807" s="323" t="s">
        <v>293</v>
      </c>
      <c r="M4807" s="652" t="s">
        <v>3106</v>
      </c>
      <c r="N4807" s="660">
        <v>43844</v>
      </c>
      <c r="O4807" s="654">
        <v>43852</v>
      </c>
      <c r="P4807" s="396"/>
      <c r="Q4807" s="2" t="s">
        <v>100</v>
      </c>
      <c r="R4807" s="655">
        <v>2020</v>
      </c>
      <c r="S4807" s="124"/>
      <c r="T4807" s="124"/>
      <c r="U4807" s="124"/>
      <c r="V4807" s="124"/>
      <c r="W4807" s="124"/>
    </row>
    <row r="4808" spans="1:23" ht="23.25" hidden="1" customHeight="1" x14ac:dyDescent="0.25">
      <c r="A4808" s="3" t="s">
        <v>2705</v>
      </c>
      <c r="B4808" s="5" t="s">
        <v>4496</v>
      </c>
      <c r="C4808" s="376" t="s">
        <v>2615</v>
      </c>
      <c r="D4808" s="344" t="s">
        <v>4044</v>
      </c>
      <c r="E4808" s="337" t="s">
        <v>4496</v>
      </c>
      <c r="F4808" s="344" t="s">
        <v>44</v>
      </c>
      <c r="G4808" s="344">
        <v>1</v>
      </c>
      <c r="H4808" s="650">
        <v>343.2</v>
      </c>
      <c r="I4808" s="650">
        <v>343.2</v>
      </c>
      <c r="J4808" s="651">
        <v>44714</v>
      </c>
      <c r="K4808" s="598" t="s">
        <v>33</v>
      </c>
      <c r="L4808" s="323" t="s">
        <v>10</v>
      </c>
      <c r="M4808" s="652" t="s">
        <v>935</v>
      </c>
      <c r="N4808" s="654">
        <v>44757</v>
      </c>
      <c r="O4808" s="654">
        <v>44760</v>
      </c>
      <c r="P4808" s="430"/>
      <c r="Q4808" s="2" t="s">
        <v>100</v>
      </c>
      <c r="R4808" s="455">
        <f>YEAR(J4808)</f>
        <v>2022</v>
      </c>
    </row>
    <row r="4809" spans="1:23" ht="23.25" hidden="1" customHeight="1" x14ac:dyDescent="0.25">
      <c r="A4809" s="4" t="s">
        <v>6568</v>
      </c>
      <c r="B4809" s="4" t="s">
        <v>6784</v>
      </c>
      <c r="C4809" s="720"/>
      <c r="D4809" s="411"/>
      <c r="E4809" s="337" t="s">
        <v>6785</v>
      </c>
      <c r="F4809" s="332" t="s">
        <v>2334</v>
      </c>
      <c r="G4809" s="411">
        <v>2</v>
      </c>
      <c r="H4809" s="650">
        <v>42</v>
      </c>
      <c r="I4809" s="650">
        <v>84</v>
      </c>
      <c r="J4809" s="419">
        <v>43859</v>
      </c>
      <c r="K4809" s="598" t="s">
        <v>76</v>
      </c>
      <c r="L4809" s="323" t="s">
        <v>54</v>
      </c>
      <c r="M4809" s="652" t="s">
        <v>1873</v>
      </c>
      <c r="N4809" s="660">
        <v>43873</v>
      </c>
      <c r="O4809" s="654">
        <v>43882</v>
      </c>
      <c r="P4809" s="396"/>
      <c r="Q4809" s="701" t="s">
        <v>67</v>
      </c>
      <c r="R4809" s="655">
        <v>2020</v>
      </c>
    </row>
    <row r="4810" spans="1:23" ht="23.25" hidden="1" customHeight="1" x14ac:dyDescent="0.25">
      <c r="A4810" s="4" t="s">
        <v>6568</v>
      </c>
      <c r="B4810" s="4" t="s">
        <v>6784</v>
      </c>
      <c r="C4810" s="720"/>
      <c r="D4810" s="411"/>
      <c r="E4810" s="337" t="s">
        <v>6785</v>
      </c>
      <c r="F4810" s="332" t="s">
        <v>2334</v>
      </c>
      <c r="G4810" s="411">
        <v>2</v>
      </c>
      <c r="H4810" s="650">
        <v>42</v>
      </c>
      <c r="I4810" s="650">
        <v>84</v>
      </c>
      <c r="J4810" s="419">
        <v>43859</v>
      </c>
      <c r="K4810" s="598" t="s">
        <v>76</v>
      </c>
      <c r="L4810" s="323" t="s">
        <v>54</v>
      </c>
      <c r="M4810" s="652" t="s">
        <v>1873</v>
      </c>
      <c r="N4810" s="660">
        <v>43873</v>
      </c>
      <c r="O4810" s="654">
        <v>43882</v>
      </c>
      <c r="P4810" s="396"/>
      <c r="Q4810" s="701" t="s">
        <v>67</v>
      </c>
      <c r="R4810" s="655">
        <v>2020</v>
      </c>
    </row>
    <row r="4811" spans="1:23" ht="23.25" hidden="1" customHeight="1" x14ac:dyDescent="0.25">
      <c r="A4811" s="448" t="s">
        <v>84</v>
      </c>
      <c r="B4811" s="86" t="s">
        <v>7733</v>
      </c>
      <c r="C4811" s="661" t="s">
        <v>52</v>
      </c>
      <c r="D4811" s="118">
        <v>536218</v>
      </c>
      <c r="E4811" s="86" t="s">
        <v>7734</v>
      </c>
      <c r="F4811" s="118" t="s">
        <v>32</v>
      </c>
      <c r="G4811" s="661">
        <v>1</v>
      </c>
      <c r="H4811" s="650">
        <v>64.900000000000006</v>
      </c>
      <c r="I4811" s="650">
        <v>64.900000000000006</v>
      </c>
      <c r="J4811" s="500">
        <v>44719</v>
      </c>
      <c r="K4811" s="671" t="s">
        <v>33</v>
      </c>
      <c r="L4811" s="312"/>
      <c r="M4811" s="652" t="s">
        <v>2352</v>
      </c>
      <c r="N4811" s="654">
        <v>44732</v>
      </c>
      <c r="O4811" s="654">
        <v>44733</v>
      </c>
      <c r="P4811" s="118"/>
      <c r="Q4811" s="271" t="s">
        <v>100</v>
      </c>
      <c r="R4811" s="455">
        <f t="shared" ref="R4811:R4816" si="88">YEAR(J4811)</f>
        <v>2022</v>
      </c>
      <c r="S4811" s="124"/>
      <c r="T4811" s="124"/>
      <c r="U4811" s="124"/>
      <c r="V4811" s="124"/>
      <c r="W4811" s="124"/>
    </row>
    <row r="4812" spans="1:23" ht="23.25" hidden="1" customHeight="1" x14ac:dyDescent="0.25">
      <c r="A4812" s="124" t="s">
        <v>54</v>
      </c>
      <c r="B4812" s="86" t="s">
        <v>7735</v>
      </c>
      <c r="C4812" s="661"/>
      <c r="D4812" s="118"/>
      <c r="E4812" s="86" t="s">
        <v>7735</v>
      </c>
      <c r="F4812" s="118" t="s">
        <v>32</v>
      </c>
      <c r="G4812" s="661">
        <v>1</v>
      </c>
      <c r="H4812" s="650"/>
      <c r="I4812" s="650"/>
      <c r="J4812" s="168">
        <v>44719</v>
      </c>
      <c r="K4812" s="671" t="s">
        <v>808</v>
      </c>
      <c r="L4812" s="312" t="s">
        <v>54</v>
      </c>
      <c r="M4812" s="652"/>
      <c r="N4812" s="654"/>
      <c r="O4812" s="674"/>
      <c r="P4812" s="271"/>
      <c r="Q4812" s="271" t="s">
        <v>67</v>
      </c>
      <c r="R4812" s="455">
        <f t="shared" si="88"/>
        <v>2022</v>
      </c>
    </row>
    <row r="4813" spans="1:23" ht="23.25" hidden="1" customHeight="1" x14ac:dyDescent="0.25">
      <c r="A4813" s="4" t="s">
        <v>5522</v>
      </c>
      <c r="B4813" s="4" t="s">
        <v>7736</v>
      </c>
      <c r="C4813" s="691" t="s">
        <v>5524</v>
      </c>
      <c r="D4813" s="422" t="s">
        <v>7737</v>
      </c>
      <c r="E4813" s="3" t="s">
        <v>7738</v>
      </c>
      <c r="F4813" s="344" t="s">
        <v>44</v>
      </c>
      <c r="G4813" s="692">
        <v>3</v>
      </c>
      <c r="H4813" s="650"/>
      <c r="I4813" s="650"/>
      <c r="J4813" s="419">
        <v>44720</v>
      </c>
      <c r="K4813" s="929" t="s">
        <v>5524</v>
      </c>
      <c r="L4813" s="323" t="s">
        <v>5522</v>
      </c>
      <c r="M4813" s="652" t="s">
        <v>2352</v>
      </c>
      <c r="N4813" s="654">
        <v>44726</v>
      </c>
      <c r="O4813" s="654">
        <v>44733</v>
      </c>
      <c r="P4813" s="271"/>
      <c r="Q4813" s="2" t="s">
        <v>100</v>
      </c>
      <c r="R4813" s="455">
        <f t="shared" si="88"/>
        <v>2022</v>
      </c>
    </row>
    <row r="4814" spans="1:23" ht="23.25" hidden="1" customHeight="1" x14ac:dyDescent="0.25">
      <c r="A4814" s="338" t="s">
        <v>54</v>
      </c>
      <c r="B4814" s="5" t="s">
        <v>1155</v>
      </c>
      <c r="C4814" s="376" t="s">
        <v>216</v>
      </c>
      <c r="D4814" s="335" t="s">
        <v>1156</v>
      </c>
      <c r="E4814" s="86" t="s">
        <v>7739</v>
      </c>
      <c r="F4814" s="344" t="s">
        <v>44</v>
      </c>
      <c r="G4814" s="344">
        <v>1</v>
      </c>
      <c r="H4814" s="650"/>
      <c r="I4814" s="650"/>
      <c r="J4814" s="366">
        <v>44720</v>
      </c>
      <c r="K4814" s="671" t="s">
        <v>166</v>
      </c>
      <c r="L4814" s="361" t="s">
        <v>54</v>
      </c>
      <c r="M4814" s="652" t="s">
        <v>2352</v>
      </c>
      <c r="N4814" s="654">
        <v>44726</v>
      </c>
      <c r="O4814" s="654">
        <v>44733</v>
      </c>
      <c r="P4814" s="118"/>
      <c r="Q4814" s="7" t="s">
        <v>100</v>
      </c>
      <c r="R4814" s="455">
        <f t="shared" si="88"/>
        <v>2022</v>
      </c>
    </row>
    <row r="4815" spans="1:23" ht="23.25" hidden="1" customHeight="1" x14ac:dyDescent="0.25">
      <c r="A4815" s="86" t="s">
        <v>113</v>
      </c>
      <c r="B4815" s="86" t="s">
        <v>7740</v>
      </c>
      <c r="C4815" s="661" t="s">
        <v>362</v>
      </c>
      <c r="D4815" s="443" t="s">
        <v>7741</v>
      </c>
      <c r="E4815" s="86" t="s">
        <v>7740</v>
      </c>
      <c r="F4815" s="344" t="s">
        <v>44</v>
      </c>
      <c r="G4815" s="275">
        <v>2</v>
      </c>
      <c r="H4815" s="650"/>
      <c r="I4815" s="650"/>
      <c r="J4815" s="366">
        <v>44726</v>
      </c>
      <c r="K4815" s="833" t="s">
        <v>524</v>
      </c>
      <c r="L4815" s="578" t="s">
        <v>113</v>
      </c>
      <c r="M4815" s="652" t="s">
        <v>935</v>
      </c>
      <c r="N4815" s="654">
        <v>44750</v>
      </c>
      <c r="O4815" s="906">
        <v>44760</v>
      </c>
      <c r="P4815" s="86"/>
      <c r="Q4815" s="271" t="s">
        <v>67</v>
      </c>
      <c r="R4815" s="455">
        <f t="shared" si="88"/>
        <v>2022</v>
      </c>
    </row>
    <row r="4816" spans="1:23" ht="23.25" hidden="1" customHeight="1" x14ac:dyDescent="0.25">
      <c r="A4816" s="4" t="s">
        <v>2641</v>
      </c>
      <c r="B4816" s="4" t="s">
        <v>7742</v>
      </c>
      <c r="C4816" s="430" t="s">
        <v>220</v>
      </c>
      <c r="D4816" s="118">
        <v>16342</v>
      </c>
      <c r="E4816" s="86" t="s">
        <v>7743</v>
      </c>
      <c r="F4816" s="344" t="s">
        <v>44</v>
      </c>
      <c r="G4816" s="332">
        <v>1</v>
      </c>
      <c r="H4816" s="650"/>
      <c r="I4816" s="650"/>
      <c r="J4816" s="419">
        <v>44726</v>
      </c>
      <c r="K4816" s="598" t="s">
        <v>3867</v>
      </c>
      <c r="L4816" s="323" t="s">
        <v>2641</v>
      </c>
      <c r="M4816" s="652" t="s">
        <v>3073</v>
      </c>
      <c r="N4816" s="654">
        <v>44732</v>
      </c>
      <c r="O4816" s="654">
        <v>44733</v>
      </c>
      <c r="P4816" s="118"/>
      <c r="Q4816" s="271" t="s">
        <v>100</v>
      </c>
      <c r="R4816" s="455">
        <f t="shared" si="88"/>
        <v>2022</v>
      </c>
    </row>
    <row r="4817" spans="1:23" ht="23.25" hidden="1" customHeight="1" x14ac:dyDescent="0.25">
      <c r="A4817" s="4" t="s">
        <v>293</v>
      </c>
      <c r="B4817" s="4" t="s">
        <v>7578</v>
      </c>
      <c r="C4817" s="691" t="s">
        <v>122</v>
      </c>
      <c r="D4817" s="422"/>
      <c r="E4817" s="337" t="s">
        <v>7744</v>
      </c>
      <c r="F4817" s="332" t="s">
        <v>2464</v>
      </c>
      <c r="G4817" s="332">
        <v>2</v>
      </c>
      <c r="H4817" s="650"/>
      <c r="I4817" s="650"/>
      <c r="J4817" s="419">
        <v>43859</v>
      </c>
      <c r="K4817" s="598" t="s">
        <v>76</v>
      </c>
      <c r="L4817" s="323" t="s">
        <v>88</v>
      </c>
      <c r="M4817" s="652" t="s">
        <v>1873</v>
      </c>
      <c r="N4817" s="660"/>
      <c r="O4817" s="654"/>
      <c r="P4817" s="430"/>
      <c r="Q4817" s="723" t="s">
        <v>67</v>
      </c>
      <c r="R4817" s="655">
        <v>2020</v>
      </c>
    </row>
    <row r="4818" spans="1:23" ht="23.25" hidden="1" customHeight="1" x14ac:dyDescent="0.25">
      <c r="A4818" s="4" t="s">
        <v>2641</v>
      </c>
      <c r="B4818" s="493" t="s">
        <v>7745</v>
      </c>
      <c r="C4818" s="430" t="s">
        <v>5524</v>
      </c>
      <c r="D4818" s="851">
        <v>80471000009</v>
      </c>
      <c r="E4818" s="86" t="s">
        <v>7746</v>
      </c>
      <c r="F4818" s="344" t="s">
        <v>44</v>
      </c>
      <c r="G4818" s="332">
        <v>1</v>
      </c>
      <c r="H4818" s="650">
        <v>2972.6</v>
      </c>
      <c r="I4818" s="650">
        <f>G4818*H4818</f>
        <v>2972.6</v>
      </c>
      <c r="J4818" s="730">
        <v>44728</v>
      </c>
      <c r="K4818" s="929" t="s">
        <v>5524</v>
      </c>
      <c r="L4818" s="323" t="s">
        <v>113</v>
      </c>
      <c r="M4818" s="652" t="s">
        <v>3073</v>
      </c>
      <c r="N4818" s="654">
        <v>44732</v>
      </c>
      <c r="O4818" s="654">
        <v>44739</v>
      </c>
      <c r="P4818" s="271"/>
      <c r="Q4818" s="2" t="s">
        <v>100</v>
      </c>
      <c r="R4818" s="455">
        <f t="shared" ref="R4818:R4827" si="89">YEAR(J4818)</f>
        <v>2022</v>
      </c>
    </row>
    <row r="4819" spans="1:23" ht="23.25" hidden="1" customHeight="1" x14ac:dyDescent="0.25">
      <c r="A4819" s="441" t="s">
        <v>140</v>
      </c>
      <c r="B4819" s="459" t="s">
        <v>4067</v>
      </c>
      <c r="C4819" s="458" t="s">
        <v>646</v>
      </c>
      <c r="D4819" s="467">
        <v>117019</v>
      </c>
      <c r="E4819" s="494" t="s">
        <v>4069</v>
      </c>
      <c r="F4819" s="467" t="s">
        <v>2334</v>
      </c>
      <c r="G4819" s="467">
        <v>4</v>
      </c>
      <c r="H4819" s="650">
        <v>37.6</v>
      </c>
      <c r="I4819" s="650">
        <f>H4819*G4819</f>
        <v>150.4</v>
      </c>
      <c r="J4819" s="672">
        <v>44728</v>
      </c>
      <c r="K4819" s="671" t="s">
        <v>4712</v>
      </c>
      <c r="L4819" s="578" t="s">
        <v>0</v>
      </c>
      <c r="M4819" s="652" t="s">
        <v>3073</v>
      </c>
      <c r="N4819" s="654">
        <v>44732</v>
      </c>
      <c r="O4819" s="654">
        <v>44754</v>
      </c>
      <c r="P4819" s="879"/>
      <c r="Q4819" s="760" t="s">
        <v>67</v>
      </c>
      <c r="R4819" s="455">
        <f t="shared" si="89"/>
        <v>2022</v>
      </c>
    </row>
    <row r="4820" spans="1:23" ht="23.25" hidden="1" customHeight="1" x14ac:dyDescent="0.25">
      <c r="A4820" s="124" t="s">
        <v>54</v>
      </c>
      <c r="B4820" s="86" t="s">
        <v>7747</v>
      </c>
      <c r="C4820" s="661"/>
      <c r="D4820" s="118">
        <v>58362</v>
      </c>
      <c r="E4820" s="440" t="s">
        <v>7748</v>
      </c>
      <c r="F4820" s="118" t="s">
        <v>32</v>
      </c>
      <c r="G4820" s="661">
        <v>19</v>
      </c>
      <c r="H4820" s="650">
        <v>50</v>
      </c>
      <c r="I4820" s="650">
        <f>H4820*G4820</f>
        <v>950</v>
      </c>
      <c r="J4820" s="168">
        <v>44728</v>
      </c>
      <c r="K4820" s="671" t="s">
        <v>808</v>
      </c>
      <c r="L4820" s="312" t="s">
        <v>54</v>
      </c>
      <c r="M4820" s="652" t="s">
        <v>3073</v>
      </c>
      <c r="N4820" s="654">
        <v>44728</v>
      </c>
      <c r="O4820" s="654">
        <v>44733</v>
      </c>
      <c r="P4820" s="118"/>
      <c r="Q4820" s="271" t="s">
        <v>67</v>
      </c>
      <c r="R4820" s="455">
        <f t="shared" si="89"/>
        <v>2022</v>
      </c>
    </row>
    <row r="4821" spans="1:23" ht="23.25" hidden="1" customHeight="1" x14ac:dyDescent="0.25">
      <c r="A4821" s="86" t="s">
        <v>384</v>
      </c>
      <c r="B4821" s="86" t="s">
        <v>6560</v>
      </c>
      <c r="C4821" s="661" t="s">
        <v>694</v>
      </c>
      <c r="D4821" s="118">
        <v>1031235</v>
      </c>
      <c r="E4821" s="86" t="s">
        <v>7749</v>
      </c>
      <c r="F4821" s="344" t="s">
        <v>44</v>
      </c>
      <c r="G4821" s="661">
        <v>5</v>
      </c>
      <c r="H4821" s="650">
        <v>86.78</v>
      </c>
      <c r="I4821" s="650">
        <f t="shared" ref="I4821:I4827" si="90">G4821*H4821</f>
        <v>433.9</v>
      </c>
      <c r="J4821" s="168">
        <v>44728</v>
      </c>
      <c r="K4821" s="930" t="s">
        <v>694</v>
      </c>
      <c r="L4821" s="578" t="s">
        <v>384</v>
      </c>
      <c r="M4821" s="652" t="s">
        <v>935</v>
      </c>
      <c r="N4821" s="654">
        <v>44750</v>
      </c>
      <c r="O4821" s="906">
        <v>44760</v>
      </c>
      <c r="P4821" s="713"/>
      <c r="Q4821" s="271" t="s">
        <v>67</v>
      </c>
      <c r="R4821" s="455">
        <f t="shared" si="89"/>
        <v>2022</v>
      </c>
      <c r="S4821" s="564"/>
      <c r="T4821" s="564"/>
      <c r="U4821" s="564"/>
      <c r="V4821" s="564"/>
      <c r="W4821" s="564"/>
    </row>
    <row r="4822" spans="1:23" ht="23.25" hidden="1" customHeight="1" x14ac:dyDescent="0.25">
      <c r="A4822" s="124" t="s">
        <v>54</v>
      </c>
      <c r="B4822" s="86" t="s">
        <v>7750</v>
      </c>
      <c r="C4822" s="661"/>
      <c r="D4822" s="118" t="s">
        <v>7751</v>
      </c>
      <c r="E4822" s="86" t="s">
        <v>7752</v>
      </c>
      <c r="F4822" s="118" t="s">
        <v>32</v>
      </c>
      <c r="G4822" s="661">
        <v>1</v>
      </c>
      <c r="H4822" s="650">
        <v>66</v>
      </c>
      <c r="I4822" s="650">
        <f t="shared" si="90"/>
        <v>66</v>
      </c>
      <c r="J4822" s="168">
        <v>44728</v>
      </c>
      <c r="K4822" s="598" t="s">
        <v>1560</v>
      </c>
      <c r="L4822" s="312" t="s">
        <v>0</v>
      </c>
      <c r="M4822" s="652" t="s">
        <v>3073</v>
      </c>
      <c r="N4822" s="654">
        <v>44732</v>
      </c>
      <c r="O4822" s="654">
        <v>44733</v>
      </c>
      <c r="P4822" s="118"/>
      <c r="Q4822" s="271" t="s">
        <v>67</v>
      </c>
      <c r="R4822" s="455">
        <f t="shared" si="89"/>
        <v>2022</v>
      </c>
    </row>
    <row r="4823" spans="1:23" s="560" customFormat="1" ht="23.25" hidden="1" customHeight="1" x14ac:dyDescent="0.25">
      <c r="A4823" s="124" t="s">
        <v>10</v>
      </c>
      <c r="B4823" s="86" t="s">
        <v>7753</v>
      </c>
      <c r="C4823" s="661" t="s">
        <v>5524</v>
      </c>
      <c r="D4823" s="898" t="s">
        <v>7754</v>
      </c>
      <c r="E4823" s="86" t="s">
        <v>6051</v>
      </c>
      <c r="F4823" s="118" t="s">
        <v>94</v>
      </c>
      <c r="G4823" s="661">
        <v>4</v>
      </c>
      <c r="H4823" s="650">
        <v>28.04</v>
      </c>
      <c r="I4823" s="650">
        <f t="shared" si="90"/>
        <v>112.16</v>
      </c>
      <c r="J4823" s="168">
        <v>44728</v>
      </c>
      <c r="K4823" s="710" t="s">
        <v>5524</v>
      </c>
      <c r="L4823" s="312" t="s">
        <v>10</v>
      </c>
      <c r="M4823" s="652" t="s">
        <v>3073</v>
      </c>
      <c r="N4823" s="654">
        <v>44732</v>
      </c>
      <c r="O4823" s="654">
        <v>44739</v>
      </c>
      <c r="P4823" s="271"/>
      <c r="Q4823" s="2" t="s">
        <v>100</v>
      </c>
      <c r="R4823" s="455">
        <f t="shared" si="89"/>
        <v>2022</v>
      </c>
      <c r="S4823" s="330"/>
      <c r="T4823" s="330"/>
      <c r="U4823" s="330"/>
      <c r="V4823" s="330"/>
      <c r="W4823" s="330"/>
    </row>
    <row r="4824" spans="1:23" ht="23.25" hidden="1" customHeight="1" x14ac:dyDescent="0.25">
      <c r="A4824" s="124" t="s">
        <v>10</v>
      </c>
      <c r="B4824" s="86" t="s">
        <v>7753</v>
      </c>
      <c r="C4824" s="661" t="s">
        <v>5524</v>
      </c>
      <c r="D4824" s="118" t="s">
        <v>7755</v>
      </c>
      <c r="E4824" s="86" t="s">
        <v>7756</v>
      </c>
      <c r="F4824" s="118" t="s">
        <v>94</v>
      </c>
      <c r="G4824" s="661">
        <v>7</v>
      </c>
      <c r="H4824" s="650">
        <v>4.09</v>
      </c>
      <c r="I4824" s="650">
        <f t="shared" si="90"/>
        <v>28.63</v>
      </c>
      <c r="J4824" s="168">
        <v>44728</v>
      </c>
      <c r="K4824" s="710" t="s">
        <v>5524</v>
      </c>
      <c r="L4824" s="312" t="s">
        <v>10</v>
      </c>
      <c r="M4824" s="652" t="s">
        <v>3073</v>
      </c>
      <c r="N4824" s="654">
        <v>44732</v>
      </c>
      <c r="O4824" s="654">
        <v>44739</v>
      </c>
      <c r="P4824" s="271"/>
      <c r="Q4824" s="2" t="s">
        <v>100</v>
      </c>
      <c r="R4824" s="455">
        <f t="shared" si="89"/>
        <v>2022</v>
      </c>
    </row>
    <row r="4825" spans="1:23" ht="23.25" hidden="1" customHeight="1" x14ac:dyDescent="0.25">
      <c r="A4825" s="124" t="s">
        <v>36</v>
      </c>
      <c r="B4825" s="86" t="s">
        <v>7757</v>
      </c>
      <c r="C4825" s="661" t="s">
        <v>7448</v>
      </c>
      <c r="D4825" s="118" t="s">
        <v>7758</v>
      </c>
      <c r="E4825" s="485" t="s">
        <v>7759</v>
      </c>
      <c r="F4825" s="118" t="s">
        <v>32</v>
      </c>
      <c r="G4825" s="661">
        <v>20</v>
      </c>
      <c r="H4825" s="650">
        <v>36.5</v>
      </c>
      <c r="I4825" s="650">
        <f t="shared" si="90"/>
        <v>730</v>
      </c>
      <c r="J4825" s="168">
        <v>44732</v>
      </c>
      <c r="K4825" s="671" t="s">
        <v>5</v>
      </c>
      <c r="L4825" s="312"/>
      <c r="M4825" s="652" t="s">
        <v>4960</v>
      </c>
      <c r="N4825" s="654">
        <v>44767</v>
      </c>
      <c r="O4825" s="931">
        <v>44770</v>
      </c>
      <c r="P4825" s="118"/>
      <c r="Q4825" s="271" t="s">
        <v>100</v>
      </c>
      <c r="R4825" s="455">
        <f t="shared" si="89"/>
        <v>2022</v>
      </c>
      <c r="S4825" s="124"/>
      <c r="T4825" s="124"/>
      <c r="U4825" s="124"/>
      <c r="V4825" s="124"/>
      <c r="W4825" s="124"/>
    </row>
    <row r="4826" spans="1:23" ht="23.25" hidden="1" customHeight="1" x14ac:dyDescent="0.25">
      <c r="A4826" s="124" t="s">
        <v>36</v>
      </c>
      <c r="B4826" s="86" t="s">
        <v>7757</v>
      </c>
      <c r="C4826" s="661" t="s">
        <v>7448</v>
      </c>
      <c r="D4826" s="118" t="s">
        <v>7760</v>
      </c>
      <c r="E4826" s="485" t="s">
        <v>7761</v>
      </c>
      <c r="F4826" s="118" t="s">
        <v>32</v>
      </c>
      <c r="G4826" s="932" t="s">
        <v>7762</v>
      </c>
      <c r="H4826" s="650">
        <v>113.63</v>
      </c>
      <c r="I4826" s="650">
        <f t="shared" si="90"/>
        <v>2272.6</v>
      </c>
      <c r="J4826" s="168">
        <v>44732</v>
      </c>
      <c r="K4826" s="671" t="s">
        <v>5</v>
      </c>
      <c r="L4826" s="312"/>
      <c r="M4826" s="652" t="s">
        <v>4960</v>
      </c>
      <c r="N4826" s="654">
        <v>44767</v>
      </c>
      <c r="O4826" s="931">
        <v>44770</v>
      </c>
      <c r="P4826" s="118"/>
      <c r="Q4826" s="271" t="s">
        <v>100</v>
      </c>
      <c r="R4826" s="455">
        <f t="shared" si="89"/>
        <v>2022</v>
      </c>
      <c r="S4826" s="542"/>
      <c r="T4826" s="542"/>
      <c r="U4826" s="542"/>
      <c r="V4826" s="542"/>
      <c r="W4826" s="542"/>
    </row>
    <row r="4827" spans="1:23" ht="23.25" hidden="1" customHeight="1" x14ac:dyDescent="0.25">
      <c r="A4827" s="124" t="s">
        <v>36</v>
      </c>
      <c r="B4827" s="86" t="s">
        <v>7757</v>
      </c>
      <c r="C4827" s="118" t="s">
        <v>7448</v>
      </c>
      <c r="D4827" s="118" t="s">
        <v>7763</v>
      </c>
      <c r="E4827" s="485" t="s">
        <v>7764</v>
      </c>
      <c r="F4827" s="118" t="s">
        <v>32</v>
      </c>
      <c r="G4827" s="118">
        <v>8</v>
      </c>
      <c r="H4827" s="650">
        <v>76.12</v>
      </c>
      <c r="I4827" s="650">
        <f t="shared" si="90"/>
        <v>608.96</v>
      </c>
      <c r="J4827" s="168">
        <v>44732</v>
      </c>
      <c r="K4827" s="673" t="s">
        <v>5</v>
      </c>
      <c r="L4827" s="312"/>
      <c r="M4827" s="652" t="s">
        <v>2632</v>
      </c>
      <c r="N4827" s="654">
        <v>44830</v>
      </c>
      <c r="O4827" s="654">
        <v>44845</v>
      </c>
      <c r="P4827" s="162" t="s">
        <v>7765</v>
      </c>
      <c r="Q4827" s="271" t="s">
        <v>100</v>
      </c>
      <c r="R4827" s="455">
        <f t="shared" si="89"/>
        <v>2022</v>
      </c>
      <c r="S4827" s="542"/>
      <c r="T4827" s="542"/>
      <c r="U4827" s="542"/>
      <c r="V4827" s="542"/>
      <c r="W4827" s="542"/>
    </row>
    <row r="4828" spans="1:23" ht="23.25" hidden="1" customHeight="1" x14ac:dyDescent="0.25">
      <c r="A4828" s="4" t="s">
        <v>293</v>
      </c>
      <c r="B4828" s="4" t="s">
        <v>7578</v>
      </c>
      <c r="C4828" s="691" t="s">
        <v>122</v>
      </c>
      <c r="D4828" s="422"/>
      <c r="E4828" s="337" t="s">
        <v>7744</v>
      </c>
      <c r="F4828" s="332" t="s">
        <v>2464</v>
      </c>
      <c r="G4828" s="332">
        <v>2</v>
      </c>
      <c r="H4828" s="650"/>
      <c r="I4828" s="650"/>
      <c r="J4828" s="419">
        <v>43859</v>
      </c>
      <c r="K4828" s="598" t="s">
        <v>76</v>
      </c>
      <c r="L4828" s="323" t="s">
        <v>88</v>
      </c>
      <c r="M4828" s="652" t="s">
        <v>1873</v>
      </c>
      <c r="N4828" s="660"/>
      <c r="O4828" s="654"/>
      <c r="P4828" s="430"/>
      <c r="Q4828" s="723" t="s">
        <v>67</v>
      </c>
      <c r="R4828" s="655">
        <v>2020</v>
      </c>
    </row>
    <row r="4829" spans="1:23" ht="23.25" hidden="1" customHeight="1" x14ac:dyDescent="0.25">
      <c r="A4829" s="3" t="s">
        <v>78</v>
      </c>
      <c r="B4829" s="5" t="s">
        <v>7766</v>
      </c>
      <c r="C4829" s="376" t="s">
        <v>122</v>
      </c>
      <c r="D4829" s="344"/>
      <c r="E4829" s="337" t="s">
        <v>7767</v>
      </c>
      <c r="F4829" s="344" t="s">
        <v>32</v>
      </c>
      <c r="G4829" s="332">
        <v>20</v>
      </c>
      <c r="H4829" s="650"/>
      <c r="I4829" s="650"/>
      <c r="J4829" s="419">
        <v>43892</v>
      </c>
      <c r="K4829" s="597" t="s">
        <v>76</v>
      </c>
      <c r="L4829" s="323" t="s">
        <v>78</v>
      </c>
      <c r="M4829" s="652" t="s">
        <v>3014</v>
      </c>
      <c r="N4829" s="660">
        <v>43894</v>
      </c>
      <c r="O4829" s="654">
        <v>43899</v>
      </c>
      <c r="P4829" s="658"/>
      <c r="Q4829" s="746" t="s">
        <v>100</v>
      </c>
      <c r="R4829" s="658">
        <f>YEAR(J4829)</f>
        <v>2020</v>
      </c>
    </row>
    <row r="4830" spans="1:23" ht="23.25" hidden="1" customHeight="1" x14ac:dyDescent="0.25">
      <c r="A4830" s="124" t="s">
        <v>0</v>
      </c>
      <c r="B4830" s="86" t="s">
        <v>7768</v>
      </c>
      <c r="C4830" s="661" t="s">
        <v>185</v>
      </c>
      <c r="D4830" s="118" t="s">
        <v>7769</v>
      </c>
      <c r="E4830" s="485" t="s">
        <v>7770</v>
      </c>
      <c r="F4830" s="344" t="s">
        <v>44</v>
      </c>
      <c r="G4830" s="661">
        <v>1</v>
      </c>
      <c r="H4830" s="650"/>
      <c r="I4830" s="650"/>
      <c r="J4830" s="500">
        <v>44740</v>
      </c>
      <c r="K4830" s="671" t="s">
        <v>33</v>
      </c>
      <c r="L4830" s="312" t="s">
        <v>54</v>
      </c>
      <c r="M4830" s="652" t="s">
        <v>935</v>
      </c>
      <c r="N4830" s="654"/>
      <c r="O4830" s="674"/>
      <c r="P4830" s="118"/>
      <c r="Q4830" s="271" t="s">
        <v>100</v>
      </c>
      <c r="R4830" s="86">
        <v>2022</v>
      </c>
    </row>
    <row r="4831" spans="1:23" ht="23.25" hidden="1" customHeight="1" x14ac:dyDescent="0.25">
      <c r="A4831" s="933" t="s">
        <v>154</v>
      </c>
      <c r="B4831" s="86" t="s">
        <v>7771</v>
      </c>
      <c r="C4831" s="438"/>
      <c r="D4831" s="496" t="s">
        <v>7772</v>
      </c>
      <c r="E4831" s="485" t="s">
        <v>7771</v>
      </c>
      <c r="F4831" s="439" t="s">
        <v>2334</v>
      </c>
      <c r="G4831" s="661">
        <v>25</v>
      </c>
      <c r="H4831" s="650">
        <v>0.99</v>
      </c>
      <c r="I4831" s="650">
        <v>24.75</v>
      </c>
      <c r="J4831" s="168">
        <v>44742</v>
      </c>
      <c r="K4831" s="598" t="s">
        <v>1560</v>
      </c>
      <c r="L4831" s="312" t="s">
        <v>154</v>
      </c>
      <c r="M4831" s="652" t="s">
        <v>935</v>
      </c>
      <c r="N4831" s="654">
        <v>44755</v>
      </c>
      <c r="O4831" s="906">
        <v>44760</v>
      </c>
      <c r="P4831" s="438"/>
      <c r="Q4831" s="696" t="s">
        <v>67</v>
      </c>
      <c r="R4831" s="455">
        <v>2022</v>
      </c>
    </row>
    <row r="4832" spans="1:23" ht="23.25" hidden="1" customHeight="1" x14ac:dyDescent="0.25">
      <c r="A4832" s="933" t="s">
        <v>154</v>
      </c>
      <c r="B4832" s="86" t="s">
        <v>7773</v>
      </c>
      <c r="C4832" s="661"/>
      <c r="D4832" s="122" t="s">
        <v>7774</v>
      </c>
      <c r="E4832" s="485" t="s">
        <v>7773</v>
      </c>
      <c r="F4832" s="118" t="s">
        <v>2334</v>
      </c>
      <c r="G4832" s="661">
        <v>10</v>
      </c>
      <c r="H4832" s="650">
        <v>2.76</v>
      </c>
      <c r="I4832" s="650">
        <v>22.08</v>
      </c>
      <c r="J4832" s="168">
        <v>44742</v>
      </c>
      <c r="K4832" s="598" t="s">
        <v>1560</v>
      </c>
      <c r="L4832" s="312" t="s">
        <v>154</v>
      </c>
      <c r="M4832" s="652" t="s">
        <v>935</v>
      </c>
      <c r="N4832" s="654">
        <v>44755</v>
      </c>
      <c r="O4832" s="906">
        <v>44760</v>
      </c>
      <c r="P4832" s="118"/>
      <c r="Q4832" s="696" t="s">
        <v>67</v>
      </c>
      <c r="R4832" s="86">
        <v>2022</v>
      </c>
    </row>
    <row r="4833" spans="1:23" ht="23.25" hidden="1" customHeight="1" x14ac:dyDescent="0.25">
      <c r="A4833" s="933" t="s">
        <v>1378</v>
      </c>
      <c r="B4833" s="86" t="s">
        <v>7775</v>
      </c>
      <c r="C4833" s="661"/>
      <c r="D4833" s="118" t="s">
        <v>7776</v>
      </c>
      <c r="E4833" s="485" t="s">
        <v>7775</v>
      </c>
      <c r="F4833" s="118" t="s">
        <v>2334</v>
      </c>
      <c r="G4833" s="661">
        <v>1</v>
      </c>
      <c r="H4833" s="650">
        <v>13.6</v>
      </c>
      <c r="I4833" s="650">
        <v>13.6</v>
      </c>
      <c r="J4833" s="168">
        <v>44742</v>
      </c>
      <c r="K4833" s="598" t="s">
        <v>1560</v>
      </c>
      <c r="L4833" s="312" t="s">
        <v>1378</v>
      </c>
      <c r="M4833" s="652" t="s">
        <v>935</v>
      </c>
      <c r="N4833" s="654">
        <v>44755</v>
      </c>
      <c r="O4833" s="906">
        <v>44760</v>
      </c>
      <c r="P4833" s="118"/>
      <c r="Q4833" s="696" t="s">
        <v>67</v>
      </c>
      <c r="R4833" s="86">
        <v>2022</v>
      </c>
    </row>
    <row r="4834" spans="1:23" ht="23.25" hidden="1" customHeight="1" x14ac:dyDescent="0.25">
      <c r="A4834" s="933" t="s">
        <v>1378</v>
      </c>
      <c r="B4834" s="86" t="s">
        <v>7775</v>
      </c>
      <c r="C4834" s="661"/>
      <c r="D4834" s="118" t="s">
        <v>7776</v>
      </c>
      <c r="E4834" s="485" t="s">
        <v>7775</v>
      </c>
      <c r="F4834" s="118" t="s">
        <v>32</v>
      </c>
      <c r="G4834" s="661">
        <v>1</v>
      </c>
      <c r="H4834" s="650">
        <v>13.6</v>
      </c>
      <c r="I4834" s="650">
        <v>13.6</v>
      </c>
      <c r="J4834" s="168">
        <v>44742</v>
      </c>
      <c r="K4834" s="598" t="s">
        <v>1560</v>
      </c>
      <c r="L4834" s="312" t="s">
        <v>1378</v>
      </c>
      <c r="M4834" s="652" t="s">
        <v>935</v>
      </c>
      <c r="N4834" s="654">
        <v>44755</v>
      </c>
      <c r="O4834" s="906">
        <v>44760</v>
      </c>
      <c r="P4834" s="118"/>
      <c r="Q4834" s="696" t="s">
        <v>67</v>
      </c>
      <c r="R4834" s="86">
        <v>2022</v>
      </c>
    </row>
    <row r="4835" spans="1:23" ht="23.25" hidden="1" customHeight="1" x14ac:dyDescent="0.25">
      <c r="A4835" s="497" t="s">
        <v>2495</v>
      </c>
      <c r="B4835" s="438" t="s">
        <v>150</v>
      </c>
      <c r="C4835" s="438"/>
      <c r="D4835" s="470"/>
      <c r="E4835" s="498" t="s">
        <v>2563</v>
      </c>
      <c r="F4835" s="439" t="s">
        <v>144</v>
      </c>
      <c r="G4835" s="439">
        <v>20</v>
      </c>
      <c r="H4835" s="650">
        <v>2.7</v>
      </c>
      <c r="I4835" s="650">
        <f>G4835*H4835</f>
        <v>54</v>
      </c>
      <c r="J4835" s="168">
        <v>44742</v>
      </c>
      <c r="K4835" s="602" t="s">
        <v>784</v>
      </c>
      <c r="L4835" s="497" t="s">
        <v>54</v>
      </c>
      <c r="M4835" s="652" t="s">
        <v>935</v>
      </c>
      <c r="N4835" s="654">
        <v>44749</v>
      </c>
      <c r="O4835" s="934">
        <v>44750</v>
      </c>
      <c r="P4835" s="935"/>
      <c r="Q4835" s="480" t="s">
        <v>100</v>
      </c>
      <c r="R4835" s="455">
        <f>YEAR(J4835)</f>
        <v>2022</v>
      </c>
      <c r="S4835" s="124"/>
      <c r="T4835" s="124"/>
      <c r="U4835" s="124"/>
      <c r="V4835" s="124"/>
      <c r="W4835" s="124"/>
    </row>
    <row r="4836" spans="1:23" ht="23.25" hidden="1" customHeight="1" x14ac:dyDescent="0.25">
      <c r="A4836" s="558" t="s">
        <v>293</v>
      </c>
      <c r="B4836" s="499" t="s">
        <v>7777</v>
      </c>
      <c r="C4836" s="118" t="s">
        <v>7778</v>
      </c>
      <c r="D4836" s="499"/>
      <c r="E4836" s="499" t="s">
        <v>7777</v>
      </c>
      <c r="F4836" s="118" t="s">
        <v>144</v>
      </c>
      <c r="G4836" s="118">
        <v>10</v>
      </c>
      <c r="H4836" s="650"/>
      <c r="I4836" s="650"/>
      <c r="J4836" s="500">
        <v>44743</v>
      </c>
      <c r="K4836" s="673" t="s">
        <v>33</v>
      </c>
      <c r="L4836" s="312" t="s">
        <v>9</v>
      </c>
      <c r="M4836" s="652" t="s">
        <v>935</v>
      </c>
      <c r="N4836" s="880">
        <v>44769</v>
      </c>
      <c r="O4836" s="880">
        <v>44770</v>
      </c>
      <c r="P4836" s="936"/>
      <c r="Q4836" s="271" t="s">
        <v>100</v>
      </c>
      <c r="R4836" s="936">
        <v>2022</v>
      </c>
    </row>
    <row r="4837" spans="1:23" ht="23.25" hidden="1" customHeight="1" x14ac:dyDescent="0.25">
      <c r="A4837" s="124" t="s">
        <v>1378</v>
      </c>
      <c r="B4837" s="86" t="s">
        <v>7779</v>
      </c>
      <c r="C4837" s="661"/>
      <c r="D4837" s="118" t="s">
        <v>7780</v>
      </c>
      <c r="E4837" s="495" t="s">
        <v>7779</v>
      </c>
      <c r="F4837" s="118" t="s">
        <v>144</v>
      </c>
      <c r="G4837" s="661">
        <v>1</v>
      </c>
      <c r="H4837" s="650">
        <v>114.17</v>
      </c>
      <c r="I4837" s="650">
        <f>G4837*H4837</f>
        <v>114.17</v>
      </c>
      <c r="J4837" s="168">
        <v>44743</v>
      </c>
      <c r="K4837" s="671" t="s">
        <v>3203</v>
      </c>
      <c r="L4837" s="312" t="s">
        <v>1378</v>
      </c>
      <c r="M4837" s="652" t="s">
        <v>4960</v>
      </c>
      <c r="N4837" s="654">
        <v>44769</v>
      </c>
      <c r="O4837" s="654">
        <v>44770</v>
      </c>
      <c r="P4837" s="118"/>
      <c r="Q4837" s="271" t="s">
        <v>67</v>
      </c>
      <c r="R4837" s="455">
        <f>YEAR(J4837)</f>
        <v>2022</v>
      </c>
    </row>
    <row r="4838" spans="1:23" ht="23.25" hidden="1" customHeight="1" x14ac:dyDescent="0.25">
      <c r="A4838" s="124" t="s">
        <v>1053</v>
      </c>
      <c r="B4838" s="86" t="s">
        <v>7781</v>
      </c>
      <c r="C4838" s="661"/>
      <c r="D4838" s="118" t="s">
        <v>7782</v>
      </c>
      <c r="E4838" s="485" t="s">
        <v>7781</v>
      </c>
      <c r="F4838" s="118" t="s">
        <v>2334</v>
      </c>
      <c r="G4838" s="661">
        <v>1</v>
      </c>
      <c r="H4838" s="650">
        <v>114.92</v>
      </c>
      <c r="I4838" s="650">
        <v>114.92</v>
      </c>
      <c r="J4838" s="168">
        <v>44743</v>
      </c>
      <c r="K4838" s="671" t="s">
        <v>3203</v>
      </c>
      <c r="L4838" s="312" t="s">
        <v>1053</v>
      </c>
      <c r="M4838" s="652" t="s">
        <v>935</v>
      </c>
      <c r="N4838" s="654">
        <v>44755</v>
      </c>
      <c r="O4838" s="906">
        <v>44760</v>
      </c>
      <c r="P4838" s="118"/>
      <c r="Q4838" s="271" t="s">
        <v>67</v>
      </c>
      <c r="R4838" s="455">
        <f>YEAR(J4838)</f>
        <v>2022</v>
      </c>
    </row>
    <row r="4839" spans="1:23" ht="23.25" hidden="1" customHeight="1" x14ac:dyDescent="0.25">
      <c r="A4839" s="124" t="s">
        <v>7783</v>
      </c>
      <c r="B4839" s="86" t="s">
        <v>7784</v>
      </c>
      <c r="C4839" s="661"/>
      <c r="D4839" s="118" t="s">
        <v>7785</v>
      </c>
      <c r="E4839" s="485" t="s">
        <v>7784</v>
      </c>
      <c r="F4839" s="118" t="s">
        <v>2334</v>
      </c>
      <c r="G4839" s="661">
        <v>1</v>
      </c>
      <c r="H4839" s="650">
        <v>28.27</v>
      </c>
      <c r="I4839" s="650">
        <v>28.27</v>
      </c>
      <c r="J4839" s="168">
        <v>44743</v>
      </c>
      <c r="K4839" s="671" t="s">
        <v>3203</v>
      </c>
      <c r="L4839" s="312" t="s">
        <v>7783</v>
      </c>
      <c r="M4839" s="652" t="s">
        <v>935</v>
      </c>
      <c r="N4839" s="654">
        <v>44755</v>
      </c>
      <c r="O4839" s="906">
        <v>44760</v>
      </c>
      <c r="P4839" s="118"/>
      <c r="Q4839" s="696" t="s">
        <v>67</v>
      </c>
      <c r="R4839" s="86">
        <v>2022</v>
      </c>
    </row>
    <row r="4840" spans="1:23" ht="23.25" hidden="1" customHeight="1" x14ac:dyDescent="0.25">
      <c r="A4840" s="124" t="s">
        <v>1053</v>
      </c>
      <c r="B4840" s="86" t="s">
        <v>7784</v>
      </c>
      <c r="C4840" s="661"/>
      <c r="D4840" s="118" t="s">
        <v>7785</v>
      </c>
      <c r="E4840" s="86" t="s">
        <v>7784</v>
      </c>
      <c r="F4840" s="118" t="s">
        <v>2334</v>
      </c>
      <c r="G4840" s="661">
        <v>1</v>
      </c>
      <c r="H4840" s="650">
        <v>28.27</v>
      </c>
      <c r="I4840" s="650">
        <v>28.27</v>
      </c>
      <c r="J4840" s="168">
        <v>44743</v>
      </c>
      <c r="K4840" s="671" t="s">
        <v>3203</v>
      </c>
      <c r="L4840" s="312" t="s">
        <v>1053</v>
      </c>
      <c r="M4840" s="652" t="s">
        <v>935</v>
      </c>
      <c r="N4840" s="654">
        <v>44755</v>
      </c>
      <c r="O4840" s="906">
        <v>44760</v>
      </c>
      <c r="P4840" s="118"/>
      <c r="Q4840" s="271" t="s">
        <v>67</v>
      </c>
      <c r="R4840" s="455">
        <f>YEAR(J4840)</f>
        <v>2022</v>
      </c>
      <c r="S4840" s="124"/>
      <c r="T4840" s="124"/>
      <c r="U4840" s="124"/>
      <c r="V4840" s="124"/>
      <c r="W4840" s="124"/>
    </row>
    <row r="4841" spans="1:23" ht="23.25" hidden="1" customHeight="1" x14ac:dyDescent="0.25">
      <c r="A4841" s="124" t="s">
        <v>7783</v>
      </c>
      <c r="B4841" s="86" t="s">
        <v>7786</v>
      </c>
      <c r="C4841" s="661"/>
      <c r="D4841" s="118" t="s">
        <v>7787</v>
      </c>
      <c r="E4841" s="485" t="s">
        <v>7786</v>
      </c>
      <c r="F4841" s="118" t="s">
        <v>3964</v>
      </c>
      <c r="G4841" s="661">
        <v>1</v>
      </c>
      <c r="H4841" s="650">
        <v>20.9</v>
      </c>
      <c r="I4841" s="650">
        <v>20.9</v>
      </c>
      <c r="J4841" s="168">
        <v>44743</v>
      </c>
      <c r="K4841" s="671" t="s">
        <v>3203</v>
      </c>
      <c r="L4841" s="312" t="s">
        <v>7783</v>
      </c>
      <c r="M4841" s="652" t="s">
        <v>935</v>
      </c>
      <c r="N4841" s="654">
        <v>44755</v>
      </c>
      <c r="O4841" s="906">
        <v>44760</v>
      </c>
      <c r="P4841" s="118"/>
      <c r="Q4841" s="696" t="s">
        <v>67</v>
      </c>
      <c r="R4841" s="86">
        <v>2022</v>
      </c>
    </row>
    <row r="4842" spans="1:23" ht="23.25" hidden="1" customHeight="1" x14ac:dyDescent="0.25">
      <c r="A4842" s="124" t="s">
        <v>1053</v>
      </c>
      <c r="B4842" s="86" t="s">
        <v>7788</v>
      </c>
      <c r="C4842" s="661"/>
      <c r="D4842" s="118">
        <v>748401100</v>
      </c>
      <c r="E4842" s="495" t="s">
        <v>7788</v>
      </c>
      <c r="F4842" s="118" t="s">
        <v>144</v>
      </c>
      <c r="G4842" s="661">
        <v>1</v>
      </c>
      <c r="H4842" s="650">
        <v>75.959999999999994</v>
      </c>
      <c r="I4842" s="650">
        <f>G4842*H4842</f>
        <v>75.959999999999994</v>
      </c>
      <c r="J4842" s="168">
        <v>44743</v>
      </c>
      <c r="K4842" s="671" t="s">
        <v>3203</v>
      </c>
      <c r="L4842" s="312" t="s">
        <v>1053</v>
      </c>
      <c r="M4842" s="652" t="s">
        <v>4960</v>
      </c>
      <c r="N4842" s="654">
        <v>44769</v>
      </c>
      <c r="O4842" s="654">
        <v>44770</v>
      </c>
      <c r="P4842" s="118"/>
      <c r="Q4842" s="271" t="s">
        <v>67</v>
      </c>
      <c r="R4842" s="455">
        <f>YEAR(J4842)</f>
        <v>2022</v>
      </c>
    </row>
    <row r="4843" spans="1:23" ht="23.25" hidden="1" customHeight="1" x14ac:dyDescent="0.25">
      <c r="A4843" s="124" t="s">
        <v>54</v>
      </c>
      <c r="B4843" s="86" t="s">
        <v>7581</v>
      </c>
      <c r="C4843" s="661"/>
      <c r="D4843" s="118" t="s">
        <v>7582</v>
      </c>
      <c r="E4843" s="86" t="s">
        <v>7583</v>
      </c>
      <c r="F4843" s="118" t="s">
        <v>2334</v>
      </c>
      <c r="G4843" s="661">
        <v>4</v>
      </c>
      <c r="H4843" s="650">
        <v>24.29</v>
      </c>
      <c r="I4843" s="650">
        <f>G4843*H4843</f>
        <v>97.16</v>
      </c>
      <c r="J4843" s="168">
        <v>44743</v>
      </c>
      <c r="K4843" s="671" t="s">
        <v>1560</v>
      </c>
      <c r="L4843" s="312" t="s">
        <v>54</v>
      </c>
      <c r="M4843" s="652" t="s">
        <v>935</v>
      </c>
      <c r="N4843" s="654">
        <v>44755</v>
      </c>
      <c r="O4843" s="906">
        <v>44760</v>
      </c>
      <c r="P4843" s="118"/>
      <c r="Q4843" s="696" t="s">
        <v>67</v>
      </c>
      <c r="R4843" s="86">
        <v>2022</v>
      </c>
    </row>
    <row r="4844" spans="1:23" ht="23.25" hidden="1" customHeight="1" x14ac:dyDescent="0.25">
      <c r="A4844" s="124" t="s">
        <v>293</v>
      </c>
      <c r="B4844" s="86" t="s">
        <v>7002</v>
      </c>
      <c r="C4844" s="661" t="s">
        <v>7778</v>
      </c>
      <c r="D4844" s="118"/>
      <c r="E4844" s="86" t="s">
        <v>7002</v>
      </c>
      <c r="F4844" s="118" t="s">
        <v>2334</v>
      </c>
      <c r="G4844" s="661">
        <v>2</v>
      </c>
      <c r="H4844" s="650">
        <v>321.89999999999998</v>
      </c>
      <c r="I4844" s="650">
        <v>624</v>
      </c>
      <c r="J4844" s="500">
        <v>44743</v>
      </c>
      <c r="K4844" s="671" t="s">
        <v>33</v>
      </c>
      <c r="L4844" s="312" t="s">
        <v>36</v>
      </c>
      <c r="M4844" s="652" t="s">
        <v>935</v>
      </c>
      <c r="N4844" s="654"/>
      <c r="O4844" s="674"/>
      <c r="P4844" s="118"/>
      <c r="Q4844" s="271" t="s">
        <v>100</v>
      </c>
      <c r="R4844" s="86">
        <v>2021</v>
      </c>
    </row>
    <row r="4845" spans="1:23" ht="23.25" hidden="1" customHeight="1" x14ac:dyDescent="0.25">
      <c r="A4845" s="605" t="s">
        <v>7783</v>
      </c>
      <c r="B4845" s="86" t="s">
        <v>7789</v>
      </c>
      <c r="C4845" s="661"/>
      <c r="D4845" s="118" t="s">
        <v>7790</v>
      </c>
      <c r="E4845" s="495" t="s">
        <v>7789</v>
      </c>
      <c r="F4845" s="118" t="s">
        <v>144</v>
      </c>
      <c r="G4845" s="661">
        <v>1</v>
      </c>
      <c r="H4845" s="650">
        <v>36.950000000000003</v>
      </c>
      <c r="I4845" s="650">
        <v>36.950000000000003</v>
      </c>
      <c r="J4845" s="168">
        <v>44743</v>
      </c>
      <c r="K4845" s="671" t="s">
        <v>3203</v>
      </c>
      <c r="L4845" s="312" t="s">
        <v>7783</v>
      </c>
      <c r="M4845" s="652" t="s">
        <v>935</v>
      </c>
      <c r="N4845" s="654">
        <v>44755</v>
      </c>
      <c r="O4845" s="906">
        <v>44760</v>
      </c>
      <c r="P4845" s="118"/>
      <c r="Q4845" s="696" t="s">
        <v>67</v>
      </c>
      <c r="R4845" s="86">
        <v>2022</v>
      </c>
    </row>
    <row r="4846" spans="1:23" ht="23.25" hidden="1" customHeight="1" x14ac:dyDescent="0.25">
      <c r="A4846" s="124" t="s">
        <v>7783</v>
      </c>
      <c r="B4846" s="86" t="s">
        <v>7789</v>
      </c>
      <c r="C4846" s="661"/>
      <c r="D4846" s="118" t="s">
        <v>7790</v>
      </c>
      <c r="E4846" s="485" t="s">
        <v>7789</v>
      </c>
      <c r="F4846" s="118" t="s">
        <v>2334</v>
      </c>
      <c r="G4846" s="661">
        <v>1</v>
      </c>
      <c r="H4846" s="650">
        <v>36.950000000000003</v>
      </c>
      <c r="I4846" s="650">
        <v>36.950000000000003</v>
      </c>
      <c r="J4846" s="168">
        <v>44743</v>
      </c>
      <c r="K4846" s="671" t="s">
        <v>3203</v>
      </c>
      <c r="L4846" s="312" t="s">
        <v>7783</v>
      </c>
      <c r="M4846" s="652" t="s">
        <v>935</v>
      </c>
      <c r="N4846" s="654">
        <v>44755</v>
      </c>
      <c r="O4846" s="906">
        <v>44760</v>
      </c>
      <c r="P4846" s="118"/>
      <c r="Q4846" s="271" t="s">
        <v>67</v>
      </c>
      <c r="R4846" s="455">
        <f t="shared" ref="R4846:R4877" si="91">YEAR(J4846)</f>
        <v>2022</v>
      </c>
    </row>
    <row r="4847" spans="1:23" ht="23.25" hidden="1" customHeight="1" x14ac:dyDescent="0.25">
      <c r="A4847" s="3" t="s">
        <v>78</v>
      </c>
      <c r="B4847" s="5" t="s">
        <v>7766</v>
      </c>
      <c r="C4847" s="376" t="s">
        <v>122</v>
      </c>
      <c r="D4847" s="344"/>
      <c r="E4847" s="337" t="s">
        <v>7767</v>
      </c>
      <c r="F4847" s="344" t="s">
        <v>32</v>
      </c>
      <c r="G4847" s="332">
        <v>20</v>
      </c>
      <c r="H4847" s="650"/>
      <c r="I4847" s="650"/>
      <c r="J4847" s="419">
        <v>43892</v>
      </c>
      <c r="K4847" s="597" t="s">
        <v>76</v>
      </c>
      <c r="L4847" s="323" t="s">
        <v>78</v>
      </c>
      <c r="M4847" s="652" t="s">
        <v>3014</v>
      </c>
      <c r="N4847" s="660">
        <v>43894</v>
      </c>
      <c r="O4847" s="654">
        <v>43899</v>
      </c>
      <c r="P4847" s="658"/>
      <c r="Q4847" s="746" t="s">
        <v>100</v>
      </c>
      <c r="R4847" s="658">
        <f t="shared" si="91"/>
        <v>2020</v>
      </c>
    </row>
    <row r="4848" spans="1:23" ht="23.25" hidden="1" customHeight="1" x14ac:dyDescent="0.25">
      <c r="A4848" s="124" t="s">
        <v>54</v>
      </c>
      <c r="B4848" s="86" t="s">
        <v>7791</v>
      </c>
      <c r="C4848" s="661"/>
      <c r="D4848" s="118"/>
      <c r="E4848" s="86" t="s">
        <v>7791</v>
      </c>
      <c r="F4848" s="118" t="s">
        <v>2334</v>
      </c>
      <c r="G4848" s="661">
        <v>3</v>
      </c>
      <c r="H4848" s="650">
        <v>15.74</v>
      </c>
      <c r="I4848" s="650">
        <v>47.22</v>
      </c>
      <c r="J4848" s="168">
        <v>44748</v>
      </c>
      <c r="K4848" s="671" t="s">
        <v>275</v>
      </c>
      <c r="L4848" s="312" t="s">
        <v>54</v>
      </c>
      <c r="M4848" s="652" t="s">
        <v>3180</v>
      </c>
      <c r="N4848" s="654">
        <v>44755</v>
      </c>
      <c r="O4848" s="906">
        <v>44760</v>
      </c>
      <c r="P4848" s="713"/>
      <c r="Q4848" s="271" t="s">
        <v>100</v>
      </c>
      <c r="R4848" s="455">
        <f t="shared" si="91"/>
        <v>2022</v>
      </c>
      <c r="S4848" s="124"/>
      <c r="T4848" s="124"/>
      <c r="U4848" s="124"/>
      <c r="V4848" s="124"/>
      <c r="W4848" s="124"/>
    </row>
    <row r="4849" spans="1:23" ht="23.25" hidden="1" customHeight="1" x14ac:dyDescent="0.25">
      <c r="A4849" s="124" t="s">
        <v>54</v>
      </c>
      <c r="B4849" s="86" t="s">
        <v>7792</v>
      </c>
      <c r="C4849" s="661"/>
      <c r="D4849" s="118"/>
      <c r="E4849" s="86" t="s">
        <v>7792</v>
      </c>
      <c r="F4849" s="118" t="s">
        <v>2334</v>
      </c>
      <c r="G4849" s="661">
        <v>1</v>
      </c>
      <c r="H4849" s="650">
        <v>3.95</v>
      </c>
      <c r="I4849" s="650">
        <v>3.95</v>
      </c>
      <c r="J4849" s="168">
        <v>44748</v>
      </c>
      <c r="K4849" s="671" t="s">
        <v>275</v>
      </c>
      <c r="L4849" s="312" t="s">
        <v>54</v>
      </c>
      <c r="M4849" s="652" t="s">
        <v>3180</v>
      </c>
      <c r="N4849" s="654">
        <v>44755</v>
      </c>
      <c r="O4849" s="906">
        <v>44760</v>
      </c>
      <c r="P4849" s="713"/>
      <c r="Q4849" s="271" t="s">
        <v>100</v>
      </c>
      <c r="R4849" s="455">
        <f t="shared" si="91"/>
        <v>2022</v>
      </c>
    </row>
    <row r="4850" spans="1:23" ht="23.25" hidden="1" customHeight="1" x14ac:dyDescent="0.25">
      <c r="A4850" s="124" t="s">
        <v>54</v>
      </c>
      <c r="B4850" s="86" t="s">
        <v>7793</v>
      </c>
      <c r="C4850" s="661"/>
      <c r="D4850" s="118"/>
      <c r="E4850" s="86" t="s">
        <v>7793</v>
      </c>
      <c r="F4850" s="118" t="s">
        <v>2334</v>
      </c>
      <c r="G4850" s="661">
        <v>5</v>
      </c>
      <c r="H4850" s="650">
        <v>18.03</v>
      </c>
      <c r="I4850" s="650">
        <v>90.15</v>
      </c>
      <c r="J4850" s="168">
        <v>44748</v>
      </c>
      <c r="K4850" s="671" t="s">
        <v>275</v>
      </c>
      <c r="L4850" s="312" t="s">
        <v>54</v>
      </c>
      <c r="M4850" s="652" t="s">
        <v>3180</v>
      </c>
      <c r="N4850" s="654">
        <v>44755</v>
      </c>
      <c r="O4850" s="906">
        <v>44760</v>
      </c>
      <c r="P4850" s="713"/>
      <c r="Q4850" s="271" t="s">
        <v>100</v>
      </c>
      <c r="R4850" s="455">
        <f t="shared" si="91"/>
        <v>2022</v>
      </c>
    </row>
    <row r="4851" spans="1:23" ht="23.25" hidden="1" customHeight="1" x14ac:dyDescent="0.25">
      <c r="A4851" s="124" t="s">
        <v>54</v>
      </c>
      <c r="B4851" s="86" t="s">
        <v>7794</v>
      </c>
      <c r="C4851" s="661"/>
      <c r="D4851" s="118"/>
      <c r="E4851" s="86" t="s">
        <v>7794</v>
      </c>
      <c r="F4851" s="118" t="s">
        <v>2334</v>
      </c>
      <c r="G4851" s="661">
        <v>1</v>
      </c>
      <c r="H4851" s="650">
        <v>12.47</v>
      </c>
      <c r="I4851" s="650">
        <v>12.47</v>
      </c>
      <c r="J4851" s="168">
        <v>44748</v>
      </c>
      <c r="K4851" s="671" t="s">
        <v>275</v>
      </c>
      <c r="L4851" s="312" t="s">
        <v>54</v>
      </c>
      <c r="M4851" s="652" t="s">
        <v>3180</v>
      </c>
      <c r="N4851" s="654">
        <v>44755</v>
      </c>
      <c r="O4851" s="906">
        <v>44760</v>
      </c>
      <c r="P4851" s="713"/>
      <c r="Q4851" s="271" t="s">
        <v>100</v>
      </c>
      <c r="R4851" s="455">
        <f t="shared" si="91"/>
        <v>2022</v>
      </c>
    </row>
    <row r="4852" spans="1:23" ht="23.25" hidden="1" customHeight="1" x14ac:dyDescent="0.25">
      <c r="A4852" s="124" t="s">
        <v>54</v>
      </c>
      <c r="B4852" s="86" t="s">
        <v>7795</v>
      </c>
      <c r="C4852" s="661"/>
      <c r="D4852" s="118"/>
      <c r="E4852" s="86" t="s">
        <v>7795</v>
      </c>
      <c r="F4852" s="118" t="s">
        <v>2334</v>
      </c>
      <c r="G4852" s="661">
        <v>1</v>
      </c>
      <c r="H4852" s="650">
        <v>88.14</v>
      </c>
      <c r="I4852" s="650">
        <v>88.14</v>
      </c>
      <c r="J4852" s="168">
        <v>44748</v>
      </c>
      <c r="K4852" s="671" t="s">
        <v>275</v>
      </c>
      <c r="L4852" s="312" t="s">
        <v>54</v>
      </c>
      <c r="M4852" s="652" t="s">
        <v>3180</v>
      </c>
      <c r="N4852" s="654">
        <v>44755</v>
      </c>
      <c r="O4852" s="906">
        <v>44760</v>
      </c>
      <c r="P4852" s="713"/>
      <c r="Q4852" s="271" t="s">
        <v>100</v>
      </c>
      <c r="R4852" s="455">
        <f t="shared" si="91"/>
        <v>2022</v>
      </c>
    </row>
    <row r="4853" spans="1:23" ht="23.25" hidden="1" customHeight="1" x14ac:dyDescent="0.25">
      <c r="A4853" s="124" t="s">
        <v>7796</v>
      </c>
      <c r="B4853" s="86" t="s">
        <v>7797</v>
      </c>
      <c r="C4853" s="661" t="s">
        <v>7448</v>
      </c>
      <c r="D4853" s="118" t="s">
        <v>7572</v>
      </c>
      <c r="E4853" s="86" t="s">
        <v>7798</v>
      </c>
      <c r="F4853" s="118" t="s">
        <v>94</v>
      </c>
      <c r="G4853" s="661">
        <v>40</v>
      </c>
      <c r="H4853" s="650">
        <v>0.61</v>
      </c>
      <c r="I4853" s="650">
        <f>H4853*G4853</f>
        <v>24.4</v>
      </c>
      <c r="J4853" s="168">
        <v>44753</v>
      </c>
      <c r="K4853" s="671" t="s">
        <v>5</v>
      </c>
      <c r="L4853" s="312"/>
      <c r="M4853" s="652" t="s">
        <v>3180</v>
      </c>
      <c r="N4853" s="654">
        <v>44755</v>
      </c>
      <c r="O4853" s="906">
        <v>44760</v>
      </c>
      <c r="P4853" s="118"/>
      <c r="Q4853" s="271" t="s">
        <v>100</v>
      </c>
      <c r="R4853" s="455">
        <f t="shared" si="91"/>
        <v>2022</v>
      </c>
    </row>
    <row r="4854" spans="1:23" ht="23.25" hidden="1" customHeight="1" x14ac:dyDescent="0.25">
      <c r="A4854" s="124" t="s">
        <v>84</v>
      </c>
      <c r="B4854" s="86" t="s">
        <v>7799</v>
      </c>
      <c r="C4854" s="661" t="s">
        <v>7448</v>
      </c>
      <c r="D4854" s="118" t="s">
        <v>7800</v>
      </c>
      <c r="E4854" s="86" t="s">
        <v>7801</v>
      </c>
      <c r="F4854" s="118" t="s">
        <v>32</v>
      </c>
      <c r="G4854" s="661">
        <v>40</v>
      </c>
      <c r="H4854" s="650">
        <v>2.3199999999999998</v>
      </c>
      <c r="I4854" s="650">
        <f>H4854*G4854</f>
        <v>92.8</v>
      </c>
      <c r="J4854" s="168">
        <v>44753</v>
      </c>
      <c r="K4854" s="671" t="s">
        <v>5</v>
      </c>
      <c r="L4854" s="312"/>
      <c r="M4854" s="652" t="s">
        <v>3180</v>
      </c>
      <c r="N4854" s="654">
        <v>44755</v>
      </c>
      <c r="O4854" s="906">
        <v>44760</v>
      </c>
      <c r="P4854" s="118"/>
      <c r="Q4854" s="271" t="s">
        <v>100</v>
      </c>
      <c r="R4854" s="455">
        <f t="shared" si="91"/>
        <v>2022</v>
      </c>
    </row>
    <row r="4855" spans="1:23" ht="23.25" hidden="1" customHeight="1" x14ac:dyDescent="0.25">
      <c r="A4855" s="445" t="s">
        <v>0</v>
      </c>
      <c r="B4855" s="438" t="s">
        <v>7802</v>
      </c>
      <c r="C4855" s="118" t="s">
        <v>7448</v>
      </c>
      <c r="D4855" s="118" t="s">
        <v>7539</v>
      </c>
      <c r="E4855" s="124" t="s">
        <v>7540</v>
      </c>
      <c r="F4855" s="118" t="s">
        <v>94</v>
      </c>
      <c r="G4855" s="118">
        <v>4</v>
      </c>
      <c r="H4855" s="650">
        <v>171.35</v>
      </c>
      <c r="I4855" s="650">
        <f>H4855*G4855</f>
        <v>685.4</v>
      </c>
      <c r="J4855" s="168">
        <v>44753</v>
      </c>
      <c r="K4855" s="673" t="s">
        <v>5</v>
      </c>
      <c r="L4855" s="578"/>
      <c r="M4855" s="652"/>
      <c r="N4855" s="654" t="s">
        <v>7803</v>
      </c>
      <c r="O4855" s="674"/>
      <c r="P4855" s="162" t="s">
        <v>7765</v>
      </c>
      <c r="Q4855" s="271" t="s">
        <v>77</v>
      </c>
      <c r="R4855" s="455">
        <f t="shared" si="91"/>
        <v>2022</v>
      </c>
    </row>
    <row r="4856" spans="1:23" ht="23.25" hidden="1" customHeight="1" x14ac:dyDescent="0.25">
      <c r="A4856" s="124" t="s">
        <v>1378</v>
      </c>
      <c r="B4856" s="86" t="s">
        <v>7804</v>
      </c>
      <c r="C4856" s="661" t="s">
        <v>7805</v>
      </c>
      <c r="D4856" s="118" t="s">
        <v>7806</v>
      </c>
      <c r="E4856" s="86" t="s">
        <v>7804</v>
      </c>
      <c r="F4856" s="118" t="s">
        <v>2334</v>
      </c>
      <c r="G4856" s="661">
        <v>1</v>
      </c>
      <c r="H4856" s="650">
        <v>25.32</v>
      </c>
      <c r="I4856" s="650">
        <v>25.32</v>
      </c>
      <c r="J4856" s="168">
        <v>44754</v>
      </c>
      <c r="K4856" s="671" t="s">
        <v>1560</v>
      </c>
      <c r="L4856" s="312" t="s">
        <v>1378</v>
      </c>
      <c r="M4856" s="652" t="s">
        <v>3180</v>
      </c>
      <c r="N4856" s="654">
        <v>44755</v>
      </c>
      <c r="O4856" s="906">
        <v>44760</v>
      </c>
      <c r="P4856" s="118"/>
      <c r="Q4856" s="271" t="s">
        <v>67</v>
      </c>
      <c r="R4856" s="455">
        <f t="shared" si="91"/>
        <v>2022</v>
      </c>
    </row>
    <row r="4857" spans="1:23" s="124" customFormat="1" ht="23.25" hidden="1" customHeight="1" x14ac:dyDescent="0.25">
      <c r="A4857" s="440" t="s">
        <v>84</v>
      </c>
      <c r="B4857" s="86" t="s">
        <v>7807</v>
      </c>
      <c r="C4857" s="661" t="s">
        <v>808</v>
      </c>
      <c r="D4857" s="118" t="s">
        <v>7808</v>
      </c>
      <c r="E4857" s="86" t="s">
        <v>7809</v>
      </c>
      <c r="F4857" s="118" t="s">
        <v>32</v>
      </c>
      <c r="G4857" s="661">
        <v>1</v>
      </c>
      <c r="H4857" s="650">
        <v>380</v>
      </c>
      <c r="I4857" s="650">
        <v>380</v>
      </c>
      <c r="J4857" s="168">
        <v>44754</v>
      </c>
      <c r="K4857" s="731" t="s">
        <v>808</v>
      </c>
      <c r="L4857" s="581" t="s">
        <v>7676</v>
      </c>
      <c r="M4857" s="652" t="s">
        <v>3180</v>
      </c>
      <c r="N4857" s="654">
        <v>44757</v>
      </c>
      <c r="O4857" s="906">
        <v>44760</v>
      </c>
      <c r="P4857" s="713"/>
      <c r="Q4857" s="271" t="s">
        <v>67</v>
      </c>
      <c r="R4857" s="455">
        <f t="shared" si="91"/>
        <v>2022</v>
      </c>
      <c r="S4857" s="330"/>
      <c r="T4857" s="330"/>
      <c r="U4857" s="330"/>
      <c r="V4857" s="330"/>
      <c r="W4857" s="330"/>
    </row>
    <row r="4858" spans="1:23" ht="23.25" hidden="1" customHeight="1" x14ac:dyDescent="0.25">
      <c r="A4858" s="440" t="s">
        <v>84</v>
      </c>
      <c r="B4858" s="86" t="s">
        <v>7807</v>
      </c>
      <c r="C4858" s="661" t="s">
        <v>808</v>
      </c>
      <c r="D4858" s="118" t="s">
        <v>7810</v>
      </c>
      <c r="E4858" s="86" t="s">
        <v>7811</v>
      </c>
      <c r="F4858" s="118" t="s">
        <v>32</v>
      </c>
      <c r="G4858" s="661">
        <v>1</v>
      </c>
      <c r="H4858" s="650">
        <v>380</v>
      </c>
      <c r="I4858" s="650">
        <v>380</v>
      </c>
      <c r="J4858" s="168">
        <v>44754</v>
      </c>
      <c r="K4858" s="731" t="s">
        <v>808</v>
      </c>
      <c r="L4858" s="581" t="s">
        <v>7676</v>
      </c>
      <c r="M4858" s="652" t="s">
        <v>3180</v>
      </c>
      <c r="N4858" s="880">
        <v>44757</v>
      </c>
      <c r="O4858" s="880">
        <v>44760</v>
      </c>
      <c r="P4858" s="713"/>
      <c r="Q4858" s="271" t="s">
        <v>67</v>
      </c>
      <c r="R4858" s="455">
        <f t="shared" si="91"/>
        <v>2022</v>
      </c>
    </row>
    <row r="4859" spans="1:23" ht="23.25" hidden="1" customHeight="1" x14ac:dyDescent="0.25">
      <c r="A4859" s="506" t="s">
        <v>154</v>
      </c>
      <c r="B4859" s="124" t="s">
        <v>7812</v>
      </c>
      <c r="C4859" s="502" t="s">
        <v>7448</v>
      </c>
      <c r="D4859" s="118" t="s">
        <v>7813</v>
      </c>
      <c r="E4859" s="481" t="s">
        <v>7814</v>
      </c>
      <c r="F4859" s="118" t="s">
        <v>6668</v>
      </c>
      <c r="G4859" s="502">
        <v>14</v>
      </c>
      <c r="H4859" s="650">
        <v>43.44</v>
      </c>
      <c r="I4859" s="650">
        <f t="shared" ref="I4859:I4868" si="92">G4859*H4859</f>
        <v>608.16</v>
      </c>
      <c r="J4859" s="168">
        <v>44754</v>
      </c>
      <c r="K4859" s="673" t="s">
        <v>5</v>
      </c>
      <c r="L4859" s="312"/>
      <c r="M4859" s="652" t="s">
        <v>601</v>
      </c>
      <c r="N4859" s="654">
        <v>44985</v>
      </c>
      <c r="O4859" s="880">
        <v>44998</v>
      </c>
      <c r="P4859" s="118"/>
      <c r="Q4859" s="271" t="s">
        <v>100</v>
      </c>
      <c r="R4859" s="455">
        <f t="shared" si="91"/>
        <v>2022</v>
      </c>
    </row>
    <row r="4860" spans="1:23" ht="23.25" hidden="1" customHeight="1" x14ac:dyDescent="0.25">
      <c r="A4860" s="506" t="s">
        <v>154</v>
      </c>
      <c r="B4860" s="124" t="s">
        <v>7812</v>
      </c>
      <c r="C4860" s="502" t="s">
        <v>7448</v>
      </c>
      <c r="D4860" s="118" t="s">
        <v>7815</v>
      </c>
      <c r="E4860" s="481" t="s">
        <v>7816</v>
      </c>
      <c r="F4860" s="118" t="s">
        <v>6668</v>
      </c>
      <c r="G4860" s="502">
        <v>2</v>
      </c>
      <c r="H4860" s="650">
        <v>79.91</v>
      </c>
      <c r="I4860" s="650">
        <f t="shared" si="92"/>
        <v>159.82</v>
      </c>
      <c r="J4860" s="168">
        <v>44754</v>
      </c>
      <c r="K4860" s="673" t="s">
        <v>5</v>
      </c>
      <c r="L4860" s="312"/>
      <c r="M4860" s="652" t="s">
        <v>601</v>
      </c>
      <c r="N4860" s="654">
        <v>44985</v>
      </c>
      <c r="O4860" s="880">
        <v>44998</v>
      </c>
      <c r="P4860" s="118"/>
      <c r="Q4860" s="271" t="s">
        <v>100</v>
      </c>
      <c r="R4860" s="455">
        <f t="shared" si="91"/>
        <v>2022</v>
      </c>
    </row>
    <row r="4861" spans="1:23" ht="23.25" hidden="1" customHeight="1" x14ac:dyDescent="0.25">
      <c r="A4861" s="506" t="s">
        <v>154</v>
      </c>
      <c r="B4861" s="124" t="s">
        <v>7812</v>
      </c>
      <c r="C4861" s="502" t="s">
        <v>7448</v>
      </c>
      <c r="D4861" s="118" t="s">
        <v>7817</v>
      </c>
      <c r="E4861" s="481" t="s">
        <v>7818</v>
      </c>
      <c r="F4861" s="118" t="s">
        <v>6668</v>
      </c>
      <c r="G4861" s="502">
        <v>2</v>
      </c>
      <c r="H4861" s="650">
        <v>43.61</v>
      </c>
      <c r="I4861" s="650">
        <f t="shared" si="92"/>
        <v>87.22</v>
      </c>
      <c r="J4861" s="168">
        <v>44754</v>
      </c>
      <c r="K4861" s="673" t="s">
        <v>5</v>
      </c>
      <c r="L4861" s="312"/>
      <c r="M4861" s="652" t="s">
        <v>601</v>
      </c>
      <c r="N4861" s="654">
        <v>44985</v>
      </c>
      <c r="O4861" s="880">
        <v>44998</v>
      </c>
      <c r="P4861" s="118"/>
      <c r="Q4861" s="271" t="s">
        <v>100</v>
      </c>
      <c r="R4861" s="455">
        <f t="shared" si="91"/>
        <v>2022</v>
      </c>
    </row>
    <row r="4862" spans="1:23" ht="23.25" hidden="1" customHeight="1" x14ac:dyDescent="0.25">
      <c r="A4862" s="506" t="s">
        <v>154</v>
      </c>
      <c r="B4862" s="124" t="s">
        <v>7812</v>
      </c>
      <c r="C4862" s="502" t="s">
        <v>7448</v>
      </c>
      <c r="D4862" s="118" t="s">
        <v>7819</v>
      </c>
      <c r="E4862" s="481" t="s">
        <v>7820</v>
      </c>
      <c r="F4862" s="118" t="s">
        <v>6668</v>
      </c>
      <c r="G4862" s="502">
        <v>1</v>
      </c>
      <c r="H4862" s="650">
        <v>53.29</v>
      </c>
      <c r="I4862" s="650">
        <f t="shared" si="92"/>
        <v>53.29</v>
      </c>
      <c r="J4862" s="168">
        <v>44754</v>
      </c>
      <c r="K4862" s="673" t="s">
        <v>5</v>
      </c>
      <c r="L4862" s="312"/>
      <c r="M4862" s="652" t="s">
        <v>601</v>
      </c>
      <c r="N4862" s="654">
        <v>44985</v>
      </c>
      <c r="O4862" s="880">
        <v>44998</v>
      </c>
      <c r="P4862" s="118"/>
      <c r="Q4862" s="271" t="s">
        <v>100</v>
      </c>
      <c r="R4862" s="455">
        <f t="shared" si="91"/>
        <v>2022</v>
      </c>
    </row>
    <row r="4863" spans="1:23" ht="23.25" hidden="1" customHeight="1" x14ac:dyDescent="0.25">
      <c r="A4863" s="506" t="s">
        <v>154</v>
      </c>
      <c r="B4863" s="124" t="s">
        <v>7812</v>
      </c>
      <c r="C4863" s="502" t="s">
        <v>7448</v>
      </c>
      <c r="D4863" s="118" t="s">
        <v>7821</v>
      </c>
      <c r="E4863" s="481" t="s">
        <v>7822</v>
      </c>
      <c r="F4863" s="118" t="s">
        <v>6668</v>
      </c>
      <c r="G4863" s="502">
        <v>2</v>
      </c>
      <c r="H4863" s="650">
        <v>65.180000000000007</v>
      </c>
      <c r="I4863" s="650">
        <f t="shared" si="92"/>
        <v>130.36000000000001</v>
      </c>
      <c r="J4863" s="168">
        <v>44754</v>
      </c>
      <c r="K4863" s="673" t="s">
        <v>5</v>
      </c>
      <c r="L4863" s="312"/>
      <c r="M4863" s="652" t="s">
        <v>601</v>
      </c>
      <c r="N4863" s="654">
        <v>44985</v>
      </c>
      <c r="O4863" s="880">
        <v>44998</v>
      </c>
      <c r="P4863" s="118"/>
      <c r="Q4863" s="271" t="s">
        <v>100</v>
      </c>
      <c r="R4863" s="455">
        <f t="shared" si="91"/>
        <v>2022</v>
      </c>
    </row>
    <row r="4864" spans="1:23" ht="23.25" hidden="1" customHeight="1" x14ac:dyDescent="0.25">
      <c r="A4864" s="506" t="s">
        <v>154</v>
      </c>
      <c r="B4864" s="124" t="s">
        <v>7812</v>
      </c>
      <c r="C4864" s="502" t="s">
        <v>7448</v>
      </c>
      <c r="D4864" s="118" t="s">
        <v>7823</v>
      </c>
      <c r="E4864" s="481" t="s">
        <v>7824</v>
      </c>
      <c r="F4864" s="118" t="s">
        <v>6668</v>
      </c>
      <c r="G4864" s="502">
        <v>2</v>
      </c>
      <c r="H4864" s="650">
        <v>71.430000000000007</v>
      </c>
      <c r="I4864" s="650">
        <f t="shared" si="92"/>
        <v>142.86000000000001</v>
      </c>
      <c r="J4864" s="168">
        <v>44754</v>
      </c>
      <c r="K4864" s="673" t="s">
        <v>5</v>
      </c>
      <c r="L4864" s="312"/>
      <c r="M4864" s="652" t="s">
        <v>601</v>
      </c>
      <c r="N4864" s="654">
        <v>44985</v>
      </c>
      <c r="O4864" s="880">
        <v>44998</v>
      </c>
      <c r="P4864" s="118"/>
      <c r="Q4864" s="271" t="s">
        <v>100</v>
      </c>
      <c r="R4864" s="455">
        <f t="shared" si="91"/>
        <v>2022</v>
      </c>
    </row>
    <row r="4865" spans="1:23" ht="23.25" hidden="1" customHeight="1" x14ac:dyDescent="0.25">
      <c r="A4865" s="506" t="s">
        <v>154</v>
      </c>
      <c r="B4865" s="124" t="s">
        <v>7812</v>
      </c>
      <c r="C4865" s="502" t="s">
        <v>7448</v>
      </c>
      <c r="D4865" s="118" t="s">
        <v>7825</v>
      </c>
      <c r="E4865" s="481" t="s">
        <v>7826</v>
      </c>
      <c r="F4865" s="118" t="s">
        <v>6668</v>
      </c>
      <c r="G4865" s="502">
        <v>6</v>
      </c>
      <c r="H4865" s="650">
        <v>70.47</v>
      </c>
      <c r="I4865" s="650">
        <f t="shared" si="92"/>
        <v>422.82</v>
      </c>
      <c r="J4865" s="168">
        <v>44754</v>
      </c>
      <c r="K4865" s="673" t="s">
        <v>5</v>
      </c>
      <c r="L4865" s="582"/>
      <c r="M4865" s="652" t="s">
        <v>601</v>
      </c>
      <c r="N4865" s="654">
        <v>44985</v>
      </c>
      <c r="O4865" s="880">
        <v>44998</v>
      </c>
      <c r="P4865" s="118"/>
      <c r="Q4865" s="271" t="s">
        <v>100</v>
      </c>
      <c r="R4865" s="455">
        <f t="shared" si="91"/>
        <v>2022</v>
      </c>
    </row>
    <row r="4866" spans="1:23" ht="23.25" hidden="1" customHeight="1" x14ac:dyDescent="0.25">
      <c r="A4866" s="506" t="s">
        <v>154</v>
      </c>
      <c r="B4866" s="124" t="s">
        <v>7812</v>
      </c>
      <c r="C4866" s="502" t="s">
        <v>7448</v>
      </c>
      <c r="D4866" s="118" t="s">
        <v>7827</v>
      </c>
      <c r="E4866" s="481" t="s">
        <v>7828</v>
      </c>
      <c r="F4866" s="118" t="s">
        <v>6668</v>
      </c>
      <c r="G4866" s="502">
        <v>2</v>
      </c>
      <c r="H4866" s="650">
        <v>52.32</v>
      </c>
      <c r="I4866" s="650">
        <f t="shared" si="92"/>
        <v>104.64</v>
      </c>
      <c r="J4866" s="168">
        <v>44754</v>
      </c>
      <c r="K4866" s="673" t="s">
        <v>5</v>
      </c>
      <c r="L4866" s="312"/>
      <c r="M4866" s="652" t="s">
        <v>601</v>
      </c>
      <c r="N4866" s="654">
        <v>44985</v>
      </c>
      <c r="O4866" s="880">
        <v>44998</v>
      </c>
      <c r="P4866" s="118"/>
      <c r="Q4866" s="271" t="s">
        <v>100</v>
      </c>
      <c r="R4866" s="455">
        <f t="shared" si="91"/>
        <v>2022</v>
      </c>
    </row>
    <row r="4867" spans="1:23" ht="23.25" hidden="1" customHeight="1" x14ac:dyDescent="0.25">
      <c r="A4867" s="506" t="s">
        <v>154</v>
      </c>
      <c r="B4867" s="124" t="s">
        <v>7812</v>
      </c>
      <c r="C4867" s="502" t="s">
        <v>7448</v>
      </c>
      <c r="D4867" s="118" t="s">
        <v>7829</v>
      </c>
      <c r="E4867" s="481" t="s">
        <v>7830</v>
      </c>
      <c r="F4867" s="118" t="s">
        <v>6668</v>
      </c>
      <c r="G4867" s="502">
        <v>1</v>
      </c>
      <c r="H4867" s="650">
        <v>53.64</v>
      </c>
      <c r="I4867" s="650">
        <f t="shared" si="92"/>
        <v>53.64</v>
      </c>
      <c r="J4867" s="168">
        <v>44754</v>
      </c>
      <c r="K4867" s="673" t="s">
        <v>5</v>
      </c>
      <c r="L4867" s="312"/>
      <c r="M4867" s="652" t="s">
        <v>601</v>
      </c>
      <c r="N4867" s="654">
        <v>44985</v>
      </c>
      <c r="O4867" s="880">
        <v>44998</v>
      </c>
      <c r="P4867" s="118"/>
      <c r="Q4867" s="271" t="s">
        <v>100</v>
      </c>
      <c r="R4867" s="455">
        <f t="shared" si="91"/>
        <v>2022</v>
      </c>
    </row>
    <row r="4868" spans="1:23" ht="23.25" hidden="1" customHeight="1" x14ac:dyDescent="0.25">
      <c r="A4868" s="506" t="s">
        <v>154</v>
      </c>
      <c r="B4868" s="124" t="s">
        <v>7812</v>
      </c>
      <c r="C4868" s="502" t="s">
        <v>7448</v>
      </c>
      <c r="D4868" s="118" t="s">
        <v>7831</v>
      </c>
      <c r="E4868" s="481" t="s">
        <v>7832</v>
      </c>
      <c r="F4868" s="118" t="s">
        <v>6668</v>
      </c>
      <c r="G4868" s="502">
        <v>1</v>
      </c>
      <c r="H4868" s="650">
        <v>47.8</v>
      </c>
      <c r="I4868" s="650">
        <f t="shared" si="92"/>
        <v>47.8</v>
      </c>
      <c r="J4868" s="168">
        <v>44754</v>
      </c>
      <c r="K4868" s="673" t="s">
        <v>5</v>
      </c>
      <c r="L4868" s="312"/>
      <c r="M4868" s="652" t="s">
        <v>601</v>
      </c>
      <c r="N4868" s="654">
        <v>44985</v>
      </c>
      <c r="O4868" s="880">
        <v>44998</v>
      </c>
      <c r="P4868" s="118"/>
      <c r="Q4868" s="271" t="s">
        <v>100</v>
      </c>
      <c r="R4868" s="455">
        <f t="shared" si="91"/>
        <v>2022</v>
      </c>
    </row>
    <row r="4869" spans="1:23" ht="23.25" hidden="1" customHeight="1" x14ac:dyDescent="0.25">
      <c r="A4869" s="495" t="s">
        <v>95</v>
      </c>
      <c r="B4869" s="495" t="s">
        <v>3464</v>
      </c>
      <c r="C4869" s="847" t="s">
        <v>3465</v>
      </c>
      <c r="D4869" s="937" t="s">
        <v>3466</v>
      </c>
      <c r="E4869" s="86" t="s">
        <v>3467</v>
      </c>
      <c r="F4869" s="332" t="s">
        <v>94</v>
      </c>
      <c r="G4869" s="692">
        <v>32</v>
      </c>
      <c r="H4869" s="650"/>
      <c r="I4869" s="650"/>
      <c r="J4869" s="419">
        <v>44756</v>
      </c>
      <c r="K4869" s="782" t="s">
        <v>1560</v>
      </c>
      <c r="L4869" s="323" t="s">
        <v>7833</v>
      </c>
      <c r="M4869" s="652" t="s">
        <v>3180</v>
      </c>
      <c r="N4869" s="654">
        <v>44755</v>
      </c>
      <c r="O4869" s="906">
        <v>44760</v>
      </c>
      <c r="P4869" s="396"/>
      <c r="Q4869" s="2" t="s">
        <v>67</v>
      </c>
      <c r="R4869" s="455">
        <f t="shared" si="91"/>
        <v>2022</v>
      </c>
    </row>
    <row r="4870" spans="1:23" ht="23.25" hidden="1" customHeight="1" x14ac:dyDescent="0.25">
      <c r="A4870" s="495" t="s">
        <v>95</v>
      </c>
      <c r="B4870" s="495" t="s">
        <v>3464</v>
      </c>
      <c r="C4870" s="847" t="s">
        <v>3465</v>
      </c>
      <c r="D4870" s="937" t="s">
        <v>3469</v>
      </c>
      <c r="E4870" s="86" t="s">
        <v>3470</v>
      </c>
      <c r="F4870" s="332" t="s">
        <v>94</v>
      </c>
      <c r="G4870" s="692">
        <v>60</v>
      </c>
      <c r="H4870" s="650"/>
      <c r="I4870" s="650"/>
      <c r="J4870" s="419">
        <v>44756</v>
      </c>
      <c r="K4870" s="782" t="s">
        <v>1560</v>
      </c>
      <c r="L4870" s="323" t="s">
        <v>7834</v>
      </c>
      <c r="M4870" s="652" t="s">
        <v>3180</v>
      </c>
      <c r="N4870" s="654">
        <v>44755</v>
      </c>
      <c r="O4870" s="906">
        <v>44760</v>
      </c>
      <c r="P4870" s="396"/>
      <c r="Q4870" s="2" t="s">
        <v>67</v>
      </c>
      <c r="R4870" s="455">
        <f t="shared" si="91"/>
        <v>2022</v>
      </c>
    </row>
    <row r="4871" spans="1:23" ht="23.25" hidden="1" customHeight="1" x14ac:dyDescent="0.25">
      <c r="A4871" s="124" t="s">
        <v>2</v>
      </c>
      <c r="B4871" s="86" t="s">
        <v>7835</v>
      </c>
      <c r="C4871" s="661"/>
      <c r="D4871" s="118"/>
      <c r="E4871" s="86" t="s">
        <v>7836</v>
      </c>
      <c r="F4871" s="118" t="s">
        <v>32</v>
      </c>
      <c r="G4871" s="661">
        <v>1</v>
      </c>
      <c r="H4871" s="650">
        <v>215</v>
      </c>
      <c r="I4871" s="650">
        <v>215</v>
      </c>
      <c r="J4871" s="168">
        <v>44757</v>
      </c>
      <c r="K4871" s="782" t="s">
        <v>1560</v>
      </c>
      <c r="L4871" s="312" t="s">
        <v>1053</v>
      </c>
      <c r="M4871" s="652" t="s">
        <v>4960</v>
      </c>
      <c r="N4871" s="654">
        <v>44769</v>
      </c>
      <c r="O4871" s="654">
        <v>44770</v>
      </c>
      <c r="P4871" s="118"/>
      <c r="Q4871" s="271" t="s">
        <v>67</v>
      </c>
      <c r="R4871" s="455">
        <f t="shared" si="91"/>
        <v>2022</v>
      </c>
    </row>
    <row r="4872" spans="1:23" ht="23.25" hidden="1" customHeight="1" x14ac:dyDescent="0.25">
      <c r="A4872" s="124" t="s">
        <v>293</v>
      </c>
      <c r="B4872" s="86" t="s">
        <v>7837</v>
      </c>
      <c r="C4872" s="661"/>
      <c r="D4872" s="118" t="s">
        <v>7838</v>
      </c>
      <c r="E4872" s="86" t="s">
        <v>7837</v>
      </c>
      <c r="F4872" s="118" t="s">
        <v>2334</v>
      </c>
      <c r="G4872" s="661">
        <v>10</v>
      </c>
      <c r="H4872" s="650">
        <v>2.6</v>
      </c>
      <c r="I4872" s="650">
        <v>26</v>
      </c>
      <c r="J4872" s="168">
        <v>44763</v>
      </c>
      <c r="K4872" s="782" t="s">
        <v>1560</v>
      </c>
      <c r="L4872" s="312" t="s">
        <v>54</v>
      </c>
      <c r="M4872" s="652" t="s">
        <v>4960</v>
      </c>
      <c r="N4872" s="654">
        <v>44769</v>
      </c>
      <c r="O4872" s="654">
        <v>44770</v>
      </c>
      <c r="P4872" s="118"/>
      <c r="Q4872" s="271" t="s">
        <v>67</v>
      </c>
      <c r="R4872" s="455">
        <f t="shared" si="91"/>
        <v>2022</v>
      </c>
    </row>
    <row r="4873" spans="1:23" ht="23.25" hidden="1" customHeight="1" x14ac:dyDescent="0.25">
      <c r="A4873" s="124" t="s">
        <v>293</v>
      </c>
      <c r="B4873" s="86" t="s">
        <v>7839</v>
      </c>
      <c r="C4873" s="661"/>
      <c r="D4873" s="118" t="s">
        <v>7840</v>
      </c>
      <c r="E4873" s="86" t="s">
        <v>7839</v>
      </c>
      <c r="F4873" s="118" t="s">
        <v>2334</v>
      </c>
      <c r="G4873" s="661">
        <v>10</v>
      </c>
      <c r="H4873" s="650">
        <v>1.21</v>
      </c>
      <c r="I4873" s="650">
        <v>9.08</v>
      </c>
      <c r="J4873" s="168">
        <v>44763</v>
      </c>
      <c r="K4873" s="782" t="s">
        <v>1560</v>
      </c>
      <c r="L4873" s="312" t="s">
        <v>78</v>
      </c>
      <c r="M4873" s="652" t="s">
        <v>4960</v>
      </c>
      <c r="N4873" s="654">
        <v>44769</v>
      </c>
      <c r="O4873" s="654">
        <v>44770</v>
      </c>
      <c r="P4873" s="118"/>
      <c r="Q4873" s="271" t="s">
        <v>67</v>
      </c>
      <c r="R4873" s="455">
        <f t="shared" si="91"/>
        <v>2022</v>
      </c>
    </row>
    <row r="4874" spans="1:23" ht="23.25" hidden="1" customHeight="1" x14ac:dyDescent="0.25">
      <c r="A4874" s="124" t="s">
        <v>293</v>
      </c>
      <c r="B4874" s="86" t="s">
        <v>7841</v>
      </c>
      <c r="C4874" s="661"/>
      <c r="D4874" s="118" t="s">
        <v>7842</v>
      </c>
      <c r="E4874" s="86" t="s">
        <v>7841</v>
      </c>
      <c r="F4874" s="118" t="s">
        <v>2334</v>
      </c>
      <c r="G4874" s="661">
        <v>10</v>
      </c>
      <c r="H4874" s="650">
        <v>0.43</v>
      </c>
      <c r="I4874" s="650">
        <v>3.25</v>
      </c>
      <c r="J4874" s="168">
        <v>44763</v>
      </c>
      <c r="K4874" s="782" t="s">
        <v>1560</v>
      </c>
      <c r="L4874" s="312" t="s">
        <v>78</v>
      </c>
      <c r="M4874" s="652" t="s">
        <v>4960</v>
      </c>
      <c r="N4874" s="654">
        <v>44769</v>
      </c>
      <c r="O4874" s="654">
        <v>44770</v>
      </c>
      <c r="P4874" s="118"/>
      <c r="Q4874" s="271" t="s">
        <v>67</v>
      </c>
      <c r="R4874" s="455">
        <f t="shared" si="91"/>
        <v>2022</v>
      </c>
    </row>
    <row r="4875" spans="1:23" ht="23.25" hidden="1" customHeight="1" x14ac:dyDescent="0.25">
      <c r="A4875" s="124" t="s">
        <v>293</v>
      </c>
      <c r="B4875" s="86" t="s">
        <v>7843</v>
      </c>
      <c r="C4875" s="661"/>
      <c r="D4875" s="118" t="s">
        <v>7844</v>
      </c>
      <c r="E4875" s="86" t="s">
        <v>7843</v>
      </c>
      <c r="F4875" s="118" t="s">
        <v>2334</v>
      </c>
      <c r="G4875" s="661">
        <v>10</v>
      </c>
      <c r="H4875" s="650">
        <v>0.61</v>
      </c>
      <c r="I4875" s="650">
        <v>4.58</v>
      </c>
      <c r="J4875" s="168">
        <v>44763</v>
      </c>
      <c r="K4875" s="782" t="s">
        <v>1560</v>
      </c>
      <c r="L4875" s="312" t="s">
        <v>78</v>
      </c>
      <c r="M4875" s="652" t="s">
        <v>4960</v>
      </c>
      <c r="N4875" s="654">
        <v>44769</v>
      </c>
      <c r="O4875" s="654">
        <v>44770</v>
      </c>
      <c r="P4875" s="118"/>
      <c r="Q4875" s="271" t="s">
        <v>67</v>
      </c>
      <c r="R4875" s="455">
        <f t="shared" si="91"/>
        <v>2022</v>
      </c>
    </row>
    <row r="4876" spans="1:23" ht="23.25" hidden="1" customHeight="1" x14ac:dyDescent="0.25">
      <c r="A4876" s="124" t="s">
        <v>293</v>
      </c>
      <c r="B4876" s="86" t="s">
        <v>7845</v>
      </c>
      <c r="C4876" s="661"/>
      <c r="D4876" s="118" t="s">
        <v>7846</v>
      </c>
      <c r="E4876" s="86" t="s">
        <v>7845</v>
      </c>
      <c r="F4876" s="118" t="s">
        <v>2334</v>
      </c>
      <c r="G4876" s="661">
        <v>10</v>
      </c>
      <c r="H4876" s="650">
        <v>0.2</v>
      </c>
      <c r="I4876" s="650">
        <v>1.5</v>
      </c>
      <c r="J4876" s="168">
        <v>44763</v>
      </c>
      <c r="K4876" s="782" t="s">
        <v>1560</v>
      </c>
      <c r="L4876" s="312" t="s">
        <v>78</v>
      </c>
      <c r="M4876" s="652" t="s">
        <v>4960</v>
      </c>
      <c r="N4876" s="654">
        <v>44769</v>
      </c>
      <c r="O4876" s="654">
        <v>44770</v>
      </c>
      <c r="P4876" s="118"/>
      <c r="Q4876" s="271" t="s">
        <v>67</v>
      </c>
      <c r="R4876" s="455">
        <f t="shared" si="91"/>
        <v>2022</v>
      </c>
    </row>
    <row r="4877" spans="1:23" ht="23.25" hidden="1" customHeight="1" x14ac:dyDescent="0.25">
      <c r="A4877" s="338" t="s">
        <v>10</v>
      </c>
      <c r="B4877" s="5" t="s">
        <v>1155</v>
      </c>
      <c r="C4877" s="376" t="s">
        <v>216</v>
      </c>
      <c r="D4877" s="335" t="s">
        <v>1156</v>
      </c>
      <c r="E4877" s="86" t="s">
        <v>7739</v>
      </c>
      <c r="F4877" s="344" t="s">
        <v>44</v>
      </c>
      <c r="G4877" s="344">
        <v>2</v>
      </c>
      <c r="H4877" s="650">
        <v>39</v>
      </c>
      <c r="I4877" s="650">
        <f>G4877*H4877</f>
        <v>78</v>
      </c>
      <c r="J4877" s="366">
        <v>44764</v>
      </c>
      <c r="K4877" s="938" t="s">
        <v>166</v>
      </c>
      <c r="L4877" s="361" t="s">
        <v>10</v>
      </c>
      <c r="M4877" s="652" t="s">
        <v>4960</v>
      </c>
      <c r="N4877" s="654">
        <v>44769</v>
      </c>
      <c r="O4877" s="654">
        <v>44770</v>
      </c>
      <c r="P4877" s="713"/>
      <c r="Q4877" s="7" t="s">
        <v>100</v>
      </c>
      <c r="R4877" s="455">
        <f t="shared" si="91"/>
        <v>2022</v>
      </c>
    </row>
    <row r="4878" spans="1:23" ht="23.25" hidden="1" customHeight="1" x14ac:dyDescent="0.25">
      <c r="A4878" s="124" t="s">
        <v>7847</v>
      </c>
      <c r="B4878" s="86" t="s">
        <v>7848</v>
      </c>
      <c r="C4878" s="661" t="s">
        <v>7778</v>
      </c>
      <c r="D4878" s="118"/>
      <c r="E4878" s="86" t="s">
        <v>7848</v>
      </c>
      <c r="F4878" s="118" t="s">
        <v>683</v>
      </c>
      <c r="G4878" s="661">
        <v>1</v>
      </c>
      <c r="H4878" s="650">
        <v>68.31</v>
      </c>
      <c r="I4878" s="650">
        <f>G4878*H4878</f>
        <v>68.31</v>
      </c>
      <c r="J4878" s="500">
        <v>44764</v>
      </c>
      <c r="K4878" s="671" t="s">
        <v>33</v>
      </c>
      <c r="L4878" s="312" t="s">
        <v>78</v>
      </c>
      <c r="M4878" s="652" t="s">
        <v>4960</v>
      </c>
      <c r="N4878" s="654">
        <v>44769</v>
      </c>
      <c r="O4878" s="654">
        <v>44770</v>
      </c>
      <c r="P4878" s="118"/>
      <c r="Q4878" s="271" t="s">
        <v>67</v>
      </c>
      <c r="R4878" s="86">
        <v>2022</v>
      </c>
    </row>
    <row r="4879" spans="1:23" ht="23.25" hidden="1" customHeight="1" x14ac:dyDescent="0.25">
      <c r="A4879" s="124" t="s">
        <v>9</v>
      </c>
      <c r="B4879" s="86" t="s">
        <v>3110</v>
      </c>
      <c r="C4879" s="661" t="s">
        <v>1702</v>
      </c>
      <c r="D4879" s="118" t="s">
        <v>1231</v>
      </c>
      <c r="E4879" s="86" t="s">
        <v>3110</v>
      </c>
      <c r="F4879" s="118" t="s">
        <v>2334</v>
      </c>
      <c r="G4879" s="661">
        <v>4</v>
      </c>
      <c r="H4879" s="650">
        <v>26.13</v>
      </c>
      <c r="I4879" s="650">
        <f>G4879*H4879</f>
        <v>104.52</v>
      </c>
      <c r="J4879" s="168">
        <v>44764</v>
      </c>
      <c r="K4879" s="671" t="s">
        <v>4712</v>
      </c>
      <c r="L4879" s="312" t="s">
        <v>9</v>
      </c>
      <c r="M4879" s="652" t="s">
        <v>4960</v>
      </c>
      <c r="N4879" s="654">
        <v>44769</v>
      </c>
      <c r="O4879" s="654">
        <v>44770</v>
      </c>
      <c r="P4879" s="118"/>
      <c r="Q4879" s="271" t="s">
        <v>100</v>
      </c>
      <c r="R4879" s="86">
        <v>2022</v>
      </c>
    </row>
    <row r="4880" spans="1:23" s="124" customFormat="1" ht="23.25" hidden="1" customHeight="1" x14ac:dyDescent="0.25">
      <c r="A4880" s="472" t="s">
        <v>6444</v>
      </c>
      <c r="B4880" s="472" t="s">
        <v>7282</v>
      </c>
      <c r="C4880" s="830" t="s">
        <v>5524</v>
      </c>
      <c r="D4880" s="443" t="s">
        <v>7283</v>
      </c>
      <c r="E4880" s="86" t="s">
        <v>7284</v>
      </c>
      <c r="F4880" s="118" t="s">
        <v>144</v>
      </c>
      <c r="G4880" s="661">
        <v>2</v>
      </c>
      <c r="H4880" s="650">
        <v>192.25</v>
      </c>
      <c r="I4880" s="650">
        <f>G4880*H4880</f>
        <v>384.5</v>
      </c>
      <c r="J4880" s="168">
        <v>44770</v>
      </c>
      <c r="K4880" s="612" t="s">
        <v>5524</v>
      </c>
      <c r="L4880" s="578" t="s">
        <v>6444</v>
      </c>
      <c r="M4880" s="652" t="s">
        <v>45</v>
      </c>
      <c r="N4880" s="654">
        <v>44799</v>
      </c>
      <c r="O4880" s="654">
        <v>44805</v>
      </c>
      <c r="P4880" s="333"/>
      <c r="Q4880" s="2" t="s">
        <v>100</v>
      </c>
      <c r="R4880" s="455">
        <f>YEAR(J4880)</f>
        <v>2022</v>
      </c>
      <c r="S4880" s="330"/>
      <c r="T4880" s="330"/>
      <c r="U4880" s="330"/>
      <c r="V4880" s="330"/>
      <c r="W4880" s="330"/>
    </row>
    <row r="4881" spans="1:23" ht="23.25" hidden="1" customHeight="1" x14ac:dyDescent="0.25">
      <c r="A4881" s="445" t="s">
        <v>0</v>
      </c>
      <c r="B4881" s="438" t="s">
        <v>7849</v>
      </c>
      <c r="C4881" s="661"/>
      <c r="D4881" s="332" t="s">
        <v>7850</v>
      </c>
      <c r="E4881" s="86" t="s">
        <v>7851</v>
      </c>
      <c r="F4881" s="118" t="s">
        <v>50</v>
      </c>
      <c r="G4881" s="661">
        <v>6</v>
      </c>
      <c r="H4881" s="650"/>
      <c r="I4881" s="650"/>
      <c r="J4881" s="168">
        <v>44784</v>
      </c>
      <c r="K4881" s="671" t="s">
        <v>1560</v>
      </c>
      <c r="L4881" s="312" t="s">
        <v>0</v>
      </c>
      <c r="M4881" s="652" t="s">
        <v>85</v>
      </c>
      <c r="N4881" s="654">
        <v>44890</v>
      </c>
      <c r="O4881" s="654">
        <v>44886</v>
      </c>
      <c r="P4881" s="118"/>
      <c r="Q4881" s="271" t="s">
        <v>100</v>
      </c>
      <c r="R4881" s="455">
        <f>YEAR(J4881)</f>
        <v>2022</v>
      </c>
    </row>
    <row r="4882" spans="1:23" ht="23.25" hidden="1" customHeight="1" x14ac:dyDescent="0.25">
      <c r="A4882" s="445" t="s">
        <v>9</v>
      </c>
      <c r="B4882" s="124" t="s">
        <v>7852</v>
      </c>
      <c r="C4882" s="661" t="s">
        <v>917</v>
      </c>
      <c r="D4882" s="332">
        <v>577</v>
      </c>
      <c r="E4882" s="86" t="s">
        <v>7853</v>
      </c>
      <c r="F4882" s="118" t="s">
        <v>50</v>
      </c>
      <c r="G4882" s="661">
        <v>6</v>
      </c>
      <c r="H4882" s="650"/>
      <c r="I4882" s="650"/>
      <c r="J4882" s="168">
        <v>44784</v>
      </c>
      <c r="K4882" s="671" t="s">
        <v>1560</v>
      </c>
      <c r="L4882" s="312" t="s">
        <v>9</v>
      </c>
      <c r="M4882" s="652" t="s">
        <v>85</v>
      </c>
      <c r="N4882" s="654">
        <v>44886</v>
      </c>
      <c r="O4882" s="654">
        <v>44886</v>
      </c>
      <c r="P4882" s="118"/>
      <c r="Q4882" s="271" t="s">
        <v>67</v>
      </c>
      <c r="R4882" s="455">
        <f>YEAR(J4882)</f>
        <v>2022</v>
      </c>
      <c r="S4882" s="124"/>
      <c r="T4882" s="124"/>
      <c r="U4882" s="124"/>
      <c r="V4882" s="124"/>
      <c r="W4882" s="124"/>
    </row>
    <row r="4883" spans="1:23" ht="23.25" hidden="1" customHeight="1" x14ac:dyDescent="0.25">
      <c r="A4883" s="331" t="s">
        <v>1048</v>
      </c>
      <c r="B4883" s="86" t="s">
        <v>4523</v>
      </c>
      <c r="C4883" s="430" t="s">
        <v>1832</v>
      </c>
      <c r="D4883" s="332" t="s">
        <v>3210</v>
      </c>
      <c r="E4883" s="342" t="s">
        <v>1838</v>
      </c>
      <c r="F4883" s="332" t="s">
        <v>94</v>
      </c>
      <c r="G4883" s="332">
        <v>24</v>
      </c>
      <c r="H4883" s="650">
        <v>11.19</v>
      </c>
      <c r="I4883" s="650">
        <f>G4883*H4883</f>
        <v>268.56</v>
      </c>
      <c r="J4883" s="366">
        <v>44795</v>
      </c>
      <c r="K4883" s="598" t="s">
        <v>9234</v>
      </c>
      <c r="L4883" s="323" t="s">
        <v>9</v>
      </c>
      <c r="M4883" s="652" t="s">
        <v>45</v>
      </c>
      <c r="N4883" s="654">
        <v>44803</v>
      </c>
      <c r="O4883" s="654">
        <v>44805</v>
      </c>
      <c r="P4883" s="118"/>
      <c r="Q4883" s="271" t="s">
        <v>100</v>
      </c>
      <c r="R4883" s="455">
        <f>YEAR(J4883)</f>
        <v>2022</v>
      </c>
    </row>
    <row r="4884" spans="1:23" ht="23.25" hidden="1" customHeight="1" x14ac:dyDescent="0.25">
      <c r="A4884" s="124" t="s">
        <v>1048</v>
      </c>
      <c r="B4884" s="86" t="s">
        <v>7854</v>
      </c>
      <c r="C4884" s="661" t="s">
        <v>7855</v>
      </c>
      <c r="D4884" s="118"/>
      <c r="E4884" s="86" t="s">
        <v>7856</v>
      </c>
      <c r="F4884" s="118" t="s">
        <v>3964</v>
      </c>
      <c r="G4884" s="661">
        <v>3</v>
      </c>
      <c r="H4884" s="650">
        <v>2.86</v>
      </c>
      <c r="I4884" s="650">
        <v>6.86</v>
      </c>
      <c r="J4884" s="500">
        <v>44796</v>
      </c>
      <c r="K4884" s="671" t="s">
        <v>33</v>
      </c>
      <c r="L4884" s="312" t="s">
        <v>9</v>
      </c>
      <c r="M4884" s="652" t="s">
        <v>45</v>
      </c>
      <c r="N4884" s="654">
        <v>44803</v>
      </c>
      <c r="O4884" s="654">
        <v>44805</v>
      </c>
      <c r="P4884" s="118"/>
      <c r="Q4884" s="271" t="s">
        <v>100</v>
      </c>
      <c r="R4884" s="86">
        <v>2022</v>
      </c>
    </row>
    <row r="4885" spans="1:23" ht="23.25" hidden="1" customHeight="1" x14ac:dyDescent="0.25">
      <c r="A4885" s="4" t="s">
        <v>103</v>
      </c>
      <c r="B4885" s="4" t="s">
        <v>5549</v>
      </c>
      <c r="C4885" s="659" t="s">
        <v>784</v>
      </c>
      <c r="D4885" s="422" t="s">
        <v>5550</v>
      </c>
      <c r="E4885" s="342" t="s">
        <v>5551</v>
      </c>
      <c r="F4885" s="332" t="s">
        <v>94</v>
      </c>
      <c r="G4885" s="332">
        <v>8</v>
      </c>
      <c r="H4885" s="650">
        <v>9.56</v>
      </c>
      <c r="I4885" s="650">
        <f>H4885*G4885</f>
        <v>76.48</v>
      </c>
      <c r="J4885" s="419">
        <v>44797</v>
      </c>
      <c r="K4885" s="782" t="s">
        <v>784</v>
      </c>
      <c r="L4885" s="323" t="s">
        <v>535</v>
      </c>
      <c r="M4885" s="652" t="s">
        <v>45</v>
      </c>
      <c r="N4885" s="654">
        <v>44799</v>
      </c>
      <c r="O4885" s="654">
        <v>44805</v>
      </c>
      <c r="P4885" s="396"/>
      <c r="Q4885" s="7" t="s">
        <v>67</v>
      </c>
      <c r="R4885" s="455">
        <f t="shared" ref="R4885:R4916" si="93">YEAR(J4885)</f>
        <v>2022</v>
      </c>
    </row>
    <row r="4886" spans="1:23" ht="23.25" hidden="1" customHeight="1" x14ac:dyDescent="0.25">
      <c r="A4886" s="4" t="s">
        <v>103</v>
      </c>
      <c r="B4886" s="4" t="s">
        <v>5549</v>
      </c>
      <c r="C4886" s="659" t="s">
        <v>784</v>
      </c>
      <c r="D4886" s="332" t="s">
        <v>5562</v>
      </c>
      <c r="E4886" s="342" t="s">
        <v>5563</v>
      </c>
      <c r="F4886" s="332" t="s">
        <v>94</v>
      </c>
      <c r="G4886" s="332">
        <v>4</v>
      </c>
      <c r="H4886" s="650">
        <v>6.06</v>
      </c>
      <c r="I4886" s="650">
        <f>H4886*G4886</f>
        <v>24.24</v>
      </c>
      <c r="J4886" s="419">
        <v>44797</v>
      </c>
      <c r="K4886" s="782" t="s">
        <v>784</v>
      </c>
      <c r="L4886" s="323" t="s">
        <v>535</v>
      </c>
      <c r="M4886" s="652" t="s">
        <v>45</v>
      </c>
      <c r="N4886" s="654">
        <v>44799</v>
      </c>
      <c r="O4886" s="654">
        <v>44805</v>
      </c>
      <c r="P4886" s="86"/>
      <c r="Q4886" s="7" t="s">
        <v>67</v>
      </c>
      <c r="R4886" s="455">
        <f t="shared" si="93"/>
        <v>2022</v>
      </c>
    </row>
    <row r="4887" spans="1:23" ht="39.75" hidden="1" customHeight="1" x14ac:dyDescent="0.25">
      <c r="A4887" s="124" t="s">
        <v>78</v>
      </c>
      <c r="B4887" s="86" t="s">
        <v>7857</v>
      </c>
      <c r="C4887" s="118" t="s">
        <v>7448</v>
      </c>
      <c r="D4887" s="118" t="s">
        <v>7858</v>
      </c>
      <c r="E4887" s="342" t="s">
        <v>7859</v>
      </c>
      <c r="F4887" s="118" t="s">
        <v>32</v>
      </c>
      <c r="G4887" s="118">
        <v>1</v>
      </c>
      <c r="H4887" s="650">
        <v>3866.81</v>
      </c>
      <c r="I4887" s="650">
        <f>G4887*H4887</f>
        <v>3866.81</v>
      </c>
      <c r="J4887" s="168">
        <v>44798</v>
      </c>
      <c r="K4887" s="673" t="s">
        <v>5</v>
      </c>
      <c r="L4887" s="312"/>
      <c r="M4887" s="652" t="s">
        <v>34</v>
      </c>
      <c r="N4887" s="654">
        <v>44799</v>
      </c>
      <c r="O4887" s="654">
        <v>44816</v>
      </c>
      <c r="P4887" s="118"/>
      <c r="Q4887" s="271" t="s">
        <v>67</v>
      </c>
      <c r="R4887" s="455">
        <f t="shared" si="93"/>
        <v>2022</v>
      </c>
    </row>
    <row r="4888" spans="1:23" ht="23.25" hidden="1" customHeight="1" x14ac:dyDescent="0.25">
      <c r="A4888" s="124" t="s">
        <v>78</v>
      </c>
      <c r="B4888" s="86" t="s">
        <v>7860</v>
      </c>
      <c r="C4888" s="661" t="s">
        <v>7448</v>
      </c>
      <c r="D4888" s="118" t="s">
        <v>7861</v>
      </c>
      <c r="E4888" s="342" t="s">
        <v>7862</v>
      </c>
      <c r="F4888" s="118" t="s">
        <v>32</v>
      </c>
      <c r="G4888" s="661">
        <v>1</v>
      </c>
      <c r="H4888" s="650">
        <v>3201.02</v>
      </c>
      <c r="I4888" s="650">
        <v>3201.02</v>
      </c>
      <c r="J4888" s="168">
        <v>44798</v>
      </c>
      <c r="K4888" s="671" t="s">
        <v>5</v>
      </c>
      <c r="L4888" s="312"/>
      <c r="M4888" s="652" t="s">
        <v>34</v>
      </c>
      <c r="N4888" s="654">
        <v>44799</v>
      </c>
      <c r="O4888" s="654">
        <v>44816</v>
      </c>
      <c r="P4888" s="118"/>
      <c r="Q4888" s="271" t="s">
        <v>100</v>
      </c>
      <c r="R4888" s="455">
        <f t="shared" si="93"/>
        <v>2022</v>
      </c>
    </row>
    <row r="4889" spans="1:23" ht="23.25" hidden="1" customHeight="1" x14ac:dyDescent="0.25">
      <c r="A4889" s="124" t="s">
        <v>54</v>
      </c>
      <c r="B4889" s="86" t="s">
        <v>7863</v>
      </c>
      <c r="C4889" s="661" t="s">
        <v>7448</v>
      </c>
      <c r="D4889" s="118" t="s">
        <v>7864</v>
      </c>
      <c r="E4889" s="342" t="s">
        <v>7865</v>
      </c>
      <c r="F4889" s="118" t="s">
        <v>32</v>
      </c>
      <c r="G4889" s="661">
        <v>1</v>
      </c>
      <c r="H4889" s="650">
        <v>80.290000000000006</v>
      </c>
      <c r="I4889" s="650">
        <f>G4889*H4889</f>
        <v>80.290000000000006</v>
      </c>
      <c r="J4889" s="168">
        <v>44803</v>
      </c>
      <c r="K4889" s="671" t="s">
        <v>5</v>
      </c>
      <c r="L4889" s="312"/>
      <c r="M4889" s="652" t="s">
        <v>114</v>
      </c>
      <c r="N4889" s="654">
        <v>44811</v>
      </c>
      <c r="O4889" s="674"/>
      <c r="P4889" s="118"/>
      <c r="Q4889" s="271" t="s">
        <v>100</v>
      </c>
      <c r="R4889" s="455">
        <f t="shared" si="93"/>
        <v>2022</v>
      </c>
    </row>
    <row r="4890" spans="1:23" ht="23.25" hidden="1" customHeight="1" x14ac:dyDescent="0.25">
      <c r="A4890" s="124" t="s">
        <v>7866</v>
      </c>
      <c r="B4890" s="86" t="s">
        <v>7867</v>
      </c>
      <c r="C4890" s="661" t="s">
        <v>4217</v>
      </c>
      <c r="D4890" s="118" t="s">
        <v>7868</v>
      </c>
      <c r="E4890" s="342" t="s">
        <v>7869</v>
      </c>
      <c r="F4890" s="118" t="s">
        <v>32</v>
      </c>
      <c r="G4890" s="661">
        <v>1</v>
      </c>
      <c r="H4890" s="650">
        <v>283.89</v>
      </c>
      <c r="I4890" s="650">
        <v>283.89</v>
      </c>
      <c r="J4890" s="500">
        <v>44803</v>
      </c>
      <c r="K4890" s="671" t="s">
        <v>33</v>
      </c>
      <c r="L4890" s="312" t="s">
        <v>7870</v>
      </c>
      <c r="M4890" s="652" t="s">
        <v>34</v>
      </c>
      <c r="N4890" s="654">
        <v>44082</v>
      </c>
      <c r="O4890" s="654">
        <v>44848</v>
      </c>
      <c r="P4890" s="118"/>
      <c r="Q4890" s="271" t="s">
        <v>67</v>
      </c>
      <c r="R4890" s="455">
        <f t="shared" si="93"/>
        <v>2022</v>
      </c>
    </row>
    <row r="4891" spans="1:23" ht="23.25" hidden="1" customHeight="1" x14ac:dyDescent="0.25">
      <c r="A4891" s="124" t="s">
        <v>9</v>
      </c>
      <c r="B4891" s="86" t="s">
        <v>7871</v>
      </c>
      <c r="C4891" s="661" t="s">
        <v>7872</v>
      </c>
      <c r="D4891" s="118">
        <v>392</v>
      </c>
      <c r="E4891" s="342" t="s">
        <v>7871</v>
      </c>
      <c r="F4891" s="118" t="s">
        <v>2334</v>
      </c>
      <c r="G4891" s="661">
        <v>2</v>
      </c>
      <c r="H4891" s="650">
        <v>4.0999999999999996</v>
      </c>
      <c r="I4891" s="650">
        <v>82.2</v>
      </c>
      <c r="J4891" s="168">
        <v>44803</v>
      </c>
      <c r="K4891" s="938" t="s">
        <v>2672</v>
      </c>
      <c r="L4891" s="312" t="s">
        <v>9</v>
      </c>
      <c r="M4891" s="652" t="s">
        <v>45</v>
      </c>
      <c r="N4891" s="654">
        <v>44803</v>
      </c>
      <c r="O4891" s="654">
        <v>44805</v>
      </c>
      <c r="P4891" s="118"/>
      <c r="Q4891" s="271" t="s">
        <v>67</v>
      </c>
      <c r="R4891" s="928">
        <f t="shared" si="93"/>
        <v>2022</v>
      </c>
    </row>
    <row r="4892" spans="1:23" ht="23.25" hidden="1" customHeight="1" x14ac:dyDescent="0.25">
      <c r="A4892" s="124" t="s">
        <v>9</v>
      </c>
      <c r="B4892" s="86" t="s">
        <v>7873</v>
      </c>
      <c r="C4892" s="661" t="s">
        <v>7872</v>
      </c>
      <c r="D4892" s="118">
        <v>389</v>
      </c>
      <c r="E4892" s="342" t="s">
        <v>7873</v>
      </c>
      <c r="F4892" s="118" t="s">
        <v>2334</v>
      </c>
      <c r="G4892" s="661">
        <v>2</v>
      </c>
      <c r="H4892" s="650">
        <v>4.0999999999999996</v>
      </c>
      <c r="I4892" s="650">
        <v>82.2</v>
      </c>
      <c r="J4892" s="168">
        <v>44803</v>
      </c>
      <c r="K4892" s="938" t="s">
        <v>2672</v>
      </c>
      <c r="L4892" s="312" t="s">
        <v>9</v>
      </c>
      <c r="M4892" s="652" t="s">
        <v>45</v>
      </c>
      <c r="N4892" s="654">
        <v>44803</v>
      </c>
      <c r="O4892" s="654">
        <v>44805</v>
      </c>
      <c r="P4892" s="118"/>
      <c r="Q4892" s="271" t="s">
        <v>67</v>
      </c>
      <c r="R4892" s="928">
        <f t="shared" si="93"/>
        <v>2022</v>
      </c>
    </row>
    <row r="4893" spans="1:23" ht="23.25" hidden="1" customHeight="1" x14ac:dyDescent="0.25">
      <c r="A4893" s="124" t="s">
        <v>78</v>
      </c>
      <c r="B4893" s="86" t="s">
        <v>7874</v>
      </c>
      <c r="C4893" s="661" t="s">
        <v>7875</v>
      </c>
      <c r="D4893" s="118" t="s">
        <v>7876</v>
      </c>
      <c r="E4893" s="342" t="s">
        <v>7877</v>
      </c>
      <c r="F4893" s="118" t="s">
        <v>32</v>
      </c>
      <c r="G4893" s="661">
        <v>1</v>
      </c>
      <c r="H4893" s="650"/>
      <c r="I4893" s="650"/>
      <c r="J4893" s="500">
        <v>44804</v>
      </c>
      <c r="K4893" s="671" t="s">
        <v>33</v>
      </c>
      <c r="L4893" s="312" t="s">
        <v>78</v>
      </c>
      <c r="M4893" s="652" t="s">
        <v>34</v>
      </c>
      <c r="N4893" s="654">
        <v>44811</v>
      </c>
      <c r="O4893" s="654">
        <v>44816</v>
      </c>
      <c r="P4893" s="118"/>
      <c r="Q4893" s="271" t="s">
        <v>100</v>
      </c>
      <c r="R4893" s="455">
        <f t="shared" si="93"/>
        <v>2022</v>
      </c>
    </row>
    <row r="4894" spans="1:23" ht="23.25" hidden="1" customHeight="1" x14ac:dyDescent="0.25">
      <c r="A4894" s="124" t="s">
        <v>9</v>
      </c>
      <c r="B4894" s="86" t="s">
        <v>7878</v>
      </c>
      <c r="C4894" s="661"/>
      <c r="D4894" s="118" t="s">
        <v>7879</v>
      </c>
      <c r="E4894" s="342" t="s">
        <v>7878</v>
      </c>
      <c r="F4894" s="118" t="s">
        <v>2334</v>
      </c>
      <c r="G4894" s="661">
        <v>18</v>
      </c>
      <c r="H4894" s="650"/>
      <c r="I4894" s="650">
        <v>14.45</v>
      </c>
      <c r="J4894" s="168">
        <v>44805</v>
      </c>
      <c r="K4894" s="671" t="s">
        <v>1560</v>
      </c>
      <c r="L4894" s="312" t="s">
        <v>9</v>
      </c>
      <c r="M4894" s="652" t="s">
        <v>34</v>
      </c>
      <c r="N4894" s="654">
        <v>44812</v>
      </c>
      <c r="O4894" s="654">
        <v>44816</v>
      </c>
      <c r="P4894" s="118"/>
      <c r="Q4894" s="271" t="s">
        <v>100</v>
      </c>
      <c r="R4894" s="455">
        <f t="shared" si="93"/>
        <v>2022</v>
      </c>
    </row>
    <row r="4895" spans="1:23" ht="23.25" hidden="1" customHeight="1" x14ac:dyDescent="0.25">
      <c r="A4895" s="448" t="s">
        <v>2</v>
      </c>
      <c r="B4895" s="86" t="s">
        <v>7684</v>
      </c>
      <c r="C4895" s="118" t="s">
        <v>7448</v>
      </c>
      <c r="D4895" s="118" t="s">
        <v>7685</v>
      </c>
      <c r="E4895" s="342" t="s">
        <v>7686</v>
      </c>
      <c r="F4895" s="118" t="s">
        <v>32</v>
      </c>
      <c r="G4895" s="118">
        <v>1</v>
      </c>
      <c r="H4895" s="650"/>
      <c r="I4895" s="650">
        <f>G4895*H4895</f>
        <v>0</v>
      </c>
      <c r="J4895" s="168">
        <v>44805</v>
      </c>
      <c r="K4895" s="673" t="s">
        <v>5</v>
      </c>
      <c r="L4895" s="312"/>
      <c r="M4895" s="652" t="s">
        <v>4099</v>
      </c>
      <c r="N4895" s="654">
        <v>44886</v>
      </c>
      <c r="O4895" s="654">
        <v>45265</v>
      </c>
      <c r="P4895" s="118"/>
      <c r="Q4895" s="271" t="s">
        <v>100</v>
      </c>
      <c r="R4895" s="455">
        <f t="shared" si="93"/>
        <v>2022</v>
      </c>
      <c r="S4895" s="564"/>
      <c r="T4895" s="564"/>
      <c r="U4895" s="564"/>
      <c r="V4895" s="564"/>
      <c r="W4895" s="564"/>
    </row>
    <row r="4896" spans="1:23" ht="23.25" hidden="1" customHeight="1" x14ac:dyDescent="0.25">
      <c r="A4896" s="124" t="s">
        <v>103</v>
      </c>
      <c r="B4896" s="86" t="s">
        <v>7880</v>
      </c>
      <c r="C4896" s="661" t="s">
        <v>7881</v>
      </c>
      <c r="D4896" s="122" t="s">
        <v>7882</v>
      </c>
      <c r="E4896" s="124" t="s">
        <v>7883</v>
      </c>
      <c r="F4896" s="118" t="s">
        <v>32</v>
      </c>
      <c r="G4896" s="661">
        <v>1</v>
      </c>
      <c r="H4896" s="650">
        <v>1500</v>
      </c>
      <c r="I4896" s="650">
        <v>1500</v>
      </c>
      <c r="J4896" s="168">
        <v>44805</v>
      </c>
      <c r="K4896" s="671" t="s">
        <v>1455</v>
      </c>
      <c r="L4896" s="312" t="s">
        <v>103</v>
      </c>
      <c r="M4896" s="652" t="s">
        <v>34</v>
      </c>
      <c r="N4896" s="654">
        <v>44806</v>
      </c>
      <c r="O4896" s="654">
        <v>44816</v>
      </c>
      <c r="P4896" s="118"/>
      <c r="Q4896" s="271" t="s">
        <v>100</v>
      </c>
      <c r="R4896" s="455">
        <f t="shared" si="93"/>
        <v>2022</v>
      </c>
      <c r="S4896" s="564"/>
      <c r="T4896" s="564"/>
      <c r="U4896" s="564"/>
      <c r="V4896" s="564"/>
      <c r="W4896" s="564"/>
    </row>
    <row r="4897" spans="1:23" ht="23.25" hidden="1" customHeight="1" x14ac:dyDescent="0.25">
      <c r="A4897" s="124" t="s">
        <v>293</v>
      </c>
      <c r="B4897" s="86" t="s">
        <v>7841</v>
      </c>
      <c r="C4897" s="661"/>
      <c r="D4897" s="118" t="s">
        <v>7842</v>
      </c>
      <c r="E4897" s="342" t="s">
        <v>7841</v>
      </c>
      <c r="F4897" s="118" t="s">
        <v>2334</v>
      </c>
      <c r="G4897" s="661">
        <v>10</v>
      </c>
      <c r="H4897" s="650">
        <v>0.43</v>
      </c>
      <c r="I4897" s="650">
        <v>3.25</v>
      </c>
      <c r="J4897" s="168">
        <v>44805</v>
      </c>
      <c r="K4897" s="671" t="s">
        <v>1560</v>
      </c>
      <c r="L4897" s="312" t="s">
        <v>9</v>
      </c>
      <c r="M4897" s="652" t="s">
        <v>34</v>
      </c>
      <c r="N4897" s="654">
        <v>44812</v>
      </c>
      <c r="O4897" s="654">
        <v>44816</v>
      </c>
      <c r="P4897" s="118"/>
      <c r="Q4897" s="271" t="s">
        <v>100</v>
      </c>
      <c r="R4897" s="455">
        <f t="shared" si="93"/>
        <v>2022</v>
      </c>
    </row>
    <row r="4898" spans="1:23" s="124" customFormat="1" ht="23.25" hidden="1" customHeight="1" x14ac:dyDescent="0.25">
      <c r="A4898" s="124" t="s">
        <v>7</v>
      </c>
      <c r="B4898" s="86" t="s">
        <v>7884</v>
      </c>
      <c r="C4898" s="661"/>
      <c r="D4898" s="118" t="s">
        <v>7132</v>
      </c>
      <c r="E4898" s="86" t="s">
        <v>7884</v>
      </c>
      <c r="F4898" s="118" t="s">
        <v>2334</v>
      </c>
      <c r="G4898" s="661" t="s">
        <v>7885</v>
      </c>
      <c r="H4898" s="650"/>
      <c r="I4898" s="650">
        <v>152.08000000000001</v>
      </c>
      <c r="J4898" s="500">
        <v>44806</v>
      </c>
      <c r="K4898" s="671" t="s">
        <v>33</v>
      </c>
      <c r="L4898" s="312" t="s">
        <v>78</v>
      </c>
      <c r="M4898" s="652" t="s">
        <v>114</v>
      </c>
      <c r="N4898" s="654">
        <v>44860</v>
      </c>
      <c r="O4898" s="654">
        <v>44862</v>
      </c>
      <c r="P4898" s="118"/>
      <c r="Q4898" s="271" t="s">
        <v>67</v>
      </c>
      <c r="R4898" s="455">
        <f t="shared" si="93"/>
        <v>2022</v>
      </c>
      <c r="S4898" s="330"/>
      <c r="T4898" s="330"/>
      <c r="U4898" s="330"/>
      <c r="V4898" s="330"/>
      <c r="W4898" s="330"/>
    </row>
    <row r="4899" spans="1:23" ht="23.25" hidden="1" customHeight="1" x14ac:dyDescent="0.25">
      <c r="A4899" s="124" t="s">
        <v>78</v>
      </c>
      <c r="B4899" s="86" t="s">
        <v>7886</v>
      </c>
      <c r="C4899" s="661" t="s">
        <v>7448</v>
      </c>
      <c r="D4899" s="118" t="s">
        <v>7887</v>
      </c>
      <c r="E4899" s="86" t="s">
        <v>7888</v>
      </c>
      <c r="F4899" s="118" t="s">
        <v>32</v>
      </c>
      <c r="G4899" s="661">
        <v>2</v>
      </c>
      <c r="H4899" s="650"/>
      <c r="I4899" s="650"/>
      <c r="J4899" s="168">
        <v>44806</v>
      </c>
      <c r="K4899" s="671" t="s">
        <v>5</v>
      </c>
      <c r="L4899" s="312"/>
      <c r="M4899" s="652" t="s">
        <v>34</v>
      </c>
      <c r="N4899" s="654">
        <v>44806</v>
      </c>
      <c r="O4899" s="654">
        <v>44816</v>
      </c>
      <c r="P4899" s="118"/>
      <c r="Q4899" s="271" t="s">
        <v>100</v>
      </c>
      <c r="R4899" s="455">
        <f t="shared" si="93"/>
        <v>2022</v>
      </c>
    </row>
    <row r="4900" spans="1:23" ht="23.25" hidden="1" customHeight="1" x14ac:dyDescent="0.25">
      <c r="A4900" s="440" t="s">
        <v>6</v>
      </c>
      <c r="B4900" s="86" t="s">
        <v>6557</v>
      </c>
      <c r="C4900" s="661" t="s">
        <v>694</v>
      </c>
      <c r="D4900" s="118">
        <v>7136920</v>
      </c>
      <c r="E4900" s="86" t="s">
        <v>6559</v>
      </c>
      <c r="F4900" s="344" t="s">
        <v>2334</v>
      </c>
      <c r="G4900" s="661">
        <v>3</v>
      </c>
      <c r="H4900" s="650">
        <v>264.70999999999998</v>
      </c>
      <c r="I4900" s="650">
        <v>794.12999999999988</v>
      </c>
      <c r="J4900" s="168">
        <v>44806</v>
      </c>
      <c r="K4900" s="930" t="s">
        <v>694</v>
      </c>
      <c r="L4900" s="312" t="s">
        <v>113</v>
      </c>
      <c r="M4900" s="652" t="s">
        <v>4099</v>
      </c>
      <c r="N4900" s="654">
        <v>44860</v>
      </c>
      <c r="O4900" s="654">
        <v>44862</v>
      </c>
      <c r="P4900" s="713"/>
      <c r="Q4900" s="271" t="s">
        <v>67</v>
      </c>
      <c r="R4900" s="455">
        <f t="shared" si="93"/>
        <v>2022</v>
      </c>
      <c r="S4900" s="564"/>
      <c r="T4900" s="564"/>
      <c r="U4900" s="564"/>
      <c r="V4900" s="564"/>
      <c r="W4900" s="564"/>
    </row>
    <row r="4901" spans="1:23" ht="23.25" hidden="1" customHeight="1" x14ac:dyDescent="0.25">
      <c r="A4901" s="124" t="s">
        <v>293</v>
      </c>
      <c r="B4901" s="86" t="s">
        <v>7889</v>
      </c>
      <c r="C4901" s="661"/>
      <c r="D4901" s="118" t="s">
        <v>7890</v>
      </c>
      <c r="E4901" s="86" t="s">
        <v>7891</v>
      </c>
      <c r="F4901" s="118" t="s">
        <v>2334</v>
      </c>
      <c r="G4901" s="661">
        <v>4</v>
      </c>
      <c r="H4901" s="650"/>
      <c r="I4901" s="650">
        <v>15.84</v>
      </c>
      <c r="J4901" s="168">
        <v>44806</v>
      </c>
      <c r="K4901" s="671" t="s">
        <v>1560</v>
      </c>
      <c r="L4901" s="312" t="s">
        <v>9</v>
      </c>
      <c r="M4901" s="652" t="s">
        <v>34</v>
      </c>
      <c r="N4901" s="654">
        <v>44812</v>
      </c>
      <c r="O4901" s="654">
        <v>44816</v>
      </c>
      <c r="P4901" s="118"/>
      <c r="Q4901" s="271" t="s">
        <v>100</v>
      </c>
      <c r="R4901" s="455">
        <f t="shared" si="93"/>
        <v>2022</v>
      </c>
    </row>
    <row r="4902" spans="1:23" ht="23.25" hidden="1" customHeight="1" x14ac:dyDescent="0.25">
      <c r="A4902" s="124" t="s">
        <v>78</v>
      </c>
      <c r="B4902" s="86" t="s">
        <v>7892</v>
      </c>
      <c r="C4902" s="118" t="s">
        <v>7448</v>
      </c>
      <c r="D4902" s="118" t="s">
        <v>7893</v>
      </c>
      <c r="E4902" s="86" t="s">
        <v>7894</v>
      </c>
      <c r="F4902" s="118" t="s">
        <v>32</v>
      </c>
      <c r="G4902" s="118">
        <v>2</v>
      </c>
      <c r="H4902" s="650">
        <v>1000.43</v>
      </c>
      <c r="I4902" s="650">
        <f>G4902*H4902</f>
        <v>2000.86</v>
      </c>
      <c r="J4902" s="168">
        <v>44806</v>
      </c>
      <c r="K4902" s="673" t="s">
        <v>5</v>
      </c>
      <c r="L4902" s="312"/>
      <c r="M4902" s="652" t="s">
        <v>45</v>
      </c>
      <c r="N4902" s="654">
        <v>44768</v>
      </c>
      <c r="O4902" s="654">
        <v>44804</v>
      </c>
      <c r="P4902" s="160" t="s">
        <v>7895</v>
      </c>
      <c r="Q4902" s="271" t="s">
        <v>67</v>
      </c>
      <c r="R4902" s="455">
        <f t="shared" si="93"/>
        <v>2022</v>
      </c>
    </row>
    <row r="4903" spans="1:23" ht="23.25" hidden="1" customHeight="1" x14ac:dyDescent="0.25">
      <c r="A4903" s="124" t="s">
        <v>4526</v>
      </c>
      <c r="B4903" s="86" t="s">
        <v>7896</v>
      </c>
      <c r="C4903" s="661" t="s">
        <v>3203</v>
      </c>
      <c r="D4903" s="118" t="s">
        <v>7897</v>
      </c>
      <c r="E4903" s="86" t="s">
        <v>7896</v>
      </c>
      <c r="F4903" s="118" t="s">
        <v>144</v>
      </c>
      <c r="G4903" s="661">
        <v>500</v>
      </c>
      <c r="H4903" s="650"/>
      <c r="I4903" s="650"/>
      <c r="J4903" s="168">
        <v>44810</v>
      </c>
      <c r="K4903" s="671" t="s">
        <v>1560</v>
      </c>
      <c r="L4903" s="312" t="s">
        <v>9</v>
      </c>
      <c r="M4903" s="652" t="s">
        <v>34</v>
      </c>
      <c r="N4903" s="654">
        <v>44812</v>
      </c>
      <c r="O4903" s="654">
        <v>44816</v>
      </c>
      <c r="P4903" s="118"/>
      <c r="Q4903" s="271" t="s">
        <v>100</v>
      </c>
      <c r="R4903" s="455">
        <f t="shared" si="93"/>
        <v>2022</v>
      </c>
    </row>
    <row r="4904" spans="1:23" ht="23.25" hidden="1" customHeight="1" x14ac:dyDescent="0.25">
      <c r="A4904" s="124" t="s">
        <v>4526</v>
      </c>
      <c r="B4904" s="86" t="s">
        <v>7898</v>
      </c>
      <c r="C4904" s="661" t="s">
        <v>3203</v>
      </c>
      <c r="D4904" s="118" t="s">
        <v>7899</v>
      </c>
      <c r="E4904" s="86" t="s">
        <v>7898</v>
      </c>
      <c r="F4904" s="118" t="s">
        <v>144</v>
      </c>
      <c r="G4904" s="661">
        <v>300</v>
      </c>
      <c r="H4904" s="650"/>
      <c r="I4904" s="650"/>
      <c r="J4904" s="168">
        <v>44810</v>
      </c>
      <c r="K4904" s="671" t="s">
        <v>1560</v>
      </c>
      <c r="L4904" s="312" t="s">
        <v>9</v>
      </c>
      <c r="M4904" s="652" t="s">
        <v>34</v>
      </c>
      <c r="N4904" s="654">
        <v>44812</v>
      </c>
      <c r="O4904" s="654">
        <v>44816</v>
      </c>
      <c r="P4904" s="118"/>
      <c r="Q4904" s="271" t="s">
        <v>100</v>
      </c>
      <c r="R4904" s="455">
        <f t="shared" si="93"/>
        <v>2022</v>
      </c>
    </row>
    <row r="4905" spans="1:23" ht="23.25" hidden="1" customHeight="1" x14ac:dyDescent="0.25">
      <c r="A4905" s="124" t="s">
        <v>4526</v>
      </c>
      <c r="B4905" s="86" t="s">
        <v>7900</v>
      </c>
      <c r="C4905" s="661" t="s">
        <v>3203</v>
      </c>
      <c r="D4905" s="118"/>
      <c r="E4905" s="86" t="s">
        <v>7901</v>
      </c>
      <c r="F4905" s="118" t="s">
        <v>2334</v>
      </c>
      <c r="G4905" s="661">
        <v>10</v>
      </c>
      <c r="H4905" s="650">
        <v>4</v>
      </c>
      <c r="I4905" s="650">
        <v>40</v>
      </c>
      <c r="J4905" s="168">
        <v>44811</v>
      </c>
      <c r="K4905" s="671" t="s">
        <v>1560</v>
      </c>
      <c r="L4905" s="312" t="s">
        <v>9</v>
      </c>
      <c r="M4905" s="652" t="s">
        <v>34</v>
      </c>
      <c r="N4905" s="654">
        <v>44812</v>
      </c>
      <c r="O4905" s="654">
        <v>44816</v>
      </c>
      <c r="P4905" s="118"/>
      <c r="Q4905" s="271" t="s">
        <v>100</v>
      </c>
      <c r="R4905" s="455">
        <f t="shared" si="93"/>
        <v>2022</v>
      </c>
    </row>
    <row r="4906" spans="1:23" ht="23.25" hidden="1" customHeight="1" x14ac:dyDescent="0.25">
      <c r="A4906" s="124" t="s">
        <v>10</v>
      </c>
      <c r="B4906" s="86" t="s">
        <v>7519</v>
      </c>
      <c r="C4906" s="668" t="s">
        <v>1972</v>
      </c>
      <c r="D4906" s="335" t="s">
        <v>1987</v>
      </c>
      <c r="E4906" s="342" t="s">
        <v>1988</v>
      </c>
      <c r="F4906" s="118" t="s">
        <v>94</v>
      </c>
      <c r="G4906" s="699">
        <v>3</v>
      </c>
      <c r="H4906" s="650"/>
      <c r="I4906" s="650"/>
      <c r="J4906" s="168">
        <v>44812</v>
      </c>
      <c r="K4906" s="710" t="s">
        <v>1972</v>
      </c>
      <c r="L4906" s="312" t="s">
        <v>10</v>
      </c>
      <c r="M4906" s="652" t="s">
        <v>34</v>
      </c>
      <c r="N4906" s="654">
        <v>44813</v>
      </c>
      <c r="O4906" s="654">
        <v>44816</v>
      </c>
      <c r="P4906" s="118"/>
      <c r="Q4906" s="271" t="s">
        <v>67</v>
      </c>
      <c r="R4906" s="455">
        <f t="shared" si="93"/>
        <v>2022</v>
      </c>
    </row>
    <row r="4907" spans="1:23" s="124" customFormat="1" ht="23.25" hidden="1" customHeight="1" x14ac:dyDescent="0.25">
      <c r="A4907" s="124" t="s">
        <v>78</v>
      </c>
      <c r="B4907" s="86" t="s">
        <v>7902</v>
      </c>
      <c r="C4907" s="118" t="s">
        <v>7448</v>
      </c>
      <c r="D4907" s="118" t="s">
        <v>7903</v>
      </c>
      <c r="E4907" s="86" t="s">
        <v>7904</v>
      </c>
      <c r="F4907" s="118" t="s">
        <v>44</v>
      </c>
      <c r="G4907" s="118">
        <v>8</v>
      </c>
      <c r="H4907" s="650">
        <v>7.3</v>
      </c>
      <c r="I4907" s="650">
        <f>G4907*H4907</f>
        <v>58.4</v>
      </c>
      <c r="J4907" s="168">
        <v>44813</v>
      </c>
      <c r="K4907" s="673" t="s">
        <v>5</v>
      </c>
      <c r="L4907" s="312"/>
      <c r="M4907" s="652" t="s">
        <v>114</v>
      </c>
      <c r="N4907" s="654">
        <v>44830</v>
      </c>
      <c r="O4907" s="654">
        <v>44833</v>
      </c>
      <c r="P4907" s="160" t="s">
        <v>7905</v>
      </c>
      <c r="Q4907" s="271" t="s">
        <v>100</v>
      </c>
      <c r="R4907" s="455">
        <f t="shared" si="93"/>
        <v>2022</v>
      </c>
      <c r="S4907" s="330"/>
      <c r="T4907" s="330"/>
      <c r="U4907" s="330"/>
      <c r="V4907" s="330"/>
      <c r="W4907" s="330"/>
    </row>
    <row r="4908" spans="1:23" ht="23.25" hidden="1" customHeight="1" x14ac:dyDescent="0.25">
      <c r="A4908" s="124" t="s">
        <v>0</v>
      </c>
      <c r="B4908" s="86" t="s">
        <v>1780</v>
      </c>
      <c r="C4908" s="661" t="s">
        <v>362</v>
      </c>
      <c r="D4908" s="470" t="s">
        <v>1122</v>
      </c>
      <c r="E4908" s="501" t="s">
        <v>1785</v>
      </c>
      <c r="F4908" s="118" t="s">
        <v>3964</v>
      </c>
      <c r="G4908" s="661">
        <v>8</v>
      </c>
      <c r="H4908" s="650"/>
      <c r="I4908" s="650"/>
      <c r="J4908" s="168">
        <v>44813</v>
      </c>
      <c r="K4908" s="671" t="s">
        <v>362</v>
      </c>
      <c r="L4908" s="568" t="s">
        <v>0</v>
      </c>
      <c r="M4908" s="652" t="s">
        <v>2632</v>
      </c>
      <c r="N4908" s="654">
        <v>44823</v>
      </c>
      <c r="O4908" s="654">
        <v>44825</v>
      </c>
      <c r="P4908" s="160" t="s">
        <v>7906</v>
      </c>
      <c r="Q4908" s="271" t="s">
        <v>67</v>
      </c>
      <c r="R4908" s="455">
        <f t="shared" si="93"/>
        <v>2022</v>
      </c>
    </row>
    <row r="4909" spans="1:23" ht="23.25" hidden="1" customHeight="1" x14ac:dyDescent="0.25">
      <c r="A4909" s="124" t="s">
        <v>0</v>
      </c>
      <c r="B4909" s="86" t="s">
        <v>1780</v>
      </c>
      <c r="C4909" s="661" t="s">
        <v>362</v>
      </c>
      <c r="D4909" s="470" t="s">
        <v>3711</v>
      </c>
      <c r="E4909" s="501" t="s">
        <v>1793</v>
      </c>
      <c r="F4909" s="118" t="s">
        <v>3964</v>
      </c>
      <c r="G4909" s="661">
        <v>10</v>
      </c>
      <c r="H4909" s="650"/>
      <c r="I4909" s="650"/>
      <c r="J4909" s="168">
        <v>44813</v>
      </c>
      <c r="K4909" s="671" t="s">
        <v>362</v>
      </c>
      <c r="L4909" s="568" t="s">
        <v>0</v>
      </c>
      <c r="M4909" s="652" t="s">
        <v>2632</v>
      </c>
      <c r="N4909" s="654">
        <v>44823</v>
      </c>
      <c r="O4909" s="654">
        <v>44825</v>
      </c>
      <c r="P4909" s="160" t="s">
        <v>7906</v>
      </c>
      <c r="Q4909" s="271" t="s">
        <v>67</v>
      </c>
      <c r="R4909" s="455">
        <f t="shared" si="93"/>
        <v>2022</v>
      </c>
    </row>
    <row r="4910" spans="1:23" ht="23.25" hidden="1" customHeight="1" x14ac:dyDescent="0.25">
      <c r="A4910" s="124" t="s">
        <v>0</v>
      </c>
      <c r="B4910" s="86" t="s">
        <v>1780</v>
      </c>
      <c r="C4910" s="661" t="s">
        <v>362</v>
      </c>
      <c r="D4910" s="470" t="s">
        <v>1794</v>
      </c>
      <c r="E4910" s="501" t="s">
        <v>1795</v>
      </c>
      <c r="F4910" s="118" t="s">
        <v>3964</v>
      </c>
      <c r="G4910" s="661">
        <v>10</v>
      </c>
      <c r="H4910" s="650"/>
      <c r="I4910" s="650"/>
      <c r="J4910" s="168">
        <v>44813</v>
      </c>
      <c r="K4910" s="671" t="s">
        <v>362</v>
      </c>
      <c r="L4910" s="568" t="s">
        <v>0</v>
      </c>
      <c r="M4910" s="652" t="s">
        <v>2632</v>
      </c>
      <c r="N4910" s="654">
        <v>44823</v>
      </c>
      <c r="O4910" s="654">
        <v>44825</v>
      </c>
      <c r="P4910" s="160" t="s">
        <v>7906</v>
      </c>
      <c r="Q4910" s="271" t="s">
        <v>67</v>
      </c>
      <c r="R4910" s="455">
        <f t="shared" si="93"/>
        <v>2022</v>
      </c>
    </row>
    <row r="4911" spans="1:23" ht="23.25" hidden="1" customHeight="1" x14ac:dyDescent="0.25">
      <c r="A4911" s="124" t="s">
        <v>0</v>
      </c>
      <c r="B4911" s="86" t="s">
        <v>1780</v>
      </c>
      <c r="C4911" s="661" t="s">
        <v>362</v>
      </c>
      <c r="D4911" s="470" t="s">
        <v>1781</v>
      </c>
      <c r="E4911" s="501" t="s">
        <v>1782</v>
      </c>
      <c r="F4911" s="118" t="s">
        <v>3964</v>
      </c>
      <c r="G4911" s="661">
        <v>4</v>
      </c>
      <c r="H4911" s="650"/>
      <c r="I4911" s="650"/>
      <c r="J4911" s="168">
        <v>44813</v>
      </c>
      <c r="K4911" s="671" t="s">
        <v>362</v>
      </c>
      <c r="L4911" s="568" t="s">
        <v>0</v>
      </c>
      <c r="M4911" s="652" t="s">
        <v>2632</v>
      </c>
      <c r="N4911" s="654">
        <v>44823</v>
      </c>
      <c r="O4911" s="654">
        <v>44825</v>
      </c>
      <c r="P4911" s="160" t="s">
        <v>7906</v>
      </c>
      <c r="Q4911" s="271" t="s">
        <v>67</v>
      </c>
      <c r="R4911" s="455">
        <f t="shared" si="93"/>
        <v>2022</v>
      </c>
    </row>
    <row r="4912" spans="1:23" ht="23.25" hidden="1" customHeight="1" x14ac:dyDescent="0.25">
      <c r="A4912" s="124" t="s">
        <v>0</v>
      </c>
      <c r="B4912" s="86" t="s">
        <v>1780</v>
      </c>
      <c r="C4912" s="661" t="s">
        <v>362</v>
      </c>
      <c r="D4912" s="470" t="s">
        <v>1783</v>
      </c>
      <c r="E4912" s="501" t="s">
        <v>1784</v>
      </c>
      <c r="F4912" s="118" t="s">
        <v>3964</v>
      </c>
      <c r="G4912" s="661">
        <v>10</v>
      </c>
      <c r="H4912" s="650"/>
      <c r="I4912" s="650"/>
      <c r="J4912" s="168">
        <v>44813</v>
      </c>
      <c r="K4912" s="671" t="s">
        <v>362</v>
      </c>
      <c r="L4912" s="568" t="s">
        <v>0</v>
      </c>
      <c r="M4912" s="652" t="s">
        <v>2632</v>
      </c>
      <c r="N4912" s="654">
        <v>44823</v>
      </c>
      <c r="O4912" s="654">
        <v>44825</v>
      </c>
      <c r="P4912" s="160" t="s">
        <v>7906</v>
      </c>
      <c r="Q4912" s="271" t="s">
        <v>67</v>
      </c>
      <c r="R4912" s="455">
        <f t="shared" si="93"/>
        <v>2022</v>
      </c>
    </row>
    <row r="4913" spans="1:23" ht="23.25" hidden="1" customHeight="1" x14ac:dyDescent="0.25">
      <c r="A4913" s="124" t="s">
        <v>0</v>
      </c>
      <c r="B4913" s="86" t="s">
        <v>1780</v>
      </c>
      <c r="C4913" s="661" t="s">
        <v>362</v>
      </c>
      <c r="D4913" s="470" t="s">
        <v>1791</v>
      </c>
      <c r="E4913" s="501" t="s">
        <v>1792</v>
      </c>
      <c r="F4913" s="118" t="s">
        <v>3964</v>
      </c>
      <c r="G4913" s="661">
        <v>2</v>
      </c>
      <c r="H4913" s="650"/>
      <c r="I4913" s="650"/>
      <c r="J4913" s="168">
        <v>44813</v>
      </c>
      <c r="K4913" s="671" t="s">
        <v>362</v>
      </c>
      <c r="L4913" s="568" t="s">
        <v>0</v>
      </c>
      <c r="M4913" s="652" t="s">
        <v>2632</v>
      </c>
      <c r="N4913" s="654">
        <v>44823</v>
      </c>
      <c r="O4913" s="654">
        <v>44825</v>
      </c>
      <c r="P4913" s="160" t="s">
        <v>7906</v>
      </c>
      <c r="Q4913" s="271" t="s">
        <v>67</v>
      </c>
      <c r="R4913" s="455">
        <f t="shared" si="93"/>
        <v>2022</v>
      </c>
    </row>
    <row r="4914" spans="1:23" ht="23.25" hidden="1" customHeight="1" x14ac:dyDescent="0.25">
      <c r="A4914" s="124" t="s">
        <v>0</v>
      </c>
      <c r="B4914" s="86" t="s">
        <v>1780</v>
      </c>
      <c r="C4914" s="661" t="s">
        <v>362</v>
      </c>
      <c r="D4914" s="470" t="s">
        <v>1796</v>
      </c>
      <c r="E4914" s="501" t="s">
        <v>1797</v>
      </c>
      <c r="F4914" s="118" t="s">
        <v>3964</v>
      </c>
      <c r="G4914" s="661">
        <v>2</v>
      </c>
      <c r="H4914" s="650"/>
      <c r="I4914" s="650"/>
      <c r="J4914" s="168">
        <v>44813</v>
      </c>
      <c r="K4914" s="671" t="s">
        <v>362</v>
      </c>
      <c r="L4914" s="568" t="s">
        <v>0</v>
      </c>
      <c r="M4914" s="652" t="s">
        <v>2632</v>
      </c>
      <c r="N4914" s="654">
        <v>44823</v>
      </c>
      <c r="O4914" s="654">
        <v>44825</v>
      </c>
      <c r="P4914" s="160" t="s">
        <v>7906</v>
      </c>
      <c r="Q4914" s="271" t="s">
        <v>67</v>
      </c>
      <c r="R4914" s="455">
        <f t="shared" si="93"/>
        <v>2022</v>
      </c>
    </row>
    <row r="4915" spans="1:23" ht="23.25" hidden="1" customHeight="1" x14ac:dyDescent="0.25">
      <c r="A4915" s="124" t="s">
        <v>54</v>
      </c>
      <c r="B4915" s="86" t="s">
        <v>7907</v>
      </c>
      <c r="C4915" s="661" t="s">
        <v>362</v>
      </c>
      <c r="D4915" s="470" t="s">
        <v>1126</v>
      </c>
      <c r="E4915" s="501" t="s">
        <v>1123</v>
      </c>
      <c r="F4915" s="118" t="s">
        <v>3964</v>
      </c>
      <c r="G4915" s="661">
        <v>4</v>
      </c>
      <c r="H4915" s="650"/>
      <c r="I4915" s="650"/>
      <c r="J4915" s="168">
        <v>44813</v>
      </c>
      <c r="K4915" s="671" t="s">
        <v>362</v>
      </c>
      <c r="L4915" s="568" t="s">
        <v>54</v>
      </c>
      <c r="M4915" s="652" t="s">
        <v>2632</v>
      </c>
      <c r="N4915" s="654">
        <v>44823</v>
      </c>
      <c r="O4915" s="654">
        <v>44825</v>
      </c>
      <c r="P4915" s="160" t="s">
        <v>7906</v>
      </c>
      <c r="Q4915" s="271" t="s">
        <v>67</v>
      </c>
      <c r="R4915" s="455">
        <f t="shared" si="93"/>
        <v>2022</v>
      </c>
    </row>
    <row r="4916" spans="1:23" ht="23.25" hidden="1" customHeight="1" x14ac:dyDescent="0.25">
      <c r="A4916" s="483" t="s">
        <v>54</v>
      </c>
      <c r="B4916" s="438" t="s">
        <v>2746</v>
      </c>
      <c r="C4916" s="668" t="s">
        <v>246</v>
      </c>
      <c r="D4916" s="470" t="s">
        <v>420</v>
      </c>
      <c r="E4916" s="441" t="s">
        <v>7908</v>
      </c>
      <c r="F4916" s="668" t="s">
        <v>144</v>
      </c>
      <c r="G4916" s="439">
        <v>7</v>
      </c>
      <c r="H4916" s="650"/>
      <c r="I4916" s="650"/>
      <c r="J4916" s="168">
        <v>44814</v>
      </c>
      <c r="K4916" s="602" t="s">
        <v>1560</v>
      </c>
      <c r="L4916" s="497"/>
      <c r="M4916" s="652" t="s">
        <v>2632</v>
      </c>
      <c r="N4916" s="653">
        <v>44825</v>
      </c>
      <c r="O4916" s="654">
        <v>44825</v>
      </c>
      <c r="P4916" s="438"/>
      <c r="Q4916" s="832" t="s">
        <v>100</v>
      </c>
      <c r="R4916" s="455">
        <f t="shared" si="93"/>
        <v>2022</v>
      </c>
    </row>
    <row r="4917" spans="1:23" ht="23.25" hidden="1" customHeight="1" x14ac:dyDescent="0.25">
      <c r="A4917" s="868" t="s">
        <v>0</v>
      </c>
      <c r="B4917" s="481" t="s">
        <v>7909</v>
      </c>
      <c r="C4917" s="502" t="s">
        <v>5461</v>
      </c>
      <c r="D4917" s="502" t="s">
        <v>7910</v>
      </c>
      <c r="E4917" s="481" t="s">
        <v>7909</v>
      </c>
      <c r="F4917" s="502" t="s">
        <v>50</v>
      </c>
      <c r="G4917" s="661">
        <v>1</v>
      </c>
      <c r="H4917" s="650"/>
      <c r="I4917" s="650"/>
      <c r="J4917" s="939">
        <v>44816</v>
      </c>
      <c r="K4917" s="671" t="s">
        <v>33</v>
      </c>
      <c r="L4917" s="581" t="s">
        <v>0</v>
      </c>
      <c r="M4917" s="920" t="s">
        <v>3014</v>
      </c>
      <c r="N4917" s="654">
        <v>44993</v>
      </c>
      <c r="O4917" s="654">
        <v>44999</v>
      </c>
      <c r="P4917" s="502"/>
      <c r="Q4917" s="882" t="s">
        <v>67</v>
      </c>
      <c r="R4917" s="455">
        <f t="shared" ref="R4917:R4944" si="94">YEAR(J4917)</f>
        <v>2022</v>
      </c>
    </row>
    <row r="4918" spans="1:23" ht="23.25" hidden="1" customHeight="1" x14ac:dyDescent="0.25">
      <c r="A4918" s="868" t="s">
        <v>4</v>
      </c>
      <c r="B4918" s="481" t="s">
        <v>7911</v>
      </c>
      <c r="C4918" s="481"/>
      <c r="D4918" s="502"/>
      <c r="E4918" s="481" t="s">
        <v>7912</v>
      </c>
      <c r="F4918" s="502" t="s">
        <v>50</v>
      </c>
      <c r="G4918" s="661">
        <v>6</v>
      </c>
      <c r="H4918" s="650" t="s">
        <v>7913</v>
      </c>
      <c r="I4918" s="650"/>
      <c r="J4918" s="919">
        <v>44816</v>
      </c>
      <c r="K4918" s="878" t="s">
        <v>287</v>
      </c>
      <c r="L4918" s="581" t="s">
        <v>4</v>
      </c>
      <c r="M4918" s="920" t="s">
        <v>4237</v>
      </c>
      <c r="N4918" s="940">
        <v>44980</v>
      </c>
      <c r="O4918" s="654">
        <v>44984</v>
      </c>
      <c r="P4918" s="481"/>
      <c r="Q4918" s="271" t="s">
        <v>67</v>
      </c>
      <c r="R4918" s="455">
        <f t="shared" si="94"/>
        <v>2022</v>
      </c>
    </row>
    <row r="4919" spans="1:23" ht="23.25" hidden="1" customHeight="1" x14ac:dyDescent="0.25">
      <c r="A4919" s="124" t="s">
        <v>1378</v>
      </c>
      <c r="B4919" s="86" t="s">
        <v>7914</v>
      </c>
      <c r="C4919" s="661" t="s">
        <v>3203</v>
      </c>
      <c r="D4919" s="118" t="s">
        <v>7915</v>
      </c>
      <c r="E4919" s="86" t="s">
        <v>7914</v>
      </c>
      <c r="F4919" s="118" t="s">
        <v>3964</v>
      </c>
      <c r="G4919" s="661">
        <v>1</v>
      </c>
      <c r="H4919" s="650">
        <v>183.35</v>
      </c>
      <c r="I4919" s="650">
        <f>G4919*H4919</f>
        <v>183.35</v>
      </c>
      <c r="J4919" s="168">
        <v>44816</v>
      </c>
      <c r="K4919" s="602" t="s">
        <v>1560</v>
      </c>
      <c r="L4919" s="312" t="s">
        <v>1378</v>
      </c>
      <c r="M4919" s="652" t="s">
        <v>2632</v>
      </c>
      <c r="N4919" s="654">
        <v>44830</v>
      </c>
      <c r="O4919" s="654">
        <v>44833</v>
      </c>
      <c r="P4919" s="118"/>
      <c r="Q4919" s="271" t="s">
        <v>100</v>
      </c>
      <c r="R4919" s="455">
        <f t="shared" si="94"/>
        <v>2022</v>
      </c>
    </row>
    <row r="4920" spans="1:23" ht="23.25" hidden="1" customHeight="1" x14ac:dyDescent="0.25">
      <c r="A4920" s="445" t="s">
        <v>5522</v>
      </c>
      <c r="B4920" s="445" t="s">
        <v>6527</v>
      </c>
      <c r="C4920" s="830" t="s">
        <v>5524</v>
      </c>
      <c r="D4920" s="443" t="s">
        <v>6528</v>
      </c>
      <c r="E4920" s="437" t="s">
        <v>6529</v>
      </c>
      <c r="F4920" s="344" t="s">
        <v>44</v>
      </c>
      <c r="G4920" s="464">
        <v>2</v>
      </c>
      <c r="H4920" s="650">
        <v>156.21</v>
      </c>
      <c r="I4920" s="650">
        <f>G4920*H4920</f>
        <v>312.42</v>
      </c>
      <c r="J4920" s="168">
        <v>44817</v>
      </c>
      <c r="K4920" s="833" t="s">
        <v>5524</v>
      </c>
      <c r="L4920" s="578" t="s">
        <v>6444</v>
      </c>
      <c r="M4920" s="652" t="s">
        <v>2632</v>
      </c>
      <c r="N4920" s="654">
        <v>44823</v>
      </c>
      <c r="O4920" s="654">
        <v>44825</v>
      </c>
      <c r="P4920" s="160"/>
      <c r="Q4920" s="2" t="s">
        <v>100</v>
      </c>
      <c r="R4920" s="455">
        <f t="shared" si="94"/>
        <v>2022</v>
      </c>
    </row>
    <row r="4921" spans="1:23" ht="23.25" hidden="1" customHeight="1" x14ac:dyDescent="0.25">
      <c r="A4921" s="440" t="s">
        <v>54</v>
      </c>
      <c r="B4921" s="86" t="s">
        <v>7916</v>
      </c>
      <c r="C4921" s="661"/>
      <c r="D4921" s="118"/>
      <c r="E4921" s="481" t="s">
        <v>7917</v>
      </c>
      <c r="F4921" s="118" t="s">
        <v>32</v>
      </c>
      <c r="G4921" s="661">
        <v>1</v>
      </c>
      <c r="H4921" s="650">
        <v>582.05999999999995</v>
      </c>
      <c r="I4921" s="650">
        <v>582.05999999999995</v>
      </c>
      <c r="J4921" s="168">
        <v>44817</v>
      </c>
      <c r="K4921" s="663" t="s">
        <v>192</v>
      </c>
      <c r="L4921" s="312" t="s">
        <v>54</v>
      </c>
      <c r="M4921" s="652" t="s">
        <v>2632</v>
      </c>
      <c r="N4921" s="654">
        <v>44818</v>
      </c>
      <c r="O4921" s="654">
        <v>44825</v>
      </c>
      <c r="P4921" s="502"/>
      <c r="Q4921" s="271" t="s">
        <v>67</v>
      </c>
      <c r="R4921" s="455">
        <f t="shared" si="94"/>
        <v>2022</v>
      </c>
    </row>
    <row r="4922" spans="1:23" ht="23.25" hidden="1" customHeight="1" x14ac:dyDescent="0.25">
      <c r="A4922" s="445" t="s">
        <v>5522</v>
      </c>
      <c r="B4922" s="438" t="s">
        <v>6393</v>
      </c>
      <c r="C4922" s="661" t="s">
        <v>5524</v>
      </c>
      <c r="D4922" s="422" t="s">
        <v>7918</v>
      </c>
      <c r="E4922" s="337" t="s">
        <v>6395</v>
      </c>
      <c r="F4922" s="344" t="s">
        <v>44</v>
      </c>
      <c r="G4922" s="661">
        <v>10</v>
      </c>
      <c r="H4922" s="650">
        <v>0</v>
      </c>
      <c r="I4922" s="650">
        <f>H4922*G4922</f>
        <v>0</v>
      </c>
      <c r="J4922" s="168">
        <v>44817</v>
      </c>
      <c r="K4922" s="782" t="s">
        <v>5524</v>
      </c>
      <c r="L4922" s="578" t="s">
        <v>6444</v>
      </c>
      <c r="M4922" s="652" t="s">
        <v>2632</v>
      </c>
      <c r="N4922" s="654">
        <v>44823</v>
      </c>
      <c r="O4922" s="654">
        <v>44825</v>
      </c>
      <c r="P4922" s="160"/>
      <c r="Q4922" s="2" t="s">
        <v>100</v>
      </c>
      <c r="R4922" s="455">
        <f t="shared" si="94"/>
        <v>2022</v>
      </c>
    </row>
    <row r="4923" spans="1:23" ht="23.25" hidden="1" customHeight="1" x14ac:dyDescent="0.25">
      <c r="A4923" s="4" t="s">
        <v>5522</v>
      </c>
      <c r="B4923" s="4" t="s">
        <v>6071</v>
      </c>
      <c r="C4923" s="691" t="s">
        <v>5524</v>
      </c>
      <c r="D4923" s="422" t="s">
        <v>6072</v>
      </c>
      <c r="E4923" s="337" t="s">
        <v>6073</v>
      </c>
      <c r="F4923" s="344" t="s">
        <v>44</v>
      </c>
      <c r="G4923" s="692">
        <v>10</v>
      </c>
      <c r="H4923" s="650">
        <v>0</v>
      </c>
      <c r="I4923" s="650">
        <f>H4923*G4923</f>
        <v>0</v>
      </c>
      <c r="J4923" s="168">
        <v>44817</v>
      </c>
      <c r="K4923" s="600" t="s">
        <v>5524</v>
      </c>
      <c r="L4923" s="323" t="s">
        <v>5522</v>
      </c>
      <c r="M4923" s="652" t="s">
        <v>2632</v>
      </c>
      <c r="N4923" s="654">
        <v>44823</v>
      </c>
      <c r="O4923" s="654">
        <v>44825</v>
      </c>
      <c r="P4923" s="941"/>
      <c r="Q4923" s="2" t="s">
        <v>100</v>
      </c>
      <c r="R4923" s="455">
        <f t="shared" si="94"/>
        <v>2022</v>
      </c>
    </row>
    <row r="4924" spans="1:23" ht="23.25" hidden="1" customHeight="1" x14ac:dyDescent="0.25">
      <c r="A4924" s="4" t="s">
        <v>5522</v>
      </c>
      <c r="B4924" s="4" t="s">
        <v>6074</v>
      </c>
      <c r="C4924" s="691" t="s">
        <v>5524</v>
      </c>
      <c r="D4924" s="422" t="s">
        <v>6075</v>
      </c>
      <c r="E4924" s="337" t="s">
        <v>6076</v>
      </c>
      <c r="F4924" s="344" t="s">
        <v>44</v>
      </c>
      <c r="G4924" s="692">
        <v>5</v>
      </c>
      <c r="H4924" s="650">
        <v>0</v>
      </c>
      <c r="I4924" s="650">
        <f>H4924*G4924</f>
        <v>0</v>
      </c>
      <c r="J4924" s="168">
        <v>44817</v>
      </c>
      <c r="K4924" s="600" t="s">
        <v>5524</v>
      </c>
      <c r="L4924" s="323" t="s">
        <v>5522</v>
      </c>
      <c r="M4924" s="652" t="s">
        <v>2632</v>
      </c>
      <c r="N4924" s="654">
        <v>44823</v>
      </c>
      <c r="O4924" s="654">
        <v>44825</v>
      </c>
      <c r="P4924" s="941"/>
      <c r="Q4924" s="2" t="s">
        <v>100</v>
      </c>
      <c r="R4924" s="455">
        <f t="shared" si="94"/>
        <v>2022</v>
      </c>
    </row>
    <row r="4925" spans="1:23" ht="23.25" hidden="1" customHeight="1" x14ac:dyDescent="0.25">
      <c r="A4925" s="445" t="s">
        <v>5522</v>
      </c>
      <c r="B4925" s="445" t="s">
        <v>6534</v>
      </c>
      <c r="C4925" s="830" t="s">
        <v>5524</v>
      </c>
      <c r="D4925" s="443" t="s">
        <v>7919</v>
      </c>
      <c r="E4925" s="437" t="s">
        <v>7920</v>
      </c>
      <c r="F4925" s="344" t="s">
        <v>44</v>
      </c>
      <c r="G4925" s="464">
        <v>10</v>
      </c>
      <c r="H4925" s="650">
        <v>3.45</v>
      </c>
      <c r="I4925" s="650">
        <f>G4925*H4925</f>
        <v>34.5</v>
      </c>
      <c r="J4925" s="168">
        <v>44817</v>
      </c>
      <c r="K4925" s="833" t="s">
        <v>5524</v>
      </c>
      <c r="L4925" s="578" t="s">
        <v>6444</v>
      </c>
      <c r="M4925" s="652" t="s">
        <v>2632</v>
      </c>
      <c r="N4925" s="654">
        <v>44823</v>
      </c>
      <c r="O4925" s="654">
        <v>44825</v>
      </c>
      <c r="P4925" s="160"/>
      <c r="Q4925" s="2" t="s">
        <v>100</v>
      </c>
      <c r="R4925" s="455">
        <f t="shared" si="94"/>
        <v>2022</v>
      </c>
    </row>
    <row r="4926" spans="1:23" ht="23.25" hidden="1" customHeight="1" x14ac:dyDescent="0.25">
      <c r="A4926" s="445" t="s">
        <v>5522</v>
      </c>
      <c r="B4926" s="445" t="s">
        <v>6534</v>
      </c>
      <c r="C4926" s="830" t="s">
        <v>5524</v>
      </c>
      <c r="D4926" s="443" t="s">
        <v>6535</v>
      </c>
      <c r="E4926" s="437" t="s">
        <v>6536</v>
      </c>
      <c r="F4926" s="344" t="s">
        <v>44</v>
      </c>
      <c r="G4926" s="464">
        <v>10</v>
      </c>
      <c r="H4926" s="650">
        <v>3.45</v>
      </c>
      <c r="I4926" s="650">
        <f>G4926*H4926</f>
        <v>34.5</v>
      </c>
      <c r="J4926" s="168">
        <v>44817</v>
      </c>
      <c r="K4926" s="833" t="s">
        <v>5524</v>
      </c>
      <c r="L4926" s="578" t="s">
        <v>6444</v>
      </c>
      <c r="M4926" s="652" t="s">
        <v>2632</v>
      </c>
      <c r="N4926" s="654">
        <v>44823</v>
      </c>
      <c r="O4926" s="654">
        <v>44825</v>
      </c>
      <c r="P4926" s="160"/>
      <c r="Q4926" s="2" t="s">
        <v>100</v>
      </c>
      <c r="R4926" s="455">
        <f t="shared" si="94"/>
        <v>2022</v>
      </c>
    </row>
    <row r="4927" spans="1:23" ht="23.25" hidden="1" customHeight="1" x14ac:dyDescent="0.25">
      <c r="A4927" s="445" t="s">
        <v>5522</v>
      </c>
      <c r="B4927" s="445" t="s">
        <v>6537</v>
      </c>
      <c r="C4927" s="830" t="s">
        <v>5524</v>
      </c>
      <c r="D4927" s="443" t="s">
        <v>6069</v>
      </c>
      <c r="E4927" s="437" t="s">
        <v>6538</v>
      </c>
      <c r="F4927" s="344" t="s">
        <v>44</v>
      </c>
      <c r="G4927" s="464">
        <v>10</v>
      </c>
      <c r="H4927" s="650">
        <v>1.42</v>
      </c>
      <c r="I4927" s="650">
        <f>G4927*H4927</f>
        <v>14.2</v>
      </c>
      <c r="J4927" s="168">
        <v>44817</v>
      </c>
      <c r="K4927" s="833" t="s">
        <v>5524</v>
      </c>
      <c r="L4927" s="578" t="s">
        <v>6444</v>
      </c>
      <c r="M4927" s="652" t="s">
        <v>2632</v>
      </c>
      <c r="N4927" s="654">
        <v>44823</v>
      </c>
      <c r="O4927" s="654">
        <v>44825</v>
      </c>
      <c r="P4927" s="160"/>
      <c r="Q4927" s="2" t="s">
        <v>100</v>
      </c>
      <c r="R4927" s="455">
        <f t="shared" si="94"/>
        <v>2022</v>
      </c>
    </row>
    <row r="4928" spans="1:23" ht="23.25" hidden="1" customHeight="1" x14ac:dyDescent="0.25">
      <c r="A4928" s="124" t="s">
        <v>78</v>
      </c>
      <c r="B4928" s="86" t="s">
        <v>7921</v>
      </c>
      <c r="C4928" s="118" t="s">
        <v>7448</v>
      </c>
      <c r="D4928" s="118" t="s">
        <v>7922</v>
      </c>
      <c r="E4928" s="86" t="s">
        <v>7923</v>
      </c>
      <c r="F4928" s="118" t="s">
        <v>32</v>
      </c>
      <c r="G4928" s="118">
        <v>12</v>
      </c>
      <c r="H4928" s="650">
        <v>16.489999999999998</v>
      </c>
      <c r="I4928" s="650">
        <f>G4928*H4928</f>
        <v>197.88</v>
      </c>
      <c r="J4928" s="168">
        <v>44817</v>
      </c>
      <c r="K4928" s="673" t="s">
        <v>5</v>
      </c>
      <c r="L4928" s="312"/>
      <c r="M4928" s="652" t="s">
        <v>2632</v>
      </c>
      <c r="N4928" s="654">
        <v>44830</v>
      </c>
      <c r="O4928" s="654">
        <v>44833</v>
      </c>
      <c r="P4928" s="160" t="s">
        <v>7924</v>
      </c>
      <c r="Q4928" s="271" t="s">
        <v>100</v>
      </c>
      <c r="R4928" s="455">
        <f t="shared" si="94"/>
        <v>2022</v>
      </c>
      <c r="S4928" s="564"/>
      <c r="T4928" s="564"/>
      <c r="U4928" s="564"/>
      <c r="V4928" s="564"/>
      <c r="W4928" s="564"/>
    </row>
    <row r="4929" spans="1:23" ht="23.25" hidden="1" customHeight="1" x14ac:dyDescent="0.25">
      <c r="A4929" s="124" t="s">
        <v>54</v>
      </c>
      <c r="B4929" s="86" t="s">
        <v>7925</v>
      </c>
      <c r="C4929" s="661" t="s">
        <v>7926</v>
      </c>
      <c r="D4929" s="118" t="s">
        <v>7927</v>
      </c>
      <c r="E4929" s="124" t="s">
        <v>7928</v>
      </c>
      <c r="F4929" s="118" t="s">
        <v>32</v>
      </c>
      <c r="G4929" s="661">
        <v>1</v>
      </c>
      <c r="H4929" s="650">
        <v>1900</v>
      </c>
      <c r="I4929" s="650">
        <v>1900</v>
      </c>
      <c r="J4929" s="168">
        <v>44817</v>
      </c>
      <c r="K4929" s="671" t="s">
        <v>234</v>
      </c>
      <c r="L4929" s="312" t="s">
        <v>54</v>
      </c>
      <c r="M4929" s="652" t="s">
        <v>2632</v>
      </c>
      <c r="N4929" s="654">
        <v>44823</v>
      </c>
      <c r="O4929" s="654">
        <v>44825</v>
      </c>
      <c r="P4929" s="118"/>
      <c r="Q4929" s="271" t="s">
        <v>100</v>
      </c>
      <c r="R4929" s="455">
        <f t="shared" si="94"/>
        <v>2022</v>
      </c>
      <c r="S4929" s="564"/>
      <c r="T4929" s="564"/>
      <c r="U4929" s="564"/>
      <c r="V4929" s="564"/>
      <c r="W4929" s="564"/>
    </row>
    <row r="4930" spans="1:23" ht="23.25" hidden="1" customHeight="1" x14ac:dyDescent="0.25">
      <c r="A4930" s="124" t="s">
        <v>78</v>
      </c>
      <c r="B4930" s="86" t="s">
        <v>7929</v>
      </c>
      <c r="C4930" s="118" t="s">
        <v>7448</v>
      </c>
      <c r="D4930" s="118" t="s">
        <v>7930</v>
      </c>
      <c r="E4930" s="124" t="s">
        <v>7931</v>
      </c>
      <c r="F4930" s="118" t="s">
        <v>32</v>
      </c>
      <c r="G4930" s="118">
        <v>1</v>
      </c>
      <c r="H4930" s="650">
        <v>36.090000000000003</v>
      </c>
      <c r="I4930" s="650">
        <f>H4930*G4930</f>
        <v>36.090000000000003</v>
      </c>
      <c r="J4930" s="168">
        <v>44818</v>
      </c>
      <c r="K4930" s="673" t="s">
        <v>5</v>
      </c>
      <c r="L4930" s="312"/>
      <c r="M4930" s="652" t="s">
        <v>114</v>
      </c>
      <c r="N4930" s="654">
        <v>44854</v>
      </c>
      <c r="O4930" s="654">
        <v>44862</v>
      </c>
      <c r="P4930" s="160" t="s">
        <v>7932</v>
      </c>
      <c r="Q4930" s="271" t="s">
        <v>100</v>
      </c>
      <c r="R4930" s="455">
        <f t="shared" si="94"/>
        <v>2022</v>
      </c>
      <c r="S4930" s="564"/>
      <c r="T4930" s="564"/>
      <c r="U4930" s="564"/>
      <c r="V4930" s="564"/>
      <c r="W4930" s="564"/>
    </row>
    <row r="4931" spans="1:23" ht="23.25" hidden="1" customHeight="1" x14ac:dyDescent="0.25">
      <c r="A4931" s="86" t="s">
        <v>78</v>
      </c>
      <c r="B4931" s="86" t="s">
        <v>7933</v>
      </c>
      <c r="C4931" s="118" t="s">
        <v>7448</v>
      </c>
      <c r="D4931" s="118" t="s">
        <v>7934</v>
      </c>
      <c r="E4931" s="124" t="s">
        <v>7935</v>
      </c>
      <c r="F4931" s="118" t="s">
        <v>32</v>
      </c>
      <c r="G4931" s="118">
        <v>1</v>
      </c>
      <c r="H4931" s="650">
        <v>2306.85</v>
      </c>
      <c r="I4931" s="650">
        <f>H4931*G4931</f>
        <v>2306.85</v>
      </c>
      <c r="J4931" s="168">
        <v>44818</v>
      </c>
      <c r="K4931" s="673" t="s">
        <v>5</v>
      </c>
      <c r="L4931" s="312"/>
      <c r="M4931" s="652" t="s">
        <v>114</v>
      </c>
      <c r="N4931" s="654">
        <v>44854</v>
      </c>
      <c r="O4931" s="654">
        <v>44862</v>
      </c>
      <c r="P4931" s="160" t="s">
        <v>7936</v>
      </c>
      <c r="Q4931" s="271" t="s">
        <v>100</v>
      </c>
      <c r="R4931" s="455">
        <f t="shared" si="94"/>
        <v>2022</v>
      </c>
      <c r="S4931" s="564"/>
      <c r="T4931" s="564"/>
      <c r="U4931" s="564"/>
      <c r="V4931" s="564"/>
      <c r="W4931" s="564"/>
    </row>
    <row r="4932" spans="1:23" ht="23.25" hidden="1" customHeight="1" x14ac:dyDescent="0.25">
      <c r="A4932" s="124" t="s">
        <v>3803</v>
      </c>
      <c r="B4932" s="124" t="s">
        <v>7937</v>
      </c>
      <c r="C4932" s="118"/>
      <c r="D4932" s="118"/>
      <c r="E4932" s="481" t="s">
        <v>7937</v>
      </c>
      <c r="F4932" s="118" t="s">
        <v>50</v>
      </c>
      <c r="G4932" s="118">
        <v>3</v>
      </c>
      <c r="H4932" s="650"/>
      <c r="I4932" s="650"/>
      <c r="J4932" s="500">
        <v>44818</v>
      </c>
      <c r="K4932" s="671" t="s">
        <v>33</v>
      </c>
      <c r="L4932" s="312" t="s">
        <v>3803</v>
      </c>
      <c r="M4932" s="652" t="s">
        <v>2356</v>
      </c>
      <c r="N4932" s="654">
        <v>44945</v>
      </c>
      <c r="O4932" s="654">
        <v>44951</v>
      </c>
      <c r="P4932" s="118"/>
      <c r="Q4932" s="271" t="s">
        <v>100</v>
      </c>
      <c r="R4932" s="455">
        <f t="shared" si="94"/>
        <v>2022</v>
      </c>
    </row>
    <row r="4933" spans="1:23" ht="23.25" hidden="1" customHeight="1" x14ac:dyDescent="0.25">
      <c r="A4933" s="445" t="s">
        <v>2225</v>
      </c>
      <c r="B4933" s="437" t="s">
        <v>7938</v>
      </c>
      <c r="C4933" s="661" t="s">
        <v>1560</v>
      </c>
      <c r="D4933" s="118">
        <v>172260101</v>
      </c>
      <c r="E4933" s="437" t="s">
        <v>7938</v>
      </c>
      <c r="F4933" s="118" t="s">
        <v>144</v>
      </c>
      <c r="G4933" s="661">
        <v>1</v>
      </c>
      <c r="H4933" s="650">
        <v>13.2</v>
      </c>
      <c r="I4933" s="650">
        <f>G4933*H4933</f>
        <v>13.2</v>
      </c>
      <c r="J4933" s="168">
        <v>44818</v>
      </c>
      <c r="K4933" s="612" t="s">
        <v>1560</v>
      </c>
      <c r="L4933" s="312" t="s">
        <v>2225</v>
      </c>
      <c r="M4933" s="652" t="s">
        <v>2632</v>
      </c>
      <c r="N4933" s="654">
        <v>44830</v>
      </c>
      <c r="O4933" s="654">
        <v>44841</v>
      </c>
      <c r="P4933" s="118"/>
      <c r="Q4933" s="271" t="s">
        <v>100</v>
      </c>
      <c r="R4933" s="455">
        <f t="shared" si="94"/>
        <v>2022</v>
      </c>
    </row>
    <row r="4934" spans="1:23" ht="23.25" hidden="1" customHeight="1" x14ac:dyDescent="0.25">
      <c r="A4934" s="124" t="s">
        <v>78</v>
      </c>
      <c r="B4934" s="86" t="s">
        <v>7939</v>
      </c>
      <c r="C4934" s="118" t="s">
        <v>7448</v>
      </c>
      <c r="D4934" s="118" t="s">
        <v>7940</v>
      </c>
      <c r="E4934" s="86" t="s">
        <v>7941</v>
      </c>
      <c r="F4934" s="118" t="s">
        <v>32</v>
      </c>
      <c r="G4934" s="118">
        <v>12</v>
      </c>
      <c r="H4934" s="650">
        <v>35.57</v>
      </c>
      <c r="I4934" s="650">
        <f>G4934*H4934</f>
        <v>426.84000000000003</v>
      </c>
      <c r="J4934" s="168">
        <v>44818</v>
      </c>
      <c r="K4934" s="673" t="s">
        <v>5</v>
      </c>
      <c r="L4934" s="312"/>
      <c r="M4934" s="652" t="s">
        <v>2632</v>
      </c>
      <c r="N4934" s="654">
        <v>44830</v>
      </c>
      <c r="O4934" s="654">
        <v>44833</v>
      </c>
      <c r="P4934" s="160" t="s">
        <v>7942</v>
      </c>
      <c r="Q4934" s="271" t="s">
        <v>100</v>
      </c>
      <c r="R4934" s="455">
        <f t="shared" si="94"/>
        <v>2022</v>
      </c>
    </row>
    <row r="4935" spans="1:23" ht="23.25" hidden="1" customHeight="1" x14ac:dyDescent="0.25">
      <c r="A4935" s="124" t="s">
        <v>7</v>
      </c>
      <c r="B4935" s="124" t="s">
        <v>7943</v>
      </c>
      <c r="C4935" s="118" t="s">
        <v>7944</v>
      </c>
      <c r="D4935" s="118" t="s">
        <v>7945</v>
      </c>
      <c r="E4935" s="124" t="s">
        <v>7943</v>
      </c>
      <c r="F4935" s="118" t="s">
        <v>50</v>
      </c>
      <c r="G4935" s="118">
        <v>4</v>
      </c>
      <c r="H4935" s="650"/>
      <c r="I4935" s="650"/>
      <c r="J4935" s="168">
        <v>44818</v>
      </c>
      <c r="K4935" s="671" t="s">
        <v>1560</v>
      </c>
      <c r="L4935" s="312" t="s">
        <v>7</v>
      </c>
      <c r="M4935" s="652" t="s">
        <v>104</v>
      </c>
      <c r="N4935" s="654">
        <v>44909</v>
      </c>
      <c r="O4935" s="654">
        <v>44911</v>
      </c>
      <c r="P4935" s="118"/>
      <c r="Q4935" s="271" t="s">
        <v>100</v>
      </c>
      <c r="R4935" s="455">
        <f t="shared" si="94"/>
        <v>2022</v>
      </c>
    </row>
    <row r="4936" spans="1:23" ht="23.25" hidden="1" customHeight="1" x14ac:dyDescent="0.25">
      <c r="A4936" s="124" t="s">
        <v>7</v>
      </c>
      <c r="B4936" s="124" t="s">
        <v>7946</v>
      </c>
      <c r="C4936" s="118" t="s">
        <v>7944</v>
      </c>
      <c r="D4936" s="942">
        <v>231597</v>
      </c>
      <c r="E4936" s="124" t="s">
        <v>7946</v>
      </c>
      <c r="F4936" s="118" t="s">
        <v>50</v>
      </c>
      <c r="G4936" s="118">
        <v>4</v>
      </c>
      <c r="H4936" s="650"/>
      <c r="I4936" s="650"/>
      <c r="J4936" s="168">
        <v>44818</v>
      </c>
      <c r="K4936" s="671" t="s">
        <v>1560</v>
      </c>
      <c r="L4936" s="312" t="s">
        <v>7</v>
      </c>
      <c r="M4936" s="652" t="s">
        <v>104</v>
      </c>
      <c r="N4936" s="654">
        <v>44909</v>
      </c>
      <c r="O4936" s="654">
        <v>44911</v>
      </c>
      <c r="P4936" s="118"/>
      <c r="Q4936" s="271" t="s">
        <v>67</v>
      </c>
      <c r="R4936" s="455">
        <f t="shared" si="94"/>
        <v>2022</v>
      </c>
    </row>
    <row r="4937" spans="1:23" ht="23.25" hidden="1" customHeight="1" x14ac:dyDescent="0.25">
      <c r="A4937" s="124" t="s">
        <v>9</v>
      </c>
      <c r="B4937" s="124" t="s">
        <v>7947</v>
      </c>
      <c r="C4937" s="118" t="s">
        <v>7948</v>
      </c>
      <c r="D4937" s="118"/>
      <c r="E4937" s="481" t="s">
        <v>7947</v>
      </c>
      <c r="F4937" s="118" t="s">
        <v>50</v>
      </c>
      <c r="G4937" s="118">
        <v>12</v>
      </c>
      <c r="H4937" s="650"/>
      <c r="I4937" s="650"/>
      <c r="J4937" s="168">
        <v>44818</v>
      </c>
      <c r="K4937" s="597" t="s">
        <v>9234</v>
      </c>
      <c r="L4937" s="312" t="s">
        <v>9</v>
      </c>
      <c r="M4937" s="652" t="s">
        <v>2356</v>
      </c>
      <c r="N4937" s="654">
        <v>44945</v>
      </c>
      <c r="O4937" s="654">
        <v>44951</v>
      </c>
      <c r="P4937" s="118" t="s">
        <v>7949</v>
      </c>
      <c r="Q4937" s="271" t="s">
        <v>67</v>
      </c>
      <c r="R4937" s="455">
        <f t="shared" si="94"/>
        <v>2022</v>
      </c>
    </row>
    <row r="4938" spans="1:23" ht="23.25" hidden="1" customHeight="1" x14ac:dyDescent="0.25">
      <c r="A4938" s="481" t="s">
        <v>293</v>
      </c>
      <c r="B4938" s="481" t="s">
        <v>2016</v>
      </c>
      <c r="C4938" s="503" t="s">
        <v>362</v>
      </c>
      <c r="D4938" s="502" t="s">
        <v>6345</v>
      </c>
      <c r="E4938" s="473" t="s">
        <v>2018</v>
      </c>
      <c r="F4938" s="503" t="s">
        <v>44</v>
      </c>
      <c r="G4938" s="503">
        <v>10</v>
      </c>
      <c r="H4938" s="650">
        <v>1.83</v>
      </c>
      <c r="I4938" s="650">
        <v>18.3</v>
      </c>
      <c r="J4938" s="168">
        <v>44818</v>
      </c>
      <c r="K4938" s="878" t="s">
        <v>524</v>
      </c>
      <c r="L4938" s="581" t="s">
        <v>384</v>
      </c>
      <c r="M4938" s="652" t="s">
        <v>104</v>
      </c>
      <c r="N4938" s="654">
        <v>44909</v>
      </c>
      <c r="O4938" s="943">
        <v>44915</v>
      </c>
      <c r="P4938" s="481" t="s">
        <v>7950</v>
      </c>
      <c r="Q4938" s="944" t="s">
        <v>100</v>
      </c>
      <c r="R4938" s="455">
        <f t="shared" si="94"/>
        <v>2022</v>
      </c>
    </row>
    <row r="4939" spans="1:23" ht="23.25" hidden="1" customHeight="1" x14ac:dyDescent="0.25">
      <c r="A4939" s="481" t="s">
        <v>293</v>
      </c>
      <c r="B4939" s="481" t="s">
        <v>2338</v>
      </c>
      <c r="C4939" s="503" t="s">
        <v>362</v>
      </c>
      <c r="D4939" s="504" t="s">
        <v>2339</v>
      </c>
      <c r="E4939" s="473" t="s">
        <v>2338</v>
      </c>
      <c r="F4939" s="503" t="s">
        <v>44</v>
      </c>
      <c r="G4939" s="503">
        <v>10</v>
      </c>
      <c r="H4939" s="650">
        <v>12.24</v>
      </c>
      <c r="I4939" s="650" t="s">
        <v>7951</v>
      </c>
      <c r="J4939" s="168">
        <v>44818</v>
      </c>
      <c r="K4939" s="878" t="s">
        <v>524</v>
      </c>
      <c r="L4939" s="581" t="s">
        <v>9</v>
      </c>
      <c r="M4939" s="652" t="s">
        <v>104</v>
      </c>
      <c r="N4939" s="654">
        <v>44909</v>
      </c>
      <c r="O4939" s="943">
        <v>44915</v>
      </c>
      <c r="P4939" s="481" t="s">
        <v>7950</v>
      </c>
      <c r="Q4939" s="944" t="s">
        <v>100</v>
      </c>
      <c r="R4939" s="455">
        <f t="shared" si="94"/>
        <v>2022</v>
      </c>
    </row>
    <row r="4940" spans="1:23" ht="23.25" hidden="1" customHeight="1" x14ac:dyDescent="0.25">
      <c r="A4940" s="124" t="s">
        <v>4526</v>
      </c>
      <c r="B4940" s="86" t="s">
        <v>7952</v>
      </c>
      <c r="C4940" s="661" t="s">
        <v>1560</v>
      </c>
      <c r="D4940" s="118" t="s">
        <v>7953</v>
      </c>
      <c r="E4940" s="124" t="s">
        <v>7952</v>
      </c>
      <c r="F4940" s="118" t="s">
        <v>2334</v>
      </c>
      <c r="G4940" s="661">
        <v>6</v>
      </c>
      <c r="H4940" s="650">
        <v>14.09</v>
      </c>
      <c r="I4940" s="650">
        <f>G4940*H4940</f>
        <v>84.539999999999992</v>
      </c>
      <c r="J4940" s="168">
        <v>44819</v>
      </c>
      <c r="K4940" s="612" t="s">
        <v>1560</v>
      </c>
      <c r="L4940" s="312" t="s">
        <v>4526</v>
      </c>
      <c r="M4940" s="652" t="s">
        <v>2632</v>
      </c>
      <c r="N4940" s="654">
        <v>44830</v>
      </c>
      <c r="O4940" s="654">
        <v>44841</v>
      </c>
      <c r="P4940" s="118"/>
      <c r="Q4940" s="271" t="s">
        <v>67</v>
      </c>
      <c r="R4940" s="455">
        <f t="shared" si="94"/>
        <v>2022</v>
      </c>
    </row>
    <row r="4941" spans="1:23" s="124" customFormat="1" ht="23.25" hidden="1" customHeight="1" x14ac:dyDescent="0.25">
      <c r="A4941" s="445" t="s">
        <v>36</v>
      </c>
      <c r="B4941" s="86" t="s">
        <v>7954</v>
      </c>
      <c r="C4941" s="661" t="s">
        <v>694</v>
      </c>
      <c r="D4941" s="118">
        <v>1099532</v>
      </c>
      <c r="E4941" s="124" t="s">
        <v>7955</v>
      </c>
      <c r="F4941" s="118" t="s">
        <v>32</v>
      </c>
      <c r="G4941" s="661">
        <v>1</v>
      </c>
      <c r="H4941" s="650">
        <v>511.53</v>
      </c>
      <c r="I4941" s="650">
        <v>511.53</v>
      </c>
      <c r="J4941" s="168">
        <v>44823</v>
      </c>
      <c r="K4941" s="930" t="s">
        <v>694</v>
      </c>
      <c r="L4941" s="312" t="s">
        <v>36</v>
      </c>
      <c r="M4941" s="652" t="s">
        <v>2632</v>
      </c>
      <c r="N4941" s="654">
        <v>44823</v>
      </c>
      <c r="O4941" s="654">
        <v>44841</v>
      </c>
      <c r="P4941" s="271"/>
      <c r="Q4941" s="271" t="s">
        <v>100</v>
      </c>
      <c r="R4941" s="455">
        <f t="shared" si="94"/>
        <v>2022</v>
      </c>
      <c r="S4941" s="330"/>
      <c r="T4941" s="330"/>
      <c r="U4941" s="330"/>
      <c r="V4941" s="330"/>
      <c r="W4941" s="330"/>
    </row>
    <row r="4942" spans="1:23" ht="23.25" hidden="1" customHeight="1" x14ac:dyDescent="0.25">
      <c r="A4942" s="445" t="s">
        <v>145</v>
      </c>
      <c r="B4942" s="86" t="s">
        <v>7956</v>
      </c>
      <c r="C4942" s="661" t="s">
        <v>1702</v>
      </c>
      <c r="D4942" s="118" t="s">
        <v>7957</v>
      </c>
      <c r="E4942" s="437" t="s">
        <v>7958</v>
      </c>
      <c r="F4942" s="118" t="s">
        <v>32</v>
      </c>
      <c r="G4942" s="661">
        <v>6</v>
      </c>
      <c r="H4942" s="650">
        <v>10.4</v>
      </c>
      <c r="I4942" s="650">
        <f>G4942*H4942</f>
        <v>62.400000000000006</v>
      </c>
      <c r="J4942" s="168">
        <v>44824</v>
      </c>
      <c r="K4942" s="671" t="s">
        <v>4712</v>
      </c>
      <c r="L4942" s="312" t="s">
        <v>103</v>
      </c>
      <c r="M4942" s="652" t="s">
        <v>2632</v>
      </c>
      <c r="N4942" s="654">
        <v>44847</v>
      </c>
      <c r="O4942" s="654">
        <v>44852</v>
      </c>
      <c r="P4942" s="118"/>
      <c r="Q4942" s="271" t="s">
        <v>100</v>
      </c>
      <c r="R4942" s="455">
        <f t="shared" si="94"/>
        <v>2022</v>
      </c>
    </row>
    <row r="4943" spans="1:23" ht="23.25" hidden="1" customHeight="1" x14ac:dyDescent="0.25">
      <c r="A4943" s="445" t="s">
        <v>78</v>
      </c>
      <c r="B4943" s="86" t="s">
        <v>7959</v>
      </c>
      <c r="C4943" s="661" t="s">
        <v>7448</v>
      </c>
      <c r="D4943" s="118" t="s">
        <v>7960</v>
      </c>
      <c r="E4943" s="437" t="s">
        <v>7961</v>
      </c>
      <c r="F4943" s="118" t="s">
        <v>32</v>
      </c>
      <c r="G4943" s="661">
        <v>1</v>
      </c>
      <c r="H4943" s="650">
        <v>8416.23</v>
      </c>
      <c r="I4943" s="650">
        <v>8416.23</v>
      </c>
      <c r="J4943" s="168">
        <v>44824</v>
      </c>
      <c r="K4943" s="671" t="s">
        <v>5</v>
      </c>
      <c r="L4943" s="312" t="s">
        <v>5801</v>
      </c>
      <c r="M4943" s="652" t="s">
        <v>2632</v>
      </c>
      <c r="N4943" s="654">
        <v>44833</v>
      </c>
      <c r="O4943" s="674">
        <v>44853</v>
      </c>
      <c r="P4943" s="118"/>
      <c r="Q4943" s="271" t="s">
        <v>67</v>
      </c>
      <c r="R4943" s="455">
        <f t="shared" si="94"/>
        <v>2022</v>
      </c>
    </row>
    <row r="4944" spans="1:23" ht="23.25" hidden="1" customHeight="1" x14ac:dyDescent="0.25">
      <c r="A4944" s="124" t="s">
        <v>9</v>
      </c>
      <c r="B4944" s="86" t="s">
        <v>3110</v>
      </c>
      <c r="C4944" s="661" t="s">
        <v>1702</v>
      </c>
      <c r="D4944" s="118" t="s">
        <v>1231</v>
      </c>
      <c r="E4944" s="124" t="s">
        <v>3110</v>
      </c>
      <c r="F4944" s="118" t="s">
        <v>2334</v>
      </c>
      <c r="G4944" s="661">
        <v>8</v>
      </c>
      <c r="H4944" s="650">
        <v>26.13</v>
      </c>
      <c r="I4944" s="650">
        <v>209.04</v>
      </c>
      <c r="J4944" s="168">
        <v>44825</v>
      </c>
      <c r="K4944" s="671" t="s">
        <v>4712</v>
      </c>
      <c r="L4944" s="312" t="s">
        <v>9</v>
      </c>
      <c r="M4944" s="652" t="s">
        <v>60</v>
      </c>
      <c r="N4944" s="654">
        <v>44831</v>
      </c>
      <c r="O4944" s="654">
        <v>44852</v>
      </c>
      <c r="P4944" s="118"/>
      <c r="Q4944" s="271" t="s">
        <v>100</v>
      </c>
      <c r="R4944" s="455">
        <f t="shared" si="94"/>
        <v>2022</v>
      </c>
    </row>
    <row r="4945" spans="1:18" ht="23.25" hidden="1" customHeight="1" x14ac:dyDescent="0.25">
      <c r="A4945" s="86" t="s">
        <v>0</v>
      </c>
      <c r="B4945" s="86" t="s">
        <v>6004</v>
      </c>
      <c r="C4945" s="661" t="s">
        <v>7962</v>
      </c>
      <c r="D4945" s="422" t="s">
        <v>6005</v>
      </c>
      <c r="E4945" s="333" t="s">
        <v>6006</v>
      </c>
      <c r="F4945" s="118" t="s">
        <v>44</v>
      </c>
      <c r="G4945" s="661">
        <v>4</v>
      </c>
      <c r="H4945" s="650">
        <v>5.97</v>
      </c>
      <c r="I4945" s="650">
        <f>H4945*G4945</f>
        <v>23.88</v>
      </c>
      <c r="J4945" s="420">
        <v>44826</v>
      </c>
      <c r="K4945" s="600" t="s">
        <v>33</v>
      </c>
      <c r="L4945" s="361" t="s">
        <v>0</v>
      </c>
      <c r="M4945" s="652" t="s">
        <v>114</v>
      </c>
      <c r="N4945" s="654">
        <v>44860</v>
      </c>
      <c r="O4945" s="654">
        <v>44862</v>
      </c>
      <c r="P4945" s="86"/>
      <c r="Q4945" s="271" t="s">
        <v>67</v>
      </c>
      <c r="R4945" s="658">
        <v>2022</v>
      </c>
    </row>
    <row r="4946" spans="1:18" ht="23.25" hidden="1" customHeight="1" x14ac:dyDescent="0.25">
      <c r="A4946" s="86" t="s">
        <v>9</v>
      </c>
      <c r="B4946" s="86" t="s">
        <v>6007</v>
      </c>
      <c r="C4946" s="661" t="s">
        <v>2053</v>
      </c>
      <c r="D4946" s="422" t="s">
        <v>6008</v>
      </c>
      <c r="E4946" s="337" t="s">
        <v>6009</v>
      </c>
      <c r="F4946" s="118" t="s">
        <v>44</v>
      </c>
      <c r="G4946" s="661">
        <v>4</v>
      </c>
      <c r="H4946" s="650">
        <v>19.22</v>
      </c>
      <c r="I4946" s="650">
        <f>H4946*G4946</f>
        <v>76.88</v>
      </c>
      <c r="J4946" s="420">
        <v>44826</v>
      </c>
      <c r="K4946" s="600" t="s">
        <v>33</v>
      </c>
      <c r="L4946" s="361" t="s">
        <v>9</v>
      </c>
      <c r="M4946" s="652" t="s">
        <v>114</v>
      </c>
      <c r="N4946" s="654">
        <v>44860</v>
      </c>
      <c r="O4946" s="654">
        <v>44862</v>
      </c>
      <c r="P4946" s="86"/>
      <c r="Q4946" s="271" t="s">
        <v>67</v>
      </c>
      <c r="R4946" s="658">
        <v>2022</v>
      </c>
    </row>
    <row r="4947" spans="1:18" ht="23.25" hidden="1" customHeight="1" x14ac:dyDescent="0.25">
      <c r="A4947" s="86" t="s">
        <v>9</v>
      </c>
      <c r="B4947" s="86" t="s">
        <v>6007</v>
      </c>
      <c r="C4947" s="661" t="s">
        <v>2053</v>
      </c>
      <c r="D4947" s="422" t="s">
        <v>6010</v>
      </c>
      <c r="E4947" s="337" t="s">
        <v>6011</v>
      </c>
      <c r="F4947" s="118" t="s">
        <v>44</v>
      </c>
      <c r="G4947" s="661">
        <v>4</v>
      </c>
      <c r="H4947" s="650">
        <v>21.21</v>
      </c>
      <c r="I4947" s="650">
        <f>H4947*G4947</f>
        <v>84.84</v>
      </c>
      <c r="J4947" s="420">
        <v>44826</v>
      </c>
      <c r="K4947" s="600" t="s">
        <v>33</v>
      </c>
      <c r="L4947" s="361" t="s">
        <v>9</v>
      </c>
      <c r="M4947" s="652" t="s">
        <v>114</v>
      </c>
      <c r="N4947" s="654">
        <v>44860</v>
      </c>
      <c r="O4947" s="654">
        <v>44862</v>
      </c>
      <c r="P4947" s="86"/>
      <c r="Q4947" s="271" t="s">
        <v>67</v>
      </c>
      <c r="R4947" s="658">
        <v>2022</v>
      </c>
    </row>
    <row r="4948" spans="1:18" ht="23.25" hidden="1" customHeight="1" x14ac:dyDescent="0.25">
      <c r="A4948" s="86" t="s">
        <v>6654</v>
      </c>
      <c r="B4948" s="86" t="s">
        <v>7963</v>
      </c>
      <c r="C4948" s="661" t="s">
        <v>7964</v>
      </c>
      <c r="D4948" s="422" t="s">
        <v>7965</v>
      </c>
      <c r="E4948" s="337" t="s">
        <v>7966</v>
      </c>
      <c r="F4948" s="118" t="s">
        <v>44</v>
      </c>
      <c r="G4948" s="661">
        <v>4</v>
      </c>
      <c r="H4948" s="650"/>
      <c r="I4948" s="650">
        <f>H4948*G4948</f>
        <v>0</v>
      </c>
      <c r="J4948" s="168">
        <v>44826</v>
      </c>
      <c r="K4948" s="671" t="s">
        <v>234</v>
      </c>
      <c r="L4948" s="312"/>
      <c r="M4948" s="652" t="s">
        <v>60</v>
      </c>
      <c r="N4948" s="654">
        <v>44852</v>
      </c>
      <c r="O4948" s="654">
        <v>44841</v>
      </c>
      <c r="P4948" s="118"/>
      <c r="Q4948" s="271" t="s">
        <v>100</v>
      </c>
      <c r="R4948" s="455">
        <f t="shared" ref="R4948:R4991" si="95">YEAR(J4948)</f>
        <v>2022</v>
      </c>
    </row>
    <row r="4949" spans="1:18" ht="23.25" hidden="1" customHeight="1" x14ac:dyDescent="0.25">
      <c r="A4949" s="445" t="s">
        <v>10</v>
      </c>
      <c r="B4949" s="86" t="s">
        <v>4295</v>
      </c>
      <c r="C4949" s="661" t="s">
        <v>694</v>
      </c>
      <c r="D4949" s="118" t="s">
        <v>7967</v>
      </c>
      <c r="E4949" s="124" t="s">
        <v>7968</v>
      </c>
      <c r="F4949" s="118" t="s">
        <v>144</v>
      </c>
      <c r="G4949" s="661">
        <v>1</v>
      </c>
      <c r="H4949" s="650"/>
      <c r="I4949" s="650"/>
      <c r="J4949" s="168">
        <v>44826</v>
      </c>
      <c r="K4949" s="930" t="s">
        <v>694</v>
      </c>
      <c r="L4949" s="312" t="s">
        <v>2792</v>
      </c>
      <c r="M4949" s="652" t="s">
        <v>60</v>
      </c>
      <c r="N4949" s="654">
        <v>44831</v>
      </c>
      <c r="O4949" s="654">
        <v>44841</v>
      </c>
      <c r="P4949" s="713"/>
      <c r="Q4949" s="271" t="s">
        <v>67</v>
      </c>
      <c r="R4949" s="455">
        <f t="shared" si="95"/>
        <v>2022</v>
      </c>
    </row>
    <row r="4950" spans="1:18" ht="23.25" hidden="1" customHeight="1" x14ac:dyDescent="0.25">
      <c r="A4950" s="124" t="s">
        <v>54</v>
      </c>
      <c r="B4950" s="86" t="s">
        <v>7373</v>
      </c>
      <c r="C4950" s="661" t="s">
        <v>694</v>
      </c>
      <c r="D4950" s="422">
        <v>940261</v>
      </c>
      <c r="E4950" s="337" t="s">
        <v>7375</v>
      </c>
      <c r="F4950" s="118" t="s">
        <v>2334</v>
      </c>
      <c r="G4950" s="661">
        <v>3</v>
      </c>
      <c r="H4950" s="650"/>
      <c r="I4950" s="650"/>
      <c r="J4950" s="168">
        <v>44830</v>
      </c>
      <c r="K4950" s="930" t="s">
        <v>694</v>
      </c>
      <c r="L4950" s="312" t="s">
        <v>54</v>
      </c>
      <c r="M4950" s="652" t="s">
        <v>60</v>
      </c>
      <c r="N4950" s="654">
        <v>44831</v>
      </c>
      <c r="O4950" s="654">
        <v>44841</v>
      </c>
      <c r="P4950" s="713"/>
      <c r="Q4950" s="271" t="s">
        <v>67</v>
      </c>
      <c r="R4950" s="455">
        <f t="shared" si="95"/>
        <v>2022</v>
      </c>
    </row>
    <row r="4951" spans="1:18" ht="23.25" hidden="1" customHeight="1" x14ac:dyDescent="0.25">
      <c r="A4951" s="438" t="s">
        <v>103</v>
      </c>
      <c r="B4951" s="86" t="s">
        <v>7969</v>
      </c>
      <c r="C4951" s="668" t="s">
        <v>3753</v>
      </c>
      <c r="D4951" s="422" t="s">
        <v>4023</v>
      </c>
      <c r="E4951" s="337" t="s">
        <v>4024</v>
      </c>
      <c r="F4951" s="439" t="s">
        <v>32</v>
      </c>
      <c r="G4951" s="439">
        <v>2</v>
      </c>
      <c r="H4951" s="650"/>
      <c r="I4951" s="650"/>
      <c r="J4951" s="168">
        <v>44831</v>
      </c>
      <c r="K4951" s="671" t="s">
        <v>4712</v>
      </c>
      <c r="L4951" s="312" t="s">
        <v>145</v>
      </c>
      <c r="M4951" s="652" t="s">
        <v>60</v>
      </c>
      <c r="N4951" s="654">
        <v>44861</v>
      </c>
      <c r="O4951" s="654">
        <v>44841</v>
      </c>
      <c r="P4951" s="118"/>
      <c r="Q4951" s="271" t="s">
        <v>67</v>
      </c>
      <c r="R4951" s="455">
        <f t="shared" si="95"/>
        <v>2022</v>
      </c>
    </row>
    <row r="4952" spans="1:18" ht="23.25" hidden="1" customHeight="1" x14ac:dyDescent="0.25">
      <c r="A4952" s="333" t="s">
        <v>7970</v>
      </c>
      <c r="B4952" s="86" t="s">
        <v>7971</v>
      </c>
      <c r="C4952" s="661" t="s">
        <v>178</v>
      </c>
      <c r="D4952" s="422" t="s">
        <v>7972</v>
      </c>
      <c r="E4952" s="481" t="s">
        <v>7971</v>
      </c>
      <c r="F4952" s="118" t="s">
        <v>144</v>
      </c>
      <c r="G4952" s="661">
        <v>20</v>
      </c>
      <c r="H4952" s="650">
        <v>29.79</v>
      </c>
      <c r="I4952" s="650">
        <f>H4952*G4952</f>
        <v>595.79999999999995</v>
      </c>
      <c r="J4952" s="168">
        <v>44831</v>
      </c>
      <c r="K4952" s="731" t="s">
        <v>178</v>
      </c>
      <c r="L4952" s="312" t="s">
        <v>389</v>
      </c>
      <c r="M4952" s="652" t="s">
        <v>60</v>
      </c>
      <c r="N4952" s="654">
        <v>44862</v>
      </c>
      <c r="O4952" s="654">
        <v>44862</v>
      </c>
      <c r="P4952" s="713"/>
      <c r="Q4952" s="271" t="s">
        <v>67</v>
      </c>
      <c r="R4952" s="455">
        <f t="shared" si="95"/>
        <v>2022</v>
      </c>
    </row>
    <row r="4953" spans="1:18" ht="23.25" hidden="1" customHeight="1" x14ac:dyDescent="0.25">
      <c r="A4953" s="86" t="s">
        <v>36</v>
      </c>
      <c r="B4953" s="86" t="s">
        <v>7973</v>
      </c>
      <c r="C4953" s="661" t="s">
        <v>4253</v>
      </c>
      <c r="D4953" s="422">
        <v>6066178</v>
      </c>
      <c r="E4953" s="337" t="s">
        <v>7974</v>
      </c>
      <c r="F4953" s="118" t="s">
        <v>32</v>
      </c>
      <c r="G4953" s="661">
        <v>1</v>
      </c>
      <c r="H4953" s="650">
        <v>315.92</v>
      </c>
      <c r="I4953" s="650">
        <v>315.92</v>
      </c>
      <c r="J4953" s="500">
        <v>44831</v>
      </c>
      <c r="K4953" s="671" t="s">
        <v>33</v>
      </c>
      <c r="L4953" s="312" t="s">
        <v>36</v>
      </c>
      <c r="M4953" s="652" t="s">
        <v>60</v>
      </c>
      <c r="N4953" s="654">
        <v>44831</v>
      </c>
      <c r="O4953" s="654">
        <v>44841</v>
      </c>
      <c r="P4953" s="118"/>
      <c r="Q4953" s="271" t="s">
        <v>67</v>
      </c>
      <c r="R4953" s="455">
        <f t="shared" si="95"/>
        <v>2022</v>
      </c>
    </row>
    <row r="4954" spans="1:18" ht="23.25" hidden="1" customHeight="1" x14ac:dyDescent="0.25">
      <c r="A4954" s="86" t="s">
        <v>154</v>
      </c>
      <c r="B4954" s="86" t="s">
        <v>7975</v>
      </c>
      <c r="C4954" s="661" t="s">
        <v>784</v>
      </c>
      <c r="D4954" s="422" t="s">
        <v>7976</v>
      </c>
      <c r="E4954" s="337" t="s">
        <v>7975</v>
      </c>
      <c r="F4954" s="118" t="s">
        <v>144</v>
      </c>
      <c r="G4954" s="661">
        <v>8</v>
      </c>
      <c r="H4954" s="650">
        <v>13.36</v>
      </c>
      <c r="I4954" s="650">
        <f>H4954*G4954</f>
        <v>106.88</v>
      </c>
      <c r="J4954" s="168">
        <v>44832</v>
      </c>
      <c r="K4954" s="782" t="s">
        <v>784</v>
      </c>
      <c r="L4954" s="312" t="s">
        <v>154</v>
      </c>
      <c r="M4954" s="652" t="s">
        <v>114</v>
      </c>
      <c r="N4954" s="654">
        <v>44886</v>
      </c>
      <c r="O4954" s="654">
        <v>44890</v>
      </c>
      <c r="P4954" s="118"/>
      <c r="Q4954" s="7" t="s">
        <v>67</v>
      </c>
      <c r="R4954" s="455">
        <f t="shared" si="95"/>
        <v>2022</v>
      </c>
    </row>
    <row r="4955" spans="1:18" ht="23.25" hidden="1" customHeight="1" x14ac:dyDescent="0.25">
      <c r="A4955" s="86" t="s">
        <v>154</v>
      </c>
      <c r="B4955" s="86" t="s">
        <v>7977</v>
      </c>
      <c r="C4955" s="661" t="s">
        <v>234</v>
      </c>
      <c r="D4955" s="422" t="s">
        <v>7978</v>
      </c>
      <c r="E4955" s="337" t="s">
        <v>7977</v>
      </c>
      <c r="F4955" s="118" t="s">
        <v>144</v>
      </c>
      <c r="G4955" s="661">
        <v>6</v>
      </c>
      <c r="H4955" s="650"/>
      <c r="I4955" s="650">
        <f>G4955*H4955</f>
        <v>0</v>
      </c>
      <c r="J4955" s="168">
        <v>44833</v>
      </c>
      <c r="K4955" s="671" t="s">
        <v>234</v>
      </c>
      <c r="L4955" s="312" t="s">
        <v>154</v>
      </c>
      <c r="M4955" s="652" t="s">
        <v>3531</v>
      </c>
      <c r="N4955" s="654">
        <v>44845</v>
      </c>
      <c r="O4955" s="654">
        <v>44847</v>
      </c>
      <c r="P4955" s="118"/>
      <c r="Q4955" s="271" t="s">
        <v>100</v>
      </c>
      <c r="R4955" s="455">
        <f t="shared" si="95"/>
        <v>2022</v>
      </c>
    </row>
    <row r="4956" spans="1:18" ht="23.25" hidden="1" customHeight="1" x14ac:dyDescent="0.25">
      <c r="A4956" s="338" t="s">
        <v>0</v>
      </c>
      <c r="B4956" s="5" t="s">
        <v>2500</v>
      </c>
      <c r="C4956" s="376"/>
      <c r="D4956" s="422"/>
      <c r="E4956" s="337" t="s">
        <v>6743</v>
      </c>
      <c r="F4956" s="717" t="s">
        <v>94</v>
      </c>
      <c r="G4956" s="344">
        <v>6</v>
      </c>
      <c r="H4956" s="650"/>
      <c r="I4956" s="650"/>
      <c r="J4956" s="665">
        <v>43959</v>
      </c>
      <c r="K4956" s="597" t="s">
        <v>76</v>
      </c>
      <c r="L4956" s="568" t="s">
        <v>0</v>
      </c>
      <c r="M4956" s="652" t="s">
        <v>4469</v>
      </c>
      <c r="N4956" s="660">
        <v>43969</v>
      </c>
      <c r="O4956" s="654">
        <v>43970</v>
      </c>
      <c r="P4956" s="124"/>
      <c r="Q4956" s="269" t="s">
        <v>100</v>
      </c>
      <c r="R4956" s="658">
        <f t="shared" si="95"/>
        <v>2020</v>
      </c>
    </row>
    <row r="4957" spans="1:18" ht="23.25" hidden="1" customHeight="1" x14ac:dyDescent="0.25">
      <c r="A4957" s="338" t="s">
        <v>0</v>
      </c>
      <c r="B4957" s="5" t="s">
        <v>2500</v>
      </c>
      <c r="C4957" s="376"/>
      <c r="D4957" s="422"/>
      <c r="E4957" s="337" t="s">
        <v>6744</v>
      </c>
      <c r="F4957" s="717" t="s">
        <v>94</v>
      </c>
      <c r="G4957" s="344">
        <v>6</v>
      </c>
      <c r="H4957" s="650"/>
      <c r="I4957" s="650"/>
      <c r="J4957" s="665">
        <v>43959</v>
      </c>
      <c r="K4957" s="597" t="s">
        <v>76</v>
      </c>
      <c r="L4957" s="568" t="s">
        <v>0</v>
      </c>
      <c r="M4957" s="652" t="s">
        <v>4469</v>
      </c>
      <c r="N4957" s="660">
        <v>43969</v>
      </c>
      <c r="O4957" s="654">
        <v>43970</v>
      </c>
      <c r="P4957" s="124"/>
      <c r="Q4957" s="269" t="s">
        <v>100</v>
      </c>
      <c r="R4957" s="658">
        <f t="shared" si="95"/>
        <v>2020</v>
      </c>
    </row>
    <row r="4958" spans="1:18" ht="23.25" hidden="1" customHeight="1" x14ac:dyDescent="0.25">
      <c r="A4958" s="124" t="s">
        <v>878</v>
      </c>
      <c r="B4958" s="86" t="s">
        <v>3154</v>
      </c>
      <c r="C4958" s="661" t="s">
        <v>4494</v>
      </c>
      <c r="D4958" s="118"/>
      <c r="E4958" s="337" t="s">
        <v>3155</v>
      </c>
      <c r="F4958" s="118" t="s">
        <v>2334</v>
      </c>
      <c r="G4958" s="661">
        <v>25</v>
      </c>
      <c r="H4958" s="650">
        <v>20.14</v>
      </c>
      <c r="I4958" s="650">
        <f>G4958*H4958</f>
        <v>503.5</v>
      </c>
      <c r="J4958" s="168">
        <v>44833</v>
      </c>
      <c r="K4958" s="671" t="s">
        <v>4495</v>
      </c>
      <c r="L4958" s="312" t="s">
        <v>103</v>
      </c>
      <c r="M4958" s="652" t="s">
        <v>3531</v>
      </c>
      <c r="N4958" s="654">
        <v>44847</v>
      </c>
      <c r="O4958" s="654">
        <v>44862</v>
      </c>
      <c r="P4958" s="118"/>
      <c r="Q4958" s="271" t="s">
        <v>100</v>
      </c>
      <c r="R4958" s="455">
        <f t="shared" si="95"/>
        <v>2022</v>
      </c>
    </row>
    <row r="4959" spans="1:18" ht="23.25" hidden="1" customHeight="1" x14ac:dyDescent="0.25">
      <c r="A4959" s="338" t="s">
        <v>0</v>
      </c>
      <c r="B4959" s="5" t="s">
        <v>2500</v>
      </c>
      <c r="C4959" s="376"/>
      <c r="D4959" s="422"/>
      <c r="E4959" s="337" t="s">
        <v>6743</v>
      </c>
      <c r="F4959" s="717" t="s">
        <v>94</v>
      </c>
      <c r="G4959" s="344">
        <v>6</v>
      </c>
      <c r="H4959" s="650"/>
      <c r="I4959" s="650"/>
      <c r="J4959" s="665">
        <v>43959</v>
      </c>
      <c r="K4959" s="597" t="s">
        <v>76</v>
      </c>
      <c r="L4959" s="568" t="s">
        <v>0</v>
      </c>
      <c r="M4959" s="652" t="s">
        <v>4469</v>
      </c>
      <c r="N4959" s="660">
        <v>43969</v>
      </c>
      <c r="O4959" s="654">
        <v>43970</v>
      </c>
      <c r="P4959" s="124"/>
      <c r="Q4959" s="269" t="s">
        <v>100</v>
      </c>
      <c r="R4959" s="658">
        <f t="shared" si="95"/>
        <v>2020</v>
      </c>
    </row>
    <row r="4960" spans="1:18" ht="23.25" hidden="1" customHeight="1" x14ac:dyDescent="0.25">
      <c r="A4960" s="338" t="s">
        <v>0</v>
      </c>
      <c r="B4960" s="5" t="s">
        <v>2500</v>
      </c>
      <c r="C4960" s="376"/>
      <c r="D4960" s="422"/>
      <c r="E4960" s="337" t="s">
        <v>6744</v>
      </c>
      <c r="F4960" s="717" t="s">
        <v>94</v>
      </c>
      <c r="G4960" s="344">
        <v>6</v>
      </c>
      <c r="H4960" s="650"/>
      <c r="I4960" s="650"/>
      <c r="J4960" s="665">
        <v>43959</v>
      </c>
      <c r="K4960" s="597" t="s">
        <v>76</v>
      </c>
      <c r="L4960" s="568" t="s">
        <v>0</v>
      </c>
      <c r="M4960" s="652" t="s">
        <v>4469</v>
      </c>
      <c r="N4960" s="660">
        <v>43969</v>
      </c>
      <c r="O4960" s="654">
        <v>43970</v>
      </c>
      <c r="P4960" s="124"/>
      <c r="Q4960" s="269" t="s">
        <v>100</v>
      </c>
      <c r="R4960" s="658">
        <f t="shared" si="95"/>
        <v>2020</v>
      </c>
    </row>
    <row r="4961" spans="1:23" ht="23.25" hidden="1" customHeight="1" x14ac:dyDescent="0.25">
      <c r="A4961" s="445" t="s">
        <v>7979</v>
      </c>
      <c r="B4961" s="438" t="s">
        <v>7980</v>
      </c>
      <c r="C4961" s="664"/>
      <c r="D4961" s="422"/>
      <c r="E4961" s="337" t="s">
        <v>7981</v>
      </c>
      <c r="F4961" s="122" t="s">
        <v>144</v>
      </c>
      <c r="G4961" s="664">
        <v>2</v>
      </c>
      <c r="H4961" s="650"/>
      <c r="I4961" s="650"/>
      <c r="J4961" s="665">
        <v>43984</v>
      </c>
      <c r="K4961" s="602" t="s">
        <v>76</v>
      </c>
      <c r="L4961" s="568" t="s">
        <v>36</v>
      </c>
      <c r="M4961" s="652" t="s">
        <v>935</v>
      </c>
      <c r="N4961" s="660">
        <v>44005</v>
      </c>
      <c r="O4961" s="654">
        <v>44005</v>
      </c>
      <c r="P4961" s="124"/>
      <c r="Q4961" s="269" t="s">
        <v>100</v>
      </c>
      <c r="R4961" s="667">
        <f t="shared" si="95"/>
        <v>2020</v>
      </c>
    </row>
    <row r="4962" spans="1:23" ht="23.25" hidden="1" customHeight="1" x14ac:dyDescent="0.25">
      <c r="A4962" s="456" t="s">
        <v>10</v>
      </c>
      <c r="B4962" s="438" t="s">
        <v>7982</v>
      </c>
      <c r="C4962" s="668" t="s">
        <v>4783</v>
      </c>
      <c r="D4962" s="470" t="s">
        <v>7983</v>
      </c>
      <c r="E4962" s="481" t="s">
        <v>1696</v>
      </c>
      <c r="F4962" s="467" t="s">
        <v>94</v>
      </c>
      <c r="G4962" s="439">
        <v>6</v>
      </c>
      <c r="H4962" s="650">
        <v>61.4</v>
      </c>
      <c r="I4962" s="650">
        <f>G4962*H4962</f>
        <v>368.4</v>
      </c>
      <c r="J4962" s="919">
        <v>44841</v>
      </c>
      <c r="K4962" s="602" t="s">
        <v>4783</v>
      </c>
      <c r="L4962" s="497" t="s">
        <v>2792</v>
      </c>
      <c r="M4962" s="652" t="s">
        <v>114</v>
      </c>
      <c r="N4962" s="654">
        <v>44860</v>
      </c>
      <c r="O4962" s="654">
        <v>44862</v>
      </c>
      <c r="P4962" s="438" t="s">
        <v>7984</v>
      </c>
      <c r="Q4962" s="696" t="s">
        <v>100</v>
      </c>
      <c r="R4962" s="455">
        <f t="shared" si="95"/>
        <v>2022</v>
      </c>
    </row>
    <row r="4963" spans="1:23" ht="23.25" hidden="1" customHeight="1" x14ac:dyDescent="0.25">
      <c r="A4963" s="441" t="s">
        <v>10</v>
      </c>
      <c r="B4963" s="445" t="s">
        <v>693</v>
      </c>
      <c r="C4963" s="458" t="s">
        <v>694</v>
      </c>
      <c r="D4963" s="467">
        <v>1052927</v>
      </c>
      <c r="E4963" s="481" t="s">
        <v>695</v>
      </c>
      <c r="F4963" s="467" t="s">
        <v>94</v>
      </c>
      <c r="G4963" s="467">
        <v>1</v>
      </c>
      <c r="H4963" s="650"/>
      <c r="I4963" s="650"/>
      <c r="J4963" s="672">
        <v>44841</v>
      </c>
      <c r="K4963" s="930" t="s">
        <v>694</v>
      </c>
      <c r="L4963" s="578" t="s">
        <v>113</v>
      </c>
      <c r="M4963" s="652" t="s">
        <v>4099</v>
      </c>
      <c r="N4963" s="654">
        <v>44860</v>
      </c>
      <c r="O4963" s="654">
        <v>44862</v>
      </c>
      <c r="P4963" s="713"/>
      <c r="Q4963" s="271" t="s">
        <v>67</v>
      </c>
      <c r="R4963" s="455">
        <f t="shared" si="95"/>
        <v>2022</v>
      </c>
    </row>
    <row r="4964" spans="1:23" ht="23.25" hidden="1" customHeight="1" x14ac:dyDescent="0.25">
      <c r="A4964" s="86" t="s">
        <v>0</v>
      </c>
      <c r="B4964" s="86" t="s">
        <v>7985</v>
      </c>
      <c r="C4964" s="661" t="s">
        <v>216</v>
      </c>
      <c r="D4964" s="118" t="s">
        <v>7986</v>
      </c>
      <c r="E4964" s="124" t="s">
        <v>7987</v>
      </c>
      <c r="F4964" s="118" t="s">
        <v>94</v>
      </c>
      <c r="G4964" s="661">
        <v>6</v>
      </c>
      <c r="H4964" s="650">
        <v>28.35</v>
      </c>
      <c r="I4964" s="650">
        <f>G4964*H4964</f>
        <v>170.10000000000002</v>
      </c>
      <c r="J4964" s="168">
        <v>44841</v>
      </c>
      <c r="K4964" s="671" t="s">
        <v>166</v>
      </c>
      <c r="L4964" s="312" t="s">
        <v>0</v>
      </c>
      <c r="M4964" s="652" t="s">
        <v>114</v>
      </c>
      <c r="N4964" s="654">
        <v>44845</v>
      </c>
      <c r="O4964" s="654">
        <v>44886</v>
      </c>
      <c r="P4964" s="118"/>
      <c r="Q4964" s="271" t="s">
        <v>100</v>
      </c>
      <c r="R4964" s="455">
        <f t="shared" si="95"/>
        <v>2022</v>
      </c>
    </row>
    <row r="4965" spans="1:23" ht="23.25" hidden="1" customHeight="1" x14ac:dyDescent="0.25">
      <c r="A4965" s="333" t="s">
        <v>0</v>
      </c>
      <c r="B4965" s="86" t="s">
        <v>7985</v>
      </c>
      <c r="C4965" s="661" t="s">
        <v>216</v>
      </c>
      <c r="D4965" s="118" t="s">
        <v>7988</v>
      </c>
      <c r="E4965" s="481" t="s">
        <v>4354</v>
      </c>
      <c r="F4965" s="118" t="s">
        <v>94</v>
      </c>
      <c r="G4965" s="661">
        <v>2</v>
      </c>
      <c r="H4965" s="650">
        <v>85.05</v>
      </c>
      <c r="I4965" s="650">
        <f>H4965*G4965</f>
        <v>170.1</v>
      </c>
      <c r="J4965" s="168">
        <v>44841</v>
      </c>
      <c r="K4965" s="731" t="s">
        <v>166</v>
      </c>
      <c r="L4965" s="312" t="s">
        <v>0</v>
      </c>
      <c r="M4965" s="652" t="s">
        <v>114</v>
      </c>
      <c r="N4965" s="654">
        <v>44845</v>
      </c>
      <c r="O4965" s="654">
        <v>44886</v>
      </c>
      <c r="P4965" s="162"/>
      <c r="Q4965" s="271" t="s">
        <v>100</v>
      </c>
      <c r="R4965" s="455">
        <f t="shared" si="95"/>
        <v>2022</v>
      </c>
    </row>
    <row r="4966" spans="1:23" ht="23.25" hidden="1" customHeight="1" x14ac:dyDescent="0.25">
      <c r="A4966" s="86" t="s">
        <v>154</v>
      </c>
      <c r="B4966" s="86" t="s">
        <v>7989</v>
      </c>
      <c r="C4966" s="661"/>
      <c r="D4966" s="118" t="s">
        <v>7990</v>
      </c>
      <c r="E4966" s="86" t="s">
        <v>7989</v>
      </c>
      <c r="F4966" s="118" t="s">
        <v>144</v>
      </c>
      <c r="G4966" s="661">
        <v>25</v>
      </c>
      <c r="H4966" s="650"/>
      <c r="I4966" s="650">
        <f>H4966*G4966</f>
        <v>0</v>
      </c>
      <c r="J4966" s="168">
        <v>44844</v>
      </c>
      <c r="K4966" s="671" t="s">
        <v>188</v>
      </c>
      <c r="L4966" s="312" t="s">
        <v>9</v>
      </c>
      <c r="M4966" s="652" t="s">
        <v>114</v>
      </c>
      <c r="N4966" s="654">
        <v>44851</v>
      </c>
      <c r="O4966" s="654">
        <v>44862</v>
      </c>
      <c r="P4966" s="713"/>
      <c r="Q4966" s="271" t="s">
        <v>100</v>
      </c>
      <c r="R4966" s="455">
        <f t="shared" si="95"/>
        <v>2022</v>
      </c>
    </row>
    <row r="4967" spans="1:23" ht="23.25" hidden="1" customHeight="1" x14ac:dyDescent="0.25">
      <c r="A4967" s="456" t="s">
        <v>0</v>
      </c>
      <c r="B4967" s="438" t="s">
        <v>1780</v>
      </c>
      <c r="C4967" s="668" t="s">
        <v>362</v>
      </c>
      <c r="D4967" s="470" t="s">
        <v>1807</v>
      </c>
      <c r="E4967" s="445" t="s">
        <v>1808</v>
      </c>
      <c r="F4967" s="668" t="s">
        <v>94</v>
      </c>
      <c r="G4967" s="439">
        <v>4</v>
      </c>
      <c r="H4967" s="650">
        <v>113.76</v>
      </c>
      <c r="I4967" s="650">
        <f>H4967*G4967</f>
        <v>455.04</v>
      </c>
      <c r="J4967" s="799">
        <v>44845</v>
      </c>
      <c r="K4967" s="602" t="s">
        <v>362</v>
      </c>
      <c r="L4967" s="497" t="s">
        <v>0</v>
      </c>
      <c r="M4967" s="652" t="s">
        <v>114</v>
      </c>
      <c r="N4967" s="653">
        <v>44852</v>
      </c>
      <c r="O4967" s="654">
        <v>44862</v>
      </c>
      <c r="P4967" s="438"/>
      <c r="Q4967" s="480" t="s">
        <v>100</v>
      </c>
      <c r="R4967" s="455">
        <f t="shared" si="95"/>
        <v>2022</v>
      </c>
    </row>
    <row r="4968" spans="1:23" ht="23.25" hidden="1" customHeight="1" x14ac:dyDescent="0.25">
      <c r="A4968" s="86" t="s">
        <v>0</v>
      </c>
      <c r="B4968" s="86" t="s">
        <v>7991</v>
      </c>
      <c r="C4968" s="118" t="s">
        <v>7448</v>
      </c>
      <c r="D4968" s="118" t="s">
        <v>7992</v>
      </c>
      <c r="E4968" s="124" t="s">
        <v>7993</v>
      </c>
      <c r="F4968" s="118" t="s">
        <v>94</v>
      </c>
      <c r="G4968" s="118">
        <v>1</v>
      </c>
      <c r="H4968" s="650">
        <v>1394.29</v>
      </c>
      <c r="I4968" s="650">
        <f>H4968*G4968</f>
        <v>1394.29</v>
      </c>
      <c r="J4968" s="168">
        <v>44845</v>
      </c>
      <c r="K4968" s="673" t="s">
        <v>5</v>
      </c>
      <c r="L4968" s="312"/>
      <c r="M4968" s="652" t="s">
        <v>114</v>
      </c>
      <c r="N4968" s="654">
        <v>44854</v>
      </c>
      <c r="O4968" s="654">
        <v>44862</v>
      </c>
      <c r="P4968" s="160" t="s">
        <v>7994</v>
      </c>
      <c r="Q4968" s="271" t="s">
        <v>100</v>
      </c>
      <c r="R4968" s="455">
        <f t="shared" si="95"/>
        <v>2022</v>
      </c>
    </row>
    <row r="4969" spans="1:23" ht="23.25" hidden="1" customHeight="1" x14ac:dyDescent="0.25">
      <c r="A4969" s="86" t="s">
        <v>78</v>
      </c>
      <c r="B4969" s="86" t="s">
        <v>7991</v>
      </c>
      <c r="C4969" s="118" t="s">
        <v>7448</v>
      </c>
      <c r="D4969" s="470" t="s">
        <v>7508</v>
      </c>
      <c r="E4969" s="333" t="s">
        <v>7995</v>
      </c>
      <c r="F4969" s="118" t="s">
        <v>94</v>
      </c>
      <c r="G4969" s="118">
        <v>21</v>
      </c>
      <c r="H4969" s="650">
        <v>0.37</v>
      </c>
      <c r="I4969" s="650">
        <f>H4969*G4969</f>
        <v>7.77</v>
      </c>
      <c r="J4969" s="799">
        <v>44851</v>
      </c>
      <c r="K4969" s="673" t="s">
        <v>5</v>
      </c>
      <c r="L4969" s="312"/>
      <c r="M4969" s="652" t="s">
        <v>114</v>
      </c>
      <c r="N4969" s="654">
        <v>44854</v>
      </c>
      <c r="O4969" s="654">
        <v>44862</v>
      </c>
      <c r="P4969" s="160" t="s">
        <v>7994</v>
      </c>
      <c r="Q4969" s="271" t="s">
        <v>100</v>
      </c>
      <c r="R4969" s="455">
        <f t="shared" si="95"/>
        <v>2022</v>
      </c>
    </row>
    <row r="4970" spans="1:23" ht="23.25" hidden="1" customHeight="1" x14ac:dyDescent="0.25">
      <c r="A4970" s="124" t="s">
        <v>2225</v>
      </c>
      <c r="B4970" s="124" t="s">
        <v>7996</v>
      </c>
      <c r="C4970" s="661"/>
      <c r="D4970" s="118" t="s">
        <v>7997</v>
      </c>
      <c r="E4970" s="86" t="s">
        <v>7996</v>
      </c>
      <c r="F4970" s="118" t="s">
        <v>4930</v>
      </c>
      <c r="G4970" s="661">
        <v>1</v>
      </c>
      <c r="H4970" s="650">
        <v>83</v>
      </c>
      <c r="I4970" s="650">
        <v>83</v>
      </c>
      <c r="J4970" s="168">
        <v>44851</v>
      </c>
      <c r="K4970" s="671" t="s">
        <v>1560</v>
      </c>
      <c r="L4970" s="312" t="s">
        <v>2225</v>
      </c>
      <c r="M4970" s="652" t="s">
        <v>430</v>
      </c>
      <c r="N4970" s="654">
        <v>44887</v>
      </c>
      <c r="O4970" s="654">
        <v>44893</v>
      </c>
      <c r="P4970" s="118"/>
      <c r="Q4970" s="271" t="s">
        <v>67</v>
      </c>
      <c r="R4970" s="455">
        <f t="shared" si="95"/>
        <v>2022</v>
      </c>
    </row>
    <row r="4971" spans="1:23" ht="23.25" hidden="1" customHeight="1" x14ac:dyDescent="0.25">
      <c r="A4971" s="333" t="s">
        <v>293</v>
      </c>
      <c r="B4971" s="124" t="s">
        <v>7998</v>
      </c>
      <c r="C4971" s="661"/>
      <c r="D4971" s="118" t="s">
        <v>7999</v>
      </c>
      <c r="E4971" s="86" t="s">
        <v>8000</v>
      </c>
      <c r="F4971" s="118" t="s">
        <v>4930</v>
      </c>
      <c r="G4971" s="661">
        <v>5</v>
      </c>
      <c r="H4971" s="650">
        <v>17.809999999999999</v>
      </c>
      <c r="I4971" s="650">
        <v>89.05</v>
      </c>
      <c r="J4971" s="168">
        <v>44851</v>
      </c>
      <c r="K4971" s="671" t="s">
        <v>1560</v>
      </c>
      <c r="L4971" s="312" t="s">
        <v>293</v>
      </c>
      <c r="M4971" s="652" t="s">
        <v>430</v>
      </c>
      <c r="N4971" s="654">
        <v>44887</v>
      </c>
      <c r="O4971" s="654">
        <v>44893</v>
      </c>
      <c r="P4971" s="118"/>
      <c r="Q4971" s="271" t="s">
        <v>67</v>
      </c>
      <c r="R4971" s="455">
        <f t="shared" si="95"/>
        <v>2022</v>
      </c>
    </row>
    <row r="4972" spans="1:23" ht="23.25" hidden="1" customHeight="1" x14ac:dyDescent="0.25">
      <c r="A4972" s="445" t="s">
        <v>7979</v>
      </c>
      <c r="B4972" s="438" t="s">
        <v>8001</v>
      </c>
      <c r="C4972" s="664"/>
      <c r="D4972" s="422"/>
      <c r="E4972" s="337" t="s">
        <v>7981</v>
      </c>
      <c r="F4972" s="122" t="s">
        <v>144</v>
      </c>
      <c r="G4972" s="664">
        <v>2</v>
      </c>
      <c r="H4972" s="650"/>
      <c r="I4972" s="650"/>
      <c r="J4972" s="665">
        <v>43984</v>
      </c>
      <c r="K4972" s="602" t="s">
        <v>76</v>
      </c>
      <c r="L4972" s="568" t="s">
        <v>36</v>
      </c>
      <c r="M4972" s="652" t="s">
        <v>935</v>
      </c>
      <c r="N4972" s="660">
        <v>44005</v>
      </c>
      <c r="O4972" s="654">
        <v>44005</v>
      </c>
      <c r="P4972" s="124"/>
      <c r="Q4972" s="269" t="s">
        <v>67</v>
      </c>
      <c r="R4972" s="667">
        <f t="shared" si="95"/>
        <v>2020</v>
      </c>
    </row>
    <row r="4973" spans="1:23" s="124" customFormat="1" ht="23.25" hidden="1" customHeight="1" x14ac:dyDescent="0.25">
      <c r="A4973" s="333" t="s">
        <v>293</v>
      </c>
      <c r="B4973" s="124" t="s">
        <v>8002</v>
      </c>
      <c r="C4973" s="661"/>
      <c r="D4973" s="118" t="s">
        <v>7999</v>
      </c>
      <c r="E4973" s="86" t="s">
        <v>8003</v>
      </c>
      <c r="F4973" s="118" t="s">
        <v>4930</v>
      </c>
      <c r="G4973" s="661">
        <v>2</v>
      </c>
      <c r="H4973" s="650">
        <v>12.3</v>
      </c>
      <c r="I4973" s="650">
        <v>24.6</v>
      </c>
      <c r="J4973" s="168">
        <v>44851</v>
      </c>
      <c r="K4973" s="671" t="s">
        <v>1560</v>
      </c>
      <c r="L4973" s="312" t="s">
        <v>293</v>
      </c>
      <c r="M4973" s="652" t="s">
        <v>430</v>
      </c>
      <c r="N4973" s="654">
        <v>44887</v>
      </c>
      <c r="O4973" s="654">
        <v>44893</v>
      </c>
      <c r="P4973" s="118"/>
      <c r="Q4973" s="271" t="s">
        <v>67</v>
      </c>
      <c r="R4973" s="455">
        <f t="shared" si="95"/>
        <v>2022</v>
      </c>
      <c r="S4973" s="330"/>
      <c r="T4973" s="330"/>
      <c r="U4973" s="330"/>
      <c r="V4973" s="330"/>
      <c r="W4973" s="330"/>
    </row>
    <row r="4974" spans="1:23" ht="23.25" hidden="1" customHeight="1" x14ac:dyDescent="0.25">
      <c r="A4974" s="86" t="s">
        <v>78</v>
      </c>
      <c r="B4974" s="86" t="s">
        <v>7991</v>
      </c>
      <c r="C4974" s="118" t="s">
        <v>7448</v>
      </c>
      <c r="D4974" s="118" t="s">
        <v>7510</v>
      </c>
      <c r="E4974" s="124" t="s">
        <v>7576</v>
      </c>
      <c r="F4974" s="118" t="s">
        <v>94</v>
      </c>
      <c r="G4974" s="118">
        <v>21</v>
      </c>
      <c r="H4974" s="650">
        <v>0.5</v>
      </c>
      <c r="I4974" s="650">
        <f>H4974*G4974</f>
        <v>10.5</v>
      </c>
      <c r="J4974" s="168">
        <v>44851</v>
      </c>
      <c r="K4974" s="673" t="s">
        <v>5</v>
      </c>
      <c r="L4974" s="312"/>
      <c r="M4974" s="652" t="s">
        <v>114</v>
      </c>
      <c r="N4974" s="654">
        <v>44854</v>
      </c>
      <c r="O4974" s="654">
        <v>44862</v>
      </c>
      <c r="P4974" s="160" t="s">
        <v>8004</v>
      </c>
      <c r="Q4974" s="271" t="s">
        <v>100</v>
      </c>
      <c r="R4974" s="455">
        <f t="shared" si="95"/>
        <v>2022</v>
      </c>
    </row>
    <row r="4975" spans="1:23" s="124" customFormat="1" ht="23.25" hidden="1" customHeight="1" x14ac:dyDescent="0.25">
      <c r="A4975" s="86" t="s">
        <v>78</v>
      </c>
      <c r="B4975" s="86" t="s">
        <v>7991</v>
      </c>
      <c r="C4975" s="118" t="s">
        <v>7448</v>
      </c>
      <c r="D4975" s="118" t="s">
        <v>8005</v>
      </c>
      <c r="E4975" s="124" t="s">
        <v>8006</v>
      </c>
      <c r="F4975" s="118" t="s">
        <v>94</v>
      </c>
      <c r="G4975" s="118">
        <v>24</v>
      </c>
      <c r="H4975" s="650">
        <v>0.71</v>
      </c>
      <c r="I4975" s="650">
        <f>H4975*G4975</f>
        <v>17.04</v>
      </c>
      <c r="J4975" s="168">
        <v>44851</v>
      </c>
      <c r="K4975" s="673" t="s">
        <v>5</v>
      </c>
      <c r="L4975" s="312"/>
      <c r="M4975" s="652" t="s">
        <v>114</v>
      </c>
      <c r="N4975" s="654">
        <v>44854</v>
      </c>
      <c r="O4975" s="654">
        <v>44862</v>
      </c>
      <c r="P4975" s="160" t="s">
        <v>8007</v>
      </c>
      <c r="Q4975" s="271" t="s">
        <v>100</v>
      </c>
      <c r="R4975" s="455">
        <f t="shared" si="95"/>
        <v>2022</v>
      </c>
      <c r="S4975" s="330"/>
      <c r="T4975" s="330"/>
      <c r="U4975" s="330"/>
      <c r="V4975" s="330"/>
      <c r="W4975" s="330"/>
    </row>
    <row r="4976" spans="1:23" ht="23.25" hidden="1" customHeight="1" x14ac:dyDescent="0.25">
      <c r="A4976" s="124" t="s">
        <v>36</v>
      </c>
      <c r="B4976" s="124" t="s">
        <v>8008</v>
      </c>
      <c r="C4976" s="661" t="s">
        <v>1192</v>
      </c>
      <c r="D4976" s="118" t="s">
        <v>8009</v>
      </c>
      <c r="E4976" s="444" t="s">
        <v>8010</v>
      </c>
      <c r="F4976" s="118" t="s">
        <v>32</v>
      </c>
      <c r="G4976" s="661">
        <v>2</v>
      </c>
      <c r="H4976" s="650">
        <v>780</v>
      </c>
      <c r="I4976" s="650">
        <f>H4976*G4976</f>
        <v>1560</v>
      </c>
      <c r="J4976" s="168">
        <v>44851</v>
      </c>
      <c r="K4976" s="671" t="s">
        <v>1842</v>
      </c>
      <c r="L4976" s="312" t="s">
        <v>36</v>
      </c>
      <c r="M4976" s="652" t="s">
        <v>85</v>
      </c>
      <c r="N4976" s="654">
        <v>44882</v>
      </c>
      <c r="O4976" s="654">
        <v>44893</v>
      </c>
      <c r="P4976" s="118"/>
      <c r="Q4976" s="271" t="s">
        <v>100</v>
      </c>
      <c r="R4976" s="455">
        <f t="shared" si="95"/>
        <v>2022</v>
      </c>
    </row>
    <row r="4977" spans="1:23" ht="23.25" hidden="1" customHeight="1" x14ac:dyDescent="0.25">
      <c r="A4977" s="124" t="s">
        <v>54</v>
      </c>
      <c r="B4977" s="124" t="s">
        <v>2063</v>
      </c>
      <c r="C4977" s="661"/>
      <c r="D4977" s="118"/>
      <c r="E4977" s="86" t="s">
        <v>8011</v>
      </c>
      <c r="F4977" s="118" t="s">
        <v>32</v>
      </c>
      <c r="G4977" s="661">
        <v>20</v>
      </c>
      <c r="H4977" s="650">
        <v>49.8</v>
      </c>
      <c r="I4977" s="650">
        <f>H4977*G4977</f>
        <v>996</v>
      </c>
      <c r="J4977" s="168">
        <v>44851</v>
      </c>
      <c r="K4977" s="671" t="s">
        <v>571</v>
      </c>
      <c r="L4977" s="312" t="s">
        <v>0</v>
      </c>
      <c r="M4977" s="652" t="s">
        <v>85</v>
      </c>
      <c r="N4977" s="654">
        <v>44882</v>
      </c>
      <c r="O4977" s="654">
        <v>44886</v>
      </c>
      <c r="P4977" s="118"/>
      <c r="Q4977" s="271" t="s">
        <v>100</v>
      </c>
      <c r="R4977" s="455">
        <f t="shared" si="95"/>
        <v>2022</v>
      </c>
    </row>
    <row r="4978" spans="1:23" ht="23.25" hidden="1" customHeight="1" x14ac:dyDescent="0.25">
      <c r="A4978" s="338" t="s">
        <v>0</v>
      </c>
      <c r="B4978" s="5" t="s">
        <v>2500</v>
      </c>
      <c r="C4978" s="376"/>
      <c r="D4978" s="422"/>
      <c r="E4978" s="337" t="s">
        <v>8012</v>
      </c>
      <c r="F4978" s="717" t="s">
        <v>94</v>
      </c>
      <c r="G4978" s="344">
        <v>4</v>
      </c>
      <c r="H4978" s="650"/>
      <c r="I4978" s="650"/>
      <c r="J4978" s="665">
        <v>43991</v>
      </c>
      <c r="K4978" s="598" t="s">
        <v>76</v>
      </c>
      <c r="L4978" s="568" t="s">
        <v>0</v>
      </c>
      <c r="M4978" s="652" t="s">
        <v>4854</v>
      </c>
      <c r="N4978" s="660">
        <v>44005</v>
      </c>
      <c r="O4978" s="654">
        <v>44009</v>
      </c>
      <c r="P4978" s="124"/>
      <c r="Q4978" s="269" t="s">
        <v>100</v>
      </c>
      <c r="R4978" s="658">
        <f t="shared" si="95"/>
        <v>2020</v>
      </c>
    </row>
    <row r="4979" spans="1:23" ht="23.25" hidden="1" customHeight="1" x14ac:dyDescent="0.25">
      <c r="A4979" s="86" t="s">
        <v>78</v>
      </c>
      <c r="B4979" s="86" t="s">
        <v>7991</v>
      </c>
      <c r="C4979" s="118" t="s">
        <v>7448</v>
      </c>
      <c r="D4979" s="118" t="s">
        <v>7480</v>
      </c>
      <c r="E4979" s="124" t="s">
        <v>7481</v>
      </c>
      <c r="F4979" s="118" t="s">
        <v>94</v>
      </c>
      <c r="G4979" s="118">
        <v>2</v>
      </c>
      <c r="H4979" s="650">
        <v>146.69999999999999</v>
      </c>
      <c r="I4979" s="650">
        <f>H4979*G4979</f>
        <v>293.39999999999998</v>
      </c>
      <c r="J4979" s="168">
        <v>44852</v>
      </c>
      <c r="K4979" s="673" t="s">
        <v>5</v>
      </c>
      <c r="L4979" s="312"/>
      <c r="M4979" s="652" t="s">
        <v>114</v>
      </c>
      <c r="N4979" s="654">
        <v>44854</v>
      </c>
      <c r="O4979" s="654">
        <v>44862</v>
      </c>
      <c r="P4979" s="160" t="s">
        <v>8013</v>
      </c>
      <c r="Q4979" s="271" t="s">
        <v>100</v>
      </c>
      <c r="R4979" s="455">
        <f t="shared" si="95"/>
        <v>2022</v>
      </c>
    </row>
    <row r="4980" spans="1:23" ht="23.25" hidden="1" customHeight="1" x14ac:dyDescent="0.25">
      <c r="A4980" s="86" t="s">
        <v>103</v>
      </c>
      <c r="B4980" s="86" t="s">
        <v>8014</v>
      </c>
      <c r="C4980" s="661"/>
      <c r="D4980" s="118"/>
      <c r="E4980" s="124" t="s">
        <v>8015</v>
      </c>
      <c r="F4980" s="439" t="s">
        <v>32</v>
      </c>
      <c r="G4980" s="661">
        <v>1</v>
      </c>
      <c r="H4980" s="650">
        <v>2222.25</v>
      </c>
      <c r="I4980" s="650">
        <v>2222.25</v>
      </c>
      <c r="J4980" s="168">
        <v>44852</v>
      </c>
      <c r="K4980" s="671" t="s">
        <v>1177</v>
      </c>
      <c r="L4980" s="312" t="s">
        <v>103</v>
      </c>
      <c r="M4980" s="652" t="s">
        <v>114</v>
      </c>
      <c r="N4980" s="654">
        <v>44853</v>
      </c>
      <c r="O4980" s="654">
        <v>44862</v>
      </c>
      <c r="P4980" s="118"/>
      <c r="Q4980" s="271" t="s">
        <v>100</v>
      </c>
      <c r="R4980" s="455">
        <f t="shared" si="95"/>
        <v>2022</v>
      </c>
    </row>
    <row r="4981" spans="1:23" ht="23.25" hidden="1" customHeight="1" x14ac:dyDescent="0.25">
      <c r="A4981" s="5" t="s">
        <v>10</v>
      </c>
      <c r="B4981" s="438" t="s">
        <v>2619</v>
      </c>
      <c r="C4981" s="668" t="s">
        <v>947</v>
      </c>
      <c r="D4981" s="439" t="s">
        <v>409</v>
      </c>
      <c r="E4981" s="337" t="s">
        <v>3183</v>
      </c>
      <c r="F4981" s="344" t="s">
        <v>94</v>
      </c>
      <c r="G4981" s="661">
        <v>1</v>
      </c>
      <c r="H4981" s="650"/>
      <c r="I4981" s="650">
        <f>G4981*H4981</f>
        <v>0</v>
      </c>
      <c r="J4981" s="168">
        <v>44852</v>
      </c>
      <c r="K4981" s="671" t="s">
        <v>234</v>
      </c>
      <c r="L4981" s="312" t="s">
        <v>10</v>
      </c>
      <c r="M4981" s="652" t="s">
        <v>114</v>
      </c>
      <c r="N4981" s="654">
        <v>44852</v>
      </c>
      <c r="O4981" s="654">
        <v>44862</v>
      </c>
      <c r="P4981" s="86"/>
      <c r="Q4981" s="271" t="s">
        <v>67</v>
      </c>
      <c r="R4981" s="455">
        <f t="shared" si="95"/>
        <v>2022</v>
      </c>
    </row>
    <row r="4982" spans="1:23" s="124" customFormat="1" ht="23.25" hidden="1" customHeight="1" x14ac:dyDescent="0.25">
      <c r="A4982" s="86" t="s">
        <v>0</v>
      </c>
      <c r="B4982" s="124" t="s">
        <v>8016</v>
      </c>
      <c r="C4982" s="661" t="s">
        <v>8017</v>
      </c>
      <c r="D4982" s="118"/>
      <c r="E4982" s="124" t="s">
        <v>8018</v>
      </c>
      <c r="F4982" s="118" t="s">
        <v>50</v>
      </c>
      <c r="G4982" s="661">
        <v>1</v>
      </c>
      <c r="H4982" s="650"/>
      <c r="I4982" s="650">
        <v>54.4</v>
      </c>
      <c r="J4982" s="500">
        <v>44854</v>
      </c>
      <c r="K4982" s="671" t="s">
        <v>33</v>
      </c>
      <c r="L4982" s="312" t="s">
        <v>0</v>
      </c>
      <c r="M4982" s="652" t="s">
        <v>4099</v>
      </c>
      <c r="N4982" s="654">
        <v>44860</v>
      </c>
      <c r="O4982" s="654">
        <v>44862</v>
      </c>
      <c r="P4982" s="118"/>
      <c r="Q4982" s="271" t="s">
        <v>67</v>
      </c>
      <c r="R4982" s="455">
        <f t="shared" si="95"/>
        <v>2022</v>
      </c>
      <c r="S4982" s="330"/>
      <c r="T4982" s="330"/>
      <c r="U4982" s="330"/>
      <c r="V4982" s="330"/>
      <c r="W4982" s="330"/>
    </row>
    <row r="4983" spans="1:23" ht="23.25" hidden="1" customHeight="1" x14ac:dyDescent="0.25">
      <c r="A4983" s="461" t="s">
        <v>4</v>
      </c>
      <c r="B4983" s="86" t="s">
        <v>8019</v>
      </c>
      <c r="C4983" s="661" t="s">
        <v>8020</v>
      </c>
      <c r="D4983" s="118">
        <v>109750109</v>
      </c>
      <c r="E4983" s="124" t="s">
        <v>8021</v>
      </c>
      <c r="F4983" s="118" t="s">
        <v>50</v>
      </c>
      <c r="G4983" s="661">
        <v>1</v>
      </c>
      <c r="H4983" s="650">
        <v>21.2</v>
      </c>
      <c r="I4983" s="650"/>
      <c r="J4983" s="168">
        <v>44854</v>
      </c>
      <c r="K4983" s="671" t="s">
        <v>1560</v>
      </c>
      <c r="L4983" s="312" t="s">
        <v>4</v>
      </c>
      <c r="M4983" s="652" t="s">
        <v>4099</v>
      </c>
      <c r="N4983" s="654">
        <v>44889</v>
      </c>
      <c r="O4983" s="654">
        <v>44892</v>
      </c>
      <c r="P4983" s="118"/>
      <c r="Q4983" s="271" t="s">
        <v>67</v>
      </c>
      <c r="R4983" s="455">
        <f t="shared" si="95"/>
        <v>2022</v>
      </c>
    </row>
    <row r="4984" spans="1:23" ht="23.25" hidden="1" customHeight="1" x14ac:dyDescent="0.25">
      <c r="A4984" s="438" t="s">
        <v>9</v>
      </c>
      <c r="B4984" s="86" t="s">
        <v>8022</v>
      </c>
      <c r="C4984" s="661" t="s">
        <v>5882</v>
      </c>
      <c r="D4984" s="118" t="s">
        <v>8023</v>
      </c>
      <c r="E4984" s="86" t="s">
        <v>8022</v>
      </c>
      <c r="F4984" s="118" t="s">
        <v>50</v>
      </c>
      <c r="G4984" s="661">
        <v>5</v>
      </c>
      <c r="H4984" s="650">
        <v>41.63</v>
      </c>
      <c r="I4984" s="650">
        <v>208.15</v>
      </c>
      <c r="J4984" s="168">
        <v>44854</v>
      </c>
      <c r="K4984" s="671" t="s">
        <v>188</v>
      </c>
      <c r="L4984" s="312" t="s">
        <v>9</v>
      </c>
      <c r="M4984" s="652" t="s">
        <v>4099</v>
      </c>
      <c r="N4984" s="654">
        <v>44861</v>
      </c>
      <c r="O4984" s="654">
        <v>44862</v>
      </c>
      <c r="P4984" s="713"/>
      <c r="Q4984" s="271" t="s">
        <v>100</v>
      </c>
      <c r="R4984" s="455">
        <f t="shared" si="95"/>
        <v>2022</v>
      </c>
    </row>
    <row r="4985" spans="1:23" ht="23.25" hidden="1" customHeight="1" x14ac:dyDescent="0.25">
      <c r="A4985" s="86" t="s">
        <v>9</v>
      </c>
      <c r="B4985" s="124" t="s">
        <v>8024</v>
      </c>
      <c r="C4985" s="661"/>
      <c r="D4985" s="834" t="s">
        <v>8024</v>
      </c>
      <c r="E4985" s="124" t="s">
        <v>8025</v>
      </c>
      <c r="F4985" s="118" t="s">
        <v>50</v>
      </c>
      <c r="G4985" s="661" t="s">
        <v>8026</v>
      </c>
      <c r="H4985" s="650"/>
      <c r="I4985" s="650">
        <v>70.2</v>
      </c>
      <c r="J4985" s="500">
        <v>44854</v>
      </c>
      <c r="K4985" s="671" t="s">
        <v>33</v>
      </c>
      <c r="L4985" s="312" t="s">
        <v>9</v>
      </c>
      <c r="M4985" s="652" t="s">
        <v>4099</v>
      </c>
      <c r="N4985" s="654">
        <v>44860</v>
      </c>
      <c r="O4985" s="654">
        <v>44862</v>
      </c>
      <c r="P4985" s="118"/>
      <c r="Q4985" s="271" t="s">
        <v>67</v>
      </c>
      <c r="R4985" s="455">
        <f t="shared" si="95"/>
        <v>2022</v>
      </c>
    </row>
    <row r="4986" spans="1:23" ht="23.25" hidden="1" customHeight="1" x14ac:dyDescent="0.25">
      <c r="A4986" s="438" t="s">
        <v>9</v>
      </c>
      <c r="B4986" s="86" t="s">
        <v>8027</v>
      </c>
      <c r="C4986" s="661"/>
      <c r="D4986" s="118"/>
      <c r="E4986" s="124" t="s">
        <v>8028</v>
      </c>
      <c r="F4986" s="118" t="s">
        <v>50</v>
      </c>
      <c r="G4986" s="661">
        <v>25</v>
      </c>
      <c r="H4986" s="650"/>
      <c r="I4986" s="650"/>
      <c r="J4986" s="168">
        <v>44854</v>
      </c>
      <c r="K4986" s="671" t="s">
        <v>188</v>
      </c>
      <c r="L4986" s="312" t="s">
        <v>9</v>
      </c>
      <c r="M4986" s="652" t="s">
        <v>4099</v>
      </c>
      <c r="N4986" s="654">
        <v>44861</v>
      </c>
      <c r="O4986" s="654">
        <v>44862</v>
      </c>
      <c r="P4986" s="713"/>
      <c r="Q4986" s="271" t="s">
        <v>100</v>
      </c>
      <c r="R4986" s="455">
        <f t="shared" si="95"/>
        <v>2022</v>
      </c>
    </row>
    <row r="4987" spans="1:23" ht="23.25" hidden="1" customHeight="1" x14ac:dyDescent="0.25">
      <c r="A4987" s="438" t="s">
        <v>36</v>
      </c>
      <c r="B4987" s="86" t="s">
        <v>8029</v>
      </c>
      <c r="C4987" s="661"/>
      <c r="D4987" s="118" t="s">
        <v>8030</v>
      </c>
      <c r="E4987" s="86" t="s">
        <v>8031</v>
      </c>
      <c r="F4987" s="118" t="s">
        <v>2334</v>
      </c>
      <c r="G4987" s="661">
        <v>1</v>
      </c>
      <c r="H4987" s="650">
        <v>60.5</v>
      </c>
      <c r="I4987" s="650">
        <v>60.5</v>
      </c>
      <c r="J4987" s="168">
        <v>44854</v>
      </c>
      <c r="K4987" s="671" t="s">
        <v>287</v>
      </c>
      <c r="L4987" s="312" t="s">
        <v>36</v>
      </c>
      <c r="M4987" s="652" t="s">
        <v>4099</v>
      </c>
      <c r="N4987" s="654"/>
      <c r="O4987" s="674"/>
      <c r="P4987" s="118"/>
      <c r="Q4987" s="271" t="s">
        <v>67</v>
      </c>
      <c r="R4987" s="455">
        <f t="shared" si="95"/>
        <v>2022</v>
      </c>
    </row>
    <row r="4988" spans="1:23" ht="23.25" hidden="1" customHeight="1" x14ac:dyDescent="0.25">
      <c r="A4988" s="438" t="s">
        <v>9</v>
      </c>
      <c r="B4988" s="86" t="s">
        <v>8032</v>
      </c>
      <c r="C4988" s="661"/>
      <c r="D4988" s="118"/>
      <c r="E4988" s="86" t="s">
        <v>8032</v>
      </c>
      <c r="F4988" s="118" t="s">
        <v>50</v>
      </c>
      <c r="G4988" s="661" t="s">
        <v>3823</v>
      </c>
      <c r="H4988" s="650"/>
      <c r="I4988" s="650"/>
      <c r="J4988" s="168">
        <v>44854</v>
      </c>
      <c r="K4988" s="671" t="s">
        <v>188</v>
      </c>
      <c r="L4988" s="312" t="s">
        <v>9</v>
      </c>
      <c r="M4988" s="652" t="s">
        <v>4099</v>
      </c>
      <c r="N4988" s="654">
        <v>44861</v>
      </c>
      <c r="O4988" s="654">
        <v>44862</v>
      </c>
      <c r="P4988" s="713"/>
      <c r="Q4988" s="271" t="s">
        <v>100</v>
      </c>
      <c r="R4988" s="455">
        <f t="shared" si="95"/>
        <v>2022</v>
      </c>
    </row>
    <row r="4989" spans="1:23" ht="23.25" hidden="1" customHeight="1" x14ac:dyDescent="0.25">
      <c r="A4989" s="438" t="s">
        <v>9</v>
      </c>
      <c r="B4989" s="86" t="s">
        <v>8033</v>
      </c>
      <c r="C4989" s="661"/>
      <c r="D4989" s="118"/>
      <c r="E4989" s="86" t="s">
        <v>8033</v>
      </c>
      <c r="F4989" s="118" t="s">
        <v>50</v>
      </c>
      <c r="G4989" s="661" t="s">
        <v>3823</v>
      </c>
      <c r="H4989" s="650"/>
      <c r="I4989" s="650"/>
      <c r="J4989" s="168">
        <v>44854</v>
      </c>
      <c r="K4989" s="671" t="s">
        <v>188</v>
      </c>
      <c r="L4989" s="312" t="s">
        <v>9</v>
      </c>
      <c r="M4989" s="652" t="s">
        <v>4099</v>
      </c>
      <c r="N4989" s="654">
        <v>44861</v>
      </c>
      <c r="O4989" s="654">
        <v>44862</v>
      </c>
      <c r="P4989" s="713"/>
      <c r="Q4989" s="271" t="s">
        <v>100</v>
      </c>
      <c r="R4989" s="455">
        <f t="shared" si="95"/>
        <v>2022</v>
      </c>
    </row>
    <row r="4990" spans="1:23" ht="23.25" hidden="1" customHeight="1" x14ac:dyDescent="0.25">
      <c r="A4990" s="438" t="s">
        <v>4</v>
      </c>
      <c r="B4990" s="86" t="s">
        <v>8034</v>
      </c>
      <c r="C4990" s="661" t="s">
        <v>8020</v>
      </c>
      <c r="D4990" s="118">
        <v>186230207</v>
      </c>
      <c r="E4990" s="124" t="s">
        <v>2196</v>
      </c>
      <c r="F4990" s="118" t="s">
        <v>50</v>
      </c>
      <c r="G4990" s="661">
        <v>1</v>
      </c>
      <c r="H4990" s="650">
        <v>38.5</v>
      </c>
      <c r="I4990" s="650"/>
      <c r="J4990" s="168">
        <v>44854</v>
      </c>
      <c r="K4990" s="671" t="s">
        <v>1560</v>
      </c>
      <c r="L4990" s="312" t="s">
        <v>4</v>
      </c>
      <c r="M4990" s="652" t="s">
        <v>4099</v>
      </c>
      <c r="N4990" s="654">
        <v>44889</v>
      </c>
      <c r="O4990" s="654">
        <v>44892</v>
      </c>
      <c r="P4990" s="118"/>
      <c r="Q4990" s="271" t="s">
        <v>67</v>
      </c>
      <c r="R4990" s="455">
        <f t="shared" si="95"/>
        <v>2022</v>
      </c>
    </row>
    <row r="4991" spans="1:23" ht="23.25" hidden="1" customHeight="1" x14ac:dyDescent="0.25">
      <c r="A4991" s="438" t="s">
        <v>9</v>
      </c>
      <c r="B4991" s="86" t="s">
        <v>8035</v>
      </c>
      <c r="C4991" s="661"/>
      <c r="D4991" s="118"/>
      <c r="E4991" s="124" t="s">
        <v>8036</v>
      </c>
      <c r="F4991" s="118" t="s">
        <v>50</v>
      </c>
      <c r="G4991" s="661">
        <v>25</v>
      </c>
      <c r="H4991" s="650"/>
      <c r="I4991" s="650"/>
      <c r="J4991" s="168">
        <v>44854</v>
      </c>
      <c r="K4991" s="671" t="s">
        <v>188</v>
      </c>
      <c r="L4991" s="312" t="s">
        <v>9</v>
      </c>
      <c r="M4991" s="652" t="s">
        <v>4099</v>
      </c>
      <c r="N4991" s="654">
        <v>44861</v>
      </c>
      <c r="O4991" s="654">
        <v>44862</v>
      </c>
      <c r="P4991" s="713"/>
      <c r="Q4991" s="271" t="s">
        <v>100</v>
      </c>
      <c r="R4991" s="455">
        <f t="shared" si="95"/>
        <v>2022</v>
      </c>
    </row>
    <row r="4992" spans="1:23" ht="23.25" hidden="1" customHeight="1" x14ac:dyDescent="0.25">
      <c r="A4992" s="86" t="s">
        <v>0</v>
      </c>
      <c r="B4992" s="124" t="s">
        <v>8037</v>
      </c>
      <c r="C4992" s="661" t="s">
        <v>2552</v>
      </c>
      <c r="D4992" s="122" t="s">
        <v>8038</v>
      </c>
      <c r="E4992" s="124" t="s">
        <v>8039</v>
      </c>
      <c r="F4992" s="118" t="s">
        <v>50</v>
      </c>
      <c r="G4992" s="661">
        <v>3</v>
      </c>
      <c r="H4992" s="650"/>
      <c r="I4992" s="650">
        <v>472.99</v>
      </c>
      <c r="J4992" s="500">
        <v>44854</v>
      </c>
      <c r="K4992" s="671" t="s">
        <v>33</v>
      </c>
      <c r="L4992" s="312" t="s">
        <v>0</v>
      </c>
      <c r="M4992" s="652" t="s">
        <v>4099</v>
      </c>
      <c r="N4992" s="654">
        <v>44860</v>
      </c>
      <c r="O4992" s="654">
        <v>44862</v>
      </c>
      <c r="P4992" s="118"/>
      <c r="Q4992" s="271" t="s">
        <v>67</v>
      </c>
      <c r="R4992" s="86">
        <v>2022</v>
      </c>
    </row>
    <row r="4993" spans="1:23" s="124" customFormat="1" ht="23.25" hidden="1" customHeight="1" x14ac:dyDescent="0.25">
      <c r="A4993" s="438" t="s">
        <v>9</v>
      </c>
      <c r="B4993" s="86" t="s">
        <v>8040</v>
      </c>
      <c r="C4993" s="661"/>
      <c r="D4993" s="118"/>
      <c r="E4993" s="124" t="s">
        <v>8041</v>
      </c>
      <c r="F4993" s="118" t="s">
        <v>3964</v>
      </c>
      <c r="G4993" s="661">
        <v>10</v>
      </c>
      <c r="H4993" s="650">
        <v>3.38</v>
      </c>
      <c r="I4993" s="650">
        <v>33.799999999999997</v>
      </c>
      <c r="J4993" s="168">
        <v>44858</v>
      </c>
      <c r="K4993" s="671" t="s">
        <v>287</v>
      </c>
      <c r="L4993" s="312" t="s">
        <v>9</v>
      </c>
      <c r="M4993" s="652" t="s">
        <v>4099</v>
      </c>
      <c r="N4993" s="654"/>
      <c r="O4993" s="654">
        <v>44862</v>
      </c>
      <c r="P4993" s="118"/>
      <c r="Q4993" s="271" t="s">
        <v>67</v>
      </c>
      <c r="R4993" s="455">
        <f t="shared" ref="R4993:R5004" si="96">YEAR(J4993)</f>
        <v>2022</v>
      </c>
      <c r="S4993" s="330"/>
      <c r="T4993" s="330"/>
      <c r="U4993" s="330"/>
      <c r="V4993" s="330"/>
      <c r="W4993" s="330"/>
    </row>
    <row r="4994" spans="1:23" ht="23.25" hidden="1" customHeight="1" x14ac:dyDescent="0.25">
      <c r="A4994" s="124" t="s">
        <v>2</v>
      </c>
      <c r="B4994" s="86" t="s">
        <v>8042</v>
      </c>
      <c r="C4994" s="661" t="s">
        <v>756</v>
      </c>
      <c r="D4994" s="118">
        <v>220416</v>
      </c>
      <c r="E4994" s="481" t="s">
        <v>8043</v>
      </c>
      <c r="F4994" s="118" t="s">
        <v>32</v>
      </c>
      <c r="G4994" s="661">
        <v>16</v>
      </c>
      <c r="H4994" s="650">
        <v>75</v>
      </c>
      <c r="I4994" s="650">
        <f>H4994*G4994</f>
        <v>1200</v>
      </c>
      <c r="J4994" s="168">
        <v>44858</v>
      </c>
      <c r="K4994" s="602" t="s">
        <v>4783</v>
      </c>
      <c r="L4994" s="312" t="s">
        <v>145</v>
      </c>
      <c r="M4994" s="652" t="s">
        <v>4099</v>
      </c>
      <c r="N4994" s="654">
        <v>44860</v>
      </c>
      <c r="O4994" s="654">
        <v>44862</v>
      </c>
      <c r="P4994" s="118"/>
      <c r="Q4994" s="271" t="s">
        <v>100</v>
      </c>
      <c r="R4994" s="455">
        <f t="shared" si="96"/>
        <v>2022</v>
      </c>
    </row>
    <row r="4995" spans="1:23" ht="23.25" hidden="1" customHeight="1" x14ac:dyDescent="0.25">
      <c r="A4995" s="438" t="s">
        <v>4</v>
      </c>
      <c r="B4995" s="86" t="s">
        <v>8044</v>
      </c>
      <c r="C4995" s="661" t="s">
        <v>1699</v>
      </c>
      <c r="D4995" s="118">
        <v>277960209</v>
      </c>
      <c r="E4995" s="86" t="s">
        <v>8044</v>
      </c>
      <c r="F4995" s="118" t="s">
        <v>50</v>
      </c>
      <c r="G4995" s="661">
        <v>1</v>
      </c>
      <c r="H4995" s="650">
        <v>43.4</v>
      </c>
      <c r="I4995" s="650"/>
      <c r="J4995" s="168">
        <v>44858</v>
      </c>
      <c r="K4995" s="671" t="s">
        <v>1560</v>
      </c>
      <c r="L4995" s="312" t="s">
        <v>4</v>
      </c>
      <c r="M4995" s="652" t="s">
        <v>4099</v>
      </c>
      <c r="N4995" s="654">
        <v>44889</v>
      </c>
      <c r="O4995" s="654">
        <v>44892</v>
      </c>
      <c r="P4995" s="118"/>
      <c r="Q4995" s="271" t="s">
        <v>67</v>
      </c>
      <c r="R4995" s="455">
        <f t="shared" si="96"/>
        <v>2022</v>
      </c>
    </row>
    <row r="4996" spans="1:23" s="124" customFormat="1" ht="23.25" hidden="1" customHeight="1" x14ac:dyDescent="0.25">
      <c r="A4996" s="438" t="s">
        <v>36</v>
      </c>
      <c r="B4996" s="86" t="s">
        <v>8045</v>
      </c>
      <c r="C4996" s="661"/>
      <c r="D4996" s="118" t="s">
        <v>8046</v>
      </c>
      <c r="E4996" s="124" t="s">
        <v>8047</v>
      </c>
      <c r="F4996" s="118" t="s">
        <v>3964</v>
      </c>
      <c r="G4996" s="661">
        <v>10</v>
      </c>
      <c r="H4996" s="650">
        <v>0.7</v>
      </c>
      <c r="I4996" s="650">
        <v>5.6</v>
      </c>
      <c r="J4996" s="168">
        <v>44858</v>
      </c>
      <c r="K4996" s="671" t="s">
        <v>287</v>
      </c>
      <c r="L4996" s="312" t="s">
        <v>36</v>
      </c>
      <c r="M4996" s="652" t="s">
        <v>4099</v>
      </c>
      <c r="N4996" s="654">
        <v>44860</v>
      </c>
      <c r="O4996" s="654">
        <v>44862</v>
      </c>
      <c r="P4996" s="160" t="s">
        <v>8048</v>
      </c>
      <c r="Q4996" s="271" t="s">
        <v>67</v>
      </c>
      <c r="R4996" s="455">
        <f t="shared" si="96"/>
        <v>2022</v>
      </c>
      <c r="S4996" s="330"/>
      <c r="T4996" s="330"/>
      <c r="U4996" s="330"/>
      <c r="V4996" s="330"/>
      <c r="W4996" s="330"/>
    </row>
    <row r="4997" spans="1:23" s="124" customFormat="1" ht="23.25" hidden="1" customHeight="1" x14ac:dyDescent="0.25">
      <c r="A4997" s="396" t="s">
        <v>0</v>
      </c>
      <c r="B4997" s="481" t="s">
        <v>2662</v>
      </c>
      <c r="C4997" s="376" t="s">
        <v>1759</v>
      </c>
      <c r="D4997" s="332" t="s">
        <v>2663</v>
      </c>
      <c r="E4997" s="481" t="s">
        <v>2662</v>
      </c>
      <c r="F4997" s="344" t="s">
        <v>50</v>
      </c>
      <c r="G4997" s="332">
        <v>2</v>
      </c>
      <c r="H4997" s="650"/>
      <c r="I4997" s="650"/>
      <c r="J4997" s="420">
        <v>44859</v>
      </c>
      <c r="K4997" s="671" t="s">
        <v>33</v>
      </c>
      <c r="L4997" s="571" t="s">
        <v>54</v>
      </c>
      <c r="M4997" s="652" t="s">
        <v>4279</v>
      </c>
      <c r="N4997" s="654">
        <v>44964</v>
      </c>
      <c r="O4997" s="654">
        <v>44970</v>
      </c>
      <c r="P4997" s="719"/>
      <c r="Q4997" s="271" t="s">
        <v>100</v>
      </c>
      <c r="R4997" s="658">
        <f t="shared" si="96"/>
        <v>2022</v>
      </c>
      <c r="S4997" s="330"/>
      <c r="T4997" s="330"/>
      <c r="U4997" s="330"/>
      <c r="V4997" s="330"/>
      <c r="W4997" s="330"/>
    </row>
    <row r="4998" spans="1:23" s="124" customFormat="1" ht="23.25" hidden="1" customHeight="1" x14ac:dyDescent="0.25">
      <c r="A4998" s="438" t="s">
        <v>8049</v>
      </c>
      <c r="B4998" s="86" t="s">
        <v>8050</v>
      </c>
      <c r="C4998" s="661" t="s">
        <v>5524</v>
      </c>
      <c r="D4998" s="851">
        <v>6510015</v>
      </c>
      <c r="E4998" s="86" t="s">
        <v>8051</v>
      </c>
      <c r="F4998" s="118" t="s">
        <v>144</v>
      </c>
      <c r="G4998" s="661">
        <v>6</v>
      </c>
      <c r="H4998" s="650"/>
      <c r="I4998" s="650"/>
      <c r="J4998" s="168">
        <v>44859</v>
      </c>
      <c r="K4998" s="671" t="s">
        <v>5524</v>
      </c>
      <c r="L4998" s="312" t="s">
        <v>8052</v>
      </c>
      <c r="M4998" s="652" t="s">
        <v>4099</v>
      </c>
      <c r="N4998" s="654">
        <v>44862</v>
      </c>
      <c r="O4998" s="654">
        <v>44862</v>
      </c>
      <c r="P4998" s="118"/>
      <c r="Q4998" s="2" t="s">
        <v>100</v>
      </c>
      <c r="R4998" s="455">
        <f t="shared" si="96"/>
        <v>2022</v>
      </c>
      <c r="S4998" s="330"/>
      <c r="T4998" s="330"/>
      <c r="U4998" s="330"/>
      <c r="V4998" s="330"/>
      <c r="W4998" s="330"/>
    </row>
    <row r="4999" spans="1:23" s="124" customFormat="1" ht="23.25" hidden="1" customHeight="1" x14ac:dyDescent="0.25">
      <c r="A4999" s="438" t="s">
        <v>8049</v>
      </c>
      <c r="B4999" s="86" t="s">
        <v>8050</v>
      </c>
      <c r="C4999" s="661" t="s">
        <v>5524</v>
      </c>
      <c r="D4999" s="851">
        <v>3010006</v>
      </c>
      <c r="E4999" s="86" t="s">
        <v>8053</v>
      </c>
      <c r="F4999" s="118" t="s">
        <v>144</v>
      </c>
      <c r="G4999" s="661">
        <v>10</v>
      </c>
      <c r="H4999" s="650"/>
      <c r="I4999" s="650"/>
      <c r="J4999" s="168">
        <v>44859</v>
      </c>
      <c r="K4999" s="671" t="s">
        <v>5524</v>
      </c>
      <c r="L4999" s="312" t="s">
        <v>8052</v>
      </c>
      <c r="M4999" s="652" t="s">
        <v>4099</v>
      </c>
      <c r="N4999" s="654">
        <v>44862</v>
      </c>
      <c r="O4999" s="654">
        <v>44862</v>
      </c>
      <c r="P4999" s="118"/>
      <c r="Q4999" s="2" t="s">
        <v>100</v>
      </c>
      <c r="R4999" s="455">
        <f t="shared" si="96"/>
        <v>2022</v>
      </c>
      <c r="S4999" s="330"/>
      <c r="T4999" s="330"/>
      <c r="U4999" s="330"/>
      <c r="V4999" s="330"/>
      <c r="W4999" s="330"/>
    </row>
    <row r="5000" spans="1:23" ht="23.25" hidden="1" customHeight="1" x14ac:dyDescent="0.25">
      <c r="A5000" s="438" t="s">
        <v>8049</v>
      </c>
      <c r="B5000" s="86" t="s">
        <v>8050</v>
      </c>
      <c r="C5000" s="661" t="s">
        <v>5524</v>
      </c>
      <c r="D5000" s="851">
        <v>3200057</v>
      </c>
      <c r="E5000" s="86" t="s">
        <v>8054</v>
      </c>
      <c r="F5000" s="118" t="s">
        <v>144</v>
      </c>
      <c r="G5000" s="661">
        <v>6</v>
      </c>
      <c r="H5000" s="650"/>
      <c r="I5000" s="650"/>
      <c r="J5000" s="168">
        <v>44859</v>
      </c>
      <c r="K5000" s="671" t="s">
        <v>5524</v>
      </c>
      <c r="L5000" s="312" t="s">
        <v>8052</v>
      </c>
      <c r="M5000" s="652" t="s">
        <v>4099</v>
      </c>
      <c r="N5000" s="654">
        <v>44862</v>
      </c>
      <c r="O5000" s="654">
        <v>44862</v>
      </c>
      <c r="P5000" s="118"/>
      <c r="Q5000" s="2" t="s">
        <v>100</v>
      </c>
      <c r="R5000" s="455">
        <f t="shared" si="96"/>
        <v>2022</v>
      </c>
    </row>
    <row r="5001" spans="1:23" ht="23.25" hidden="1" customHeight="1" x14ac:dyDescent="0.25">
      <c r="A5001" s="438" t="s">
        <v>0</v>
      </c>
      <c r="B5001" s="86" t="s">
        <v>8055</v>
      </c>
      <c r="C5001" s="661" t="s">
        <v>7944</v>
      </c>
      <c r="D5001" s="118" t="s">
        <v>8056</v>
      </c>
      <c r="E5001" s="86" t="s">
        <v>8055</v>
      </c>
      <c r="F5001" s="118" t="s">
        <v>50</v>
      </c>
      <c r="G5001" s="661">
        <v>4</v>
      </c>
      <c r="H5001" s="650">
        <v>4.62</v>
      </c>
      <c r="I5001" s="650"/>
      <c r="J5001" s="168">
        <v>44860</v>
      </c>
      <c r="K5001" s="671" t="s">
        <v>1560</v>
      </c>
      <c r="L5001" s="312" t="s">
        <v>54</v>
      </c>
      <c r="M5001" s="652" t="s">
        <v>430</v>
      </c>
      <c r="N5001" s="654">
        <v>44890</v>
      </c>
      <c r="O5001" s="654">
        <v>44892</v>
      </c>
      <c r="P5001" s="118"/>
      <c r="Q5001" s="271" t="s">
        <v>67</v>
      </c>
      <c r="R5001" s="455">
        <f t="shared" si="96"/>
        <v>2022</v>
      </c>
      <c r="S5001" s="767"/>
      <c r="T5001" s="767"/>
      <c r="U5001" s="767"/>
      <c r="V5001" s="767"/>
      <c r="W5001" s="767"/>
    </row>
    <row r="5002" spans="1:23" ht="23.25" hidden="1" customHeight="1" x14ac:dyDescent="0.25">
      <c r="A5002" s="438" t="s">
        <v>36</v>
      </c>
      <c r="B5002" s="86" t="s">
        <v>8057</v>
      </c>
      <c r="C5002" s="661"/>
      <c r="D5002" s="851"/>
      <c r="E5002" s="481" t="s">
        <v>8058</v>
      </c>
      <c r="F5002" s="118" t="s">
        <v>32</v>
      </c>
      <c r="G5002" s="661">
        <v>2</v>
      </c>
      <c r="H5002" s="650">
        <v>150</v>
      </c>
      <c r="I5002" s="650">
        <v>300</v>
      </c>
      <c r="J5002" s="168">
        <v>44860</v>
      </c>
      <c r="K5002" s="598" t="s">
        <v>1005</v>
      </c>
      <c r="L5002" s="312" t="s">
        <v>36</v>
      </c>
      <c r="M5002" s="652" t="s">
        <v>430</v>
      </c>
      <c r="N5002" s="654">
        <v>44890</v>
      </c>
      <c r="O5002" s="654">
        <v>44897</v>
      </c>
      <c r="P5002" s="118" t="s">
        <v>8059</v>
      </c>
      <c r="Q5002" s="271" t="s">
        <v>100</v>
      </c>
      <c r="R5002" s="455">
        <f t="shared" si="96"/>
        <v>2022</v>
      </c>
    </row>
    <row r="5003" spans="1:23" ht="23.25" hidden="1" customHeight="1" x14ac:dyDescent="0.25">
      <c r="A5003" s="4" t="s">
        <v>103</v>
      </c>
      <c r="B5003" s="4" t="s">
        <v>5549</v>
      </c>
      <c r="C5003" s="659" t="s">
        <v>784</v>
      </c>
      <c r="D5003" s="332" t="s">
        <v>5562</v>
      </c>
      <c r="E5003" s="342" t="s">
        <v>5563</v>
      </c>
      <c r="F5003" s="332" t="s">
        <v>50</v>
      </c>
      <c r="G5003" s="332">
        <v>4</v>
      </c>
      <c r="H5003" s="650"/>
      <c r="I5003" s="650">
        <f>H5003*G5003</f>
        <v>0</v>
      </c>
      <c r="J5003" s="419">
        <v>44862</v>
      </c>
      <c r="K5003" s="782" t="s">
        <v>784</v>
      </c>
      <c r="L5003" s="323" t="s">
        <v>535</v>
      </c>
      <c r="M5003" s="652" t="s">
        <v>85</v>
      </c>
      <c r="N5003" s="654" t="s">
        <v>8060</v>
      </c>
      <c r="O5003" s="674" t="s">
        <v>8061</v>
      </c>
      <c r="P5003" s="118"/>
      <c r="Q5003" s="7" t="s">
        <v>67</v>
      </c>
      <c r="R5003" s="455">
        <f t="shared" si="96"/>
        <v>2022</v>
      </c>
    </row>
    <row r="5004" spans="1:23" ht="23.25" hidden="1" customHeight="1" x14ac:dyDescent="0.25">
      <c r="A5004" s="4" t="s">
        <v>103</v>
      </c>
      <c r="B5004" s="4" t="s">
        <v>5549</v>
      </c>
      <c r="C5004" s="659" t="s">
        <v>784</v>
      </c>
      <c r="D5004" s="422" t="s">
        <v>5550</v>
      </c>
      <c r="E5004" s="342" t="s">
        <v>5551</v>
      </c>
      <c r="F5004" s="332" t="s">
        <v>50</v>
      </c>
      <c r="G5004" s="332">
        <v>4</v>
      </c>
      <c r="H5004" s="650"/>
      <c r="I5004" s="650">
        <f>H5004*G5004</f>
        <v>0</v>
      </c>
      <c r="J5004" s="419">
        <v>44862</v>
      </c>
      <c r="K5004" s="782" t="s">
        <v>784</v>
      </c>
      <c r="L5004" s="323" t="s">
        <v>535</v>
      </c>
      <c r="M5004" s="652" t="s">
        <v>85</v>
      </c>
      <c r="N5004" s="654" t="s">
        <v>8060</v>
      </c>
      <c r="O5004" s="674" t="s">
        <v>8061</v>
      </c>
      <c r="P5004" s="118"/>
      <c r="Q5004" s="7" t="s">
        <v>67</v>
      </c>
      <c r="R5004" s="455">
        <f t="shared" si="96"/>
        <v>2022</v>
      </c>
    </row>
    <row r="5005" spans="1:23" ht="23.25" hidden="1" customHeight="1" x14ac:dyDescent="0.25">
      <c r="A5005" s="613" t="s">
        <v>36</v>
      </c>
      <c r="B5005" s="86" t="s">
        <v>8062</v>
      </c>
      <c r="C5005" s="661" t="s">
        <v>2579</v>
      </c>
      <c r="D5005" s="118">
        <v>537954</v>
      </c>
      <c r="E5005" s="86" t="s">
        <v>8063</v>
      </c>
      <c r="F5005" s="118" t="s">
        <v>32</v>
      </c>
      <c r="G5005" s="661">
        <v>1</v>
      </c>
      <c r="H5005" s="650">
        <v>104.11</v>
      </c>
      <c r="I5005" s="650">
        <v>104.11</v>
      </c>
      <c r="J5005" s="500">
        <v>44862</v>
      </c>
      <c r="K5005" s="671" t="s">
        <v>33</v>
      </c>
      <c r="L5005" s="312"/>
      <c r="M5005" s="652" t="s">
        <v>4099</v>
      </c>
      <c r="N5005" s="654">
        <v>44872</v>
      </c>
      <c r="O5005" s="654">
        <v>44879</v>
      </c>
      <c r="P5005" s="118"/>
      <c r="Q5005" s="271" t="s">
        <v>67</v>
      </c>
      <c r="R5005" s="86">
        <v>2022</v>
      </c>
    </row>
    <row r="5006" spans="1:23" ht="23.25" hidden="1" customHeight="1" x14ac:dyDescent="0.25">
      <c r="A5006" s="4" t="s">
        <v>36</v>
      </c>
      <c r="B5006" s="86" t="s">
        <v>8062</v>
      </c>
      <c r="C5006" s="661" t="s">
        <v>2579</v>
      </c>
      <c r="D5006" s="122">
        <v>537953</v>
      </c>
      <c r="E5006" s="86" t="s">
        <v>8064</v>
      </c>
      <c r="F5006" s="118" t="s">
        <v>32</v>
      </c>
      <c r="G5006" s="661">
        <v>2</v>
      </c>
      <c r="H5006" s="650">
        <v>96.63</v>
      </c>
      <c r="I5006" s="650">
        <v>96.63</v>
      </c>
      <c r="J5006" s="500">
        <v>44862</v>
      </c>
      <c r="K5006" s="671" t="s">
        <v>33</v>
      </c>
      <c r="L5006" s="312"/>
      <c r="M5006" s="652" t="s">
        <v>4099</v>
      </c>
      <c r="N5006" s="654">
        <v>44872</v>
      </c>
      <c r="O5006" s="654">
        <v>44879</v>
      </c>
      <c r="P5006" s="118"/>
      <c r="Q5006" s="271" t="s">
        <v>100</v>
      </c>
      <c r="R5006" s="455">
        <f>YEAR(J5006)</f>
        <v>2022</v>
      </c>
    </row>
    <row r="5007" spans="1:23" ht="23.25" hidden="1" customHeight="1" x14ac:dyDescent="0.25">
      <c r="A5007" s="461" t="s">
        <v>4</v>
      </c>
      <c r="B5007" s="86" t="s">
        <v>8065</v>
      </c>
      <c r="C5007" s="661"/>
      <c r="D5007" s="118"/>
      <c r="E5007" s="86" t="s">
        <v>8066</v>
      </c>
      <c r="F5007" s="118" t="s">
        <v>50</v>
      </c>
      <c r="G5007" s="661">
        <v>1</v>
      </c>
      <c r="H5007" s="650"/>
      <c r="I5007" s="650"/>
      <c r="J5007" s="168">
        <v>44862</v>
      </c>
      <c r="K5007" s="671" t="s">
        <v>1560</v>
      </c>
      <c r="L5007" s="312" t="s">
        <v>4</v>
      </c>
      <c r="M5007" s="652" t="s">
        <v>430</v>
      </c>
      <c r="N5007" s="654">
        <v>44890</v>
      </c>
      <c r="O5007" s="654">
        <v>44897</v>
      </c>
      <c r="P5007" s="118"/>
      <c r="Q5007" s="271" t="s">
        <v>100</v>
      </c>
      <c r="R5007" s="455">
        <f>YEAR(J5007)</f>
        <v>2022</v>
      </c>
    </row>
    <row r="5008" spans="1:23" ht="23.25" hidden="1" customHeight="1" x14ac:dyDescent="0.25">
      <c r="A5008" s="461" t="s">
        <v>9</v>
      </c>
      <c r="B5008" s="86" t="s">
        <v>8067</v>
      </c>
      <c r="C5008" s="661" t="s">
        <v>917</v>
      </c>
      <c r="D5008" s="118"/>
      <c r="E5008" s="86" t="s">
        <v>8067</v>
      </c>
      <c r="F5008" s="118" t="s">
        <v>50</v>
      </c>
      <c r="G5008" s="661">
        <v>5</v>
      </c>
      <c r="H5008" s="650"/>
      <c r="I5008" s="650"/>
      <c r="J5008" s="168">
        <v>44862</v>
      </c>
      <c r="K5008" s="671" t="s">
        <v>1560</v>
      </c>
      <c r="L5008" s="312" t="s">
        <v>9</v>
      </c>
      <c r="M5008" s="652" t="s">
        <v>430</v>
      </c>
      <c r="N5008" s="654">
        <v>44890</v>
      </c>
      <c r="O5008" s="654">
        <v>44897</v>
      </c>
      <c r="P5008" s="118"/>
      <c r="Q5008" s="271" t="s">
        <v>67</v>
      </c>
      <c r="R5008" s="455">
        <f>YEAR(J5008)</f>
        <v>2022</v>
      </c>
    </row>
    <row r="5009" spans="1:23" ht="23.25" hidden="1" customHeight="1" x14ac:dyDescent="0.25">
      <c r="A5009" s="4" t="s">
        <v>9</v>
      </c>
      <c r="B5009" s="124" t="s">
        <v>8068</v>
      </c>
      <c r="C5009" s="661"/>
      <c r="D5009" s="118" t="s">
        <v>8069</v>
      </c>
      <c r="E5009" s="124" t="s">
        <v>8068</v>
      </c>
      <c r="F5009" s="118" t="s">
        <v>50</v>
      </c>
      <c r="G5009" s="661">
        <v>16</v>
      </c>
      <c r="H5009" s="650">
        <v>99.55</v>
      </c>
      <c r="I5009" s="650">
        <f>G5009*H5009</f>
        <v>1592.8</v>
      </c>
      <c r="J5009" s="168">
        <v>44865</v>
      </c>
      <c r="K5009" s="671" t="s">
        <v>3260</v>
      </c>
      <c r="L5009" s="312" t="s">
        <v>9</v>
      </c>
      <c r="M5009" s="652" t="s">
        <v>3776</v>
      </c>
      <c r="N5009" s="654">
        <v>44873</v>
      </c>
      <c r="O5009" s="654">
        <v>44879</v>
      </c>
      <c r="P5009" s="118"/>
      <c r="Q5009" s="271" t="s">
        <v>100</v>
      </c>
      <c r="R5009" s="455">
        <f>YEAR(J5009)</f>
        <v>2022</v>
      </c>
    </row>
    <row r="5010" spans="1:23" ht="29.25" hidden="1" customHeight="1" x14ac:dyDescent="0.25">
      <c r="A5010" s="4" t="s">
        <v>54</v>
      </c>
      <c r="B5010" s="124" t="s">
        <v>8070</v>
      </c>
      <c r="C5010" s="661"/>
      <c r="D5010" s="118"/>
      <c r="E5010" s="124" t="s">
        <v>8071</v>
      </c>
      <c r="F5010" s="118" t="s">
        <v>32</v>
      </c>
      <c r="G5010" s="661">
        <v>2</v>
      </c>
      <c r="H5010" s="650">
        <v>34.69</v>
      </c>
      <c r="I5010" s="650">
        <f>H5010*G5010</f>
        <v>69.38</v>
      </c>
      <c r="J5010" s="168">
        <v>44868</v>
      </c>
      <c r="K5010" s="671" t="s">
        <v>1892</v>
      </c>
      <c r="L5010" s="312" t="s">
        <v>54</v>
      </c>
      <c r="M5010" s="652" t="s">
        <v>85</v>
      </c>
      <c r="N5010" s="654">
        <v>44873</v>
      </c>
      <c r="O5010" s="654">
        <v>44879</v>
      </c>
      <c r="P5010" s="118"/>
      <c r="Q5010" s="271" t="s">
        <v>100</v>
      </c>
      <c r="R5010" s="455">
        <f>YEAR(J5010)</f>
        <v>2022</v>
      </c>
    </row>
    <row r="5011" spans="1:23" ht="23.25" hidden="1" customHeight="1" x14ac:dyDescent="0.25">
      <c r="A5011" s="445" t="s">
        <v>7</v>
      </c>
      <c r="B5011" s="124" t="s">
        <v>8072</v>
      </c>
      <c r="C5011" s="661"/>
      <c r="D5011" s="118" t="s">
        <v>8073</v>
      </c>
      <c r="E5011" s="124" t="s">
        <v>8074</v>
      </c>
      <c r="F5011" s="118" t="s">
        <v>50</v>
      </c>
      <c r="G5011" s="661">
        <v>1</v>
      </c>
      <c r="H5011" s="650"/>
      <c r="I5011" s="650"/>
      <c r="J5011" s="500">
        <v>44869</v>
      </c>
      <c r="K5011" s="671" t="s">
        <v>33</v>
      </c>
      <c r="L5011" s="310"/>
      <c r="M5011" s="652" t="s">
        <v>85</v>
      </c>
      <c r="N5011" s="654">
        <v>44881</v>
      </c>
      <c r="O5011" s="654">
        <v>44882</v>
      </c>
      <c r="P5011" s="118"/>
      <c r="Q5011" s="271" t="s">
        <v>67</v>
      </c>
      <c r="R5011" s="86">
        <v>2022</v>
      </c>
    </row>
    <row r="5012" spans="1:23" s="124" customFormat="1" ht="23.25" hidden="1" customHeight="1" x14ac:dyDescent="0.25">
      <c r="A5012" s="445" t="s">
        <v>7</v>
      </c>
      <c r="B5012" s="124" t="s">
        <v>8075</v>
      </c>
      <c r="C5012" s="661"/>
      <c r="D5012" s="118" t="s">
        <v>8076</v>
      </c>
      <c r="E5012" s="124" t="s">
        <v>8077</v>
      </c>
      <c r="F5012" s="118" t="s">
        <v>50</v>
      </c>
      <c r="G5012" s="661">
        <v>1</v>
      </c>
      <c r="H5012" s="650"/>
      <c r="I5012" s="650"/>
      <c r="J5012" s="500">
        <v>44869</v>
      </c>
      <c r="K5012" s="671" t="s">
        <v>33</v>
      </c>
      <c r="L5012" s="310"/>
      <c r="M5012" s="652" t="s">
        <v>85</v>
      </c>
      <c r="N5012" s="654">
        <v>44881</v>
      </c>
      <c r="O5012" s="654">
        <v>44882</v>
      </c>
      <c r="P5012" s="118"/>
      <c r="Q5012" s="271" t="s">
        <v>67</v>
      </c>
      <c r="R5012" s="86">
        <v>2022</v>
      </c>
      <c r="S5012" s="330"/>
      <c r="T5012" s="330"/>
      <c r="U5012" s="330"/>
      <c r="V5012" s="330"/>
      <c r="W5012" s="330"/>
    </row>
    <row r="5013" spans="1:23" s="124" customFormat="1" ht="23.25" hidden="1" customHeight="1" x14ac:dyDescent="0.25">
      <c r="A5013" s="331" t="s">
        <v>0</v>
      </c>
      <c r="B5013" s="124" t="s">
        <v>8078</v>
      </c>
      <c r="C5013" s="661"/>
      <c r="D5013" s="118"/>
      <c r="E5013" s="481" t="s">
        <v>8079</v>
      </c>
      <c r="F5013" s="118" t="s">
        <v>50</v>
      </c>
      <c r="G5013" s="661">
        <v>1</v>
      </c>
      <c r="H5013" s="650"/>
      <c r="I5013" s="650">
        <v>15.74</v>
      </c>
      <c r="J5013" s="168">
        <v>44869</v>
      </c>
      <c r="K5013" s="663" t="s">
        <v>275</v>
      </c>
      <c r="L5013" s="310"/>
      <c r="M5013" s="652" t="s">
        <v>85</v>
      </c>
      <c r="N5013" s="654">
        <v>44881</v>
      </c>
      <c r="O5013" s="654">
        <v>44886</v>
      </c>
      <c r="P5013" s="118"/>
      <c r="Q5013" s="271" t="s">
        <v>67</v>
      </c>
      <c r="R5013" s="455">
        <f>YEAR(J5013)</f>
        <v>2022</v>
      </c>
      <c r="S5013" s="330"/>
      <c r="T5013" s="330"/>
      <c r="U5013" s="330"/>
      <c r="V5013" s="330"/>
      <c r="W5013" s="330"/>
    </row>
    <row r="5014" spans="1:23" ht="23.25" hidden="1" customHeight="1" x14ac:dyDescent="0.25">
      <c r="A5014" s="445" t="s">
        <v>7</v>
      </c>
      <c r="B5014" s="124" t="s">
        <v>8080</v>
      </c>
      <c r="C5014" s="661"/>
      <c r="D5014" s="118" t="s">
        <v>8081</v>
      </c>
      <c r="E5014" s="124" t="s">
        <v>8080</v>
      </c>
      <c r="F5014" s="118" t="s">
        <v>50</v>
      </c>
      <c r="G5014" s="661">
        <v>1</v>
      </c>
      <c r="H5014" s="650"/>
      <c r="I5014" s="650"/>
      <c r="J5014" s="500">
        <v>44869</v>
      </c>
      <c r="K5014" s="671" t="s">
        <v>33</v>
      </c>
      <c r="L5014" s="310"/>
      <c r="M5014" s="652" t="s">
        <v>85</v>
      </c>
      <c r="N5014" s="654">
        <v>44881</v>
      </c>
      <c r="O5014" s="654">
        <v>44882</v>
      </c>
      <c r="P5014" s="118"/>
      <c r="Q5014" s="271" t="s">
        <v>67</v>
      </c>
      <c r="R5014" s="86">
        <v>2022</v>
      </c>
    </row>
    <row r="5015" spans="1:23" ht="23.25" hidden="1" customHeight="1" x14ac:dyDescent="0.25">
      <c r="A5015" s="338" t="s">
        <v>307</v>
      </c>
      <c r="B5015" s="4" t="s">
        <v>1854</v>
      </c>
      <c r="C5015" s="430"/>
      <c r="D5015" s="335"/>
      <c r="E5015" s="337" t="s">
        <v>1855</v>
      </c>
      <c r="F5015" s="344" t="s">
        <v>50</v>
      </c>
      <c r="G5015" s="344">
        <v>24</v>
      </c>
      <c r="H5015" s="650"/>
      <c r="I5015" s="650"/>
      <c r="J5015" s="419">
        <v>44871</v>
      </c>
      <c r="K5015" s="597" t="s">
        <v>9234</v>
      </c>
      <c r="L5015" s="310"/>
      <c r="M5015" s="652" t="s">
        <v>3776</v>
      </c>
      <c r="N5015" s="660">
        <v>43012</v>
      </c>
      <c r="O5015" s="654">
        <v>43017</v>
      </c>
      <c r="P5015" s="331"/>
      <c r="Q5015" s="723" t="s">
        <v>67</v>
      </c>
      <c r="R5015" s="396">
        <v>2017</v>
      </c>
    </row>
    <row r="5016" spans="1:23" ht="23.25" hidden="1" customHeight="1" x14ac:dyDescent="0.25">
      <c r="A5016" s="417" t="s">
        <v>95</v>
      </c>
      <c r="B5016" s="4" t="s">
        <v>4890</v>
      </c>
      <c r="C5016" s="659" t="s">
        <v>784</v>
      </c>
      <c r="D5016" s="332" t="s">
        <v>785</v>
      </c>
      <c r="E5016" s="337" t="s">
        <v>1982</v>
      </c>
      <c r="F5016" s="332" t="s">
        <v>50</v>
      </c>
      <c r="G5016" s="332">
        <v>8</v>
      </c>
      <c r="H5016" s="650">
        <v>12.36</v>
      </c>
      <c r="I5016" s="650">
        <f>H5016*G5016</f>
        <v>98.88</v>
      </c>
      <c r="J5016" s="419">
        <v>44872</v>
      </c>
      <c r="K5016" s="782" t="s">
        <v>784</v>
      </c>
      <c r="L5016" s="310"/>
      <c r="M5016" s="652" t="s">
        <v>85</v>
      </c>
      <c r="N5016" s="654">
        <v>44886</v>
      </c>
      <c r="O5016" s="654">
        <v>44890</v>
      </c>
      <c r="P5016" s="396"/>
      <c r="Q5016" s="7" t="s">
        <v>67</v>
      </c>
      <c r="R5016" s="455">
        <f t="shared" ref="R5016:R5042" si="97">YEAR(J5016)</f>
        <v>2022</v>
      </c>
    </row>
    <row r="5017" spans="1:23" ht="23.25" hidden="1" customHeight="1" x14ac:dyDescent="0.25">
      <c r="A5017" s="445" t="s">
        <v>0</v>
      </c>
      <c r="B5017" s="124" t="s">
        <v>8082</v>
      </c>
      <c r="C5017" s="661" t="s">
        <v>185</v>
      </c>
      <c r="D5017" s="118" t="s">
        <v>8083</v>
      </c>
      <c r="E5017" s="124" t="s">
        <v>8082</v>
      </c>
      <c r="F5017" s="118" t="s">
        <v>50</v>
      </c>
      <c r="G5017" s="661">
        <v>1</v>
      </c>
      <c r="H5017" s="650"/>
      <c r="I5017" s="650"/>
      <c r="J5017" s="500">
        <v>44872</v>
      </c>
      <c r="K5017" s="671" t="s">
        <v>33</v>
      </c>
      <c r="L5017" s="310"/>
      <c r="M5017" s="652" t="s">
        <v>85</v>
      </c>
      <c r="N5017" s="654">
        <v>44882</v>
      </c>
      <c r="O5017" s="654">
        <v>44886</v>
      </c>
      <c r="P5017" s="118" t="s">
        <v>8084</v>
      </c>
      <c r="Q5017" s="271" t="s">
        <v>100</v>
      </c>
      <c r="R5017" s="455">
        <f t="shared" si="97"/>
        <v>2022</v>
      </c>
    </row>
    <row r="5018" spans="1:23" ht="23.25" hidden="1" customHeight="1" x14ac:dyDescent="0.25">
      <c r="A5018" s="472" t="s">
        <v>54</v>
      </c>
      <c r="B5018" s="124" t="s">
        <v>8085</v>
      </c>
      <c r="C5018" s="661"/>
      <c r="D5018" s="118"/>
      <c r="E5018" s="481" t="s">
        <v>8086</v>
      </c>
      <c r="F5018" s="118" t="s">
        <v>32</v>
      </c>
      <c r="G5018" s="661">
        <v>1</v>
      </c>
      <c r="H5018" s="650">
        <v>1761</v>
      </c>
      <c r="I5018" s="650">
        <v>1761</v>
      </c>
      <c r="J5018" s="168">
        <v>44872</v>
      </c>
      <c r="K5018" s="663" t="s">
        <v>4317</v>
      </c>
      <c r="L5018" s="310"/>
      <c r="M5018" s="652" t="s">
        <v>85</v>
      </c>
      <c r="N5018" s="654">
        <v>44879</v>
      </c>
      <c r="O5018" s="654">
        <v>44879</v>
      </c>
      <c r="P5018" s="168">
        <v>45015</v>
      </c>
      <c r="Q5018" s="271" t="s">
        <v>67</v>
      </c>
      <c r="R5018" s="455">
        <f t="shared" si="97"/>
        <v>2022</v>
      </c>
    </row>
    <row r="5019" spans="1:23" ht="23.25" hidden="1" customHeight="1" x14ac:dyDescent="0.25">
      <c r="A5019" s="472" t="s">
        <v>0</v>
      </c>
      <c r="B5019" s="124" t="s">
        <v>8087</v>
      </c>
      <c r="C5019" s="661"/>
      <c r="D5019" s="332" t="s">
        <v>8088</v>
      </c>
      <c r="E5019" s="481" t="s">
        <v>8089</v>
      </c>
      <c r="F5019" s="118" t="s">
        <v>50</v>
      </c>
      <c r="G5019" s="661">
        <v>1</v>
      </c>
      <c r="H5019" s="650"/>
      <c r="I5019" s="650">
        <v>257.67</v>
      </c>
      <c r="J5019" s="168">
        <v>44873</v>
      </c>
      <c r="K5019" s="663" t="s">
        <v>275</v>
      </c>
      <c r="L5019" s="310"/>
      <c r="M5019" s="652" t="s">
        <v>85</v>
      </c>
      <c r="N5019" s="654">
        <v>44881</v>
      </c>
      <c r="O5019" s="654">
        <v>44886</v>
      </c>
      <c r="P5019" s="118" t="s">
        <v>8090</v>
      </c>
      <c r="Q5019" s="271" t="s">
        <v>67</v>
      </c>
      <c r="R5019" s="455">
        <f t="shared" si="97"/>
        <v>2022</v>
      </c>
    </row>
    <row r="5020" spans="1:23" ht="23.25" hidden="1" customHeight="1" x14ac:dyDescent="0.25">
      <c r="A5020" s="445" t="s">
        <v>36</v>
      </c>
      <c r="B5020" s="438" t="s">
        <v>8091</v>
      </c>
      <c r="C5020" s="661" t="s">
        <v>3522</v>
      </c>
      <c r="D5020" s="332">
        <v>304074</v>
      </c>
      <c r="E5020" s="86" t="s">
        <v>8092</v>
      </c>
      <c r="F5020" s="118" t="s">
        <v>32</v>
      </c>
      <c r="G5020" s="661">
        <v>1</v>
      </c>
      <c r="H5020" s="650">
        <v>319.45</v>
      </c>
      <c r="I5020" s="650">
        <v>319.45</v>
      </c>
      <c r="J5020" s="500">
        <v>44874</v>
      </c>
      <c r="K5020" s="671" t="s">
        <v>33</v>
      </c>
      <c r="L5020" s="310"/>
      <c r="M5020" s="652" t="s">
        <v>85</v>
      </c>
      <c r="N5020" s="654">
        <v>44882</v>
      </c>
      <c r="O5020" s="654">
        <v>44886</v>
      </c>
      <c r="P5020" s="118"/>
      <c r="Q5020" s="271" t="s">
        <v>67</v>
      </c>
      <c r="R5020" s="455">
        <f t="shared" si="97"/>
        <v>2022</v>
      </c>
    </row>
    <row r="5021" spans="1:23" s="124" customFormat="1" ht="23.25" hidden="1" customHeight="1" x14ac:dyDescent="0.25">
      <c r="A5021" s="86" t="s">
        <v>36</v>
      </c>
      <c r="B5021" s="86" t="s">
        <v>7973</v>
      </c>
      <c r="C5021" s="661" t="s">
        <v>4253</v>
      </c>
      <c r="D5021" s="332">
        <v>6066178</v>
      </c>
      <c r="E5021" s="337" t="s">
        <v>7974</v>
      </c>
      <c r="F5021" s="118" t="s">
        <v>32</v>
      </c>
      <c r="G5021" s="661">
        <v>2</v>
      </c>
      <c r="H5021" s="650">
        <v>315.92</v>
      </c>
      <c r="I5021" s="650">
        <f>H5021*G5021</f>
        <v>631.84</v>
      </c>
      <c r="J5021" s="500">
        <v>44874</v>
      </c>
      <c r="K5021" s="671" t="s">
        <v>33</v>
      </c>
      <c r="L5021" s="310"/>
      <c r="M5021" s="652" t="s">
        <v>85</v>
      </c>
      <c r="N5021" s="654">
        <v>44882</v>
      </c>
      <c r="O5021" s="654">
        <v>44886</v>
      </c>
      <c r="P5021" s="118"/>
      <c r="Q5021" s="271" t="s">
        <v>67</v>
      </c>
      <c r="R5021" s="455">
        <f t="shared" si="97"/>
        <v>2022</v>
      </c>
      <c r="S5021" s="330"/>
      <c r="T5021" s="330"/>
      <c r="U5021" s="330"/>
      <c r="V5021" s="330"/>
      <c r="W5021" s="330"/>
    </row>
    <row r="5022" spans="1:23" ht="23.25" hidden="1" customHeight="1" x14ac:dyDescent="0.25">
      <c r="A5022" s="445" t="s">
        <v>9</v>
      </c>
      <c r="B5022" s="124" t="s">
        <v>5996</v>
      </c>
      <c r="C5022" s="661"/>
      <c r="D5022" s="332"/>
      <c r="E5022" s="86" t="s">
        <v>5996</v>
      </c>
      <c r="F5022" s="118" t="s">
        <v>50</v>
      </c>
      <c r="G5022" s="661">
        <v>1</v>
      </c>
      <c r="H5022" s="650"/>
      <c r="I5022" s="650"/>
      <c r="J5022" s="168">
        <v>44875</v>
      </c>
      <c r="K5022" s="671" t="s">
        <v>1560</v>
      </c>
      <c r="L5022" s="310"/>
      <c r="M5022" s="652" t="s">
        <v>85</v>
      </c>
      <c r="N5022" s="654">
        <v>44886</v>
      </c>
      <c r="O5022" s="654">
        <v>44886</v>
      </c>
      <c r="P5022" s="118"/>
      <c r="Q5022" s="271" t="s">
        <v>67</v>
      </c>
      <c r="R5022" s="455">
        <f t="shared" si="97"/>
        <v>2022</v>
      </c>
    </row>
    <row r="5023" spans="1:23" ht="23.25" hidden="1" customHeight="1" x14ac:dyDescent="0.25">
      <c r="A5023" s="445" t="s">
        <v>0</v>
      </c>
      <c r="B5023" s="86" t="s">
        <v>7991</v>
      </c>
      <c r="C5023" s="118" t="s">
        <v>7448</v>
      </c>
      <c r="D5023" s="332" t="s">
        <v>8093</v>
      </c>
      <c r="E5023" s="86" t="s">
        <v>8094</v>
      </c>
      <c r="F5023" s="118" t="s">
        <v>94</v>
      </c>
      <c r="G5023" s="118">
        <v>9</v>
      </c>
      <c r="H5023" s="650">
        <v>9.86</v>
      </c>
      <c r="I5023" s="650">
        <f>H5023*G5023</f>
        <v>88.74</v>
      </c>
      <c r="J5023" s="168">
        <v>44876</v>
      </c>
      <c r="K5023" s="673" t="s">
        <v>5</v>
      </c>
      <c r="L5023" s="310"/>
      <c r="M5023" s="652" t="s">
        <v>85</v>
      </c>
      <c r="N5023" s="654">
        <v>44886</v>
      </c>
      <c r="O5023" s="654">
        <v>44886</v>
      </c>
      <c r="P5023" s="160" t="s">
        <v>8095</v>
      </c>
      <c r="Q5023" s="271" t="s">
        <v>100</v>
      </c>
      <c r="R5023" s="455">
        <f t="shared" si="97"/>
        <v>2022</v>
      </c>
    </row>
    <row r="5024" spans="1:23" ht="23.25" hidden="1" customHeight="1" x14ac:dyDescent="0.25">
      <c r="A5024" s="124" t="s">
        <v>9</v>
      </c>
      <c r="B5024" s="86" t="s">
        <v>7288</v>
      </c>
      <c r="C5024" s="661" t="s">
        <v>223</v>
      </c>
      <c r="D5024" s="118"/>
      <c r="E5024" s="337" t="s">
        <v>7288</v>
      </c>
      <c r="F5024" s="118" t="s">
        <v>50</v>
      </c>
      <c r="G5024" s="661">
        <v>10</v>
      </c>
      <c r="H5024" s="650"/>
      <c r="I5024" s="650"/>
      <c r="J5024" s="366">
        <v>44881</v>
      </c>
      <c r="K5024" s="671" t="s">
        <v>188</v>
      </c>
      <c r="L5024" s="310"/>
      <c r="M5024" s="652" t="s">
        <v>430</v>
      </c>
      <c r="N5024" s="654" t="s">
        <v>8096</v>
      </c>
      <c r="O5024" s="654">
        <v>44893</v>
      </c>
      <c r="P5024" s="481" t="s">
        <v>8097</v>
      </c>
      <c r="Q5024" s="271" t="s">
        <v>100</v>
      </c>
      <c r="R5024" s="455">
        <f t="shared" si="97"/>
        <v>2022</v>
      </c>
    </row>
    <row r="5025" spans="1:23" ht="23.25" hidden="1" customHeight="1" x14ac:dyDescent="0.25">
      <c r="A5025" s="338" t="s">
        <v>307</v>
      </c>
      <c r="B5025" s="5" t="s">
        <v>1854</v>
      </c>
      <c r="C5025" s="376" t="s">
        <v>2234</v>
      </c>
      <c r="D5025" s="332" t="s">
        <v>2235</v>
      </c>
      <c r="E5025" s="333" t="s">
        <v>2236</v>
      </c>
      <c r="F5025" s="344" t="s">
        <v>50</v>
      </c>
      <c r="G5025" s="344" t="s">
        <v>2237</v>
      </c>
      <c r="H5025" s="650"/>
      <c r="I5025" s="650"/>
      <c r="J5025" s="366">
        <v>44881</v>
      </c>
      <c r="K5025" s="598" t="s">
        <v>9234</v>
      </c>
      <c r="L5025" s="310"/>
      <c r="M5025" s="652" t="s">
        <v>85</v>
      </c>
      <c r="N5025" s="654">
        <v>44882</v>
      </c>
      <c r="O5025" s="654">
        <v>44886</v>
      </c>
      <c r="P5025" s="5"/>
      <c r="Q5025" s="7" t="s">
        <v>100</v>
      </c>
      <c r="R5025" s="455">
        <f t="shared" si="97"/>
        <v>2022</v>
      </c>
    </row>
    <row r="5026" spans="1:23" s="124" customFormat="1" ht="23.25" hidden="1" customHeight="1" x14ac:dyDescent="0.25">
      <c r="A5026" s="124" t="s">
        <v>9</v>
      </c>
      <c r="B5026" s="124" t="s">
        <v>8098</v>
      </c>
      <c r="C5026" s="118"/>
      <c r="D5026" s="118" t="s">
        <v>8099</v>
      </c>
      <c r="E5026" s="124" t="s">
        <v>8098</v>
      </c>
      <c r="F5026" s="118" t="s">
        <v>50</v>
      </c>
      <c r="G5026" s="118">
        <v>2</v>
      </c>
      <c r="H5026" s="650"/>
      <c r="I5026" s="650"/>
      <c r="J5026" s="366">
        <v>44881</v>
      </c>
      <c r="K5026" s="671" t="s">
        <v>234</v>
      </c>
      <c r="L5026" s="310"/>
      <c r="M5026" s="652" t="s">
        <v>2356</v>
      </c>
      <c r="N5026" s="654">
        <v>44943</v>
      </c>
      <c r="O5026" s="654">
        <v>44951</v>
      </c>
      <c r="P5026" s="118"/>
      <c r="Q5026" s="271" t="s">
        <v>100</v>
      </c>
      <c r="R5026" s="455">
        <f t="shared" si="97"/>
        <v>2022</v>
      </c>
      <c r="S5026" s="330"/>
      <c r="T5026" s="330"/>
      <c r="U5026" s="330"/>
      <c r="V5026" s="330"/>
      <c r="W5026" s="330"/>
    </row>
    <row r="5027" spans="1:23" ht="23.25" hidden="1" customHeight="1" x14ac:dyDescent="0.25">
      <c r="A5027" s="440" t="s">
        <v>9</v>
      </c>
      <c r="B5027" s="4" t="s">
        <v>8100</v>
      </c>
      <c r="C5027" s="118"/>
      <c r="D5027" s="118"/>
      <c r="E5027" s="481" t="s">
        <v>8100</v>
      </c>
      <c r="F5027" s="118" t="s">
        <v>50</v>
      </c>
      <c r="G5027" s="118">
        <v>6</v>
      </c>
      <c r="H5027" s="650"/>
      <c r="I5027" s="650"/>
      <c r="J5027" s="366">
        <v>44881</v>
      </c>
      <c r="K5027" s="671" t="s">
        <v>784</v>
      </c>
      <c r="L5027" s="310"/>
      <c r="M5027" s="652" t="s">
        <v>2356</v>
      </c>
      <c r="N5027" s="654">
        <v>44943</v>
      </c>
      <c r="O5027" s="654">
        <v>44951</v>
      </c>
      <c r="P5027" s="945"/>
      <c r="Q5027" s="271" t="s">
        <v>100</v>
      </c>
      <c r="R5027" s="455">
        <f t="shared" si="97"/>
        <v>2022</v>
      </c>
    </row>
    <row r="5028" spans="1:23" s="124" customFormat="1" ht="23.25" hidden="1" customHeight="1" x14ac:dyDescent="0.25">
      <c r="A5028" s="124" t="s">
        <v>4</v>
      </c>
      <c r="B5028" s="124" t="s">
        <v>8101</v>
      </c>
      <c r="C5028" s="118" t="s">
        <v>4912</v>
      </c>
      <c r="D5028" s="118">
        <v>68940105</v>
      </c>
      <c r="E5028" s="481" t="s">
        <v>8101</v>
      </c>
      <c r="F5028" s="118" t="s">
        <v>50</v>
      </c>
      <c r="G5028" s="118">
        <v>1</v>
      </c>
      <c r="H5028" s="650"/>
      <c r="I5028" s="650"/>
      <c r="J5028" s="366">
        <v>44881</v>
      </c>
      <c r="K5028" s="671" t="s">
        <v>1560</v>
      </c>
      <c r="L5028" s="310"/>
      <c r="M5028" s="652" t="s">
        <v>2356</v>
      </c>
      <c r="N5028" s="654">
        <v>44952</v>
      </c>
      <c r="O5028" s="654">
        <v>44960</v>
      </c>
      <c r="P5028" s="118"/>
      <c r="Q5028" s="271" t="s">
        <v>77</v>
      </c>
      <c r="R5028" s="455">
        <f t="shared" si="97"/>
        <v>2022</v>
      </c>
      <c r="S5028" s="330"/>
      <c r="T5028" s="330"/>
      <c r="U5028" s="330"/>
      <c r="V5028" s="330"/>
      <c r="W5028" s="330"/>
    </row>
    <row r="5029" spans="1:23" ht="23.25" hidden="1" customHeight="1" x14ac:dyDescent="0.25">
      <c r="A5029" s="445" t="s">
        <v>0</v>
      </c>
      <c r="B5029" s="124" t="s">
        <v>8102</v>
      </c>
      <c r="C5029" s="661"/>
      <c r="D5029" s="332"/>
      <c r="E5029" s="124" t="s">
        <v>8103</v>
      </c>
      <c r="F5029" s="118" t="s">
        <v>50</v>
      </c>
      <c r="G5029" s="661">
        <v>2</v>
      </c>
      <c r="H5029" s="650"/>
      <c r="I5029" s="650"/>
      <c r="J5029" s="366">
        <v>44881</v>
      </c>
      <c r="K5029" s="671" t="s">
        <v>481</v>
      </c>
      <c r="L5029" s="310"/>
      <c r="M5029" s="652" t="s">
        <v>430</v>
      </c>
      <c r="N5029" s="654" t="s">
        <v>8096</v>
      </c>
      <c r="O5029" s="654">
        <v>44893</v>
      </c>
      <c r="P5029" s="118"/>
      <c r="Q5029" s="271" t="s">
        <v>100</v>
      </c>
      <c r="R5029" s="455">
        <f t="shared" si="97"/>
        <v>2022</v>
      </c>
    </row>
    <row r="5030" spans="1:23" ht="23.25" hidden="1" customHeight="1" x14ac:dyDescent="0.25">
      <c r="A5030" s="440" t="s">
        <v>7</v>
      </c>
      <c r="B5030" s="124" t="s">
        <v>8104</v>
      </c>
      <c r="C5030" s="118"/>
      <c r="D5030" s="118" t="s">
        <v>8105</v>
      </c>
      <c r="E5030" s="481" t="s">
        <v>8104</v>
      </c>
      <c r="F5030" s="118" t="s">
        <v>50</v>
      </c>
      <c r="G5030" s="118">
        <v>1</v>
      </c>
      <c r="H5030" s="650"/>
      <c r="I5030" s="650" t="s">
        <v>8106</v>
      </c>
      <c r="J5030" s="651">
        <v>44881</v>
      </c>
      <c r="K5030" s="671" t="s">
        <v>33</v>
      </c>
      <c r="L5030" s="310"/>
      <c r="M5030" s="652" t="s">
        <v>4237</v>
      </c>
      <c r="N5030" s="654">
        <v>44978</v>
      </c>
      <c r="O5030" s="654">
        <v>44985</v>
      </c>
      <c r="P5030" s="118"/>
      <c r="Q5030" s="271" t="s">
        <v>100</v>
      </c>
      <c r="R5030" s="455">
        <f t="shared" si="97"/>
        <v>2022</v>
      </c>
    </row>
    <row r="5031" spans="1:23" ht="23.25" hidden="1" customHeight="1" x14ac:dyDescent="0.25">
      <c r="A5031" s="124" t="s">
        <v>5796</v>
      </c>
      <c r="B5031" s="124" t="s">
        <v>8107</v>
      </c>
      <c r="C5031" s="118" t="s">
        <v>8108</v>
      </c>
      <c r="D5031" s="118" t="s">
        <v>8109</v>
      </c>
      <c r="E5031" s="124" t="s">
        <v>8107</v>
      </c>
      <c r="F5031" s="118" t="s">
        <v>50</v>
      </c>
      <c r="G5031" s="118">
        <v>1</v>
      </c>
      <c r="H5031" s="650"/>
      <c r="I5031" s="650" t="s">
        <v>8110</v>
      </c>
      <c r="J5031" s="651">
        <v>44881</v>
      </c>
      <c r="K5031" s="671" t="s">
        <v>33</v>
      </c>
      <c r="L5031" s="310"/>
      <c r="M5031" s="652" t="s">
        <v>2356</v>
      </c>
      <c r="N5031" s="654">
        <v>44945</v>
      </c>
      <c r="O5031" s="654">
        <v>44951</v>
      </c>
      <c r="P5031" s="118"/>
      <c r="Q5031" s="271" t="s">
        <v>100</v>
      </c>
      <c r="R5031" s="455">
        <f t="shared" si="97"/>
        <v>2022</v>
      </c>
    </row>
    <row r="5032" spans="1:23" ht="23.25" hidden="1" customHeight="1" x14ac:dyDescent="0.25">
      <c r="A5032" s="124" t="s">
        <v>9</v>
      </c>
      <c r="B5032" s="86" t="s">
        <v>8111</v>
      </c>
      <c r="C5032" s="661" t="s">
        <v>223</v>
      </c>
      <c r="D5032" s="118"/>
      <c r="E5032" s="86" t="s">
        <v>8112</v>
      </c>
      <c r="F5032" s="118" t="s">
        <v>144</v>
      </c>
      <c r="G5032" s="661">
        <v>25</v>
      </c>
      <c r="H5032" s="650"/>
      <c r="I5032" s="650"/>
      <c r="J5032" s="366">
        <v>44881</v>
      </c>
      <c r="K5032" s="671" t="s">
        <v>188</v>
      </c>
      <c r="L5032" s="310"/>
      <c r="M5032" s="652" t="s">
        <v>430</v>
      </c>
      <c r="N5032" s="654" t="s">
        <v>8096</v>
      </c>
      <c r="O5032" s="654">
        <v>44893</v>
      </c>
      <c r="P5032" s="481" t="s">
        <v>8097</v>
      </c>
      <c r="Q5032" s="271" t="s">
        <v>100</v>
      </c>
      <c r="R5032" s="455">
        <f t="shared" si="97"/>
        <v>2022</v>
      </c>
    </row>
    <row r="5033" spans="1:23" ht="23.25" hidden="1" customHeight="1" x14ac:dyDescent="0.25">
      <c r="A5033" s="124" t="s">
        <v>7</v>
      </c>
      <c r="B5033" s="124" t="s">
        <v>8113</v>
      </c>
      <c r="C5033" s="118" t="s">
        <v>2389</v>
      </c>
      <c r="D5033" s="118" t="s">
        <v>8114</v>
      </c>
      <c r="E5033" s="481" t="s">
        <v>8113</v>
      </c>
      <c r="F5033" s="118" t="s">
        <v>50</v>
      </c>
      <c r="G5033" s="118">
        <v>1</v>
      </c>
      <c r="H5033" s="650"/>
      <c r="I5033" s="650"/>
      <c r="J5033" s="651">
        <v>44881</v>
      </c>
      <c r="K5033" s="671" t="s">
        <v>33</v>
      </c>
      <c r="L5033" s="310"/>
      <c r="M5033" s="652" t="s">
        <v>2356</v>
      </c>
      <c r="N5033" s="654">
        <v>44945</v>
      </c>
      <c r="O5033" s="654">
        <v>44951</v>
      </c>
      <c r="P5033" s="118"/>
      <c r="Q5033" s="271" t="s">
        <v>67</v>
      </c>
      <c r="R5033" s="455">
        <f t="shared" si="97"/>
        <v>2022</v>
      </c>
      <c r="S5033" s="124"/>
      <c r="T5033" s="124"/>
      <c r="U5033" s="124"/>
      <c r="V5033" s="124"/>
      <c r="W5033" s="124"/>
    </row>
    <row r="5034" spans="1:23" ht="23.25" hidden="1" customHeight="1" x14ac:dyDescent="0.25">
      <c r="A5034" s="338" t="s">
        <v>0</v>
      </c>
      <c r="B5034" s="5" t="s">
        <v>2500</v>
      </c>
      <c r="C5034" s="376"/>
      <c r="D5034" s="422"/>
      <c r="E5034" s="337" t="s">
        <v>8115</v>
      </c>
      <c r="F5034" s="717" t="s">
        <v>94</v>
      </c>
      <c r="G5034" s="344">
        <v>4</v>
      </c>
      <c r="H5034" s="650"/>
      <c r="I5034" s="650"/>
      <c r="J5034" s="665">
        <v>43991</v>
      </c>
      <c r="K5034" s="598" t="s">
        <v>76</v>
      </c>
      <c r="L5034" s="568" t="s">
        <v>0</v>
      </c>
      <c r="M5034" s="652" t="s">
        <v>4854</v>
      </c>
      <c r="N5034" s="653">
        <v>44005</v>
      </c>
      <c r="O5034" s="654">
        <v>44009</v>
      </c>
      <c r="P5034" s="124"/>
      <c r="Q5034" s="269" t="s">
        <v>100</v>
      </c>
      <c r="R5034" s="658">
        <f t="shared" si="97"/>
        <v>2020</v>
      </c>
      <c r="S5034" s="124"/>
      <c r="T5034" s="124"/>
      <c r="U5034" s="124"/>
      <c r="V5034" s="124"/>
      <c r="W5034" s="124"/>
    </row>
    <row r="5035" spans="1:23" ht="23.25" hidden="1" customHeight="1" x14ac:dyDescent="0.25">
      <c r="A5035" s="506" t="s">
        <v>103</v>
      </c>
      <c r="B5035" s="505" t="s">
        <v>8116</v>
      </c>
      <c r="C5035" s="502" t="s">
        <v>7448</v>
      </c>
      <c r="D5035" s="946" t="s">
        <v>7569</v>
      </c>
      <c r="E5035" s="498" t="s">
        <v>7570</v>
      </c>
      <c r="F5035" s="502" t="s">
        <v>94</v>
      </c>
      <c r="G5035" s="502">
        <v>2</v>
      </c>
      <c r="H5035" s="650" t="s">
        <v>8117</v>
      </c>
      <c r="I5035" s="650" t="e">
        <f>G5035*H5035</f>
        <v>#VALUE!</v>
      </c>
      <c r="J5035" s="919">
        <v>44888</v>
      </c>
      <c r="K5035" s="663" t="s">
        <v>5</v>
      </c>
      <c r="L5035" s="310"/>
      <c r="M5035" s="652" t="s">
        <v>601</v>
      </c>
      <c r="N5035" s="654">
        <v>45272</v>
      </c>
      <c r="O5035" s="654">
        <v>45279</v>
      </c>
      <c r="P5035" s="118" t="s">
        <v>8118</v>
      </c>
      <c r="Q5035" s="271" t="s">
        <v>100</v>
      </c>
      <c r="R5035" s="455">
        <f t="shared" si="97"/>
        <v>2022</v>
      </c>
      <c r="S5035" s="564"/>
      <c r="T5035" s="564"/>
      <c r="U5035" s="564"/>
      <c r="V5035" s="564"/>
      <c r="W5035" s="564"/>
    </row>
    <row r="5036" spans="1:23" s="641" customFormat="1" ht="23.25" hidden="1" customHeight="1" x14ac:dyDescent="0.25">
      <c r="A5036" s="506" t="s">
        <v>154</v>
      </c>
      <c r="B5036" s="481" t="s">
        <v>7515</v>
      </c>
      <c r="C5036" s="502" t="s">
        <v>7448</v>
      </c>
      <c r="D5036" s="946" t="s">
        <v>7516</v>
      </c>
      <c r="E5036" s="498" t="s">
        <v>7517</v>
      </c>
      <c r="F5036" s="502" t="s">
        <v>94</v>
      </c>
      <c r="G5036" s="504">
        <v>4</v>
      </c>
      <c r="H5036" s="650"/>
      <c r="I5036" s="650">
        <f>G5036*H5036</f>
        <v>0</v>
      </c>
      <c r="J5036" s="919">
        <v>44888</v>
      </c>
      <c r="K5036" s="663" t="s">
        <v>5</v>
      </c>
      <c r="L5036" s="310"/>
      <c r="M5036" s="652" t="s">
        <v>601</v>
      </c>
      <c r="N5036" s="654">
        <v>45272</v>
      </c>
      <c r="O5036" s="654">
        <v>45279</v>
      </c>
      <c r="P5036" s="118" t="s">
        <v>8119</v>
      </c>
      <c r="Q5036" s="271" t="s">
        <v>100</v>
      </c>
      <c r="R5036" s="455">
        <f t="shared" si="97"/>
        <v>2022</v>
      </c>
      <c r="S5036" s="330"/>
      <c r="T5036" s="330"/>
      <c r="U5036" s="330"/>
      <c r="V5036" s="330"/>
      <c r="W5036" s="330"/>
    </row>
    <row r="5037" spans="1:23" ht="23.25" hidden="1" customHeight="1" x14ac:dyDescent="0.25">
      <c r="A5037" s="506" t="s">
        <v>154</v>
      </c>
      <c r="B5037" s="481" t="s">
        <v>7991</v>
      </c>
      <c r="C5037" s="502" t="s">
        <v>7448</v>
      </c>
      <c r="D5037" s="947" t="s">
        <v>8120</v>
      </c>
      <c r="E5037" s="506" t="s">
        <v>7723</v>
      </c>
      <c r="F5037" s="502" t="s">
        <v>94</v>
      </c>
      <c r="G5037" s="502">
        <v>20</v>
      </c>
      <c r="H5037" s="650"/>
      <c r="I5037" s="650">
        <f>G5037*H5037</f>
        <v>0</v>
      </c>
      <c r="J5037" s="919">
        <v>44888</v>
      </c>
      <c r="K5037" s="663" t="s">
        <v>5</v>
      </c>
      <c r="L5037" s="310"/>
      <c r="M5037" s="652" t="s">
        <v>601</v>
      </c>
      <c r="N5037" s="654">
        <v>45272</v>
      </c>
      <c r="O5037" s="654">
        <v>45279</v>
      </c>
      <c r="P5037" s="118" t="s">
        <v>8121</v>
      </c>
      <c r="Q5037" s="271" t="s">
        <v>100</v>
      </c>
      <c r="R5037" s="455">
        <f t="shared" si="97"/>
        <v>2022</v>
      </c>
    </row>
    <row r="5038" spans="1:23" ht="23.25" hidden="1" customHeight="1" x14ac:dyDescent="0.25">
      <c r="A5038" s="506" t="s">
        <v>154</v>
      </c>
      <c r="B5038" s="481" t="s">
        <v>7991</v>
      </c>
      <c r="C5038" s="502" t="s">
        <v>7448</v>
      </c>
      <c r="D5038" s="947" t="s">
        <v>8122</v>
      </c>
      <c r="E5038" s="506" t="s">
        <v>8123</v>
      </c>
      <c r="F5038" s="502" t="s">
        <v>94</v>
      </c>
      <c r="G5038" s="502">
        <v>4</v>
      </c>
      <c r="H5038" s="650"/>
      <c r="I5038" s="650">
        <f>G5038*H5038</f>
        <v>0</v>
      </c>
      <c r="J5038" s="919">
        <v>44888</v>
      </c>
      <c r="K5038" s="663" t="s">
        <v>5</v>
      </c>
      <c r="L5038" s="310"/>
      <c r="M5038" s="652" t="s">
        <v>601</v>
      </c>
      <c r="N5038" s="654">
        <v>45272</v>
      </c>
      <c r="O5038" s="654">
        <v>45279</v>
      </c>
      <c r="P5038" s="118" t="s">
        <v>8121</v>
      </c>
      <c r="Q5038" s="271" t="s">
        <v>100</v>
      </c>
      <c r="R5038" s="455">
        <f t="shared" si="97"/>
        <v>2022</v>
      </c>
    </row>
    <row r="5039" spans="1:23" ht="23.25" hidden="1" customHeight="1" x14ac:dyDescent="0.25">
      <c r="A5039" s="506" t="s">
        <v>154</v>
      </c>
      <c r="B5039" s="481" t="s">
        <v>7991</v>
      </c>
      <c r="C5039" s="502" t="s">
        <v>7448</v>
      </c>
      <c r="D5039" s="947" t="s">
        <v>8124</v>
      </c>
      <c r="E5039" s="506" t="s">
        <v>8125</v>
      </c>
      <c r="F5039" s="502" t="s">
        <v>94</v>
      </c>
      <c r="G5039" s="502">
        <v>4</v>
      </c>
      <c r="H5039" s="650"/>
      <c r="I5039" s="650">
        <f>G5039*H5039</f>
        <v>0</v>
      </c>
      <c r="J5039" s="919">
        <v>44888</v>
      </c>
      <c r="K5039" s="663" t="s">
        <v>5</v>
      </c>
      <c r="L5039" s="310"/>
      <c r="M5039" s="652" t="s">
        <v>601</v>
      </c>
      <c r="N5039" s="654">
        <v>45272</v>
      </c>
      <c r="O5039" s="654">
        <v>45279</v>
      </c>
      <c r="P5039" s="118" t="s">
        <v>8121</v>
      </c>
      <c r="Q5039" s="271" t="s">
        <v>100</v>
      </c>
      <c r="R5039" s="455">
        <f t="shared" si="97"/>
        <v>2022</v>
      </c>
    </row>
    <row r="5040" spans="1:23" ht="23.25" hidden="1" customHeight="1" x14ac:dyDescent="0.25">
      <c r="A5040" s="124" t="s">
        <v>8126</v>
      </c>
      <c r="B5040" s="124" t="s">
        <v>8127</v>
      </c>
      <c r="C5040" s="118" t="s">
        <v>8128</v>
      </c>
      <c r="D5040" s="118" t="s">
        <v>8126</v>
      </c>
      <c r="E5040" s="124" t="s">
        <v>8129</v>
      </c>
      <c r="F5040" s="118" t="s">
        <v>32</v>
      </c>
      <c r="G5040" s="118">
        <v>1</v>
      </c>
      <c r="H5040" s="650"/>
      <c r="I5040" s="650"/>
      <c r="J5040" s="168">
        <v>44888</v>
      </c>
      <c r="K5040" s="673" t="s">
        <v>5</v>
      </c>
      <c r="L5040" s="310"/>
      <c r="M5040" s="652" t="s">
        <v>4237</v>
      </c>
      <c r="N5040" s="654" t="s">
        <v>8130</v>
      </c>
      <c r="O5040" s="674"/>
      <c r="P5040" s="118"/>
      <c r="Q5040" s="271" t="s">
        <v>67</v>
      </c>
      <c r="R5040" s="455">
        <f t="shared" si="97"/>
        <v>2022</v>
      </c>
    </row>
    <row r="5041" spans="1:23" ht="23.25" hidden="1" customHeight="1" x14ac:dyDescent="0.25">
      <c r="A5041" s="461" t="s">
        <v>4</v>
      </c>
      <c r="B5041" s="86" t="s">
        <v>8131</v>
      </c>
      <c r="C5041" s="661"/>
      <c r="D5041" s="118"/>
      <c r="E5041" s="86" t="s">
        <v>8132</v>
      </c>
      <c r="F5041" s="118" t="s">
        <v>50</v>
      </c>
      <c r="G5041" s="661">
        <v>1</v>
      </c>
      <c r="H5041" s="650"/>
      <c r="I5041" s="650"/>
      <c r="J5041" s="168">
        <v>44888</v>
      </c>
      <c r="K5041" s="671" t="s">
        <v>1560</v>
      </c>
      <c r="L5041" s="310"/>
      <c r="M5041" s="652" t="s">
        <v>85</v>
      </c>
      <c r="N5041" s="654">
        <v>44886</v>
      </c>
      <c r="O5041" s="654">
        <v>44886</v>
      </c>
      <c r="P5041" s="118"/>
      <c r="Q5041" s="271" t="s">
        <v>67</v>
      </c>
      <c r="R5041" s="455">
        <f t="shared" si="97"/>
        <v>2022</v>
      </c>
    </row>
    <row r="5042" spans="1:23" ht="23.25" hidden="1" customHeight="1" x14ac:dyDescent="0.25">
      <c r="A5042" s="440" t="s">
        <v>78</v>
      </c>
      <c r="B5042" s="124" t="s">
        <v>8133</v>
      </c>
      <c r="C5042" s="661" t="s">
        <v>756</v>
      </c>
      <c r="D5042" s="118"/>
      <c r="E5042" s="481" t="s">
        <v>8134</v>
      </c>
      <c r="F5042" s="118" t="s">
        <v>32</v>
      </c>
      <c r="G5042" s="661">
        <v>2</v>
      </c>
      <c r="H5042" s="650">
        <v>163</v>
      </c>
      <c r="I5042" s="650">
        <f>H5042*G5042</f>
        <v>326</v>
      </c>
      <c r="J5042" s="168">
        <v>44888</v>
      </c>
      <c r="K5042" s="602" t="s">
        <v>4783</v>
      </c>
      <c r="L5042" s="310"/>
      <c r="M5042" s="652" t="s">
        <v>5401</v>
      </c>
      <c r="N5042" s="654">
        <v>44893</v>
      </c>
      <c r="O5042" s="654">
        <v>44893</v>
      </c>
      <c r="P5042" s="118"/>
      <c r="Q5042" s="271" t="s">
        <v>67</v>
      </c>
      <c r="R5042" s="455">
        <f t="shared" si="97"/>
        <v>2022</v>
      </c>
    </row>
    <row r="5043" spans="1:23" ht="23.25" hidden="1" customHeight="1" x14ac:dyDescent="0.25">
      <c r="A5043" s="5" t="s">
        <v>9</v>
      </c>
      <c r="B5043" s="5" t="s">
        <v>3935</v>
      </c>
      <c r="C5043" s="376"/>
      <c r="D5043" s="344" t="s">
        <v>3936</v>
      </c>
      <c r="E5043" s="333" t="s">
        <v>3935</v>
      </c>
      <c r="F5043" s="344" t="s">
        <v>32</v>
      </c>
      <c r="G5043" s="344">
        <v>8</v>
      </c>
      <c r="H5043" s="650"/>
      <c r="I5043" s="650"/>
      <c r="J5043" s="500">
        <v>44888</v>
      </c>
      <c r="K5043" s="598" t="s">
        <v>33</v>
      </c>
      <c r="L5043" s="310"/>
      <c r="M5043" s="652" t="s">
        <v>5401</v>
      </c>
      <c r="N5043" s="654">
        <v>44893</v>
      </c>
      <c r="O5043" s="654">
        <v>44893</v>
      </c>
      <c r="P5043" s="118"/>
      <c r="Q5043" s="271" t="s">
        <v>100</v>
      </c>
      <c r="R5043" s="86">
        <v>2022</v>
      </c>
    </row>
    <row r="5044" spans="1:23" ht="23.25" hidden="1" customHeight="1" x14ac:dyDescent="0.25">
      <c r="A5044" s="438" t="s">
        <v>78</v>
      </c>
      <c r="B5044" s="86" t="s">
        <v>8135</v>
      </c>
      <c r="C5044" s="118" t="s">
        <v>7448</v>
      </c>
      <c r="D5044" s="118" t="s">
        <v>8136</v>
      </c>
      <c r="E5044" s="124" t="s">
        <v>8137</v>
      </c>
      <c r="F5044" s="118" t="s">
        <v>32</v>
      </c>
      <c r="G5044" s="118">
        <v>8.8000000000000007</v>
      </c>
      <c r="H5044" s="650">
        <v>5.59</v>
      </c>
      <c r="I5044" s="650">
        <f>H5044*G5044</f>
        <v>49.192</v>
      </c>
      <c r="J5044" s="168">
        <v>44888</v>
      </c>
      <c r="K5044" s="673" t="s">
        <v>5</v>
      </c>
      <c r="L5044" s="310"/>
      <c r="M5044" s="652" t="s">
        <v>4099</v>
      </c>
      <c r="N5044" s="654">
        <v>44873</v>
      </c>
      <c r="O5044" s="654">
        <v>44879</v>
      </c>
      <c r="P5044" s="160" t="s">
        <v>8138</v>
      </c>
      <c r="Q5044" s="271" t="s">
        <v>100</v>
      </c>
      <c r="R5044" s="455">
        <f t="shared" ref="R5044:R5075" si="98">YEAR(J5044)</f>
        <v>2022</v>
      </c>
    </row>
    <row r="5045" spans="1:23" ht="23.25" hidden="1" customHeight="1" x14ac:dyDescent="0.25">
      <c r="A5045" s="461" t="s">
        <v>78</v>
      </c>
      <c r="B5045" s="86" t="s">
        <v>8135</v>
      </c>
      <c r="C5045" s="118" t="s">
        <v>7448</v>
      </c>
      <c r="D5045" s="118" t="s">
        <v>8139</v>
      </c>
      <c r="E5045" s="124" t="s">
        <v>8140</v>
      </c>
      <c r="F5045" s="118" t="s">
        <v>32</v>
      </c>
      <c r="G5045" s="118">
        <v>72</v>
      </c>
      <c r="H5045" s="650">
        <v>8.02</v>
      </c>
      <c r="I5045" s="650">
        <f>H5045*G5045</f>
        <v>577.43999999999994</v>
      </c>
      <c r="J5045" s="168">
        <v>44888</v>
      </c>
      <c r="K5045" s="673" t="s">
        <v>5</v>
      </c>
      <c r="L5045" s="310"/>
      <c r="M5045" s="652" t="s">
        <v>4099</v>
      </c>
      <c r="N5045" s="654">
        <v>44873</v>
      </c>
      <c r="O5045" s="684">
        <v>44879</v>
      </c>
      <c r="P5045" s="948" t="s">
        <v>8138</v>
      </c>
      <c r="Q5045" s="271" t="s">
        <v>100</v>
      </c>
      <c r="R5045" s="455">
        <f t="shared" si="98"/>
        <v>2022</v>
      </c>
    </row>
    <row r="5046" spans="1:23" s="124" customFormat="1" ht="23.25" hidden="1" customHeight="1" x14ac:dyDescent="0.25">
      <c r="A5046" s="461" t="s">
        <v>78</v>
      </c>
      <c r="B5046" s="86" t="s">
        <v>8135</v>
      </c>
      <c r="C5046" s="118" t="s">
        <v>7448</v>
      </c>
      <c r="D5046" s="118" t="s">
        <v>8141</v>
      </c>
      <c r="E5046" s="124" t="s">
        <v>8142</v>
      </c>
      <c r="F5046" s="118" t="s">
        <v>32</v>
      </c>
      <c r="G5046" s="118">
        <v>2</v>
      </c>
      <c r="H5046" s="650">
        <v>264.41000000000003</v>
      </c>
      <c r="I5046" s="650">
        <f>H5046*G5046</f>
        <v>528.82000000000005</v>
      </c>
      <c r="J5046" s="168">
        <v>44888</v>
      </c>
      <c r="K5046" s="673" t="s">
        <v>5</v>
      </c>
      <c r="L5046" s="310"/>
      <c r="M5046" s="652" t="s">
        <v>4099</v>
      </c>
      <c r="N5046" s="654">
        <v>44873</v>
      </c>
      <c r="O5046" s="654">
        <v>44879</v>
      </c>
      <c r="P5046" s="160" t="s">
        <v>8143</v>
      </c>
      <c r="Q5046" s="271" t="s">
        <v>100</v>
      </c>
      <c r="R5046" s="455">
        <f t="shared" si="98"/>
        <v>2022</v>
      </c>
      <c r="S5046" s="330"/>
      <c r="T5046" s="330"/>
      <c r="U5046" s="330"/>
      <c r="V5046" s="330"/>
      <c r="W5046" s="330"/>
    </row>
    <row r="5047" spans="1:23" ht="23.25" hidden="1" customHeight="1" x14ac:dyDescent="0.25">
      <c r="A5047" s="461" t="s">
        <v>78</v>
      </c>
      <c r="B5047" s="86" t="s">
        <v>8135</v>
      </c>
      <c r="C5047" s="118" t="s">
        <v>7448</v>
      </c>
      <c r="D5047" s="118" t="s">
        <v>8144</v>
      </c>
      <c r="E5047" s="124" t="s">
        <v>8145</v>
      </c>
      <c r="F5047" s="118" t="s">
        <v>32</v>
      </c>
      <c r="G5047" s="118">
        <v>2</v>
      </c>
      <c r="H5047" s="650">
        <v>251.17</v>
      </c>
      <c r="I5047" s="650">
        <f>H5047*G5047</f>
        <v>502.34</v>
      </c>
      <c r="J5047" s="168">
        <v>44888</v>
      </c>
      <c r="K5047" s="673" t="s">
        <v>5</v>
      </c>
      <c r="L5047" s="310"/>
      <c r="M5047" s="652" t="s">
        <v>4099</v>
      </c>
      <c r="N5047" s="654">
        <v>44873</v>
      </c>
      <c r="O5047" s="654">
        <v>44879</v>
      </c>
      <c r="P5047" s="160" t="s">
        <v>8143</v>
      </c>
      <c r="Q5047" s="271" t="s">
        <v>100</v>
      </c>
      <c r="R5047" s="455">
        <f t="shared" si="98"/>
        <v>2022</v>
      </c>
    </row>
    <row r="5048" spans="1:23" ht="23.25" hidden="1" customHeight="1" x14ac:dyDescent="0.25">
      <c r="A5048" s="461" t="s">
        <v>78</v>
      </c>
      <c r="B5048" s="86" t="s">
        <v>8135</v>
      </c>
      <c r="C5048" s="118" t="s">
        <v>7448</v>
      </c>
      <c r="D5048" s="118" t="s">
        <v>8146</v>
      </c>
      <c r="E5048" s="124" t="s">
        <v>8147</v>
      </c>
      <c r="F5048" s="118" t="s">
        <v>32</v>
      </c>
      <c r="G5048" s="118">
        <v>2</v>
      </c>
      <c r="H5048" s="650">
        <v>618.67999999999995</v>
      </c>
      <c r="I5048" s="650">
        <f>H5048*G5048</f>
        <v>1237.3599999999999</v>
      </c>
      <c r="J5048" s="168">
        <v>44888</v>
      </c>
      <c r="K5048" s="673" t="s">
        <v>5</v>
      </c>
      <c r="L5048" s="310"/>
      <c r="M5048" s="652" t="s">
        <v>4099</v>
      </c>
      <c r="N5048" s="654">
        <v>44873</v>
      </c>
      <c r="O5048" s="654">
        <v>44879</v>
      </c>
      <c r="P5048" s="160" t="s">
        <v>8138</v>
      </c>
      <c r="Q5048" s="271" t="s">
        <v>100</v>
      </c>
      <c r="R5048" s="455">
        <f t="shared" si="98"/>
        <v>2022</v>
      </c>
    </row>
    <row r="5049" spans="1:23" s="124" customFormat="1" ht="23.25" hidden="1" customHeight="1" x14ac:dyDescent="0.25">
      <c r="A5049" s="506" t="s">
        <v>154</v>
      </c>
      <c r="B5049" s="481" t="s">
        <v>7991</v>
      </c>
      <c r="C5049" s="502" t="s">
        <v>7448</v>
      </c>
      <c r="D5049" s="946" t="s">
        <v>7572</v>
      </c>
      <c r="E5049" s="506" t="s">
        <v>7573</v>
      </c>
      <c r="F5049" s="502" t="s">
        <v>94</v>
      </c>
      <c r="G5049" s="502">
        <v>30</v>
      </c>
      <c r="H5049" s="650"/>
      <c r="I5049" s="650">
        <f t="shared" ref="I5049:I5060" si="99">G5049*H5049</f>
        <v>0</v>
      </c>
      <c r="J5049" s="168">
        <v>44888</v>
      </c>
      <c r="K5049" s="663" t="s">
        <v>5</v>
      </c>
      <c r="L5049" s="310"/>
      <c r="M5049" s="652" t="s">
        <v>601</v>
      </c>
      <c r="N5049" s="654">
        <v>45272</v>
      </c>
      <c r="O5049" s="654">
        <v>45279</v>
      </c>
      <c r="P5049" s="118"/>
      <c r="Q5049" s="271" t="s">
        <v>67</v>
      </c>
      <c r="R5049" s="455">
        <f t="shared" si="98"/>
        <v>2022</v>
      </c>
      <c r="S5049" s="330"/>
      <c r="T5049" s="330"/>
      <c r="U5049" s="330"/>
      <c r="V5049" s="330"/>
      <c r="W5049" s="330"/>
    </row>
    <row r="5050" spans="1:23" s="124" customFormat="1" ht="23.25" hidden="1" customHeight="1" x14ac:dyDescent="0.25">
      <c r="A5050" s="506" t="s">
        <v>154</v>
      </c>
      <c r="B5050" s="481" t="s">
        <v>7991</v>
      </c>
      <c r="C5050" s="502" t="s">
        <v>7448</v>
      </c>
      <c r="D5050" s="947" t="s">
        <v>8148</v>
      </c>
      <c r="E5050" s="506" t="s">
        <v>7719</v>
      </c>
      <c r="F5050" s="502" t="s">
        <v>94</v>
      </c>
      <c r="G5050" s="502">
        <v>20</v>
      </c>
      <c r="H5050" s="650"/>
      <c r="I5050" s="650">
        <f t="shared" si="99"/>
        <v>0</v>
      </c>
      <c r="J5050" s="168">
        <v>44888</v>
      </c>
      <c r="K5050" s="663" t="s">
        <v>5</v>
      </c>
      <c r="L5050" s="310"/>
      <c r="M5050" s="652" t="s">
        <v>601</v>
      </c>
      <c r="N5050" s="654">
        <v>45272</v>
      </c>
      <c r="O5050" s="654">
        <v>45279</v>
      </c>
      <c r="P5050" s="118"/>
      <c r="Q5050" s="271" t="s">
        <v>67</v>
      </c>
      <c r="R5050" s="455">
        <f t="shared" si="98"/>
        <v>2022</v>
      </c>
      <c r="S5050" s="330"/>
      <c r="T5050" s="330"/>
      <c r="U5050" s="330"/>
      <c r="V5050" s="330"/>
      <c r="W5050" s="330"/>
    </row>
    <row r="5051" spans="1:23" s="124" customFormat="1" ht="23.25" hidden="1" customHeight="1" x14ac:dyDescent="0.25">
      <c r="A5051" s="506" t="s">
        <v>154</v>
      </c>
      <c r="B5051" s="481" t="s">
        <v>7991</v>
      </c>
      <c r="C5051" s="502" t="s">
        <v>7448</v>
      </c>
      <c r="D5051" s="947" t="s">
        <v>8149</v>
      </c>
      <c r="E5051" s="506" t="s">
        <v>7721</v>
      </c>
      <c r="F5051" s="502" t="s">
        <v>94</v>
      </c>
      <c r="G5051" s="502">
        <v>6</v>
      </c>
      <c r="H5051" s="650"/>
      <c r="I5051" s="650">
        <f t="shared" si="99"/>
        <v>0</v>
      </c>
      <c r="J5051" s="168">
        <v>44888</v>
      </c>
      <c r="K5051" s="663" t="s">
        <v>5</v>
      </c>
      <c r="L5051" s="310"/>
      <c r="M5051" s="652" t="s">
        <v>601</v>
      </c>
      <c r="N5051" s="654">
        <v>45272</v>
      </c>
      <c r="O5051" s="654">
        <v>45279</v>
      </c>
      <c r="P5051" s="118"/>
      <c r="Q5051" s="271" t="s">
        <v>67</v>
      </c>
      <c r="R5051" s="455">
        <f t="shared" si="98"/>
        <v>2022</v>
      </c>
      <c r="S5051" s="330"/>
      <c r="T5051" s="330"/>
      <c r="U5051" s="330"/>
      <c r="V5051" s="330"/>
      <c r="W5051" s="330"/>
    </row>
    <row r="5052" spans="1:23" s="124" customFormat="1" ht="23.25" hidden="1" customHeight="1" x14ac:dyDescent="0.25">
      <c r="A5052" s="506" t="s">
        <v>154</v>
      </c>
      <c r="B5052" s="481" t="s">
        <v>7991</v>
      </c>
      <c r="C5052" s="502" t="s">
        <v>7448</v>
      </c>
      <c r="D5052" s="947" t="s">
        <v>7510</v>
      </c>
      <c r="E5052" s="506" t="s">
        <v>7576</v>
      </c>
      <c r="F5052" s="502" t="s">
        <v>94</v>
      </c>
      <c r="G5052" s="502">
        <v>40</v>
      </c>
      <c r="H5052" s="650"/>
      <c r="I5052" s="650">
        <f t="shared" si="99"/>
        <v>0</v>
      </c>
      <c r="J5052" s="168">
        <v>44888</v>
      </c>
      <c r="K5052" s="663" t="s">
        <v>5</v>
      </c>
      <c r="L5052" s="310"/>
      <c r="M5052" s="652" t="s">
        <v>601</v>
      </c>
      <c r="N5052" s="654">
        <v>45272</v>
      </c>
      <c r="O5052" s="654">
        <v>45279</v>
      </c>
      <c r="P5052" s="118"/>
      <c r="Q5052" s="271" t="s">
        <v>67</v>
      </c>
      <c r="R5052" s="455">
        <f t="shared" si="98"/>
        <v>2022</v>
      </c>
      <c r="S5052" s="330"/>
      <c r="T5052" s="330"/>
      <c r="U5052" s="330"/>
      <c r="V5052" s="330"/>
      <c r="W5052" s="330"/>
    </row>
    <row r="5053" spans="1:23" s="124" customFormat="1" ht="23.25" hidden="1" customHeight="1" x14ac:dyDescent="0.25">
      <c r="A5053" s="506" t="s">
        <v>154</v>
      </c>
      <c r="B5053" s="481" t="s">
        <v>7991</v>
      </c>
      <c r="C5053" s="502" t="s">
        <v>7448</v>
      </c>
      <c r="D5053" s="947" t="s">
        <v>7574</v>
      </c>
      <c r="E5053" s="506" t="s">
        <v>7575</v>
      </c>
      <c r="F5053" s="502" t="s">
        <v>94</v>
      </c>
      <c r="G5053" s="502">
        <v>20</v>
      </c>
      <c r="H5053" s="650"/>
      <c r="I5053" s="650">
        <f t="shared" si="99"/>
        <v>0</v>
      </c>
      <c r="J5053" s="168">
        <v>44888</v>
      </c>
      <c r="K5053" s="663" t="s">
        <v>5</v>
      </c>
      <c r="L5053" s="310"/>
      <c r="M5053" s="652" t="s">
        <v>601</v>
      </c>
      <c r="N5053" s="654">
        <v>45272</v>
      </c>
      <c r="O5053" s="654">
        <v>45279</v>
      </c>
      <c r="P5053" s="118"/>
      <c r="Q5053" s="271" t="s">
        <v>67</v>
      </c>
      <c r="R5053" s="455">
        <f t="shared" si="98"/>
        <v>2022</v>
      </c>
      <c r="S5053" s="330"/>
      <c r="T5053" s="330"/>
      <c r="U5053" s="330"/>
      <c r="V5053" s="330"/>
      <c r="W5053" s="330"/>
    </row>
    <row r="5054" spans="1:23" s="124" customFormat="1" ht="23.25" hidden="1" customHeight="1" x14ac:dyDescent="0.25">
      <c r="A5054" s="506" t="s">
        <v>154</v>
      </c>
      <c r="B5054" s="481" t="s">
        <v>7991</v>
      </c>
      <c r="C5054" s="502" t="s">
        <v>7448</v>
      </c>
      <c r="D5054" s="947" t="s">
        <v>8150</v>
      </c>
      <c r="E5054" s="506" t="s">
        <v>8151</v>
      </c>
      <c r="F5054" s="502" t="s">
        <v>94</v>
      </c>
      <c r="G5054" s="502">
        <v>20</v>
      </c>
      <c r="H5054" s="650"/>
      <c r="I5054" s="650">
        <f t="shared" si="99"/>
        <v>0</v>
      </c>
      <c r="J5054" s="168">
        <v>44888</v>
      </c>
      <c r="K5054" s="663" t="s">
        <v>5</v>
      </c>
      <c r="L5054" s="310"/>
      <c r="M5054" s="652" t="s">
        <v>601</v>
      </c>
      <c r="N5054" s="654">
        <v>45272</v>
      </c>
      <c r="O5054" s="654">
        <v>45279</v>
      </c>
      <c r="P5054" s="118"/>
      <c r="Q5054" s="271" t="s">
        <v>67</v>
      </c>
      <c r="R5054" s="455">
        <f t="shared" si="98"/>
        <v>2022</v>
      </c>
      <c r="S5054" s="330"/>
      <c r="T5054" s="330"/>
      <c r="U5054" s="330"/>
      <c r="V5054" s="330"/>
      <c r="W5054" s="330"/>
    </row>
    <row r="5055" spans="1:23" s="124" customFormat="1" ht="23.25" hidden="1" customHeight="1" x14ac:dyDescent="0.25">
      <c r="A5055" s="506" t="s">
        <v>154</v>
      </c>
      <c r="B5055" s="481" t="s">
        <v>7991</v>
      </c>
      <c r="C5055" s="502" t="s">
        <v>7448</v>
      </c>
      <c r="D5055" s="947" t="s">
        <v>8152</v>
      </c>
      <c r="E5055" s="506" t="s">
        <v>8153</v>
      </c>
      <c r="F5055" s="502" t="s">
        <v>94</v>
      </c>
      <c r="G5055" s="502">
        <v>6</v>
      </c>
      <c r="H5055" s="650"/>
      <c r="I5055" s="650">
        <f t="shared" si="99"/>
        <v>0</v>
      </c>
      <c r="J5055" s="168">
        <v>44888</v>
      </c>
      <c r="K5055" s="663" t="s">
        <v>5</v>
      </c>
      <c r="L5055" s="310"/>
      <c r="M5055" s="652" t="s">
        <v>601</v>
      </c>
      <c r="N5055" s="654">
        <v>45272</v>
      </c>
      <c r="O5055" s="654">
        <v>45279</v>
      </c>
      <c r="P5055" s="118"/>
      <c r="Q5055" s="271" t="s">
        <v>67</v>
      </c>
      <c r="R5055" s="455">
        <f t="shared" si="98"/>
        <v>2022</v>
      </c>
      <c r="S5055" s="330"/>
      <c r="T5055" s="330"/>
      <c r="U5055" s="330"/>
      <c r="V5055" s="330"/>
      <c r="W5055" s="330"/>
    </row>
    <row r="5056" spans="1:23" ht="23.25" hidden="1" customHeight="1" x14ac:dyDescent="0.25">
      <c r="A5056" s="506" t="s">
        <v>154</v>
      </c>
      <c r="B5056" s="481" t="s">
        <v>7991</v>
      </c>
      <c r="C5056" s="502" t="s">
        <v>7448</v>
      </c>
      <c r="D5056" s="947" t="s">
        <v>7508</v>
      </c>
      <c r="E5056" s="506" t="s">
        <v>7995</v>
      </c>
      <c r="F5056" s="502" t="s">
        <v>94</v>
      </c>
      <c r="G5056" s="502">
        <v>25</v>
      </c>
      <c r="H5056" s="650"/>
      <c r="I5056" s="650">
        <f t="shared" si="99"/>
        <v>0</v>
      </c>
      <c r="J5056" s="168">
        <v>44888</v>
      </c>
      <c r="K5056" s="663" t="s">
        <v>5</v>
      </c>
      <c r="L5056" s="310"/>
      <c r="M5056" s="652" t="s">
        <v>601</v>
      </c>
      <c r="N5056" s="654">
        <v>45272</v>
      </c>
      <c r="O5056" s="654">
        <v>45279</v>
      </c>
      <c r="P5056" s="118"/>
      <c r="Q5056" s="271" t="s">
        <v>67</v>
      </c>
      <c r="R5056" s="455">
        <f t="shared" si="98"/>
        <v>2022</v>
      </c>
    </row>
    <row r="5057" spans="1:23" ht="23.25" hidden="1" customHeight="1" x14ac:dyDescent="0.25">
      <c r="A5057" s="506" t="s">
        <v>154</v>
      </c>
      <c r="B5057" s="481" t="s">
        <v>7991</v>
      </c>
      <c r="C5057" s="502" t="s">
        <v>7448</v>
      </c>
      <c r="D5057" s="947" t="s">
        <v>8154</v>
      </c>
      <c r="E5057" s="506" t="s">
        <v>8155</v>
      </c>
      <c r="F5057" s="502" t="s">
        <v>94</v>
      </c>
      <c r="G5057" s="502">
        <v>10</v>
      </c>
      <c r="H5057" s="650"/>
      <c r="I5057" s="650">
        <f t="shared" si="99"/>
        <v>0</v>
      </c>
      <c r="J5057" s="168">
        <v>44888</v>
      </c>
      <c r="K5057" s="663" t="s">
        <v>5</v>
      </c>
      <c r="L5057" s="310"/>
      <c r="M5057" s="652" t="s">
        <v>601</v>
      </c>
      <c r="N5057" s="654">
        <v>45272</v>
      </c>
      <c r="O5057" s="654">
        <v>45279</v>
      </c>
      <c r="P5057" s="118"/>
      <c r="Q5057" s="271" t="s">
        <v>67</v>
      </c>
      <c r="R5057" s="455">
        <f t="shared" si="98"/>
        <v>2022</v>
      </c>
    </row>
    <row r="5058" spans="1:23" ht="23.25" hidden="1" customHeight="1" x14ac:dyDescent="0.25">
      <c r="A5058" s="506" t="s">
        <v>154</v>
      </c>
      <c r="B5058" s="481" t="s">
        <v>7991</v>
      </c>
      <c r="C5058" s="502" t="s">
        <v>7448</v>
      </c>
      <c r="D5058" s="947" t="s">
        <v>8156</v>
      </c>
      <c r="E5058" s="506" t="s">
        <v>8157</v>
      </c>
      <c r="F5058" s="502" t="s">
        <v>94</v>
      </c>
      <c r="G5058" s="502">
        <v>5</v>
      </c>
      <c r="H5058" s="650"/>
      <c r="I5058" s="650">
        <f t="shared" si="99"/>
        <v>0</v>
      </c>
      <c r="J5058" s="168">
        <v>44888</v>
      </c>
      <c r="K5058" s="663" t="s">
        <v>5</v>
      </c>
      <c r="L5058" s="310"/>
      <c r="M5058" s="652" t="s">
        <v>601</v>
      </c>
      <c r="N5058" s="654">
        <v>45272</v>
      </c>
      <c r="O5058" s="654">
        <v>45279</v>
      </c>
      <c r="P5058" s="118"/>
      <c r="Q5058" s="271" t="s">
        <v>67</v>
      </c>
      <c r="R5058" s="455">
        <f t="shared" si="98"/>
        <v>2022</v>
      </c>
    </row>
    <row r="5059" spans="1:23" ht="23.25" hidden="1" customHeight="1" x14ac:dyDescent="0.25">
      <c r="A5059" s="506" t="s">
        <v>154</v>
      </c>
      <c r="B5059" s="481" t="s">
        <v>7991</v>
      </c>
      <c r="C5059" s="502" t="s">
        <v>7448</v>
      </c>
      <c r="D5059" s="947" t="s">
        <v>8158</v>
      </c>
      <c r="E5059" s="506" t="s">
        <v>8159</v>
      </c>
      <c r="F5059" s="502" t="s">
        <v>94</v>
      </c>
      <c r="G5059" s="502">
        <v>10</v>
      </c>
      <c r="H5059" s="650"/>
      <c r="I5059" s="650">
        <f t="shared" si="99"/>
        <v>0</v>
      </c>
      <c r="J5059" s="168">
        <v>44888</v>
      </c>
      <c r="K5059" s="663" t="s">
        <v>5</v>
      </c>
      <c r="L5059" s="310"/>
      <c r="M5059" s="652" t="s">
        <v>601</v>
      </c>
      <c r="N5059" s="654">
        <v>45272</v>
      </c>
      <c r="O5059" s="654">
        <v>45279</v>
      </c>
      <c r="P5059" s="118"/>
      <c r="Q5059" s="271" t="s">
        <v>67</v>
      </c>
      <c r="R5059" s="455">
        <f t="shared" si="98"/>
        <v>2022</v>
      </c>
    </row>
    <row r="5060" spans="1:23" ht="23.25" hidden="1" customHeight="1" x14ac:dyDescent="0.25">
      <c r="A5060" s="506" t="s">
        <v>154</v>
      </c>
      <c r="B5060" s="481" t="s">
        <v>7991</v>
      </c>
      <c r="C5060" s="502" t="s">
        <v>7448</v>
      </c>
      <c r="D5060" s="947" t="s">
        <v>8160</v>
      </c>
      <c r="E5060" s="506" t="s">
        <v>8161</v>
      </c>
      <c r="F5060" s="502" t="s">
        <v>94</v>
      </c>
      <c r="G5060" s="502">
        <v>20</v>
      </c>
      <c r="H5060" s="650"/>
      <c r="I5060" s="650">
        <f t="shared" si="99"/>
        <v>0</v>
      </c>
      <c r="J5060" s="168">
        <v>44888</v>
      </c>
      <c r="K5060" s="663" t="s">
        <v>5</v>
      </c>
      <c r="L5060" s="310"/>
      <c r="M5060" s="652" t="s">
        <v>601</v>
      </c>
      <c r="N5060" s="654">
        <v>45272</v>
      </c>
      <c r="O5060" s="654">
        <v>45279</v>
      </c>
      <c r="P5060" s="118" t="s">
        <v>8121</v>
      </c>
      <c r="Q5060" s="271" t="s">
        <v>100</v>
      </c>
      <c r="R5060" s="455">
        <f t="shared" si="98"/>
        <v>2022</v>
      </c>
    </row>
    <row r="5061" spans="1:23" ht="23.25" hidden="1" customHeight="1" x14ac:dyDescent="0.25">
      <c r="A5061" s="124" t="s">
        <v>78</v>
      </c>
      <c r="B5061" s="124" t="s">
        <v>8162</v>
      </c>
      <c r="C5061" s="661"/>
      <c r="D5061" s="118" t="s">
        <v>8163</v>
      </c>
      <c r="E5061" s="124" t="s">
        <v>8164</v>
      </c>
      <c r="F5061" s="118" t="s">
        <v>32</v>
      </c>
      <c r="G5061" s="661">
        <v>1</v>
      </c>
      <c r="H5061" s="650" t="s">
        <v>8165</v>
      </c>
      <c r="I5061" s="650" t="s">
        <v>8165</v>
      </c>
      <c r="J5061" s="168">
        <v>44888</v>
      </c>
      <c r="K5061" s="671" t="s">
        <v>1553</v>
      </c>
      <c r="L5061" s="310"/>
      <c r="M5061" s="652" t="s">
        <v>430</v>
      </c>
      <c r="N5061" s="654">
        <v>44893</v>
      </c>
      <c r="O5061" s="654">
        <v>44893</v>
      </c>
      <c r="P5061" s="118"/>
      <c r="Q5061" s="271" t="s">
        <v>100</v>
      </c>
      <c r="R5061" s="455">
        <f t="shared" si="98"/>
        <v>2022</v>
      </c>
    </row>
    <row r="5062" spans="1:23" s="124" customFormat="1" ht="23.25" hidden="1" customHeight="1" x14ac:dyDescent="0.25">
      <c r="A5062" s="506" t="s">
        <v>9</v>
      </c>
      <c r="B5062" s="481" t="s">
        <v>8166</v>
      </c>
      <c r="C5062" s="481"/>
      <c r="D5062" s="118"/>
      <c r="E5062" s="481" t="s">
        <v>8166</v>
      </c>
      <c r="F5062" s="502" t="s">
        <v>50</v>
      </c>
      <c r="G5062" s="661" t="s">
        <v>5264</v>
      </c>
      <c r="H5062" s="650"/>
      <c r="I5062" s="650"/>
      <c r="J5062" s="919">
        <v>44893</v>
      </c>
      <c r="K5062" s="671" t="s">
        <v>188</v>
      </c>
      <c r="L5062" s="310"/>
      <c r="M5062" s="920" t="s">
        <v>2356</v>
      </c>
      <c r="N5062" s="654">
        <v>44945</v>
      </c>
      <c r="O5062" s="654">
        <v>44951</v>
      </c>
      <c r="P5062" s="481"/>
      <c r="Q5062" s="944" t="s">
        <v>67</v>
      </c>
      <c r="R5062" s="455">
        <f t="shared" si="98"/>
        <v>2022</v>
      </c>
      <c r="S5062" s="330"/>
      <c r="T5062" s="330"/>
      <c r="U5062" s="330"/>
      <c r="V5062" s="330"/>
      <c r="W5062" s="330"/>
    </row>
    <row r="5063" spans="1:23" s="124" customFormat="1" ht="23.25" hidden="1" customHeight="1" x14ac:dyDescent="0.25">
      <c r="A5063" s="506" t="s">
        <v>9</v>
      </c>
      <c r="B5063" s="481" t="s">
        <v>8167</v>
      </c>
      <c r="C5063" s="481"/>
      <c r="D5063" s="118"/>
      <c r="E5063" s="481" t="s">
        <v>8167</v>
      </c>
      <c r="F5063" s="502" t="s">
        <v>50</v>
      </c>
      <c r="G5063" s="661" t="s">
        <v>5264</v>
      </c>
      <c r="H5063" s="650"/>
      <c r="I5063" s="650"/>
      <c r="J5063" s="919">
        <v>44893</v>
      </c>
      <c r="K5063" s="671" t="s">
        <v>188</v>
      </c>
      <c r="L5063" s="310"/>
      <c r="M5063" s="920" t="s">
        <v>2356</v>
      </c>
      <c r="N5063" s="654">
        <v>44945</v>
      </c>
      <c r="O5063" s="654">
        <v>44951</v>
      </c>
      <c r="P5063" s="481"/>
      <c r="Q5063" s="944" t="s">
        <v>67</v>
      </c>
      <c r="R5063" s="455">
        <f t="shared" si="98"/>
        <v>2022</v>
      </c>
      <c r="S5063" s="330"/>
      <c r="T5063" s="330"/>
      <c r="U5063" s="330"/>
      <c r="V5063" s="330"/>
      <c r="W5063" s="330"/>
    </row>
    <row r="5064" spans="1:23" ht="23.25" hidden="1" customHeight="1" x14ac:dyDescent="0.25">
      <c r="A5064" s="506" t="s">
        <v>9</v>
      </c>
      <c r="B5064" s="481" t="s">
        <v>8168</v>
      </c>
      <c r="C5064" s="481"/>
      <c r="D5064" s="502"/>
      <c r="E5064" s="481" t="s">
        <v>8168</v>
      </c>
      <c r="F5064" s="502" t="s">
        <v>50</v>
      </c>
      <c r="G5064" s="661">
        <v>4</v>
      </c>
      <c r="H5064" s="650"/>
      <c r="I5064" s="650"/>
      <c r="J5064" s="919">
        <v>44893</v>
      </c>
      <c r="K5064" s="671" t="s">
        <v>188</v>
      </c>
      <c r="L5064" s="310"/>
      <c r="M5064" s="920" t="s">
        <v>2356</v>
      </c>
      <c r="N5064" s="654">
        <v>44945</v>
      </c>
      <c r="O5064" s="654">
        <v>44951</v>
      </c>
      <c r="P5064" s="481"/>
      <c r="Q5064" s="882" t="s">
        <v>100</v>
      </c>
      <c r="R5064" s="455">
        <f t="shared" si="98"/>
        <v>2022</v>
      </c>
    </row>
    <row r="5065" spans="1:23" ht="23.25" hidden="1" customHeight="1" x14ac:dyDescent="0.25">
      <c r="A5065" s="506" t="s">
        <v>154</v>
      </c>
      <c r="B5065" s="481" t="s">
        <v>7991</v>
      </c>
      <c r="C5065" s="502" t="s">
        <v>7448</v>
      </c>
      <c r="D5065" s="947" t="s">
        <v>8169</v>
      </c>
      <c r="E5065" s="506" t="s">
        <v>8170</v>
      </c>
      <c r="F5065" s="502" t="s">
        <v>94</v>
      </c>
      <c r="G5065" s="502">
        <v>20</v>
      </c>
      <c r="H5065" s="650"/>
      <c r="I5065" s="650">
        <f t="shared" ref="I5065:I5078" si="100">G5065*H5065</f>
        <v>0</v>
      </c>
      <c r="J5065" s="919">
        <v>44893</v>
      </c>
      <c r="K5065" s="663" t="s">
        <v>5</v>
      </c>
      <c r="L5065" s="310"/>
      <c r="M5065" s="652" t="s">
        <v>601</v>
      </c>
      <c r="N5065" s="654">
        <v>45272</v>
      </c>
      <c r="O5065" s="654">
        <v>45279</v>
      </c>
      <c r="P5065" s="118" t="s">
        <v>171</v>
      </c>
      <c r="Q5065" s="271" t="s">
        <v>100</v>
      </c>
      <c r="R5065" s="455">
        <f t="shared" si="98"/>
        <v>2022</v>
      </c>
    </row>
    <row r="5066" spans="1:23" ht="23.25" hidden="1" customHeight="1" x14ac:dyDescent="0.25">
      <c r="A5066" s="506" t="s">
        <v>154</v>
      </c>
      <c r="B5066" s="481" t="s">
        <v>7991</v>
      </c>
      <c r="C5066" s="502" t="s">
        <v>7448</v>
      </c>
      <c r="D5066" s="947" t="s">
        <v>8171</v>
      </c>
      <c r="E5066" s="506" t="s">
        <v>8172</v>
      </c>
      <c r="F5066" s="502" t="s">
        <v>94</v>
      </c>
      <c r="G5066" s="502">
        <v>10</v>
      </c>
      <c r="H5066" s="650"/>
      <c r="I5066" s="650">
        <f t="shared" si="100"/>
        <v>0</v>
      </c>
      <c r="J5066" s="919">
        <v>44893</v>
      </c>
      <c r="K5066" s="663" t="s">
        <v>5</v>
      </c>
      <c r="L5066" s="310"/>
      <c r="M5066" s="652" t="s">
        <v>601</v>
      </c>
      <c r="N5066" s="654">
        <v>45272</v>
      </c>
      <c r="O5066" s="654">
        <v>45279</v>
      </c>
      <c r="P5066" s="118"/>
      <c r="Q5066" s="271" t="s">
        <v>67</v>
      </c>
      <c r="R5066" s="455">
        <f t="shared" si="98"/>
        <v>2022</v>
      </c>
    </row>
    <row r="5067" spans="1:23" ht="23.25" hidden="1" customHeight="1" x14ac:dyDescent="0.25">
      <c r="A5067" s="506" t="s">
        <v>154</v>
      </c>
      <c r="B5067" s="481" t="s">
        <v>7991</v>
      </c>
      <c r="C5067" s="502" t="s">
        <v>7448</v>
      </c>
      <c r="D5067" s="947" t="s">
        <v>7887</v>
      </c>
      <c r="E5067" s="506" t="s">
        <v>7888</v>
      </c>
      <c r="F5067" s="502" t="s">
        <v>94</v>
      </c>
      <c r="G5067" s="502">
        <v>4</v>
      </c>
      <c r="H5067" s="650"/>
      <c r="I5067" s="650">
        <f t="shared" si="100"/>
        <v>0</v>
      </c>
      <c r="J5067" s="919">
        <v>44893</v>
      </c>
      <c r="K5067" s="663" t="s">
        <v>5</v>
      </c>
      <c r="L5067" s="310"/>
      <c r="M5067" s="652" t="s">
        <v>601</v>
      </c>
      <c r="N5067" s="654">
        <v>45272</v>
      </c>
      <c r="O5067" s="654">
        <v>45279</v>
      </c>
      <c r="P5067" s="118"/>
      <c r="Q5067" s="271" t="s">
        <v>67</v>
      </c>
      <c r="R5067" s="455">
        <f t="shared" si="98"/>
        <v>2022</v>
      </c>
    </row>
    <row r="5068" spans="1:23" ht="23.25" hidden="1" customHeight="1" x14ac:dyDescent="0.25">
      <c r="A5068" s="506" t="s">
        <v>154</v>
      </c>
      <c r="B5068" s="481" t="s">
        <v>7991</v>
      </c>
      <c r="C5068" s="502" t="s">
        <v>7448</v>
      </c>
      <c r="D5068" s="947" t="s">
        <v>7548</v>
      </c>
      <c r="E5068" s="506" t="s">
        <v>7547</v>
      </c>
      <c r="F5068" s="502" t="s">
        <v>94</v>
      </c>
      <c r="G5068" s="502">
        <v>20</v>
      </c>
      <c r="H5068" s="650"/>
      <c r="I5068" s="650">
        <f t="shared" si="100"/>
        <v>0</v>
      </c>
      <c r="J5068" s="919">
        <v>44893</v>
      </c>
      <c r="K5068" s="663" t="s">
        <v>5</v>
      </c>
      <c r="L5068" s="310"/>
      <c r="M5068" s="652" t="s">
        <v>601</v>
      </c>
      <c r="N5068" s="654">
        <v>45272</v>
      </c>
      <c r="O5068" s="654">
        <v>45279</v>
      </c>
      <c r="P5068" s="118"/>
      <c r="Q5068" s="271" t="s">
        <v>67</v>
      </c>
      <c r="R5068" s="455">
        <f t="shared" si="98"/>
        <v>2022</v>
      </c>
    </row>
    <row r="5069" spans="1:23" ht="23.25" hidden="1" customHeight="1" x14ac:dyDescent="0.25">
      <c r="A5069" s="506" t="s">
        <v>154</v>
      </c>
      <c r="B5069" s="481" t="s">
        <v>7991</v>
      </c>
      <c r="C5069" s="502" t="s">
        <v>7448</v>
      </c>
      <c r="D5069" s="947" t="s">
        <v>8173</v>
      </c>
      <c r="E5069" s="506" t="s">
        <v>8174</v>
      </c>
      <c r="F5069" s="502" t="s">
        <v>94</v>
      </c>
      <c r="G5069" s="502">
        <v>5</v>
      </c>
      <c r="H5069" s="650"/>
      <c r="I5069" s="650">
        <f t="shared" si="100"/>
        <v>0</v>
      </c>
      <c r="J5069" s="919">
        <v>44893</v>
      </c>
      <c r="K5069" s="663" t="s">
        <v>5</v>
      </c>
      <c r="L5069" s="310"/>
      <c r="M5069" s="652" t="s">
        <v>601</v>
      </c>
      <c r="N5069" s="654">
        <v>45272</v>
      </c>
      <c r="O5069" s="654">
        <v>45279</v>
      </c>
      <c r="P5069" s="118"/>
      <c r="Q5069" s="271" t="s">
        <v>67</v>
      </c>
      <c r="R5069" s="455">
        <f t="shared" si="98"/>
        <v>2022</v>
      </c>
    </row>
    <row r="5070" spans="1:23" ht="23.25" hidden="1" customHeight="1" x14ac:dyDescent="0.25">
      <c r="A5070" s="506" t="s">
        <v>154</v>
      </c>
      <c r="B5070" s="481" t="s">
        <v>7991</v>
      </c>
      <c r="C5070" s="502" t="s">
        <v>7448</v>
      </c>
      <c r="D5070" s="947" t="s">
        <v>8175</v>
      </c>
      <c r="E5070" s="506" t="s">
        <v>8176</v>
      </c>
      <c r="F5070" s="502" t="s">
        <v>94</v>
      </c>
      <c r="G5070" s="502">
        <v>6</v>
      </c>
      <c r="H5070" s="650"/>
      <c r="I5070" s="650">
        <f t="shared" si="100"/>
        <v>0</v>
      </c>
      <c r="J5070" s="919">
        <v>44893</v>
      </c>
      <c r="K5070" s="663" t="s">
        <v>5</v>
      </c>
      <c r="L5070" s="310"/>
      <c r="M5070" s="652" t="s">
        <v>601</v>
      </c>
      <c r="N5070" s="654">
        <v>45272</v>
      </c>
      <c r="O5070" s="654">
        <v>45279</v>
      </c>
      <c r="P5070" s="118"/>
      <c r="Q5070" s="271" t="s">
        <v>67</v>
      </c>
      <c r="R5070" s="455">
        <f t="shared" si="98"/>
        <v>2022</v>
      </c>
    </row>
    <row r="5071" spans="1:23" ht="23.25" hidden="1" customHeight="1" x14ac:dyDescent="0.25">
      <c r="A5071" s="506" t="s">
        <v>154</v>
      </c>
      <c r="B5071" s="481" t="s">
        <v>7991</v>
      </c>
      <c r="C5071" s="502" t="s">
        <v>7448</v>
      </c>
      <c r="D5071" s="947" t="s">
        <v>8177</v>
      </c>
      <c r="E5071" s="506" t="s">
        <v>8178</v>
      </c>
      <c r="F5071" s="502" t="s">
        <v>94</v>
      </c>
      <c r="G5071" s="502">
        <v>30</v>
      </c>
      <c r="H5071" s="650"/>
      <c r="I5071" s="650">
        <f t="shared" si="100"/>
        <v>0</v>
      </c>
      <c r="J5071" s="919">
        <v>44893</v>
      </c>
      <c r="K5071" s="663" t="s">
        <v>5</v>
      </c>
      <c r="L5071" s="310"/>
      <c r="M5071" s="652" t="s">
        <v>601</v>
      </c>
      <c r="N5071" s="654">
        <v>45272</v>
      </c>
      <c r="O5071" s="654">
        <v>45279</v>
      </c>
      <c r="P5071" s="118"/>
      <c r="Q5071" s="271" t="s">
        <v>67</v>
      </c>
      <c r="R5071" s="455">
        <f t="shared" si="98"/>
        <v>2022</v>
      </c>
    </row>
    <row r="5072" spans="1:23" ht="23.25" hidden="1" customHeight="1" x14ac:dyDescent="0.25">
      <c r="A5072" s="506" t="s">
        <v>154</v>
      </c>
      <c r="B5072" s="481" t="s">
        <v>7991</v>
      </c>
      <c r="C5072" s="502" t="s">
        <v>7448</v>
      </c>
      <c r="D5072" s="947" t="s">
        <v>8093</v>
      </c>
      <c r="E5072" s="506" t="s">
        <v>8094</v>
      </c>
      <c r="F5072" s="502" t="s">
        <v>94</v>
      </c>
      <c r="G5072" s="502">
        <v>15</v>
      </c>
      <c r="H5072" s="650"/>
      <c r="I5072" s="650">
        <f t="shared" si="100"/>
        <v>0</v>
      </c>
      <c r="J5072" s="919">
        <v>44893</v>
      </c>
      <c r="K5072" s="663" t="s">
        <v>5</v>
      </c>
      <c r="L5072" s="310"/>
      <c r="M5072" s="652" t="s">
        <v>601</v>
      </c>
      <c r="N5072" s="654">
        <v>45272</v>
      </c>
      <c r="O5072" s="654">
        <v>45279</v>
      </c>
      <c r="P5072" s="118"/>
      <c r="Q5072" s="271" t="s">
        <v>67</v>
      </c>
      <c r="R5072" s="455">
        <f t="shared" si="98"/>
        <v>2022</v>
      </c>
    </row>
    <row r="5073" spans="1:23" ht="23.25" hidden="1" customHeight="1" x14ac:dyDescent="0.25">
      <c r="A5073" s="506" t="s">
        <v>154</v>
      </c>
      <c r="B5073" s="481" t="s">
        <v>7991</v>
      </c>
      <c r="C5073" s="502" t="s">
        <v>7448</v>
      </c>
      <c r="D5073" s="947" t="s">
        <v>7893</v>
      </c>
      <c r="E5073" s="506" t="s">
        <v>7894</v>
      </c>
      <c r="F5073" s="502" t="s">
        <v>94</v>
      </c>
      <c r="G5073" s="502">
        <v>2</v>
      </c>
      <c r="H5073" s="650"/>
      <c r="I5073" s="650">
        <f t="shared" si="100"/>
        <v>0</v>
      </c>
      <c r="J5073" s="919">
        <v>44893</v>
      </c>
      <c r="K5073" s="663" t="s">
        <v>5</v>
      </c>
      <c r="L5073" s="310"/>
      <c r="M5073" s="652" t="s">
        <v>601</v>
      </c>
      <c r="N5073" s="654">
        <v>45272</v>
      </c>
      <c r="O5073" s="654">
        <v>45279</v>
      </c>
      <c r="P5073" s="118"/>
      <c r="Q5073" s="271" t="s">
        <v>67</v>
      </c>
      <c r="R5073" s="455">
        <f t="shared" si="98"/>
        <v>2022</v>
      </c>
    </row>
    <row r="5074" spans="1:23" ht="23.25" hidden="1" customHeight="1" x14ac:dyDescent="0.25">
      <c r="A5074" s="506" t="s">
        <v>154</v>
      </c>
      <c r="B5074" s="481" t="s">
        <v>7991</v>
      </c>
      <c r="C5074" s="502" t="s">
        <v>7448</v>
      </c>
      <c r="D5074" s="947" t="s">
        <v>8179</v>
      </c>
      <c r="E5074" s="506" t="s">
        <v>8180</v>
      </c>
      <c r="F5074" s="502" t="s">
        <v>94</v>
      </c>
      <c r="G5074" s="502">
        <v>20</v>
      </c>
      <c r="H5074" s="650"/>
      <c r="I5074" s="650">
        <f t="shared" si="100"/>
        <v>0</v>
      </c>
      <c r="J5074" s="919">
        <v>44893</v>
      </c>
      <c r="K5074" s="663" t="s">
        <v>5</v>
      </c>
      <c r="L5074" s="310"/>
      <c r="M5074" s="652" t="s">
        <v>601</v>
      </c>
      <c r="N5074" s="654">
        <v>45272</v>
      </c>
      <c r="O5074" s="654">
        <v>45279</v>
      </c>
      <c r="P5074" s="118"/>
      <c r="Q5074" s="271" t="s">
        <v>67</v>
      </c>
      <c r="R5074" s="455">
        <f t="shared" si="98"/>
        <v>2022</v>
      </c>
    </row>
    <row r="5075" spans="1:23" ht="23.25" hidden="1" customHeight="1" x14ac:dyDescent="0.25">
      <c r="A5075" s="506" t="s">
        <v>154</v>
      </c>
      <c r="B5075" s="481" t="s">
        <v>7991</v>
      </c>
      <c r="C5075" s="502" t="s">
        <v>7448</v>
      </c>
      <c r="D5075" s="947" t="s">
        <v>8181</v>
      </c>
      <c r="E5075" s="506" t="s">
        <v>8182</v>
      </c>
      <c r="F5075" s="502" t="s">
        <v>94</v>
      </c>
      <c r="G5075" s="502">
        <v>5</v>
      </c>
      <c r="H5075" s="650"/>
      <c r="I5075" s="650">
        <f t="shared" si="100"/>
        <v>0</v>
      </c>
      <c r="J5075" s="919">
        <v>44893</v>
      </c>
      <c r="K5075" s="663" t="s">
        <v>5</v>
      </c>
      <c r="L5075" s="310"/>
      <c r="M5075" s="652" t="s">
        <v>601</v>
      </c>
      <c r="N5075" s="654">
        <v>45272</v>
      </c>
      <c r="O5075" s="654">
        <v>45279</v>
      </c>
      <c r="P5075" s="118"/>
      <c r="Q5075" s="271" t="s">
        <v>67</v>
      </c>
      <c r="R5075" s="455">
        <f t="shared" si="98"/>
        <v>2022</v>
      </c>
    </row>
    <row r="5076" spans="1:23" s="124" customFormat="1" ht="23.25" hidden="1" customHeight="1" x14ac:dyDescent="0.25">
      <c r="A5076" s="506" t="s">
        <v>154</v>
      </c>
      <c r="B5076" s="481" t="s">
        <v>7991</v>
      </c>
      <c r="C5076" s="502" t="s">
        <v>7448</v>
      </c>
      <c r="D5076" s="947" t="s">
        <v>8183</v>
      </c>
      <c r="E5076" s="506" t="s">
        <v>8184</v>
      </c>
      <c r="F5076" s="502" t="s">
        <v>94</v>
      </c>
      <c r="G5076" s="502">
        <v>5</v>
      </c>
      <c r="H5076" s="650"/>
      <c r="I5076" s="650">
        <f t="shared" si="100"/>
        <v>0</v>
      </c>
      <c r="J5076" s="919">
        <v>44893</v>
      </c>
      <c r="K5076" s="663" t="s">
        <v>5</v>
      </c>
      <c r="L5076" s="310"/>
      <c r="M5076" s="652" t="s">
        <v>601</v>
      </c>
      <c r="N5076" s="654">
        <v>45272</v>
      </c>
      <c r="O5076" s="654">
        <v>45279</v>
      </c>
      <c r="P5076" s="118"/>
      <c r="Q5076" s="271" t="s">
        <v>67</v>
      </c>
      <c r="R5076" s="455">
        <f t="shared" ref="R5076:R5100" si="101">YEAR(J5076)</f>
        <v>2022</v>
      </c>
      <c r="S5076" s="330"/>
      <c r="T5076" s="330"/>
      <c r="U5076" s="330"/>
      <c r="V5076" s="330"/>
      <c r="W5076" s="330"/>
    </row>
    <row r="5077" spans="1:23" ht="23.25" hidden="1" customHeight="1" x14ac:dyDescent="0.25">
      <c r="A5077" s="506" t="s">
        <v>154</v>
      </c>
      <c r="B5077" s="481" t="s">
        <v>7991</v>
      </c>
      <c r="C5077" s="502" t="s">
        <v>7448</v>
      </c>
      <c r="D5077" s="947" t="s">
        <v>8185</v>
      </c>
      <c r="E5077" s="506" t="s">
        <v>8186</v>
      </c>
      <c r="F5077" s="502" t="s">
        <v>94</v>
      </c>
      <c r="G5077" s="502">
        <v>60</v>
      </c>
      <c r="H5077" s="650"/>
      <c r="I5077" s="650">
        <f t="shared" si="100"/>
        <v>0</v>
      </c>
      <c r="J5077" s="919">
        <v>44893</v>
      </c>
      <c r="K5077" s="663" t="s">
        <v>5</v>
      </c>
      <c r="L5077" s="310"/>
      <c r="M5077" s="652" t="s">
        <v>601</v>
      </c>
      <c r="N5077" s="654">
        <v>45272</v>
      </c>
      <c r="O5077" s="654">
        <v>45279</v>
      </c>
      <c r="P5077" s="118" t="s">
        <v>8121</v>
      </c>
      <c r="Q5077" s="271" t="s">
        <v>100</v>
      </c>
      <c r="R5077" s="455">
        <f t="shared" si="101"/>
        <v>2022</v>
      </c>
    </row>
    <row r="5078" spans="1:23" ht="23.25" hidden="1" customHeight="1" x14ac:dyDescent="0.25">
      <c r="A5078" s="506" t="s">
        <v>154</v>
      </c>
      <c r="B5078" s="481" t="s">
        <v>7991</v>
      </c>
      <c r="C5078" s="502" t="s">
        <v>7448</v>
      </c>
      <c r="D5078" s="947" t="s">
        <v>7800</v>
      </c>
      <c r="E5078" s="506" t="s">
        <v>7801</v>
      </c>
      <c r="F5078" s="502" t="s">
        <v>94</v>
      </c>
      <c r="G5078" s="502">
        <v>6</v>
      </c>
      <c r="H5078" s="650"/>
      <c r="I5078" s="650">
        <f t="shared" si="100"/>
        <v>0</v>
      </c>
      <c r="J5078" s="919">
        <v>44893</v>
      </c>
      <c r="K5078" s="663" t="s">
        <v>5</v>
      </c>
      <c r="L5078" s="310"/>
      <c r="M5078" s="652" t="s">
        <v>601</v>
      </c>
      <c r="N5078" s="654">
        <v>45272</v>
      </c>
      <c r="O5078" s="654">
        <v>45279</v>
      </c>
      <c r="P5078" s="118"/>
      <c r="Q5078" s="271" t="s">
        <v>67</v>
      </c>
      <c r="R5078" s="455">
        <f t="shared" si="101"/>
        <v>2022</v>
      </c>
    </row>
    <row r="5079" spans="1:23" s="124" customFormat="1" ht="23.25" hidden="1" customHeight="1" x14ac:dyDescent="0.25">
      <c r="A5079" s="86" t="s">
        <v>3063</v>
      </c>
      <c r="B5079" s="5" t="s">
        <v>8187</v>
      </c>
      <c r="C5079" s="664"/>
      <c r="D5079" s="422"/>
      <c r="E5079" s="337" t="s">
        <v>8187</v>
      </c>
      <c r="F5079" s="122" t="s">
        <v>50</v>
      </c>
      <c r="G5079" s="664">
        <v>1</v>
      </c>
      <c r="H5079" s="650"/>
      <c r="I5079" s="650"/>
      <c r="J5079" s="665">
        <v>44006</v>
      </c>
      <c r="K5079" s="598" t="s">
        <v>76</v>
      </c>
      <c r="L5079" s="568" t="s">
        <v>3063</v>
      </c>
      <c r="M5079" s="652" t="s">
        <v>1341</v>
      </c>
      <c r="N5079" s="660">
        <v>44084</v>
      </c>
      <c r="O5079" s="654">
        <v>44095</v>
      </c>
      <c r="Q5079" s="269" t="s">
        <v>100</v>
      </c>
      <c r="R5079" s="658">
        <f t="shared" si="101"/>
        <v>2020</v>
      </c>
      <c r="S5079" s="330"/>
      <c r="T5079" s="330"/>
      <c r="U5079" s="330"/>
      <c r="V5079" s="330"/>
      <c r="W5079" s="330"/>
    </row>
    <row r="5080" spans="1:23" s="124" customFormat="1" ht="23.25" hidden="1" customHeight="1" x14ac:dyDescent="0.25">
      <c r="A5080" s="3" t="s">
        <v>78</v>
      </c>
      <c r="B5080" s="461" t="s">
        <v>8188</v>
      </c>
      <c r="C5080" s="464"/>
      <c r="D5080" s="439"/>
      <c r="E5080" s="337" t="s">
        <v>8189</v>
      </c>
      <c r="F5080" s="464" t="s">
        <v>32</v>
      </c>
      <c r="G5080" s="661">
        <v>10</v>
      </c>
      <c r="H5080" s="650">
        <v>35.04</v>
      </c>
      <c r="I5080" s="650">
        <v>35.04</v>
      </c>
      <c r="J5080" s="168">
        <v>44147</v>
      </c>
      <c r="K5080" s="671" t="s">
        <v>76</v>
      </c>
      <c r="L5080" s="312" t="s">
        <v>78</v>
      </c>
      <c r="M5080" s="652" t="s">
        <v>430</v>
      </c>
      <c r="N5080" s="660">
        <v>44159</v>
      </c>
      <c r="O5080" s="654"/>
      <c r="P5080" s="86"/>
      <c r="Q5080" s="271" t="s">
        <v>67</v>
      </c>
      <c r="R5080" s="455">
        <f t="shared" si="101"/>
        <v>2020</v>
      </c>
      <c r="S5080" s="330"/>
      <c r="T5080" s="330"/>
      <c r="U5080" s="330"/>
      <c r="V5080" s="330"/>
      <c r="W5080" s="330"/>
    </row>
    <row r="5081" spans="1:23" ht="23.25" hidden="1" customHeight="1" x14ac:dyDescent="0.25">
      <c r="A5081" s="3" t="s">
        <v>78</v>
      </c>
      <c r="B5081" s="461" t="s">
        <v>8188</v>
      </c>
      <c r="C5081" s="464"/>
      <c r="D5081" s="439"/>
      <c r="E5081" s="337" t="s">
        <v>8190</v>
      </c>
      <c r="F5081" s="464" t="s">
        <v>32</v>
      </c>
      <c r="G5081" s="661">
        <v>10</v>
      </c>
      <c r="H5081" s="650">
        <v>35</v>
      </c>
      <c r="I5081" s="650">
        <v>35</v>
      </c>
      <c r="J5081" s="168">
        <v>44147</v>
      </c>
      <c r="K5081" s="671" t="s">
        <v>76</v>
      </c>
      <c r="L5081" s="312" t="s">
        <v>78</v>
      </c>
      <c r="M5081" s="652" t="s">
        <v>430</v>
      </c>
      <c r="N5081" s="660">
        <v>44159</v>
      </c>
      <c r="O5081" s="654"/>
      <c r="P5081" s="86"/>
      <c r="Q5081" s="696" t="s">
        <v>67</v>
      </c>
      <c r="R5081" s="455">
        <f t="shared" si="101"/>
        <v>2020</v>
      </c>
    </row>
    <row r="5082" spans="1:23" s="124" customFormat="1" ht="23.25" hidden="1" customHeight="1" x14ac:dyDescent="0.25">
      <c r="A5082" s="3" t="s">
        <v>78</v>
      </c>
      <c r="B5082" s="461" t="s">
        <v>8188</v>
      </c>
      <c r="C5082" s="464"/>
      <c r="D5082" s="439"/>
      <c r="E5082" s="337" t="s">
        <v>8191</v>
      </c>
      <c r="F5082" s="464" t="s">
        <v>32</v>
      </c>
      <c r="G5082" s="661">
        <v>10</v>
      </c>
      <c r="H5082" s="650">
        <v>161.76</v>
      </c>
      <c r="I5082" s="650">
        <v>161.76</v>
      </c>
      <c r="J5082" s="168">
        <v>44147</v>
      </c>
      <c r="K5082" s="671" t="s">
        <v>76</v>
      </c>
      <c r="L5082" s="312" t="s">
        <v>78</v>
      </c>
      <c r="M5082" s="652" t="s">
        <v>430</v>
      </c>
      <c r="N5082" s="660">
        <v>44159</v>
      </c>
      <c r="O5082" s="654"/>
      <c r="P5082" s="86"/>
      <c r="Q5082" s="696" t="s">
        <v>67</v>
      </c>
      <c r="R5082" s="455">
        <f t="shared" si="101"/>
        <v>2020</v>
      </c>
      <c r="S5082" s="330"/>
      <c r="T5082" s="330"/>
      <c r="U5082" s="330"/>
      <c r="V5082" s="330"/>
      <c r="W5082" s="330"/>
    </row>
    <row r="5083" spans="1:23" ht="23.25" hidden="1" customHeight="1" x14ac:dyDescent="0.25">
      <c r="A5083" s="506" t="s">
        <v>6654</v>
      </c>
      <c r="B5083" s="481" t="s">
        <v>8192</v>
      </c>
      <c r="C5083" s="118" t="s">
        <v>8193</v>
      </c>
      <c r="D5083" s="118" t="s">
        <v>8194</v>
      </c>
      <c r="E5083" s="481" t="s">
        <v>8195</v>
      </c>
      <c r="F5083" s="118" t="s">
        <v>3141</v>
      </c>
      <c r="G5083" s="661">
        <v>2</v>
      </c>
      <c r="H5083" s="650"/>
      <c r="I5083" s="650"/>
      <c r="J5083" s="500">
        <v>44907</v>
      </c>
      <c r="K5083" s="671" t="s">
        <v>33</v>
      </c>
      <c r="L5083" s="310"/>
      <c r="M5083" s="920" t="s">
        <v>2356</v>
      </c>
      <c r="N5083" s="654">
        <v>44945</v>
      </c>
      <c r="O5083" s="654">
        <v>44951</v>
      </c>
      <c r="P5083" s="481"/>
      <c r="Q5083" s="882" t="s">
        <v>100</v>
      </c>
      <c r="R5083" s="455">
        <f t="shared" si="101"/>
        <v>2022</v>
      </c>
      <c r="S5083" s="124"/>
      <c r="T5083" s="124"/>
      <c r="U5083" s="124"/>
      <c r="V5083" s="124"/>
      <c r="W5083" s="124"/>
    </row>
    <row r="5084" spans="1:23" ht="23.25" hidden="1" customHeight="1" x14ac:dyDescent="0.25">
      <c r="A5084" s="3" t="s">
        <v>78</v>
      </c>
      <c r="B5084" s="461" t="s">
        <v>8188</v>
      </c>
      <c r="C5084" s="464"/>
      <c r="D5084" s="439"/>
      <c r="E5084" s="337" t="s">
        <v>8196</v>
      </c>
      <c r="F5084" s="464" t="s">
        <v>32</v>
      </c>
      <c r="G5084" s="661">
        <v>10</v>
      </c>
      <c r="H5084" s="650">
        <v>169.76</v>
      </c>
      <c r="I5084" s="650">
        <v>169.76</v>
      </c>
      <c r="J5084" s="168">
        <v>44147</v>
      </c>
      <c r="K5084" s="671" t="s">
        <v>76</v>
      </c>
      <c r="L5084" s="312" t="s">
        <v>78</v>
      </c>
      <c r="M5084" s="652" t="s">
        <v>430</v>
      </c>
      <c r="N5084" s="660">
        <v>44159</v>
      </c>
      <c r="O5084" s="654"/>
      <c r="P5084" s="86"/>
      <c r="Q5084" s="696" t="s">
        <v>67</v>
      </c>
      <c r="R5084" s="455">
        <f t="shared" si="101"/>
        <v>2020</v>
      </c>
    </row>
    <row r="5085" spans="1:23" ht="23.25" hidden="1" customHeight="1" x14ac:dyDescent="0.25">
      <c r="A5085" s="124" t="s">
        <v>84</v>
      </c>
      <c r="B5085" s="124" t="s">
        <v>8197</v>
      </c>
      <c r="C5085" s="118"/>
      <c r="D5085" s="118" t="s">
        <v>8198</v>
      </c>
      <c r="E5085" s="481" t="s">
        <v>8199</v>
      </c>
      <c r="F5085" s="118" t="s">
        <v>32</v>
      </c>
      <c r="G5085" s="118">
        <v>1</v>
      </c>
      <c r="H5085" s="650">
        <v>2060.3249999999998</v>
      </c>
      <c r="I5085" s="650">
        <v>2060.3249999999998</v>
      </c>
      <c r="J5085" s="500">
        <v>44908</v>
      </c>
      <c r="K5085" s="671" t="s">
        <v>33</v>
      </c>
      <c r="L5085" s="310"/>
      <c r="M5085" s="652" t="s">
        <v>2356</v>
      </c>
      <c r="N5085" s="654">
        <v>44945</v>
      </c>
      <c r="O5085" s="654">
        <v>44951</v>
      </c>
      <c r="P5085" s="118"/>
      <c r="Q5085" s="271" t="s">
        <v>100</v>
      </c>
      <c r="R5085" s="455">
        <f t="shared" si="101"/>
        <v>2022</v>
      </c>
    </row>
    <row r="5086" spans="1:23" ht="23.25" hidden="1" customHeight="1" x14ac:dyDescent="0.25">
      <c r="A5086" s="124" t="s">
        <v>84</v>
      </c>
      <c r="B5086" s="124" t="s">
        <v>8197</v>
      </c>
      <c r="C5086" s="118"/>
      <c r="D5086" s="118" t="s">
        <v>8200</v>
      </c>
      <c r="E5086" s="481" t="s">
        <v>8199</v>
      </c>
      <c r="F5086" s="118" t="s">
        <v>32</v>
      </c>
      <c r="G5086" s="118">
        <v>1</v>
      </c>
      <c r="H5086" s="650">
        <v>646.31299999999999</v>
      </c>
      <c r="I5086" s="650">
        <v>646.31299999999999</v>
      </c>
      <c r="J5086" s="500">
        <v>44908</v>
      </c>
      <c r="K5086" s="671" t="s">
        <v>33</v>
      </c>
      <c r="L5086" s="310"/>
      <c r="M5086" s="652" t="s">
        <v>2356</v>
      </c>
      <c r="N5086" s="654">
        <v>44945</v>
      </c>
      <c r="O5086" s="654">
        <v>44951</v>
      </c>
      <c r="P5086" s="118"/>
      <c r="Q5086" s="271" t="s">
        <v>100</v>
      </c>
      <c r="R5086" s="455">
        <f t="shared" si="101"/>
        <v>2022</v>
      </c>
    </row>
    <row r="5087" spans="1:23" ht="23.25" hidden="1" customHeight="1" x14ac:dyDescent="0.25">
      <c r="A5087" s="124" t="s">
        <v>6654</v>
      </c>
      <c r="B5087" s="124" t="s">
        <v>8201</v>
      </c>
      <c r="C5087" s="118" t="s">
        <v>41</v>
      </c>
      <c r="D5087" s="118" t="s">
        <v>8202</v>
      </c>
      <c r="E5087" s="481" t="s">
        <v>8203</v>
      </c>
      <c r="F5087" s="118" t="s">
        <v>3141</v>
      </c>
      <c r="G5087" s="118">
        <v>1</v>
      </c>
      <c r="H5087" s="650"/>
      <c r="I5087" s="650"/>
      <c r="J5087" s="500">
        <v>44908</v>
      </c>
      <c r="K5087" s="671" t="s">
        <v>33</v>
      </c>
      <c r="L5087" s="310"/>
      <c r="M5087" s="652" t="s">
        <v>2356</v>
      </c>
      <c r="N5087" s="654">
        <v>44945</v>
      </c>
      <c r="O5087" s="654">
        <v>44951</v>
      </c>
      <c r="P5087" s="118"/>
      <c r="Q5087" s="271" t="s">
        <v>67</v>
      </c>
      <c r="R5087" s="455">
        <f t="shared" si="101"/>
        <v>2022</v>
      </c>
    </row>
    <row r="5088" spans="1:23" ht="23.25" hidden="1" customHeight="1" x14ac:dyDescent="0.25">
      <c r="A5088" s="124" t="s">
        <v>6654</v>
      </c>
      <c r="B5088" s="124" t="s">
        <v>8204</v>
      </c>
      <c r="C5088" s="118" t="s">
        <v>41</v>
      </c>
      <c r="D5088" s="118" t="s">
        <v>8205</v>
      </c>
      <c r="E5088" s="481" t="s">
        <v>8206</v>
      </c>
      <c r="F5088" s="118" t="s">
        <v>3141</v>
      </c>
      <c r="G5088" s="118">
        <v>1</v>
      </c>
      <c r="H5088" s="650"/>
      <c r="I5088" s="650"/>
      <c r="J5088" s="500">
        <v>44908</v>
      </c>
      <c r="K5088" s="671" t="s">
        <v>33</v>
      </c>
      <c r="L5088" s="310"/>
      <c r="M5088" s="652" t="s">
        <v>2356</v>
      </c>
      <c r="N5088" s="654">
        <v>44945</v>
      </c>
      <c r="O5088" s="654">
        <v>44951</v>
      </c>
      <c r="P5088" s="118"/>
      <c r="Q5088" s="271" t="s">
        <v>100</v>
      </c>
      <c r="R5088" s="455">
        <f t="shared" si="101"/>
        <v>2022</v>
      </c>
    </row>
    <row r="5089" spans="1:23" ht="23.25" hidden="1" customHeight="1" x14ac:dyDescent="0.25">
      <c r="A5089" s="506" t="s">
        <v>6654</v>
      </c>
      <c r="B5089" s="86" t="s">
        <v>8207</v>
      </c>
      <c r="C5089" s="118" t="s">
        <v>41</v>
      </c>
      <c r="D5089" s="118" t="s">
        <v>8208</v>
      </c>
      <c r="E5089" s="481" t="s">
        <v>8206</v>
      </c>
      <c r="F5089" s="118" t="s">
        <v>3141</v>
      </c>
      <c r="G5089" s="661">
        <v>1</v>
      </c>
      <c r="H5089" s="650"/>
      <c r="I5089" s="650"/>
      <c r="J5089" s="500">
        <v>44908</v>
      </c>
      <c r="K5089" s="671" t="s">
        <v>33</v>
      </c>
      <c r="L5089" s="310"/>
      <c r="M5089" s="652" t="s">
        <v>2356</v>
      </c>
      <c r="N5089" s="654">
        <v>44945</v>
      </c>
      <c r="O5089" s="654">
        <v>44951</v>
      </c>
      <c r="P5089" s="118"/>
      <c r="Q5089" s="271" t="s">
        <v>67</v>
      </c>
      <c r="R5089" s="455">
        <f t="shared" si="101"/>
        <v>2022</v>
      </c>
    </row>
    <row r="5090" spans="1:23" ht="23.25" hidden="1" customHeight="1" x14ac:dyDescent="0.25">
      <c r="A5090" s="440" t="s">
        <v>54</v>
      </c>
      <c r="B5090" s="440" t="s">
        <v>8209</v>
      </c>
      <c r="C5090" s="118" t="s">
        <v>1553</v>
      </c>
      <c r="D5090" s="118" t="s">
        <v>8210</v>
      </c>
      <c r="E5090" s="481" t="s">
        <v>8211</v>
      </c>
      <c r="F5090" s="118" t="s">
        <v>32</v>
      </c>
      <c r="G5090" s="118">
        <v>1</v>
      </c>
      <c r="H5090" s="650">
        <v>3214.23</v>
      </c>
      <c r="I5090" s="650">
        <v>3214.23</v>
      </c>
      <c r="J5090" s="168">
        <v>44908</v>
      </c>
      <c r="K5090" s="731" t="s">
        <v>1091</v>
      </c>
      <c r="L5090" s="310"/>
      <c r="M5090" s="652" t="s">
        <v>2356</v>
      </c>
      <c r="N5090" s="654">
        <v>44928</v>
      </c>
      <c r="O5090" s="654">
        <v>44945</v>
      </c>
      <c r="P5090" s="118" t="s">
        <v>8212</v>
      </c>
      <c r="Q5090" s="271" t="s">
        <v>67</v>
      </c>
      <c r="R5090" s="455">
        <f t="shared" si="101"/>
        <v>2022</v>
      </c>
    </row>
    <row r="5091" spans="1:23" s="124" customFormat="1" ht="23.25" hidden="1" customHeight="1" x14ac:dyDescent="0.25">
      <c r="A5091" s="456" t="s">
        <v>140</v>
      </c>
      <c r="B5091" s="86" t="s">
        <v>8213</v>
      </c>
      <c r="C5091" s="661"/>
      <c r="D5091" s="118"/>
      <c r="E5091" s="337" t="s">
        <v>8214</v>
      </c>
      <c r="F5091" s="118" t="s">
        <v>144</v>
      </c>
      <c r="G5091" s="661">
        <v>40</v>
      </c>
      <c r="H5091" s="650"/>
      <c r="I5091" s="650"/>
      <c r="J5091" s="672">
        <v>44154</v>
      </c>
      <c r="K5091" s="671" t="s">
        <v>76</v>
      </c>
      <c r="L5091" s="312" t="s">
        <v>535</v>
      </c>
      <c r="M5091" s="652" t="s">
        <v>601</v>
      </c>
      <c r="N5091" s="653">
        <v>44168</v>
      </c>
      <c r="O5091" s="654">
        <v>44175</v>
      </c>
      <c r="P5091" s="86"/>
      <c r="Q5091" s="271" t="s">
        <v>67</v>
      </c>
      <c r="R5091" s="86">
        <f t="shared" si="101"/>
        <v>2020</v>
      </c>
      <c r="S5091" s="330"/>
      <c r="T5091" s="330"/>
      <c r="U5091" s="330"/>
      <c r="V5091" s="330"/>
      <c r="W5091" s="330"/>
    </row>
    <row r="5092" spans="1:23" ht="23.25" hidden="1" customHeight="1" x14ac:dyDescent="0.25">
      <c r="A5092" s="124" t="s">
        <v>4004</v>
      </c>
      <c r="B5092" s="124" t="s">
        <v>8215</v>
      </c>
      <c r="C5092" s="118"/>
      <c r="D5092" s="118"/>
      <c r="E5092" s="124" t="s">
        <v>8215</v>
      </c>
      <c r="F5092" s="118" t="s">
        <v>50</v>
      </c>
      <c r="G5092" s="118">
        <v>2</v>
      </c>
      <c r="H5092" s="650"/>
      <c r="I5092" s="650">
        <f>G5092*H5092</f>
        <v>0</v>
      </c>
      <c r="J5092" s="168">
        <v>44910</v>
      </c>
      <c r="K5092" s="671" t="s">
        <v>1560</v>
      </c>
      <c r="L5092" s="310"/>
      <c r="M5092" s="652" t="s">
        <v>104</v>
      </c>
      <c r="N5092" s="654">
        <v>44909</v>
      </c>
      <c r="O5092" s="654">
        <v>44911</v>
      </c>
      <c r="P5092" s="118"/>
      <c r="Q5092" s="271" t="s">
        <v>67</v>
      </c>
      <c r="R5092" s="928">
        <f t="shared" si="101"/>
        <v>2022</v>
      </c>
    </row>
    <row r="5093" spans="1:23" s="124" customFormat="1" ht="23.25" hidden="1" customHeight="1" x14ac:dyDescent="0.25">
      <c r="A5093" s="124" t="s">
        <v>54</v>
      </c>
      <c r="B5093" s="124" t="s">
        <v>8216</v>
      </c>
      <c r="C5093" s="118"/>
      <c r="D5093" s="118"/>
      <c r="E5093" s="124" t="s">
        <v>8217</v>
      </c>
      <c r="F5093" s="118" t="s">
        <v>32</v>
      </c>
      <c r="G5093" s="506">
        <v>200</v>
      </c>
      <c r="H5093" s="650"/>
      <c r="I5093" s="650"/>
      <c r="J5093" s="168">
        <v>44910</v>
      </c>
      <c r="K5093" s="671" t="s">
        <v>1560</v>
      </c>
      <c r="L5093" s="310"/>
      <c r="M5093" s="652" t="s">
        <v>104</v>
      </c>
      <c r="N5093" s="654">
        <v>44909</v>
      </c>
      <c r="O5093" s="654">
        <v>44911</v>
      </c>
      <c r="P5093" s="118"/>
      <c r="Q5093" s="271" t="s">
        <v>67</v>
      </c>
      <c r="R5093" s="928">
        <f t="shared" si="101"/>
        <v>2022</v>
      </c>
      <c r="S5093" s="330"/>
      <c r="T5093" s="330"/>
      <c r="U5093" s="330"/>
      <c r="V5093" s="330"/>
      <c r="W5093" s="330"/>
    </row>
    <row r="5094" spans="1:23" ht="23.25" hidden="1" customHeight="1" x14ac:dyDescent="0.25">
      <c r="A5094" s="124" t="s">
        <v>54</v>
      </c>
      <c r="B5094" s="124" t="s">
        <v>8218</v>
      </c>
      <c r="C5094" s="118"/>
      <c r="D5094" s="118"/>
      <c r="E5094" s="124" t="s">
        <v>8219</v>
      </c>
      <c r="F5094" s="118" t="s">
        <v>32</v>
      </c>
      <c r="G5094" s="506">
        <v>100</v>
      </c>
      <c r="H5094" s="650"/>
      <c r="I5094" s="650"/>
      <c r="J5094" s="168">
        <v>44910</v>
      </c>
      <c r="K5094" s="671" t="s">
        <v>1560</v>
      </c>
      <c r="L5094" s="310"/>
      <c r="M5094" s="652" t="s">
        <v>104</v>
      </c>
      <c r="N5094" s="654">
        <v>44909</v>
      </c>
      <c r="O5094" s="654">
        <v>44911</v>
      </c>
      <c r="P5094" s="118"/>
      <c r="Q5094" s="271" t="s">
        <v>67</v>
      </c>
      <c r="R5094" s="928">
        <f t="shared" si="101"/>
        <v>2022</v>
      </c>
    </row>
    <row r="5095" spans="1:23" ht="23.25" hidden="1" customHeight="1" x14ac:dyDescent="0.25">
      <c r="A5095" s="124" t="s">
        <v>54</v>
      </c>
      <c r="B5095" s="124" t="s">
        <v>8220</v>
      </c>
      <c r="C5095" s="118"/>
      <c r="D5095" s="118"/>
      <c r="E5095" s="124" t="s">
        <v>8221</v>
      </c>
      <c r="F5095" s="118" t="s">
        <v>32</v>
      </c>
      <c r="G5095" s="506">
        <v>200</v>
      </c>
      <c r="H5095" s="650"/>
      <c r="I5095" s="650"/>
      <c r="J5095" s="168">
        <v>44910</v>
      </c>
      <c r="K5095" s="671" t="s">
        <v>1560</v>
      </c>
      <c r="L5095" s="310"/>
      <c r="M5095" s="652" t="s">
        <v>104</v>
      </c>
      <c r="N5095" s="654">
        <v>44909</v>
      </c>
      <c r="O5095" s="654">
        <v>44911</v>
      </c>
      <c r="P5095" s="118"/>
      <c r="Q5095" s="271" t="s">
        <v>67</v>
      </c>
      <c r="R5095" s="928">
        <f t="shared" si="101"/>
        <v>2022</v>
      </c>
    </row>
    <row r="5096" spans="1:23" s="124" customFormat="1" ht="23.25" hidden="1" customHeight="1" x14ac:dyDescent="0.25">
      <c r="A5096" s="124" t="s">
        <v>54</v>
      </c>
      <c r="B5096" s="124" t="s">
        <v>8222</v>
      </c>
      <c r="C5096" s="118"/>
      <c r="D5096" s="118"/>
      <c r="E5096" s="124" t="s">
        <v>8223</v>
      </c>
      <c r="F5096" s="118" t="s">
        <v>32</v>
      </c>
      <c r="G5096" s="506">
        <v>200</v>
      </c>
      <c r="H5096" s="650"/>
      <c r="I5096" s="650"/>
      <c r="J5096" s="168">
        <v>44910</v>
      </c>
      <c r="K5096" s="671" t="s">
        <v>1560</v>
      </c>
      <c r="L5096" s="310"/>
      <c r="M5096" s="652" t="s">
        <v>104</v>
      </c>
      <c r="N5096" s="654">
        <v>44909</v>
      </c>
      <c r="O5096" s="654">
        <v>44911</v>
      </c>
      <c r="P5096" s="118"/>
      <c r="Q5096" s="271" t="s">
        <v>67</v>
      </c>
      <c r="R5096" s="928">
        <f t="shared" si="101"/>
        <v>2022</v>
      </c>
    </row>
    <row r="5097" spans="1:23" ht="23.25" hidden="1" customHeight="1" x14ac:dyDescent="0.25">
      <c r="A5097" s="124" t="s">
        <v>54</v>
      </c>
      <c r="B5097" s="124" t="s">
        <v>8224</v>
      </c>
      <c r="C5097" s="118"/>
      <c r="D5097" s="118"/>
      <c r="E5097" s="124" t="s">
        <v>8225</v>
      </c>
      <c r="F5097" s="118" t="s">
        <v>32</v>
      </c>
      <c r="G5097" s="506">
        <v>100</v>
      </c>
      <c r="H5097" s="650"/>
      <c r="I5097" s="650"/>
      <c r="J5097" s="168">
        <v>44910</v>
      </c>
      <c r="K5097" s="671" t="s">
        <v>1560</v>
      </c>
      <c r="L5097" s="310"/>
      <c r="M5097" s="652" t="s">
        <v>104</v>
      </c>
      <c r="N5097" s="654">
        <v>44909</v>
      </c>
      <c r="O5097" s="654">
        <v>44911</v>
      </c>
      <c r="P5097" s="118"/>
      <c r="Q5097" s="271" t="s">
        <v>67</v>
      </c>
      <c r="R5097" s="928">
        <f t="shared" si="101"/>
        <v>2022</v>
      </c>
    </row>
    <row r="5098" spans="1:23" s="124" customFormat="1" ht="23.25" hidden="1" customHeight="1" x14ac:dyDescent="0.25">
      <c r="A5098" s="124" t="s">
        <v>54</v>
      </c>
      <c r="B5098" s="124" t="s">
        <v>8226</v>
      </c>
      <c r="C5098" s="118"/>
      <c r="D5098" s="118"/>
      <c r="E5098" s="124" t="s">
        <v>8227</v>
      </c>
      <c r="F5098" s="118" t="s">
        <v>32</v>
      </c>
      <c r="G5098" s="506">
        <v>2</v>
      </c>
      <c r="H5098" s="650"/>
      <c r="I5098" s="650"/>
      <c r="J5098" s="168">
        <v>44910</v>
      </c>
      <c r="K5098" s="671" t="s">
        <v>1560</v>
      </c>
      <c r="L5098" s="310"/>
      <c r="M5098" s="652" t="s">
        <v>104</v>
      </c>
      <c r="N5098" s="654">
        <v>44909</v>
      </c>
      <c r="O5098" s="654">
        <v>44911</v>
      </c>
      <c r="P5098" s="118"/>
      <c r="Q5098" s="271" t="s">
        <v>67</v>
      </c>
      <c r="R5098" s="928">
        <f t="shared" si="101"/>
        <v>2022</v>
      </c>
      <c r="S5098" s="330"/>
      <c r="T5098" s="330"/>
      <c r="U5098" s="330"/>
      <c r="V5098" s="330"/>
      <c r="W5098" s="330"/>
    </row>
    <row r="5099" spans="1:23" ht="23.25" hidden="1" customHeight="1" x14ac:dyDescent="0.25">
      <c r="A5099" s="124" t="s">
        <v>54</v>
      </c>
      <c r="B5099" s="124" t="s">
        <v>8228</v>
      </c>
      <c r="C5099" s="118"/>
      <c r="D5099" s="118"/>
      <c r="E5099" s="124" t="s">
        <v>8229</v>
      </c>
      <c r="F5099" s="118" t="s">
        <v>32</v>
      </c>
      <c r="G5099" s="124">
        <v>10</v>
      </c>
      <c r="H5099" s="650"/>
      <c r="I5099" s="650"/>
      <c r="J5099" s="168">
        <v>44910</v>
      </c>
      <c r="K5099" s="671" t="s">
        <v>1560</v>
      </c>
      <c r="L5099" s="310"/>
      <c r="M5099" s="652" t="s">
        <v>104</v>
      </c>
      <c r="N5099" s="654">
        <v>44909</v>
      </c>
      <c r="O5099" s="654">
        <v>44911</v>
      </c>
      <c r="P5099" s="118"/>
      <c r="Q5099" s="271" t="s">
        <v>67</v>
      </c>
      <c r="R5099" s="928">
        <f t="shared" si="101"/>
        <v>2022</v>
      </c>
    </row>
    <row r="5100" spans="1:23" ht="23.25" hidden="1" customHeight="1" x14ac:dyDescent="0.25">
      <c r="A5100" s="440" t="s">
        <v>7</v>
      </c>
      <c r="B5100" s="124" t="s">
        <v>8230</v>
      </c>
      <c r="C5100" s="118" t="s">
        <v>8231</v>
      </c>
      <c r="D5100" s="118" t="s">
        <v>8232</v>
      </c>
      <c r="E5100" s="481" t="s">
        <v>8230</v>
      </c>
      <c r="F5100" s="118" t="s">
        <v>50</v>
      </c>
      <c r="G5100" s="118">
        <v>1</v>
      </c>
      <c r="H5100" s="650"/>
      <c r="I5100" s="650" t="s">
        <v>8233</v>
      </c>
      <c r="J5100" s="500">
        <v>44917</v>
      </c>
      <c r="K5100" s="673" t="s">
        <v>33</v>
      </c>
      <c r="L5100" s="310"/>
      <c r="M5100" s="652" t="s">
        <v>2351</v>
      </c>
      <c r="N5100" s="654">
        <v>45034</v>
      </c>
      <c r="O5100" s="654">
        <v>45034</v>
      </c>
      <c r="P5100" s="118"/>
      <c r="Q5100" s="271" t="s">
        <v>100</v>
      </c>
      <c r="R5100" s="455">
        <f t="shared" si="101"/>
        <v>2022</v>
      </c>
    </row>
    <row r="5101" spans="1:23" ht="23.25" hidden="1" customHeight="1" x14ac:dyDescent="0.25">
      <c r="A5101" s="124" t="s">
        <v>293</v>
      </c>
      <c r="B5101" s="124" t="s">
        <v>7839</v>
      </c>
      <c r="C5101" s="118"/>
      <c r="D5101" s="118" t="s">
        <v>7840</v>
      </c>
      <c r="E5101" s="481" t="s">
        <v>7839</v>
      </c>
      <c r="F5101" s="118" t="s">
        <v>2334</v>
      </c>
      <c r="G5101" s="118">
        <v>10</v>
      </c>
      <c r="H5101" s="650">
        <v>1.21</v>
      </c>
      <c r="I5101" s="650">
        <v>9.08</v>
      </c>
      <c r="J5101" s="168">
        <v>44927</v>
      </c>
      <c r="K5101" s="673" t="s">
        <v>1560</v>
      </c>
      <c r="L5101" s="310"/>
      <c r="M5101" s="652" t="s">
        <v>2356</v>
      </c>
      <c r="N5101" s="654">
        <v>44952</v>
      </c>
      <c r="O5101" s="654">
        <v>44960</v>
      </c>
      <c r="P5101" s="118"/>
      <c r="Q5101" s="271" t="s">
        <v>100</v>
      </c>
      <c r="R5101" s="455">
        <f t="shared" ref="R5101:R5107" si="102">IF(F5101&lt;&gt;"",YEAR(J5101))</f>
        <v>2023</v>
      </c>
    </row>
    <row r="5102" spans="1:23" ht="23.25" hidden="1" customHeight="1" x14ac:dyDescent="0.25">
      <c r="A5102" s="124" t="s">
        <v>293</v>
      </c>
      <c r="B5102" s="124" t="s">
        <v>7841</v>
      </c>
      <c r="C5102" s="118"/>
      <c r="D5102" s="118" t="s">
        <v>7842</v>
      </c>
      <c r="E5102" s="481" t="s">
        <v>7841</v>
      </c>
      <c r="F5102" s="118" t="s">
        <v>2334</v>
      </c>
      <c r="G5102" s="118">
        <v>10</v>
      </c>
      <c r="H5102" s="650">
        <v>0.43</v>
      </c>
      <c r="I5102" s="650">
        <v>3.25</v>
      </c>
      <c r="J5102" s="168">
        <v>44927</v>
      </c>
      <c r="K5102" s="673" t="s">
        <v>1560</v>
      </c>
      <c r="L5102" s="310"/>
      <c r="M5102" s="652" t="s">
        <v>2356</v>
      </c>
      <c r="N5102" s="654">
        <v>44952</v>
      </c>
      <c r="O5102" s="654">
        <v>44960</v>
      </c>
      <c r="P5102" s="118"/>
      <c r="Q5102" s="271" t="s">
        <v>100</v>
      </c>
      <c r="R5102" s="455">
        <f t="shared" si="102"/>
        <v>2023</v>
      </c>
    </row>
    <row r="5103" spans="1:23" ht="23.25" hidden="1" customHeight="1" x14ac:dyDescent="0.25">
      <c r="A5103" s="124" t="s">
        <v>293</v>
      </c>
      <c r="B5103" s="124" t="s">
        <v>7843</v>
      </c>
      <c r="C5103" s="118"/>
      <c r="D5103" s="118" t="s">
        <v>7844</v>
      </c>
      <c r="E5103" s="481" t="s">
        <v>7843</v>
      </c>
      <c r="F5103" s="118" t="s">
        <v>2334</v>
      </c>
      <c r="G5103" s="118">
        <v>10</v>
      </c>
      <c r="H5103" s="650">
        <v>0.61</v>
      </c>
      <c r="I5103" s="650">
        <v>4.58</v>
      </c>
      <c r="J5103" s="168">
        <v>44927</v>
      </c>
      <c r="K5103" s="673" t="s">
        <v>1560</v>
      </c>
      <c r="L5103" s="310"/>
      <c r="M5103" s="652" t="s">
        <v>2356</v>
      </c>
      <c r="N5103" s="654">
        <v>44952</v>
      </c>
      <c r="O5103" s="654">
        <v>44960</v>
      </c>
      <c r="P5103" s="118"/>
      <c r="Q5103" s="271" t="s">
        <v>100</v>
      </c>
      <c r="R5103" s="455">
        <f t="shared" si="102"/>
        <v>2023</v>
      </c>
      <c r="S5103" s="124"/>
      <c r="T5103" s="124"/>
      <c r="U5103" s="124"/>
      <c r="V5103" s="124"/>
      <c r="W5103" s="124"/>
    </row>
    <row r="5104" spans="1:23" ht="23.25" hidden="1" customHeight="1" x14ac:dyDescent="0.25">
      <c r="A5104" s="124" t="s">
        <v>293</v>
      </c>
      <c r="B5104" s="124" t="s">
        <v>7845</v>
      </c>
      <c r="C5104" s="118"/>
      <c r="D5104" s="118" t="s">
        <v>7846</v>
      </c>
      <c r="E5104" s="481" t="s">
        <v>7845</v>
      </c>
      <c r="F5104" s="118" t="s">
        <v>2334</v>
      </c>
      <c r="G5104" s="118">
        <v>10</v>
      </c>
      <c r="H5104" s="650">
        <v>0.2</v>
      </c>
      <c r="I5104" s="650">
        <v>1.5</v>
      </c>
      <c r="J5104" s="168">
        <v>44927</v>
      </c>
      <c r="K5104" s="673" t="s">
        <v>1560</v>
      </c>
      <c r="L5104" s="310"/>
      <c r="M5104" s="652" t="s">
        <v>2356</v>
      </c>
      <c r="N5104" s="654">
        <v>44952</v>
      </c>
      <c r="O5104" s="654">
        <v>44960</v>
      </c>
      <c r="P5104" s="118"/>
      <c r="Q5104" s="271" t="s">
        <v>100</v>
      </c>
      <c r="R5104" s="455">
        <f t="shared" si="102"/>
        <v>2023</v>
      </c>
    </row>
    <row r="5105" spans="1:23" ht="23.25" hidden="1" customHeight="1" x14ac:dyDescent="0.25">
      <c r="A5105" s="418" t="s">
        <v>3803</v>
      </c>
      <c r="B5105" s="124" t="s">
        <v>8234</v>
      </c>
      <c r="C5105" s="118"/>
      <c r="D5105" s="118"/>
      <c r="E5105" s="481" t="s">
        <v>8234</v>
      </c>
      <c r="F5105" s="118" t="s">
        <v>50</v>
      </c>
      <c r="G5105" s="118">
        <v>10</v>
      </c>
      <c r="H5105" s="650"/>
      <c r="I5105" s="650">
        <f>H5105*G5105</f>
        <v>0</v>
      </c>
      <c r="J5105" s="168">
        <v>44928</v>
      </c>
      <c r="K5105" s="779" t="s">
        <v>1560</v>
      </c>
      <c r="L5105" s="310"/>
      <c r="M5105" s="652" t="s">
        <v>3014</v>
      </c>
      <c r="N5105" s="654">
        <v>45008</v>
      </c>
      <c r="O5105" s="654">
        <v>45015</v>
      </c>
      <c r="P5105" s="949"/>
      <c r="Q5105" s="271" t="s">
        <v>100</v>
      </c>
      <c r="R5105" s="455">
        <f t="shared" si="102"/>
        <v>2023</v>
      </c>
      <c r="S5105" s="124"/>
      <c r="T5105" s="124"/>
      <c r="U5105" s="124"/>
      <c r="V5105" s="124"/>
      <c r="W5105" s="124"/>
    </row>
    <row r="5106" spans="1:23" ht="23.25" hidden="1" customHeight="1" x14ac:dyDescent="0.25">
      <c r="A5106" s="418" t="s">
        <v>9</v>
      </c>
      <c r="B5106" s="507" t="s">
        <v>8235</v>
      </c>
      <c r="C5106" s="118" t="s">
        <v>2428</v>
      </c>
      <c r="D5106" s="118" t="s">
        <v>8236</v>
      </c>
      <c r="E5106" s="481" t="s">
        <v>8235</v>
      </c>
      <c r="F5106" s="118" t="s">
        <v>50</v>
      </c>
      <c r="G5106" s="118">
        <v>24</v>
      </c>
      <c r="H5106" s="650"/>
      <c r="I5106" s="650">
        <f>G5106*H5106</f>
        <v>0</v>
      </c>
      <c r="J5106" s="168">
        <v>44928</v>
      </c>
      <c r="K5106" s="673" t="s">
        <v>234</v>
      </c>
      <c r="L5106" s="310"/>
      <c r="M5106" s="652" t="s">
        <v>4237</v>
      </c>
      <c r="N5106" s="654">
        <v>44972</v>
      </c>
      <c r="O5106" s="654">
        <v>44977</v>
      </c>
      <c r="P5106" s="118"/>
      <c r="Q5106" s="271" t="s">
        <v>67</v>
      </c>
      <c r="R5106" s="455">
        <f t="shared" si="102"/>
        <v>2023</v>
      </c>
      <c r="S5106" s="124"/>
      <c r="T5106" s="124"/>
      <c r="U5106" s="124"/>
      <c r="V5106" s="124"/>
      <c r="W5106" s="124"/>
    </row>
    <row r="5107" spans="1:23" s="124" customFormat="1" ht="23.25" hidden="1" customHeight="1" x14ac:dyDescent="0.25">
      <c r="A5107" s="440" t="s">
        <v>9</v>
      </c>
      <c r="B5107" s="124" t="s">
        <v>8237</v>
      </c>
      <c r="C5107" s="118" t="s">
        <v>8238</v>
      </c>
      <c r="D5107" s="118" t="s">
        <v>8239</v>
      </c>
      <c r="E5107" s="124" t="s">
        <v>8237</v>
      </c>
      <c r="F5107" s="118" t="s">
        <v>50</v>
      </c>
      <c r="G5107" s="118">
        <v>6</v>
      </c>
      <c r="H5107" s="650">
        <v>11.4</v>
      </c>
      <c r="I5107" s="650">
        <f>G5107*H5107</f>
        <v>68.400000000000006</v>
      </c>
      <c r="J5107" s="168">
        <v>44932</v>
      </c>
      <c r="K5107" s="673" t="s">
        <v>234</v>
      </c>
      <c r="L5107" s="310"/>
      <c r="M5107" s="652" t="s">
        <v>4854</v>
      </c>
      <c r="N5107" s="654">
        <v>45098</v>
      </c>
      <c r="O5107" s="654">
        <v>45106</v>
      </c>
      <c r="P5107" s="118"/>
      <c r="Q5107" s="271" t="s">
        <v>100</v>
      </c>
      <c r="R5107" s="455">
        <f t="shared" si="102"/>
        <v>2023</v>
      </c>
    </row>
    <row r="5108" spans="1:23" ht="23.25" hidden="1" customHeight="1" x14ac:dyDescent="0.25">
      <c r="A5108" s="338" t="s">
        <v>78</v>
      </c>
      <c r="B5108" s="5" t="s">
        <v>3184</v>
      </c>
      <c r="C5108" s="376"/>
      <c r="D5108" s="335"/>
      <c r="E5108" s="337" t="s">
        <v>8240</v>
      </c>
      <c r="F5108" s="118" t="s">
        <v>32</v>
      </c>
      <c r="G5108" s="661">
        <v>50</v>
      </c>
      <c r="H5108" s="650"/>
      <c r="I5108" s="650"/>
      <c r="J5108" s="168">
        <v>44160</v>
      </c>
      <c r="K5108" s="671" t="s">
        <v>76</v>
      </c>
      <c r="L5108" s="312" t="s">
        <v>78</v>
      </c>
      <c r="M5108" s="652" t="s">
        <v>601</v>
      </c>
      <c r="N5108" s="660">
        <v>44214</v>
      </c>
      <c r="O5108" s="654">
        <v>44218</v>
      </c>
      <c r="P5108" s="86"/>
      <c r="Q5108" s="271" t="s">
        <v>67</v>
      </c>
      <c r="R5108" s="86">
        <f>YEAR(J5108)</f>
        <v>2020</v>
      </c>
      <c r="S5108" s="124"/>
      <c r="T5108" s="124"/>
      <c r="U5108" s="124"/>
      <c r="V5108" s="124"/>
      <c r="W5108" s="124"/>
    </row>
    <row r="5109" spans="1:23" ht="23.25" hidden="1" customHeight="1" x14ac:dyDescent="0.25">
      <c r="A5109" s="440" t="s">
        <v>7</v>
      </c>
      <c r="B5109" s="124" t="s">
        <v>8241</v>
      </c>
      <c r="C5109" s="118" t="s">
        <v>41</v>
      </c>
      <c r="D5109" s="118">
        <v>156865</v>
      </c>
      <c r="E5109" s="124" t="s">
        <v>8242</v>
      </c>
      <c r="F5109" s="118" t="s">
        <v>44</v>
      </c>
      <c r="G5109" s="118">
        <v>2</v>
      </c>
      <c r="H5109" s="650"/>
      <c r="I5109" s="650"/>
      <c r="J5109" s="500">
        <v>44935</v>
      </c>
      <c r="K5109" s="673" t="s">
        <v>33</v>
      </c>
      <c r="L5109" s="310"/>
      <c r="M5109" s="652"/>
      <c r="N5109" s="654">
        <v>45173</v>
      </c>
      <c r="O5109" s="654">
        <v>45181</v>
      </c>
      <c r="P5109" s="118"/>
      <c r="Q5109" s="271" t="s">
        <v>100</v>
      </c>
      <c r="R5109" s="455">
        <f t="shared" ref="R5109:R5123" si="103">IF(F5109&lt;&gt;"",YEAR(J5109))</f>
        <v>2023</v>
      </c>
    </row>
    <row r="5110" spans="1:23" ht="23.25" hidden="1" customHeight="1" x14ac:dyDescent="0.25">
      <c r="A5110" s="124" t="s">
        <v>4</v>
      </c>
      <c r="B5110" s="124" t="s">
        <v>8243</v>
      </c>
      <c r="C5110" s="118" t="s">
        <v>8244</v>
      </c>
      <c r="D5110" s="118">
        <v>4932430905</v>
      </c>
      <c r="E5110" s="523" t="s">
        <v>8245</v>
      </c>
      <c r="F5110" s="158" t="s">
        <v>4930</v>
      </c>
      <c r="G5110" s="158">
        <v>1</v>
      </c>
      <c r="H5110" s="650"/>
      <c r="I5110" s="650"/>
      <c r="J5110" s="168">
        <v>44935</v>
      </c>
      <c r="K5110" s="673" t="s">
        <v>3203</v>
      </c>
      <c r="L5110" s="276"/>
      <c r="M5110" s="652" t="s">
        <v>104</v>
      </c>
      <c r="N5110" s="653">
        <v>45278</v>
      </c>
      <c r="O5110" s="653">
        <v>45281</v>
      </c>
      <c r="P5110" s="158"/>
      <c r="Q5110" s="276" t="s">
        <v>67</v>
      </c>
      <c r="R5110" s="455">
        <f t="shared" si="103"/>
        <v>2023</v>
      </c>
    </row>
    <row r="5111" spans="1:23" ht="23.25" hidden="1" customHeight="1" x14ac:dyDescent="0.25">
      <c r="A5111" s="440" t="s">
        <v>7</v>
      </c>
      <c r="B5111" s="124" t="s">
        <v>8246</v>
      </c>
      <c r="C5111" s="118"/>
      <c r="D5111" s="118"/>
      <c r="E5111" s="124" t="s">
        <v>8246</v>
      </c>
      <c r="F5111" s="118" t="s">
        <v>50</v>
      </c>
      <c r="G5111" s="118" t="s">
        <v>5253</v>
      </c>
      <c r="H5111" s="650"/>
      <c r="I5111" s="650"/>
      <c r="J5111" s="500">
        <v>44935</v>
      </c>
      <c r="K5111" s="673" t="s">
        <v>33</v>
      </c>
      <c r="L5111" s="310"/>
      <c r="M5111" s="652"/>
      <c r="N5111" s="654">
        <v>45173</v>
      </c>
      <c r="O5111" s="674"/>
      <c r="P5111" s="118"/>
      <c r="Q5111" s="271" t="s">
        <v>100</v>
      </c>
      <c r="R5111" s="455">
        <f t="shared" si="103"/>
        <v>2023</v>
      </c>
      <c r="S5111" s="124"/>
      <c r="T5111" s="124"/>
      <c r="U5111" s="124"/>
      <c r="V5111" s="124"/>
      <c r="W5111" s="124"/>
    </row>
    <row r="5112" spans="1:23" ht="23.25" hidden="1" customHeight="1" x14ac:dyDescent="0.25">
      <c r="A5112" s="124" t="s">
        <v>2225</v>
      </c>
      <c r="B5112" s="124" t="s">
        <v>8247</v>
      </c>
      <c r="C5112" s="661"/>
      <c r="D5112" s="118">
        <v>37300209</v>
      </c>
      <c r="E5112" s="124" t="s">
        <v>8248</v>
      </c>
      <c r="F5112" s="118" t="s">
        <v>3964</v>
      </c>
      <c r="G5112" s="661">
        <v>2</v>
      </c>
      <c r="H5112" s="650" t="s">
        <v>8249</v>
      </c>
      <c r="I5112" s="650" t="s">
        <v>8250</v>
      </c>
      <c r="J5112" s="168">
        <v>44938</v>
      </c>
      <c r="K5112" s="671" t="s">
        <v>3203</v>
      </c>
      <c r="L5112" s="310"/>
      <c r="M5112" s="652" t="s">
        <v>2356</v>
      </c>
      <c r="N5112" s="654">
        <v>44952</v>
      </c>
      <c r="O5112" s="654">
        <v>44960</v>
      </c>
      <c r="P5112" s="118"/>
      <c r="Q5112" s="271" t="s">
        <v>100</v>
      </c>
      <c r="R5112" s="455">
        <f t="shared" si="103"/>
        <v>2023</v>
      </c>
    </row>
    <row r="5113" spans="1:23" ht="23.25" hidden="1" customHeight="1" x14ac:dyDescent="0.25">
      <c r="A5113" s="124" t="s">
        <v>7</v>
      </c>
      <c r="B5113" s="509" t="s">
        <v>8251</v>
      </c>
      <c r="C5113" s="118"/>
      <c r="D5113" s="118" t="s">
        <v>8252</v>
      </c>
      <c r="E5113" s="481" t="s">
        <v>8253</v>
      </c>
      <c r="F5113" s="118" t="s">
        <v>50</v>
      </c>
      <c r="G5113" s="118">
        <v>1</v>
      </c>
      <c r="H5113" s="650"/>
      <c r="I5113" s="650" t="s">
        <v>8254</v>
      </c>
      <c r="J5113" s="500">
        <v>44939</v>
      </c>
      <c r="K5113" s="673" t="s">
        <v>33</v>
      </c>
      <c r="L5113" s="310"/>
      <c r="M5113" s="652" t="s">
        <v>193</v>
      </c>
      <c r="N5113" s="654">
        <v>44957</v>
      </c>
      <c r="O5113" s="654">
        <v>44960</v>
      </c>
      <c r="P5113" s="118"/>
      <c r="Q5113" s="271" t="s">
        <v>67</v>
      </c>
      <c r="R5113" s="455">
        <f t="shared" si="103"/>
        <v>2023</v>
      </c>
    </row>
    <row r="5114" spans="1:23" ht="23.25" hidden="1" customHeight="1" x14ac:dyDescent="0.25">
      <c r="A5114" s="124" t="s">
        <v>9</v>
      </c>
      <c r="B5114" s="124" t="s">
        <v>8255</v>
      </c>
      <c r="C5114" s="118"/>
      <c r="D5114" s="118" t="s">
        <v>8256</v>
      </c>
      <c r="E5114" s="124" t="s">
        <v>155</v>
      </c>
      <c r="F5114" s="118" t="s">
        <v>50</v>
      </c>
      <c r="G5114" s="118" t="s">
        <v>5264</v>
      </c>
      <c r="H5114" s="650"/>
      <c r="I5114" s="650" t="s">
        <v>8257</v>
      </c>
      <c r="J5114" s="500">
        <v>44942</v>
      </c>
      <c r="K5114" s="673" t="s">
        <v>33</v>
      </c>
      <c r="L5114" s="310"/>
      <c r="M5114" s="652"/>
      <c r="N5114" s="654"/>
      <c r="O5114" s="674"/>
      <c r="P5114" s="118"/>
      <c r="Q5114" s="271" t="s">
        <v>67</v>
      </c>
      <c r="R5114" s="455">
        <f t="shared" si="103"/>
        <v>2023</v>
      </c>
    </row>
    <row r="5115" spans="1:23" ht="23.25" hidden="1" customHeight="1" x14ac:dyDescent="0.25">
      <c r="A5115" s="4" t="s">
        <v>8258</v>
      </c>
      <c r="B5115" s="4" t="s">
        <v>8259</v>
      </c>
      <c r="C5115" s="659" t="s">
        <v>5467</v>
      </c>
      <c r="D5115" s="118" t="s">
        <v>5642</v>
      </c>
      <c r="E5115" s="481" t="s">
        <v>5643</v>
      </c>
      <c r="F5115" s="344" t="s">
        <v>44</v>
      </c>
      <c r="G5115" s="692">
        <v>20</v>
      </c>
      <c r="H5115" s="650">
        <v>10.343999999999999</v>
      </c>
      <c r="I5115" s="650">
        <f>H5115*G5115</f>
        <v>206.88</v>
      </c>
      <c r="J5115" s="500">
        <v>44942</v>
      </c>
      <c r="K5115" s="782" t="s">
        <v>33</v>
      </c>
      <c r="L5115" s="310"/>
      <c r="M5115" s="652" t="s">
        <v>193</v>
      </c>
      <c r="N5115" s="654" t="s">
        <v>8260</v>
      </c>
      <c r="O5115" s="654">
        <v>44960</v>
      </c>
      <c r="P5115" s="659"/>
      <c r="Q5115" s="2" t="s">
        <v>100</v>
      </c>
      <c r="R5115" s="455">
        <f t="shared" si="103"/>
        <v>2023</v>
      </c>
      <c r="S5115" s="124"/>
      <c r="T5115" s="124"/>
      <c r="U5115" s="124"/>
      <c r="V5115" s="124"/>
      <c r="W5115" s="124"/>
    </row>
    <row r="5116" spans="1:23" ht="23.25" hidden="1" customHeight="1" x14ac:dyDescent="0.25">
      <c r="A5116" s="472" t="s">
        <v>8258</v>
      </c>
      <c r="B5116" s="124" t="s">
        <v>8259</v>
      </c>
      <c r="C5116" s="118" t="s">
        <v>5467</v>
      </c>
      <c r="D5116" s="118">
        <v>28146</v>
      </c>
      <c r="E5116" s="86" t="s">
        <v>5643</v>
      </c>
      <c r="F5116" s="344" t="s">
        <v>32</v>
      </c>
      <c r="G5116" s="692">
        <v>50</v>
      </c>
      <c r="H5116" s="650">
        <v>10.343999999999999</v>
      </c>
      <c r="I5116" s="650">
        <f>H5116*G5116</f>
        <v>517.19999999999993</v>
      </c>
      <c r="J5116" s="500">
        <v>44942</v>
      </c>
      <c r="K5116" s="782" t="s">
        <v>33</v>
      </c>
      <c r="L5116" s="310"/>
      <c r="M5116" s="652" t="s">
        <v>5245</v>
      </c>
      <c r="N5116" s="654">
        <v>45012</v>
      </c>
      <c r="O5116" s="654">
        <v>45015</v>
      </c>
      <c r="P5116" s="118"/>
      <c r="Q5116" s="271" t="s">
        <v>100</v>
      </c>
      <c r="R5116" s="455">
        <f t="shared" si="103"/>
        <v>2023</v>
      </c>
    </row>
    <row r="5117" spans="1:23" ht="23.25" hidden="1" customHeight="1" x14ac:dyDescent="0.25">
      <c r="A5117" s="440" t="s">
        <v>384</v>
      </c>
      <c r="B5117" s="481" t="s">
        <v>8261</v>
      </c>
      <c r="C5117" s="118" t="s">
        <v>8262</v>
      </c>
      <c r="D5117" s="950" t="s">
        <v>8263</v>
      </c>
      <c r="E5117" s="481" t="s">
        <v>8264</v>
      </c>
      <c r="F5117" s="168" t="s">
        <v>44</v>
      </c>
      <c r="G5117" s="118">
        <v>10</v>
      </c>
      <c r="H5117" s="650">
        <v>8354</v>
      </c>
      <c r="I5117" s="650">
        <f>G5117*H5117</f>
        <v>83540</v>
      </c>
      <c r="J5117" s="500">
        <v>44942</v>
      </c>
      <c r="K5117" s="673" t="s">
        <v>33</v>
      </c>
      <c r="L5117" s="310"/>
      <c r="M5117" s="652" t="s">
        <v>4237</v>
      </c>
      <c r="N5117" s="654">
        <v>44978</v>
      </c>
      <c r="O5117" s="654">
        <v>44984</v>
      </c>
      <c r="P5117" s="949"/>
      <c r="Q5117" s="271" t="s">
        <v>67</v>
      </c>
      <c r="R5117" s="455">
        <f t="shared" si="103"/>
        <v>2023</v>
      </c>
    </row>
    <row r="5118" spans="1:23" ht="23.25" hidden="1" customHeight="1" x14ac:dyDescent="0.25">
      <c r="A5118" s="440" t="s">
        <v>7</v>
      </c>
      <c r="B5118" s="481" t="s">
        <v>8265</v>
      </c>
      <c r="C5118" s="118" t="s">
        <v>41</v>
      </c>
      <c r="D5118" s="118">
        <v>2078</v>
      </c>
      <c r="E5118" s="481" t="s">
        <v>8266</v>
      </c>
      <c r="F5118" s="118" t="s">
        <v>50</v>
      </c>
      <c r="G5118" s="118">
        <v>4</v>
      </c>
      <c r="H5118" s="650"/>
      <c r="I5118" s="650">
        <f>G5118*H5118</f>
        <v>0</v>
      </c>
      <c r="J5118" s="500">
        <v>44942</v>
      </c>
      <c r="K5118" s="673" t="s">
        <v>33</v>
      </c>
      <c r="L5118" s="310"/>
      <c r="M5118" s="652" t="s">
        <v>4237</v>
      </c>
      <c r="N5118" s="654">
        <v>44978</v>
      </c>
      <c r="O5118" s="654">
        <v>44984</v>
      </c>
      <c r="P5118" s="949"/>
      <c r="Q5118" s="271" t="s">
        <v>67</v>
      </c>
      <c r="R5118" s="455">
        <f t="shared" si="103"/>
        <v>2023</v>
      </c>
    </row>
    <row r="5119" spans="1:23" ht="23.25" hidden="1" customHeight="1" x14ac:dyDescent="0.25">
      <c r="A5119" s="440" t="s">
        <v>0</v>
      </c>
      <c r="B5119" s="481" t="s">
        <v>8267</v>
      </c>
      <c r="C5119" s="118" t="s">
        <v>2272</v>
      </c>
      <c r="D5119" s="118" t="s">
        <v>8109</v>
      </c>
      <c r="E5119" s="481" t="s">
        <v>8268</v>
      </c>
      <c r="F5119" s="118" t="s">
        <v>50</v>
      </c>
      <c r="G5119" s="118">
        <v>1</v>
      </c>
      <c r="H5119" s="650"/>
      <c r="I5119" s="650">
        <f>G5119*H5119</f>
        <v>0</v>
      </c>
      <c r="J5119" s="500">
        <v>44942</v>
      </c>
      <c r="K5119" s="673" t="s">
        <v>33</v>
      </c>
      <c r="L5119" s="310"/>
      <c r="M5119" s="652" t="s">
        <v>4237</v>
      </c>
      <c r="N5119" s="654">
        <v>44978</v>
      </c>
      <c r="O5119" s="654">
        <v>44984</v>
      </c>
      <c r="P5119" s="949"/>
      <c r="Q5119" s="271" t="s">
        <v>67</v>
      </c>
      <c r="R5119" s="455">
        <f t="shared" si="103"/>
        <v>2023</v>
      </c>
    </row>
    <row r="5120" spans="1:23" ht="23.25" hidden="1" customHeight="1" x14ac:dyDescent="0.25">
      <c r="A5120" s="440" t="s">
        <v>0</v>
      </c>
      <c r="B5120" s="507" t="s">
        <v>8269</v>
      </c>
      <c r="C5120" s="118" t="s">
        <v>8270</v>
      </c>
      <c r="D5120" s="118" t="s">
        <v>8271</v>
      </c>
      <c r="E5120" s="481" t="s">
        <v>8269</v>
      </c>
      <c r="F5120" s="332" t="s">
        <v>50</v>
      </c>
      <c r="G5120" s="118">
        <v>1</v>
      </c>
      <c r="H5120" s="650"/>
      <c r="I5120" s="650">
        <v>79</v>
      </c>
      <c r="J5120" s="500">
        <v>44942</v>
      </c>
      <c r="K5120" s="673" t="s">
        <v>33</v>
      </c>
      <c r="L5120" s="310"/>
      <c r="M5120" s="652" t="s">
        <v>4237</v>
      </c>
      <c r="N5120" s="654">
        <v>44980</v>
      </c>
      <c r="O5120" s="654">
        <v>44984</v>
      </c>
      <c r="P5120" s="118"/>
      <c r="Q5120" s="271" t="s">
        <v>67</v>
      </c>
      <c r="R5120" s="455">
        <f t="shared" si="103"/>
        <v>2023</v>
      </c>
    </row>
    <row r="5121" spans="1:23" ht="23.25" hidden="1" customHeight="1" x14ac:dyDescent="0.25">
      <c r="A5121" s="331" t="s">
        <v>0</v>
      </c>
      <c r="B5121" s="4" t="s">
        <v>8272</v>
      </c>
      <c r="C5121" s="430"/>
      <c r="D5121" s="118"/>
      <c r="E5121" s="481" t="s">
        <v>8272</v>
      </c>
      <c r="F5121" s="332" t="s">
        <v>50</v>
      </c>
      <c r="G5121" s="332">
        <v>5</v>
      </c>
      <c r="H5121" s="650"/>
      <c r="I5121" s="650">
        <f>G5121*H5121</f>
        <v>0</v>
      </c>
      <c r="J5121" s="419">
        <v>44943</v>
      </c>
      <c r="K5121" s="779" t="s">
        <v>1560</v>
      </c>
      <c r="L5121" s="310"/>
      <c r="M5121" s="652" t="s">
        <v>4237</v>
      </c>
      <c r="N5121" s="654">
        <v>44980</v>
      </c>
      <c r="O5121" s="654">
        <v>44984</v>
      </c>
      <c r="P5121" s="732"/>
      <c r="Q5121" s="2" t="s">
        <v>67</v>
      </c>
      <c r="R5121" s="455">
        <f t="shared" si="103"/>
        <v>2023</v>
      </c>
    </row>
    <row r="5122" spans="1:23" ht="23.25" hidden="1" customHeight="1" x14ac:dyDescent="0.25">
      <c r="A5122" s="440" t="s">
        <v>0</v>
      </c>
      <c r="B5122" s="124" t="s">
        <v>8273</v>
      </c>
      <c r="C5122" s="118"/>
      <c r="D5122" s="118"/>
      <c r="E5122" s="481" t="s">
        <v>8273</v>
      </c>
      <c r="F5122" s="118" t="s">
        <v>50</v>
      </c>
      <c r="G5122" s="118">
        <v>2</v>
      </c>
      <c r="H5122" s="650"/>
      <c r="I5122" s="650">
        <f>G5122*H5122</f>
        <v>0</v>
      </c>
      <c r="J5122" s="168">
        <v>44947</v>
      </c>
      <c r="K5122" s="779" t="s">
        <v>1560</v>
      </c>
      <c r="L5122" s="310"/>
      <c r="M5122" s="652" t="s">
        <v>3014</v>
      </c>
      <c r="N5122" s="654">
        <v>45008</v>
      </c>
      <c r="O5122" s="654">
        <v>45013</v>
      </c>
      <c r="P5122" s="732"/>
      <c r="Q5122" s="271" t="s">
        <v>100</v>
      </c>
      <c r="R5122" s="455">
        <f t="shared" si="103"/>
        <v>2023</v>
      </c>
      <c r="S5122" s="124"/>
      <c r="T5122" s="124"/>
      <c r="U5122" s="124"/>
      <c r="V5122" s="124"/>
      <c r="W5122" s="124"/>
    </row>
    <row r="5123" spans="1:23" ht="23.25" hidden="1" customHeight="1" x14ac:dyDescent="0.25">
      <c r="A5123" s="440" t="s">
        <v>9</v>
      </c>
      <c r="B5123" s="124" t="s">
        <v>8274</v>
      </c>
      <c r="C5123" s="118" t="s">
        <v>947</v>
      </c>
      <c r="D5123" s="118" t="s">
        <v>8275</v>
      </c>
      <c r="E5123" s="481" t="s">
        <v>8274</v>
      </c>
      <c r="F5123" s="118" t="s">
        <v>50</v>
      </c>
      <c r="G5123" s="118">
        <v>1</v>
      </c>
      <c r="H5123" s="650">
        <v>30.06</v>
      </c>
      <c r="I5123" s="650">
        <f>G5123*H5123</f>
        <v>30.06</v>
      </c>
      <c r="J5123" s="168">
        <v>44949</v>
      </c>
      <c r="K5123" s="673" t="s">
        <v>234</v>
      </c>
      <c r="L5123" s="310"/>
      <c r="M5123" s="652" t="s">
        <v>4237</v>
      </c>
      <c r="N5123" s="654">
        <v>44972</v>
      </c>
      <c r="O5123" s="654">
        <v>44977</v>
      </c>
      <c r="P5123" s="118"/>
      <c r="Q5123" s="271" t="s">
        <v>67</v>
      </c>
      <c r="R5123" s="455">
        <f t="shared" si="103"/>
        <v>2023</v>
      </c>
    </row>
    <row r="5124" spans="1:23" ht="23.25" hidden="1" customHeight="1" x14ac:dyDescent="0.25">
      <c r="A5124" s="338" t="s">
        <v>78</v>
      </c>
      <c r="B5124" s="5" t="s">
        <v>3184</v>
      </c>
      <c r="C5124" s="661"/>
      <c r="D5124" s="118"/>
      <c r="E5124" s="337" t="s">
        <v>8276</v>
      </c>
      <c r="F5124" s="118" t="s">
        <v>32</v>
      </c>
      <c r="G5124" s="661">
        <v>50</v>
      </c>
      <c r="H5124" s="650"/>
      <c r="I5124" s="650"/>
      <c r="J5124" s="168">
        <v>44160</v>
      </c>
      <c r="K5124" s="671" t="s">
        <v>76</v>
      </c>
      <c r="L5124" s="312" t="s">
        <v>78</v>
      </c>
      <c r="M5124" s="652" t="s">
        <v>601</v>
      </c>
      <c r="N5124" s="660">
        <v>44214</v>
      </c>
      <c r="O5124" s="654">
        <v>44218</v>
      </c>
      <c r="P5124" s="86"/>
      <c r="Q5124" s="271" t="s">
        <v>100</v>
      </c>
      <c r="R5124" s="86">
        <f>YEAR(J5124)</f>
        <v>2020</v>
      </c>
      <c r="S5124" s="124"/>
      <c r="T5124" s="124"/>
      <c r="U5124" s="124"/>
      <c r="V5124" s="124"/>
      <c r="W5124" s="124"/>
    </row>
    <row r="5125" spans="1:23" ht="23.25" hidden="1" customHeight="1" x14ac:dyDescent="0.25">
      <c r="A5125" s="124" t="s">
        <v>118</v>
      </c>
      <c r="B5125" s="124" t="s">
        <v>8277</v>
      </c>
      <c r="C5125" s="118" t="s">
        <v>8278</v>
      </c>
      <c r="D5125" s="118" t="s">
        <v>8279</v>
      </c>
      <c r="E5125" s="481" t="s">
        <v>8277</v>
      </c>
      <c r="F5125" s="118" t="s">
        <v>50</v>
      </c>
      <c r="G5125" s="118">
        <v>2</v>
      </c>
      <c r="H5125" s="650" t="s">
        <v>8280</v>
      </c>
      <c r="I5125" s="650" t="s">
        <v>8281</v>
      </c>
      <c r="J5125" s="500">
        <v>44950</v>
      </c>
      <c r="K5125" s="673" t="s">
        <v>33</v>
      </c>
      <c r="L5125" s="310"/>
      <c r="M5125" s="652" t="s">
        <v>193</v>
      </c>
      <c r="N5125" s="654" t="s">
        <v>8260</v>
      </c>
      <c r="O5125" s="654">
        <v>44960</v>
      </c>
      <c r="P5125" s="732"/>
      <c r="Q5125" s="271" t="s">
        <v>100</v>
      </c>
      <c r="R5125" s="455">
        <f t="shared" ref="R5125:R5132" si="104">IF(F5125&lt;&gt;"",YEAR(J5125))</f>
        <v>2023</v>
      </c>
    </row>
    <row r="5126" spans="1:23" ht="23.25" hidden="1" customHeight="1" x14ac:dyDescent="0.25">
      <c r="A5126" s="5" t="s">
        <v>154</v>
      </c>
      <c r="B5126" s="5" t="s">
        <v>2872</v>
      </c>
      <c r="C5126" s="376" t="s">
        <v>3459</v>
      </c>
      <c r="D5126" s="903">
        <v>120004404004</v>
      </c>
      <c r="E5126" s="481" t="s">
        <v>3460</v>
      </c>
      <c r="F5126" s="344" t="s">
        <v>44</v>
      </c>
      <c r="G5126" s="344">
        <v>4</v>
      </c>
      <c r="H5126" s="650">
        <v>276.60000000000002</v>
      </c>
      <c r="I5126" s="650">
        <f t="shared" ref="I5126:I5131" si="105">H5126*G5126</f>
        <v>1106.4000000000001</v>
      </c>
      <c r="J5126" s="366">
        <v>44951</v>
      </c>
      <c r="K5126" s="671" t="s">
        <v>3</v>
      </c>
      <c r="L5126" s="310"/>
      <c r="M5126" s="652" t="s">
        <v>2356</v>
      </c>
      <c r="N5126" s="654">
        <v>44943</v>
      </c>
      <c r="O5126" s="654">
        <v>44960</v>
      </c>
      <c r="P5126" s="6"/>
      <c r="Q5126" s="271" t="s">
        <v>77</v>
      </c>
      <c r="R5126" s="455">
        <f t="shared" si="104"/>
        <v>2023</v>
      </c>
    </row>
    <row r="5127" spans="1:23" ht="23.25" hidden="1" customHeight="1" x14ac:dyDescent="0.25">
      <c r="A5127" s="331" t="s">
        <v>9</v>
      </c>
      <c r="B5127" s="428" t="s">
        <v>8282</v>
      </c>
      <c r="C5127" s="430" t="s">
        <v>180</v>
      </c>
      <c r="D5127" s="118">
        <v>1510004</v>
      </c>
      <c r="E5127" s="481" t="s">
        <v>7360</v>
      </c>
      <c r="F5127" s="344" t="s">
        <v>44</v>
      </c>
      <c r="G5127" s="332">
        <v>3</v>
      </c>
      <c r="H5127" s="650">
        <v>376.82</v>
      </c>
      <c r="I5127" s="650">
        <f t="shared" si="105"/>
        <v>1130.46</v>
      </c>
      <c r="J5127" s="419">
        <v>44951</v>
      </c>
      <c r="K5127" s="597" t="s">
        <v>180</v>
      </c>
      <c r="L5127" s="310"/>
      <c r="M5127" s="652" t="s">
        <v>4237</v>
      </c>
      <c r="N5127" s="951" t="s">
        <v>8283</v>
      </c>
      <c r="O5127" s="951" t="s">
        <v>8283</v>
      </c>
      <c r="P5127" s="713"/>
      <c r="Q5127" s="2" t="s">
        <v>67</v>
      </c>
      <c r="R5127" s="455">
        <f t="shared" si="104"/>
        <v>2023</v>
      </c>
    </row>
    <row r="5128" spans="1:23" ht="23.25" hidden="1" customHeight="1" x14ac:dyDescent="0.25">
      <c r="A5128" s="510" t="s">
        <v>113</v>
      </c>
      <c r="B5128" s="438" t="s">
        <v>5489</v>
      </c>
      <c r="C5128" s="668" t="s">
        <v>220</v>
      </c>
      <c r="D5128" s="118">
        <v>10139</v>
      </c>
      <c r="E5128" s="481" t="s">
        <v>653</v>
      </c>
      <c r="F5128" s="344" t="s">
        <v>44</v>
      </c>
      <c r="G5128" s="439">
        <v>3</v>
      </c>
      <c r="H5128" s="650">
        <v>161.66999999999999</v>
      </c>
      <c r="I5128" s="650">
        <f t="shared" si="105"/>
        <v>485.01</v>
      </c>
      <c r="J5128" s="419">
        <v>44953</v>
      </c>
      <c r="K5128" s="602" t="s">
        <v>220</v>
      </c>
      <c r="L5128" s="312"/>
      <c r="M5128" s="652" t="s">
        <v>193</v>
      </c>
      <c r="N5128" s="654">
        <v>44964</v>
      </c>
      <c r="O5128" s="654">
        <v>44970</v>
      </c>
      <c r="P5128" s="442"/>
      <c r="Q5128" s="271" t="s">
        <v>100</v>
      </c>
      <c r="R5128" s="455">
        <f t="shared" si="104"/>
        <v>2023</v>
      </c>
    </row>
    <row r="5129" spans="1:23" ht="23.25" hidden="1" customHeight="1" x14ac:dyDescent="0.25">
      <c r="A5129" s="4" t="s">
        <v>103</v>
      </c>
      <c r="B5129" s="4" t="s">
        <v>5549</v>
      </c>
      <c r="C5129" s="659" t="s">
        <v>784</v>
      </c>
      <c r="D5129" s="118" t="s">
        <v>5562</v>
      </c>
      <c r="E5129" s="481" t="s">
        <v>5563</v>
      </c>
      <c r="F5129" s="332" t="s">
        <v>50</v>
      </c>
      <c r="G5129" s="332">
        <v>4</v>
      </c>
      <c r="H5129" s="650"/>
      <c r="I5129" s="650">
        <f t="shared" si="105"/>
        <v>0</v>
      </c>
      <c r="J5129" s="419">
        <v>44953</v>
      </c>
      <c r="K5129" s="782" t="s">
        <v>784</v>
      </c>
      <c r="L5129" s="310"/>
      <c r="M5129" s="652" t="s">
        <v>193</v>
      </c>
      <c r="N5129" s="654">
        <v>44957</v>
      </c>
      <c r="O5129" s="654">
        <v>44960</v>
      </c>
      <c r="P5129" s="118"/>
      <c r="Q5129" s="7" t="s">
        <v>100</v>
      </c>
      <c r="R5129" s="455">
        <f t="shared" si="104"/>
        <v>2023</v>
      </c>
    </row>
    <row r="5130" spans="1:23" ht="23.25" hidden="1" customHeight="1" x14ac:dyDescent="0.25">
      <c r="A5130" s="4" t="s">
        <v>103</v>
      </c>
      <c r="B5130" s="4" t="s">
        <v>5549</v>
      </c>
      <c r="C5130" s="659" t="s">
        <v>784</v>
      </c>
      <c r="D5130" s="118" t="s">
        <v>5550</v>
      </c>
      <c r="E5130" s="481" t="s">
        <v>5551</v>
      </c>
      <c r="F5130" s="332" t="s">
        <v>50</v>
      </c>
      <c r="G5130" s="332">
        <v>8</v>
      </c>
      <c r="H5130" s="650"/>
      <c r="I5130" s="650">
        <f t="shared" si="105"/>
        <v>0</v>
      </c>
      <c r="J5130" s="419">
        <v>44953</v>
      </c>
      <c r="K5130" s="782" t="s">
        <v>784</v>
      </c>
      <c r="L5130" s="310"/>
      <c r="M5130" s="652" t="s">
        <v>193</v>
      </c>
      <c r="N5130" s="654">
        <v>44957</v>
      </c>
      <c r="O5130" s="654">
        <v>44960</v>
      </c>
      <c r="P5130" s="396"/>
      <c r="Q5130" s="7" t="s">
        <v>100</v>
      </c>
      <c r="R5130" s="455">
        <f t="shared" si="104"/>
        <v>2023</v>
      </c>
    </row>
    <row r="5131" spans="1:23" ht="23.25" hidden="1" customHeight="1" x14ac:dyDescent="0.25">
      <c r="A5131" s="440" t="s">
        <v>2217</v>
      </c>
      <c r="B5131" s="124" t="s">
        <v>8284</v>
      </c>
      <c r="C5131" s="118" t="s">
        <v>8285</v>
      </c>
      <c r="D5131" s="118" t="s">
        <v>8286</v>
      </c>
      <c r="E5131" s="481" t="s">
        <v>8284</v>
      </c>
      <c r="F5131" s="118" t="s">
        <v>50</v>
      </c>
      <c r="G5131" s="118">
        <v>2</v>
      </c>
      <c r="H5131" s="650"/>
      <c r="I5131" s="650">
        <f t="shared" si="105"/>
        <v>0</v>
      </c>
      <c r="J5131" s="419">
        <v>44953</v>
      </c>
      <c r="K5131" s="779" t="s">
        <v>1560</v>
      </c>
      <c r="L5131" s="310"/>
      <c r="M5131" s="652" t="s">
        <v>4237</v>
      </c>
      <c r="N5131" s="654">
        <v>44980</v>
      </c>
      <c r="O5131" s="654">
        <v>44984</v>
      </c>
      <c r="P5131" s="949"/>
      <c r="Q5131" s="271" t="s">
        <v>67</v>
      </c>
      <c r="R5131" s="455">
        <f t="shared" si="104"/>
        <v>2023</v>
      </c>
    </row>
    <row r="5132" spans="1:23" ht="23.25" hidden="1" customHeight="1" x14ac:dyDescent="0.25">
      <c r="A5132" s="124" t="s">
        <v>9</v>
      </c>
      <c r="B5132" s="124" t="s">
        <v>8287</v>
      </c>
      <c r="C5132" s="118" t="s">
        <v>1999</v>
      </c>
      <c r="D5132" s="118">
        <v>1120144</v>
      </c>
      <c r="E5132" s="481" t="s">
        <v>8288</v>
      </c>
      <c r="F5132" s="118" t="s">
        <v>2334</v>
      </c>
      <c r="G5132" s="118">
        <v>1</v>
      </c>
      <c r="H5132" s="650">
        <v>830.48</v>
      </c>
      <c r="I5132" s="650">
        <f>G5132*H5132</f>
        <v>830.48</v>
      </c>
      <c r="J5132" s="168">
        <v>44956</v>
      </c>
      <c r="K5132" s="673" t="s">
        <v>694</v>
      </c>
      <c r="L5132" s="312"/>
      <c r="M5132" s="652"/>
      <c r="N5132" s="654"/>
      <c r="O5132" s="654"/>
      <c r="P5132" s="952"/>
      <c r="Q5132" s="271" t="s">
        <v>77</v>
      </c>
      <c r="R5132" s="455">
        <f t="shared" si="104"/>
        <v>2023</v>
      </c>
    </row>
    <row r="5133" spans="1:23" ht="23.25" hidden="1" customHeight="1" x14ac:dyDescent="0.25">
      <c r="A5133" s="338" t="s">
        <v>78</v>
      </c>
      <c r="B5133" s="5" t="s">
        <v>3184</v>
      </c>
      <c r="C5133" s="661"/>
      <c r="D5133" s="118"/>
      <c r="E5133" s="337" t="s">
        <v>8289</v>
      </c>
      <c r="F5133" s="118" t="s">
        <v>32</v>
      </c>
      <c r="G5133" s="661">
        <v>50</v>
      </c>
      <c r="H5133" s="650"/>
      <c r="I5133" s="650"/>
      <c r="J5133" s="168">
        <v>44160</v>
      </c>
      <c r="K5133" s="671" t="s">
        <v>76</v>
      </c>
      <c r="L5133" s="312" t="s">
        <v>78</v>
      </c>
      <c r="M5133" s="652" t="s">
        <v>601</v>
      </c>
      <c r="N5133" s="653">
        <v>44214</v>
      </c>
      <c r="O5133" s="654">
        <v>44218</v>
      </c>
      <c r="P5133" s="86"/>
      <c r="Q5133" s="271" t="s">
        <v>67</v>
      </c>
      <c r="R5133" s="86">
        <f>YEAR(J5133)</f>
        <v>2020</v>
      </c>
    </row>
    <row r="5134" spans="1:23" ht="23.25" hidden="1" customHeight="1" x14ac:dyDescent="0.25">
      <c r="A5134" s="124" t="s">
        <v>54</v>
      </c>
      <c r="B5134" s="507" t="s">
        <v>8290</v>
      </c>
      <c r="C5134" s="118" t="s">
        <v>1147</v>
      </c>
      <c r="D5134" s="118" t="s">
        <v>8291</v>
      </c>
      <c r="E5134" s="481" t="s">
        <v>8292</v>
      </c>
      <c r="F5134" s="118" t="s">
        <v>32</v>
      </c>
      <c r="G5134" s="118">
        <v>1</v>
      </c>
      <c r="H5134" s="650"/>
      <c r="I5134" s="650">
        <f>H5134*G5134</f>
        <v>0</v>
      </c>
      <c r="J5134" s="168">
        <v>44959</v>
      </c>
      <c r="K5134" s="673" t="s">
        <v>8293</v>
      </c>
      <c r="L5134" s="310"/>
      <c r="M5134" s="652" t="s">
        <v>193</v>
      </c>
      <c r="N5134" s="654">
        <v>44970</v>
      </c>
      <c r="O5134" s="674"/>
      <c r="P5134" s="732"/>
      <c r="Q5134" s="271" t="s">
        <v>77</v>
      </c>
      <c r="R5134" s="455">
        <f t="shared" ref="R5134:R5164" si="106">IF(F5134&lt;&gt;"",YEAR(J5134))</f>
        <v>2023</v>
      </c>
    </row>
    <row r="5135" spans="1:23" ht="23.25" hidden="1" customHeight="1" x14ac:dyDescent="0.25">
      <c r="A5135" s="124" t="s">
        <v>6</v>
      </c>
      <c r="B5135" s="507" t="s">
        <v>68</v>
      </c>
      <c r="C5135" s="118" t="s">
        <v>784</v>
      </c>
      <c r="D5135" s="118" t="s">
        <v>8294</v>
      </c>
      <c r="E5135" s="481" t="s">
        <v>8295</v>
      </c>
      <c r="F5135" s="118" t="s">
        <v>32</v>
      </c>
      <c r="G5135" s="118">
        <v>56</v>
      </c>
      <c r="H5135" s="650"/>
      <c r="I5135" s="650"/>
      <c r="J5135" s="168">
        <v>44960</v>
      </c>
      <c r="K5135" s="673" t="s">
        <v>784</v>
      </c>
      <c r="L5135" s="310"/>
      <c r="M5135" s="652" t="s">
        <v>4279</v>
      </c>
      <c r="N5135" s="654">
        <v>44956</v>
      </c>
      <c r="O5135" s="654">
        <v>44970</v>
      </c>
      <c r="P5135" s="118"/>
      <c r="Q5135" s="271" t="s">
        <v>100</v>
      </c>
      <c r="R5135" s="455">
        <f t="shared" si="106"/>
        <v>2023</v>
      </c>
    </row>
    <row r="5136" spans="1:23" ht="23.25" hidden="1" customHeight="1" x14ac:dyDescent="0.25">
      <c r="A5136" s="417" t="s">
        <v>103</v>
      </c>
      <c r="B5136" s="507" t="s">
        <v>8296</v>
      </c>
      <c r="C5136" s="118" t="s">
        <v>784</v>
      </c>
      <c r="D5136" s="118" t="s">
        <v>8294</v>
      </c>
      <c r="E5136" s="481" t="s">
        <v>8297</v>
      </c>
      <c r="F5136" s="118" t="s">
        <v>32</v>
      </c>
      <c r="G5136" s="118">
        <v>56</v>
      </c>
      <c r="H5136" s="650"/>
      <c r="I5136" s="650"/>
      <c r="J5136" s="168">
        <v>44960</v>
      </c>
      <c r="K5136" s="673" t="s">
        <v>784</v>
      </c>
      <c r="L5136" s="310"/>
      <c r="M5136" s="652" t="s">
        <v>4279</v>
      </c>
      <c r="N5136" s="654">
        <v>44963</v>
      </c>
      <c r="O5136" s="654">
        <v>44970</v>
      </c>
      <c r="P5136" s="118"/>
      <c r="Q5136" s="271" t="s">
        <v>67</v>
      </c>
      <c r="R5136" s="455">
        <f t="shared" si="106"/>
        <v>2023</v>
      </c>
      <c r="S5136" s="564"/>
      <c r="T5136" s="564"/>
      <c r="U5136" s="564"/>
      <c r="V5136" s="564"/>
      <c r="W5136" s="564"/>
    </row>
    <row r="5137" spans="1:23" ht="23.25" hidden="1" customHeight="1" x14ac:dyDescent="0.25">
      <c r="A5137" s="418" t="s">
        <v>103</v>
      </c>
      <c r="B5137" s="507" t="s">
        <v>3188</v>
      </c>
      <c r="C5137" s="118" t="s">
        <v>784</v>
      </c>
      <c r="D5137" s="118" t="s">
        <v>1979</v>
      </c>
      <c r="E5137" s="481" t="s">
        <v>3189</v>
      </c>
      <c r="F5137" s="118" t="s">
        <v>32</v>
      </c>
      <c r="G5137" s="118">
        <v>5</v>
      </c>
      <c r="H5137" s="650"/>
      <c r="I5137" s="650"/>
      <c r="J5137" s="168">
        <v>44960</v>
      </c>
      <c r="K5137" s="673" t="s">
        <v>784</v>
      </c>
      <c r="L5137" s="310"/>
      <c r="M5137" s="652" t="s">
        <v>4279</v>
      </c>
      <c r="N5137" s="654">
        <v>44963</v>
      </c>
      <c r="O5137" s="654">
        <v>44970</v>
      </c>
      <c r="P5137" s="118"/>
      <c r="Q5137" s="271" t="s">
        <v>67</v>
      </c>
      <c r="R5137" s="455">
        <f t="shared" si="106"/>
        <v>2023</v>
      </c>
      <c r="S5137" s="542"/>
      <c r="T5137" s="542"/>
      <c r="U5137" s="542"/>
      <c r="V5137" s="542"/>
      <c r="W5137" s="542"/>
    </row>
    <row r="5138" spans="1:23" ht="23.25" hidden="1" customHeight="1" x14ac:dyDescent="0.25">
      <c r="A5138" s="417" t="s">
        <v>103</v>
      </c>
      <c r="B5138" s="507" t="s">
        <v>8298</v>
      </c>
      <c r="C5138" s="118" t="s">
        <v>784</v>
      </c>
      <c r="D5138" s="118" t="s">
        <v>8299</v>
      </c>
      <c r="E5138" s="481" t="s">
        <v>8300</v>
      </c>
      <c r="F5138" s="118" t="s">
        <v>32</v>
      </c>
      <c r="G5138" s="118">
        <v>10</v>
      </c>
      <c r="H5138" s="650"/>
      <c r="I5138" s="650"/>
      <c r="J5138" s="168">
        <v>44960</v>
      </c>
      <c r="K5138" s="673" t="s">
        <v>784</v>
      </c>
      <c r="L5138" s="310"/>
      <c r="M5138" s="652" t="s">
        <v>4279</v>
      </c>
      <c r="N5138" s="654">
        <v>44963</v>
      </c>
      <c r="O5138" s="654">
        <v>44970</v>
      </c>
      <c r="P5138" s="949"/>
      <c r="Q5138" s="271" t="s">
        <v>100</v>
      </c>
      <c r="R5138" s="455">
        <f t="shared" si="106"/>
        <v>2023</v>
      </c>
    </row>
    <row r="5139" spans="1:23" ht="23.25" hidden="1" customHeight="1" x14ac:dyDescent="0.25">
      <c r="A5139" s="418" t="s">
        <v>103</v>
      </c>
      <c r="B5139" s="507" t="s">
        <v>8301</v>
      </c>
      <c r="C5139" s="118" t="s">
        <v>784</v>
      </c>
      <c r="D5139" s="118" t="s">
        <v>8299</v>
      </c>
      <c r="E5139" s="481" t="s">
        <v>8302</v>
      </c>
      <c r="F5139" s="118" t="s">
        <v>32</v>
      </c>
      <c r="G5139" s="118">
        <v>80</v>
      </c>
      <c r="H5139" s="650"/>
      <c r="I5139" s="650"/>
      <c r="J5139" s="168">
        <v>44960</v>
      </c>
      <c r="K5139" s="731" t="s">
        <v>784</v>
      </c>
      <c r="L5139" s="310"/>
      <c r="M5139" s="652" t="s">
        <v>3014</v>
      </c>
      <c r="N5139" s="654">
        <v>44963</v>
      </c>
      <c r="O5139" s="654">
        <v>45001</v>
      </c>
      <c r="P5139" s="118"/>
      <c r="Q5139" s="271" t="s">
        <v>67</v>
      </c>
      <c r="R5139" s="455">
        <f t="shared" si="106"/>
        <v>2023</v>
      </c>
    </row>
    <row r="5140" spans="1:23" ht="23.25" hidden="1" customHeight="1" x14ac:dyDescent="0.25">
      <c r="A5140" s="440" t="s">
        <v>0</v>
      </c>
      <c r="B5140" s="124" t="s">
        <v>8303</v>
      </c>
      <c r="C5140" s="118" t="s">
        <v>8304</v>
      </c>
      <c r="D5140" s="118" t="s">
        <v>8305</v>
      </c>
      <c r="E5140" s="124" t="s">
        <v>8303</v>
      </c>
      <c r="F5140" s="118" t="s">
        <v>50</v>
      </c>
      <c r="G5140" s="118">
        <v>2</v>
      </c>
      <c r="H5140" s="650"/>
      <c r="I5140" s="650" t="s">
        <v>8306</v>
      </c>
      <c r="J5140" s="500">
        <v>44962</v>
      </c>
      <c r="K5140" s="673" t="s">
        <v>33</v>
      </c>
      <c r="L5140" s="310"/>
      <c r="M5140" s="652" t="s">
        <v>3044</v>
      </c>
      <c r="N5140" s="654">
        <v>45058</v>
      </c>
      <c r="O5140" s="654">
        <v>45062</v>
      </c>
      <c r="P5140" s="118"/>
      <c r="Q5140" s="271" t="s">
        <v>100</v>
      </c>
      <c r="R5140" s="455">
        <f t="shared" si="106"/>
        <v>2023</v>
      </c>
      <c r="S5140" s="124"/>
      <c r="T5140" s="124"/>
      <c r="U5140" s="124"/>
      <c r="V5140" s="124"/>
      <c r="W5140" s="124"/>
    </row>
    <row r="5141" spans="1:23" ht="23.25" hidden="1" customHeight="1" x14ac:dyDescent="0.25">
      <c r="A5141" s="418" t="s">
        <v>54</v>
      </c>
      <c r="B5141" s="507" t="s">
        <v>8307</v>
      </c>
      <c r="C5141" s="118" t="s">
        <v>1289</v>
      </c>
      <c r="D5141" s="118">
        <v>1210013827</v>
      </c>
      <c r="E5141" s="481" t="s">
        <v>8308</v>
      </c>
      <c r="F5141" s="118" t="s">
        <v>32</v>
      </c>
      <c r="G5141" s="118">
        <v>1</v>
      </c>
      <c r="H5141" s="650">
        <v>1692.31</v>
      </c>
      <c r="I5141" s="650">
        <v>1692.31</v>
      </c>
      <c r="J5141" s="168">
        <v>44963</v>
      </c>
      <c r="K5141" s="598" t="s">
        <v>1290</v>
      </c>
      <c r="L5141" s="310"/>
      <c r="M5141" s="652" t="s">
        <v>4279</v>
      </c>
      <c r="N5141" s="654">
        <v>44963</v>
      </c>
      <c r="O5141" s="654">
        <v>44967</v>
      </c>
      <c r="P5141" s="949"/>
      <c r="Q5141" s="271" t="s">
        <v>67</v>
      </c>
      <c r="R5141" s="455">
        <f t="shared" si="106"/>
        <v>2023</v>
      </c>
    </row>
    <row r="5142" spans="1:23" ht="23.25" hidden="1" customHeight="1" x14ac:dyDescent="0.25">
      <c r="A5142" s="418" t="s">
        <v>84</v>
      </c>
      <c r="B5142" s="507" t="s">
        <v>8309</v>
      </c>
      <c r="C5142" s="118" t="s">
        <v>808</v>
      </c>
      <c r="D5142" s="118" t="s">
        <v>8310</v>
      </c>
      <c r="E5142" s="481" t="s">
        <v>8311</v>
      </c>
      <c r="F5142" s="118" t="s">
        <v>32</v>
      </c>
      <c r="G5142" s="118">
        <v>1</v>
      </c>
      <c r="H5142" s="650">
        <v>1067.94</v>
      </c>
      <c r="I5142" s="650">
        <v>1067.94</v>
      </c>
      <c r="J5142" s="168">
        <v>44963</v>
      </c>
      <c r="K5142" s="673" t="s">
        <v>808</v>
      </c>
      <c r="L5142" s="310"/>
      <c r="M5142" s="652" t="s">
        <v>4279</v>
      </c>
      <c r="N5142" s="654">
        <v>45012</v>
      </c>
      <c r="O5142" s="654"/>
      <c r="P5142" s="271"/>
      <c r="Q5142" s="271" t="s">
        <v>67</v>
      </c>
      <c r="R5142" s="455">
        <f t="shared" si="106"/>
        <v>2023</v>
      </c>
    </row>
    <row r="5143" spans="1:23" ht="23.25" hidden="1" customHeight="1" x14ac:dyDescent="0.25">
      <c r="A5143" s="367" t="s">
        <v>8312</v>
      </c>
      <c r="B5143" s="507" t="s">
        <v>8313</v>
      </c>
      <c r="C5143" s="118" t="s">
        <v>1147</v>
      </c>
      <c r="D5143" s="118" t="s">
        <v>8314</v>
      </c>
      <c r="E5143" s="481" t="s">
        <v>8315</v>
      </c>
      <c r="F5143" s="118" t="s">
        <v>32</v>
      </c>
      <c r="G5143" s="118">
        <v>1</v>
      </c>
      <c r="H5143" s="650">
        <v>298.5</v>
      </c>
      <c r="I5143" s="650">
        <v>298.5</v>
      </c>
      <c r="J5143" s="168">
        <v>44964</v>
      </c>
      <c r="K5143" s="673" t="s">
        <v>1147</v>
      </c>
      <c r="L5143" s="310"/>
      <c r="M5143" s="652" t="s">
        <v>4279</v>
      </c>
      <c r="N5143" s="654">
        <v>44965</v>
      </c>
      <c r="O5143" s="654">
        <v>44970</v>
      </c>
      <c r="P5143" s="162"/>
      <c r="Q5143" s="271" t="s">
        <v>100</v>
      </c>
      <c r="R5143" s="455">
        <f t="shared" si="106"/>
        <v>2023</v>
      </c>
    </row>
    <row r="5144" spans="1:23" ht="23.25" hidden="1" customHeight="1" x14ac:dyDescent="0.25">
      <c r="A5144" s="418" t="s">
        <v>36</v>
      </c>
      <c r="B5144" s="507" t="s">
        <v>8316</v>
      </c>
      <c r="C5144" s="118" t="s">
        <v>1999</v>
      </c>
      <c r="D5144" s="118">
        <v>1040718</v>
      </c>
      <c r="E5144" s="481" t="s">
        <v>8317</v>
      </c>
      <c r="F5144" s="118" t="s">
        <v>32</v>
      </c>
      <c r="G5144" s="118">
        <v>1</v>
      </c>
      <c r="H5144" s="650">
        <v>3464</v>
      </c>
      <c r="I5144" s="650">
        <v>3464</v>
      </c>
      <c r="J5144" s="168">
        <v>44965</v>
      </c>
      <c r="K5144" s="779" t="s">
        <v>694</v>
      </c>
      <c r="L5144" s="312"/>
      <c r="M5144" s="652" t="s">
        <v>3014</v>
      </c>
      <c r="N5144" s="654">
        <v>44965</v>
      </c>
      <c r="O5144" s="654">
        <v>45001</v>
      </c>
      <c r="P5144" s="6"/>
      <c r="Q5144" s="271" t="s">
        <v>100</v>
      </c>
      <c r="R5144" s="455">
        <f t="shared" si="106"/>
        <v>2023</v>
      </c>
    </row>
    <row r="5145" spans="1:23" ht="23.25" hidden="1" customHeight="1" x14ac:dyDescent="0.25">
      <c r="A5145" s="418" t="s">
        <v>0</v>
      </c>
      <c r="B5145" s="507" t="s">
        <v>8318</v>
      </c>
      <c r="C5145" s="118"/>
      <c r="D5145" s="118"/>
      <c r="E5145" s="481" t="s">
        <v>8318</v>
      </c>
      <c r="F5145" s="118" t="s">
        <v>50</v>
      </c>
      <c r="G5145" s="118">
        <v>2</v>
      </c>
      <c r="H5145" s="650"/>
      <c r="I5145" s="650">
        <f t="shared" ref="I5145:I5152" si="107">G5145*H5145</f>
        <v>0</v>
      </c>
      <c r="J5145" s="168">
        <v>44970</v>
      </c>
      <c r="K5145" s="673" t="s">
        <v>8319</v>
      </c>
      <c r="L5145" s="310"/>
      <c r="M5145" s="652" t="s">
        <v>4237</v>
      </c>
      <c r="N5145" s="654">
        <v>44980</v>
      </c>
      <c r="O5145" s="654">
        <v>44984</v>
      </c>
      <c r="P5145" s="732"/>
      <c r="Q5145" s="271" t="s">
        <v>100</v>
      </c>
      <c r="R5145" s="455">
        <f t="shared" si="106"/>
        <v>2023</v>
      </c>
    </row>
    <row r="5146" spans="1:23" ht="23.25" hidden="1" customHeight="1" x14ac:dyDescent="0.25">
      <c r="A5146" s="418" t="s">
        <v>0</v>
      </c>
      <c r="B5146" s="507" t="s">
        <v>8320</v>
      </c>
      <c r="C5146" s="118"/>
      <c r="D5146" s="118"/>
      <c r="E5146" s="481" t="s">
        <v>8321</v>
      </c>
      <c r="F5146" s="118" t="s">
        <v>50</v>
      </c>
      <c r="G5146" s="118">
        <v>2</v>
      </c>
      <c r="H5146" s="650"/>
      <c r="I5146" s="650">
        <f t="shared" si="107"/>
        <v>0</v>
      </c>
      <c r="J5146" s="168">
        <v>44970</v>
      </c>
      <c r="K5146" s="673" t="s">
        <v>8319</v>
      </c>
      <c r="L5146" s="310"/>
      <c r="M5146" s="652" t="s">
        <v>4237</v>
      </c>
      <c r="N5146" s="654">
        <v>44980</v>
      </c>
      <c r="O5146" s="654">
        <v>44984</v>
      </c>
      <c r="P5146" s="732"/>
      <c r="Q5146" s="271" t="s">
        <v>100</v>
      </c>
      <c r="R5146" s="455">
        <f t="shared" si="106"/>
        <v>2023</v>
      </c>
      <c r="S5146" s="124"/>
      <c r="T5146" s="124"/>
      <c r="U5146" s="124"/>
      <c r="V5146" s="124"/>
      <c r="W5146" s="124"/>
    </row>
    <row r="5147" spans="1:23" ht="23.25" hidden="1" customHeight="1" x14ac:dyDescent="0.25">
      <c r="A5147" s="418" t="s">
        <v>0</v>
      </c>
      <c r="B5147" s="507" t="s">
        <v>8322</v>
      </c>
      <c r="C5147" s="118"/>
      <c r="D5147" s="118"/>
      <c r="E5147" s="481" t="s">
        <v>8323</v>
      </c>
      <c r="F5147" s="118" t="s">
        <v>50</v>
      </c>
      <c r="G5147" s="118">
        <v>2</v>
      </c>
      <c r="H5147" s="650"/>
      <c r="I5147" s="650">
        <f t="shared" si="107"/>
        <v>0</v>
      </c>
      <c r="J5147" s="168">
        <v>44970</v>
      </c>
      <c r="K5147" s="673" t="s">
        <v>8319</v>
      </c>
      <c r="L5147" s="310"/>
      <c r="M5147" s="652" t="s">
        <v>4237</v>
      </c>
      <c r="N5147" s="654">
        <v>44980</v>
      </c>
      <c r="O5147" s="654">
        <v>44984</v>
      </c>
      <c r="P5147" s="732"/>
      <c r="Q5147" s="271" t="s">
        <v>100</v>
      </c>
      <c r="R5147" s="455">
        <f t="shared" si="106"/>
        <v>2023</v>
      </c>
    </row>
    <row r="5148" spans="1:23" s="124" customFormat="1" ht="23.25" hidden="1" customHeight="1" x14ac:dyDescent="0.25">
      <c r="A5148" s="418" t="s">
        <v>4</v>
      </c>
      <c r="B5148" s="507" t="s">
        <v>8324</v>
      </c>
      <c r="C5148" s="118" t="s">
        <v>3203</v>
      </c>
      <c r="D5148" s="118">
        <v>173150202</v>
      </c>
      <c r="E5148" s="481" t="s">
        <v>8324</v>
      </c>
      <c r="F5148" s="118" t="s">
        <v>144</v>
      </c>
      <c r="G5148" s="118">
        <v>1</v>
      </c>
      <c r="H5148" s="650"/>
      <c r="I5148" s="650">
        <f t="shared" si="107"/>
        <v>0</v>
      </c>
      <c r="J5148" s="168">
        <v>44971</v>
      </c>
      <c r="K5148" s="673" t="s">
        <v>3203</v>
      </c>
      <c r="L5148" s="310"/>
      <c r="M5148" s="652"/>
      <c r="N5148" s="654"/>
      <c r="O5148" s="674"/>
      <c r="P5148" s="949"/>
      <c r="Q5148" s="271" t="s">
        <v>67</v>
      </c>
      <c r="R5148" s="455">
        <f t="shared" si="106"/>
        <v>2023</v>
      </c>
      <c r="S5148" s="330"/>
      <c r="T5148" s="330"/>
      <c r="U5148" s="330"/>
      <c r="V5148" s="330"/>
      <c r="W5148" s="330"/>
    </row>
    <row r="5149" spans="1:23" ht="23.25" hidden="1" customHeight="1" x14ac:dyDescent="0.25">
      <c r="A5149" s="440" t="s">
        <v>293</v>
      </c>
      <c r="B5149" s="124" t="s">
        <v>8325</v>
      </c>
      <c r="C5149" s="118"/>
      <c r="D5149" s="118"/>
      <c r="E5149" s="124" t="s">
        <v>8325</v>
      </c>
      <c r="F5149" s="118" t="s">
        <v>144</v>
      </c>
      <c r="G5149" s="118">
        <v>30</v>
      </c>
      <c r="H5149" s="650">
        <v>15.6</v>
      </c>
      <c r="I5149" s="650">
        <f t="shared" si="107"/>
        <v>468</v>
      </c>
      <c r="J5149" s="168">
        <v>44971</v>
      </c>
      <c r="K5149" s="673" t="s">
        <v>4783</v>
      </c>
      <c r="L5149" s="310"/>
      <c r="M5149" s="652" t="s">
        <v>4237</v>
      </c>
      <c r="N5149" s="654">
        <v>44980</v>
      </c>
      <c r="O5149" s="654">
        <v>44984</v>
      </c>
      <c r="P5149" s="161"/>
      <c r="Q5149" s="271" t="s">
        <v>67</v>
      </c>
      <c r="R5149" s="455">
        <f t="shared" si="106"/>
        <v>2023</v>
      </c>
    </row>
    <row r="5150" spans="1:23" ht="23.25" hidden="1" customHeight="1" x14ac:dyDescent="0.25">
      <c r="A5150" s="418" t="s">
        <v>4</v>
      </c>
      <c r="B5150" s="507" t="s">
        <v>8326</v>
      </c>
      <c r="C5150" s="118" t="s">
        <v>3203</v>
      </c>
      <c r="D5150" s="118">
        <v>172280109</v>
      </c>
      <c r="E5150" s="481" t="s">
        <v>8326</v>
      </c>
      <c r="F5150" s="118" t="s">
        <v>144</v>
      </c>
      <c r="G5150" s="118">
        <v>1</v>
      </c>
      <c r="H5150" s="650"/>
      <c r="I5150" s="650">
        <f t="shared" si="107"/>
        <v>0</v>
      </c>
      <c r="J5150" s="168">
        <v>44971</v>
      </c>
      <c r="K5150" s="779" t="s">
        <v>1560</v>
      </c>
      <c r="L5150" s="310"/>
      <c r="M5150" s="652" t="s">
        <v>4237</v>
      </c>
      <c r="N5150" s="654">
        <v>44980</v>
      </c>
      <c r="O5150" s="654">
        <v>44984</v>
      </c>
      <c r="P5150" s="732"/>
      <c r="Q5150" s="271" t="s">
        <v>67</v>
      </c>
      <c r="R5150" s="455">
        <f t="shared" si="106"/>
        <v>2023</v>
      </c>
    </row>
    <row r="5151" spans="1:23" ht="23.25" hidden="1" customHeight="1" x14ac:dyDescent="0.25">
      <c r="A5151" s="418" t="s">
        <v>4</v>
      </c>
      <c r="B5151" s="507" t="s">
        <v>8327</v>
      </c>
      <c r="C5151" s="118" t="s">
        <v>3203</v>
      </c>
      <c r="D5151" s="118">
        <v>190140400</v>
      </c>
      <c r="E5151" s="481" t="s">
        <v>8327</v>
      </c>
      <c r="F5151" s="118" t="s">
        <v>144</v>
      </c>
      <c r="G5151" s="118">
        <v>1</v>
      </c>
      <c r="H5151" s="650"/>
      <c r="I5151" s="650">
        <f t="shared" si="107"/>
        <v>0</v>
      </c>
      <c r="J5151" s="168">
        <v>44971</v>
      </c>
      <c r="K5151" s="779" t="s">
        <v>1560</v>
      </c>
      <c r="L5151" s="310"/>
      <c r="M5151" s="652" t="s">
        <v>4237</v>
      </c>
      <c r="N5151" s="654">
        <v>44980</v>
      </c>
      <c r="O5151" s="654">
        <v>44984</v>
      </c>
      <c r="P5151" s="732"/>
      <c r="Q5151" s="271" t="s">
        <v>67</v>
      </c>
      <c r="R5151" s="455">
        <f t="shared" si="106"/>
        <v>2023</v>
      </c>
    </row>
    <row r="5152" spans="1:23" ht="23.25" hidden="1" customHeight="1" x14ac:dyDescent="0.25">
      <c r="A5152" s="418" t="s">
        <v>4</v>
      </c>
      <c r="B5152" s="507" t="s">
        <v>8328</v>
      </c>
      <c r="C5152" s="118" t="s">
        <v>3203</v>
      </c>
      <c r="D5152" s="118">
        <v>26700500</v>
      </c>
      <c r="E5152" s="481" t="s">
        <v>8328</v>
      </c>
      <c r="F5152" s="118" t="s">
        <v>144</v>
      </c>
      <c r="G5152" s="118">
        <v>1</v>
      </c>
      <c r="H5152" s="650"/>
      <c r="I5152" s="650">
        <f t="shared" si="107"/>
        <v>0</v>
      </c>
      <c r="J5152" s="168">
        <v>44971</v>
      </c>
      <c r="K5152" s="779" t="s">
        <v>1560</v>
      </c>
      <c r="L5152" s="310"/>
      <c r="M5152" s="652" t="s">
        <v>4237</v>
      </c>
      <c r="N5152" s="654">
        <v>44980</v>
      </c>
      <c r="O5152" s="654">
        <v>44984</v>
      </c>
      <c r="P5152" s="732"/>
      <c r="Q5152" s="271" t="s">
        <v>67</v>
      </c>
      <c r="R5152" s="455">
        <f t="shared" si="106"/>
        <v>2023</v>
      </c>
    </row>
    <row r="5153" spans="1:23" ht="23.25" hidden="1" customHeight="1" x14ac:dyDescent="0.25">
      <c r="A5153" s="124" t="s">
        <v>9</v>
      </c>
      <c r="B5153" s="481" t="s">
        <v>8329</v>
      </c>
      <c r="C5153" s="118"/>
      <c r="D5153" s="118"/>
      <c r="E5153" s="481" t="s">
        <v>8329</v>
      </c>
      <c r="F5153" s="118" t="s">
        <v>144</v>
      </c>
      <c r="G5153" s="118" t="s">
        <v>5264</v>
      </c>
      <c r="H5153" s="650"/>
      <c r="I5153" s="650"/>
      <c r="J5153" s="168">
        <v>44975</v>
      </c>
      <c r="K5153" s="671" t="s">
        <v>188</v>
      </c>
      <c r="L5153" s="310"/>
      <c r="M5153" s="652" t="s">
        <v>193</v>
      </c>
      <c r="N5153" s="654">
        <v>44957</v>
      </c>
      <c r="O5153" s="654">
        <v>44960</v>
      </c>
      <c r="P5153" s="118"/>
      <c r="Q5153" s="271" t="s">
        <v>67</v>
      </c>
      <c r="R5153" s="455">
        <f t="shared" si="106"/>
        <v>2023</v>
      </c>
    </row>
    <row r="5154" spans="1:23" ht="23.25" hidden="1" customHeight="1" x14ac:dyDescent="0.25">
      <c r="A5154" s="339" t="s">
        <v>120</v>
      </c>
      <c r="B5154" s="124" t="s">
        <v>2120</v>
      </c>
      <c r="C5154" s="339"/>
      <c r="D5154" s="511" t="s">
        <v>2130</v>
      </c>
      <c r="E5154" s="512" t="s">
        <v>2131</v>
      </c>
      <c r="F5154" s="511" t="s">
        <v>50</v>
      </c>
      <c r="G5154" s="511">
        <v>10</v>
      </c>
      <c r="H5154" s="650"/>
      <c r="I5154" s="650">
        <f>G5154*H5154</f>
        <v>0</v>
      </c>
      <c r="J5154" s="168">
        <v>44979</v>
      </c>
      <c r="K5154" s="953" t="s">
        <v>1560</v>
      </c>
      <c r="L5154" s="158" t="s">
        <v>8330</v>
      </c>
      <c r="M5154" s="954" t="s">
        <v>3014</v>
      </c>
      <c r="N5154" s="835">
        <v>45008</v>
      </c>
      <c r="O5154" s="835">
        <v>45013</v>
      </c>
      <c r="P5154" s="276"/>
      <c r="Q5154" s="276" t="s">
        <v>100</v>
      </c>
      <c r="R5154" s="455">
        <f t="shared" si="106"/>
        <v>2023</v>
      </c>
      <c r="S5154" s="124"/>
      <c r="T5154" s="124"/>
      <c r="U5154" s="124"/>
      <c r="V5154" s="124"/>
      <c r="W5154" s="124"/>
    </row>
    <row r="5155" spans="1:23" ht="23.25" hidden="1" customHeight="1" x14ac:dyDescent="0.25">
      <c r="A5155" s="339" t="s">
        <v>120</v>
      </c>
      <c r="B5155" s="124" t="s">
        <v>2120</v>
      </c>
      <c r="C5155" s="339"/>
      <c r="D5155" s="511" t="s">
        <v>2132</v>
      </c>
      <c r="E5155" s="512" t="s">
        <v>2133</v>
      </c>
      <c r="F5155" s="511" t="s">
        <v>50</v>
      </c>
      <c r="G5155" s="511">
        <v>10</v>
      </c>
      <c r="H5155" s="650"/>
      <c r="I5155" s="650">
        <f>G5155*H5155</f>
        <v>0</v>
      </c>
      <c r="J5155" s="168">
        <v>44979</v>
      </c>
      <c r="K5155" s="953" t="s">
        <v>1560</v>
      </c>
      <c r="L5155" s="158" t="s">
        <v>8330</v>
      </c>
      <c r="M5155" s="954" t="s">
        <v>3014</v>
      </c>
      <c r="N5155" s="835">
        <v>45008</v>
      </c>
      <c r="O5155" s="835">
        <v>45013</v>
      </c>
      <c r="P5155" s="276"/>
      <c r="Q5155" s="276" t="s">
        <v>100</v>
      </c>
      <c r="R5155" s="455">
        <f t="shared" si="106"/>
        <v>2023</v>
      </c>
    </row>
    <row r="5156" spans="1:23" ht="23.25" hidden="1" customHeight="1" x14ac:dyDescent="0.25">
      <c r="A5156" s="339" t="s">
        <v>120</v>
      </c>
      <c r="B5156" s="124" t="s">
        <v>2120</v>
      </c>
      <c r="C5156" s="339"/>
      <c r="D5156" s="511" t="s">
        <v>2134</v>
      </c>
      <c r="E5156" s="512" t="s">
        <v>2135</v>
      </c>
      <c r="F5156" s="511" t="s">
        <v>50</v>
      </c>
      <c r="G5156" s="511">
        <v>10</v>
      </c>
      <c r="H5156" s="650"/>
      <c r="I5156" s="650">
        <f>G5156*H5156</f>
        <v>0</v>
      </c>
      <c r="J5156" s="168">
        <v>44979</v>
      </c>
      <c r="K5156" s="953" t="s">
        <v>1560</v>
      </c>
      <c r="L5156" s="158" t="s">
        <v>8330</v>
      </c>
      <c r="M5156" s="954" t="s">
        <v>3014</v>
      </c>
      <c r="N5156" s="835">
        <v>45008</v>
      </c>
      <c r="O5156" s="835">
        <v>45013</v>
      </c>
      <c r="P5156" s="276"/>
      <c r="Q5156" s="276" t="s">
        <v>100</v>
      </c>
      <c r="R5156" s="455">
        <f t="shared" si="106"/>
        <v>2023</v>
      </c>
    </row>
    <row r="5157" spans="1:23" ht="23.25" hidden="1" customHeight="1" x14ac:dyDescent="0.25">
      <c r="A5157" s="339" t="s">
        <v>120</v>
      </c>
      <c r="B5157" s="124" t="s">
        <v>2120</v>
      </c>
      <c r="C5157" s="339"/>
      <c r="D5157" s="513" t="s">
        <v>2121</v>
      </c>
      <c r="E5157" s="512" t="s">
        <v>2122</v>
      </c>
      <c r="F5157" s="511" t="s">
        <v>50</v>
      </c>
      <c r="G5157" s="511">
        <v>10</v>
      </c>
      <c r="H5157" s="650"/>
      <c r="I5157" s="650">
        <f>G5157*H5157</f>
        <v>0</v>
      </c>
      <c r="J5157" s="168">
        <v>44979</v>
      </c>
      <c r="K5157" s="953" t="s">
        <v>1560</v>
      </c>
      <c r="L5157" s="158" t="s">
        <v>8330</v>
      </c>
      <c r="M5157" s="954" t="s">
        <v>3014</v>
      </c>
      <c r="N5157" s="835">
        <v>45008</v>
      </c>
      <c r="O5157" s="835">
        <v>45013</v>
      </c>
      <c r="P5157" s="276"/>
      <c r="Q5157" s="276" t="s">
        <v>100</v>
      </c>
      <c r="R5157" s="455">
        <f t="shared" si="106"/>
        <v>2023</v>
      </c>
    </row>
    <row r="5158" spans="1:23" ht="23.25" hidden="1" customHeight="1" x14ac:dyDescent="0.25">
      <c r="A5158" s="339" t="s">
        <v>120</v>
      </c>
      <c r="B5158" s="124" t="s">
        <v>2120</v>
      </c>
      <c r="C5158" s="339"/>
      <c r="D5158" s="513" t="s">
        <v>2124</v>
      </c>
      <c r="E5158" s="512" t="s">
        <v>2125</v>
      </c>
      <c r="F5158" s="511" t="s">
        <v>50</v>
      </c>
      <c r="G5158" s="511">
        <v>10</v>
      </c>
      <c r="H5158" s="650"/>
      <c r="I5158" s="650">
        <f>G5158*H5158</f>
        <v>0</v>
      </c>
      <c r="J5158" s="168">
        <v>44979</v>
      </c>
      <c r="K5158" s="953" t="s">
        <v>1560</v>
      </c>
      <c r="L5158" s="158" t="s">
        <v>8330</v>
      </c>
      <c r="M5158" s="954" t="s">
        <v>3014</v>
      </c>
      <c r="N5158" s="835">
        <v>45008</v>
      </c>
      <c r="O5158" s="835">
        <v>45013</v>
      </c>
      <c r="P5158" s="276"/>
      <c r="Q5158" s="276" t="s">
        <v>100</v>
      </c>
      <c r="R5158" s="455">
        <f t="shared" si="106"/>
        <v>2023</v>
      </c>
    </row>
    <row r="5159" spans="1:23" ht="23.25" hidden="1" customHeight="1" x14ac:dyDescent="0.25">
      <c r="A5159" s="124" t="s">
        <v>4526</v>
      </c>
      <c r="B5159" s="124" t="s">
        <v>8331</v>
      </c>
      <c r="C5159" s="118"/>
      <c r="D5159" s="118" t="s">
        <v>8332</v>
      </c>
      <c r="E5159" s="481" t="s">
        <v>8331</v>
      </c>
      <c r="F5159" s="118" t="s">
        <v>144</v>
      </c>
      <c r="G5159" s="158">
        <v>6</v>
      </c>
      <c r="H5159" s="650"/>
      <c r="I5159" s="650"/>
      <c r="J5159" s="500">
        <v>44979</v>
      </c>
      <c r="K5159" s="779" t="s">
        <v>3</v>
      </c>
      <c r="L5159" s="276" t="s">
        <v>8333</v>
      </c>
      <c r="M5159" s="652" t="s">
        <v>1341</v>
      </c>
      <c r="N5159" s="653">
        <v>45008</v>
      </c>
      <c r="O5159" s="653">
        <v>45013</v>
      </c>
      <c r="P5159" s="277"/>
      <c r="Q5159" s="271" t="s">
        <v>100</v>
      </c>
      <c r="R5159" s="455">
        <f t="shared" si="106"/>
        <v>2023</v>
      </c>
    </row>
    <row r="5160" spans="1:23" ht="23.25" hidden="1" customHeight="1" x14ac:dyDescent="0.25">
      <c r="A5160" s="124" t="s">
        <v>78</v>
      </c>
      <c r="B5160" s="124" t="s">
        <v>8334</v>
      </c>
      <c r="C5160" s="118" t="s">
        <v>8335</v>
      </c>
      <c r="D5160" s="118" t="s">
        <v>8336</v>
      </c>
      <c r="E5160" s="481" t="s">
        <v>8337</v>
      </c>
      <c r="F5160" s="118" t="s">
        <v>32</v>
      </c>
      <c r="G5160" s="158">
        <v>4</v>
      </c>
      <c r="H5160" s="650">
        <v>5.1100000000000003</v>
      </c>
      <c r="I5160" s="650">
        <v>5.1100000000000003</v>
      </c>
      <c r="J5160" s="500">
        <v>44980</v>
      </c>
      <c r="K5160" s="673" t="s">
        <v>5</v>
      </c>
      <c r="L5160" s="276" t="s">
        <v>8338</v>
      </c>
      <c r="M5160" s="652" t="s">
        <v>2351</v>
      </c>
      <c r="N5160" s="653">
        <v>45030</v>
      </c>
      <c r="O5160" s="653">
        <v>45402</v>
      </c>
      <c r="P5160" s="158"/>
      <c r="Q5160" s="276" t="s">
        <v>67</v>
      </c>
      <c r="R5160" s="455">
        <f t="shared" si="106"/>
        <v>2023</v>
      </c>
    </row>
    <row r="5161" spans="1:23" s="124" customFormat="1" ht="23.25" hidden="1" customHeight="1" x14ac:dyDescent="0.25">
      <c r="A5161" s="418" t="s">
        <v>9</v>
      </c>
      <c r="B5161" s="507" t="s">
        <v>8339</v>
      </c>
      <c r="C5161" s="118" t="s">
        <v>8340</v>
      </c>
      <c r="D5161" s="118" t="s">
        <v>7689</v>
      </c>
      <c r="E5161" s="481" t="s">
        <v>8341</v>
      </c>
      <c r="F5161" s="118" t="s">
        <v>50</v>
      </c>
      <c r="G5161" s="118">
        <v>2</v>
      </c>
      <c r="H5161" s="650"/>
      <c r="I5161" s="650">
        <f>G5161*H5161</f>
        <v>0</v>
      </c>
      <c r="J5161" s="168">
        <v>44984</v>
      </c>
      <c r="K5161" s="673" t="s">
        <v>234</v>
      </c>
      <c r="L5161" s="310"/>
      <c r="M5161" s="652" t="s">
        <v>4237</v>
      </c>
      <c r="N5161" s="654">
        <v>44972</v>
      </c>
      <c r="O5161" s="654">
        <v>44977</v>
      </c>
      <c r="P5161" s="118"/>
      <c r="Q5161" s="271" t="s">
        <v>67</v>
      </c>
      <c r="R5161" s="455">
        <f t="shared" si="106"/>
        <v>2023</v>
      </c>
      <c r="S5161" s="330"/>
      <c r="T5161" s="330"/>
      <c r="U5161" s="330"/>
      <c r="V5161" s="330"/>
      <c r="W5161" s="330"/>
    </row>
    <row r="5162" spans="1:23" ht="23.25" hidden="1" customHeight="1" x14ac:dyDescent="0.25">
      <c r="A5162" s="440" t="s">
        <v>9</v>
      </c>
      <c r="B5162" s="481" t="s">
        <v>8342</v>
      </c>
      <c r="C5162" s="118"/>
      <c r="D5162" s="118" t="s">
        <v>8343</v>
      </c>
      <c r="E5162" s="481" t="s">
        <v>8342</v>
      </c>
      <c r="F5162" s="118" t="s">
        <v>50</v>
      </c>
      <c r="G5162" s="118">
        <v>40</v>
      </c>
      <c r="H5162" s="650"/>
      <c r="I5162" s="650">
        <v>184</v>
      </c>
      <c r="J5162" s="500">
        <v>44984</v>
      </c>
      <c r="K5162" s="673" t="s">
        <v>33</v>
      </c>
      <c r="L5162" s="310"/>
      <c r="M5162" s="652" t="s">
        <v>3014</v>
      </c>
      <c r="N5162" s="654">
        <v>44993</v>
      </c>
      <c r="O5162" s="654">
        <v>44999</v>
      </c>
      <c r="P5162" s="118"/>
      <c r="Q5162" s="271" t="s">
        <v>67</v>
      </c>
      <c r="R5162" s="455">
        <f t="shared" si="106"/>
        <v>2023</v>
      </c>
    </row>
    <row r="5163" spans="1:23" ht="23.25" hidden="1" customHeight="1" x14ac:dyDescent="0.25">
      <c r="A5163" s="472" t="s">
        <v>5522</v>
      </c>
      <c r="B5163" s="124" t="s">
        <v>8344</v>
      </c>
      <c r="C5163" s="118" t="s">
        <v>5524</v>
      </c>
      <c r="D5163" s="898" t="s">
        <v>8345</v>
      </c>
      <c r="E5163" s="481" t="s">
        <v>8346</v>
      </c>
      <c r="F5163" s="118" t="s">
        <v>3141</v>
      </c>
      <c r="G5163" s="118">
        <v>9</v>
      </c>
      <c r="H5163" s="650"/>
      <c r="I5163" s="650">
        <f>G5163*H5163</f>
        <v>0</v>
      </c>
      <c r="J5163" s="168">
        <v>44986</v>
      </c>
      <c r="K5163" s="673" t="s">
        <v>5524</v>
      </c>
      <c r="L5163" s="310"/>
      <c r="M5163" s="652" t="s">
        <v>3014</v>
      </c>
      <c r="N5163" s="654">
        <v>44998</v>
      </c>
      <c r="O5163" s="654">
        <v>45002</v>
      </c>
      <c r="P5163" s="162"/>
      <c r="Q5163" s="2" t="s">
        <v>100</v>
      </c>
      <c r="R5163" s="455">
        <f t="shared" si="106"/>
        <v>2023</v>
      </c>
    </row>
    <row r="5164" spans="1:23" ht="23.25" hidden="1" customHeight="1" x14ac:dyDescent="0.25">
      <c r="A5164" s="440" t="s">
        <v>5548</v>
      </c>
      <c r="B5164" s="124" t="s">
        <v>8347</v>
      </c>
      <c r="C5164" s="118" t="s">
        <v>362</v>
      </c>
      <c r="D5164" s="118" t="s">
        <v>7456</v>
      </c>
      <c r="E5164" s="481" t="s">
        <v>8348</v>
      </c>
      <c r="F5164" s="118" t="s">
        <v>3141</v>
      </c>
      <c r="G5164" s="118">
        <v>2</v>
      </c>
      <c r="H5164" s="650"/>
      <c r="I5164" s="650"/>
      <c r="J5164" s="168">
        <v>44986</v>
      </c>
      <c r="K5164" s="878" t="s">
        <v>524</v>
      </c>
      <c r="L5164" s="310"/>
      <c r="M5164" s="652" t="s">
        <v>2356</v>
      </c>
      <c r="N5164" s="654">
        <v>44945</v>
      </c>
      <c r="O5164" s="654">
        <v>44951</v>
      </c>
      <c r="P5164" s="713"/>
      <c r="Q5164" s="271" t="s">
        <v>67</v>
      </c>
      <c r="R5164" s="455">
        <f t="shared" si="106"/>
        <v>2023</v>
      </c>
    </row>
    <row r="5165" spans="1:23" s="124" customFormat="1" ht="23.25" hidden="1" customHeight="1" x14ac:dyDescent="0.25">
      <c r="A5165" s="338" t="s">
        <v>78</v>
      </c>
      <c r="B5165" s="5" t="s">
        <v>3184</v>
      </c>
      <c r="C5165" s="661"/>
      <c r="D5165" s="118"/>
      <c r="E5165" s="337" t="s">
        <v>8349</v>
      </c>
      <c r="F5165" s="118" t="s">
        <v>32</v>
      </c>
      <c r="G5165" s="661">
        <v>50</v>
      </c>
      <c r="H5165" s="650"/>
      <c r="I5165" s="650"/>
      <c r="J5165" s="168">
        <v>44160</v>
      </c>
      <c r="K5165" s="671" t="s">
        <v>76</v>
      </c>
      <c r="L5165" s="312" t="s">
        <v>78</v>
      </c>
      <c r="M5165" s="652" t="s">
        <v>601</v>
      </c>
      <c r="N5165" s="653">
        <v>44214</v>
      </c>
      <c r="O5165" s="654">
        <v>44218</v>
      </c>
      <c r="P5165" s="86"/>
      <c r="Q5165" s="271" t="s">
        <v>67</v>
      </c>
      <c r="R5165" s="86">
        <f>YEAR(J5165)</f>
        <v>2020</v>
      </c>
      <c r="S5165" s="330"/>
      <c r="T5165" s="330"/>
      <c r="U5165" s="330"/>
      <c r="V5165" s="330"/>
      <c r="W5165" s="330"/>
    </row>
    <row r="5166" spans="1:23" ht="23.25" hidden="1" customHeight="1" x14ac:dyDescent="0.25">
      <c r="A5166" s="472" t="s">
        <v>5522</v>
      </c>
      <c r="B5166" s="124" t="s">
        <v>8350</v>
      </c>
      <c r="C5166" s="661" t="s">
        <v>5524</v>
      </c>
      <c r="D5166" s="422" t="s">
        <v>6452</v>
      </c>
      <c r="E5166" s="481" t="s">
        <v>8351</v>
      </c>
      <c r="F5166" s="332" t="s">
        <v>3141</v>
      </c>
      <c r="G5166" s="332">
        <v>1</v>
      </c>
      <c r="H5166" s="650">
        <v>376.26</v>
      </c>
      <c r="I5166" s="650">
        <f>G5166*H5166</f>
        <v>376.26</v>
      </c>
      <c r="J5166" s="168">
        <v>44986</v>
      </c>
      <c r="K5166" s="673" t="s">
        <v>5524</v>
      </c>
      <c r="L5166" s="310"/>
      <c r="M5166" s="652" t="s">
        <v>3014</v>
      </c>
      <c r="N5166" s="654">
        <v>44998</v>
      </c>
      <c r="O5166" s="654">
        <v>45002</v>
      </c>
      <c r="P5166" s="162"/>
      <c r="Q5166" s="2" t="s">
        <v>100</v>
      </c>
      <c r="R5166" s="455">
        <f t="shared" ref="R5166:R5187" si="108">IF(F5166&lt;&gt;"",YEAR(J5166))</f>
        <v>2023</v>
      </c>
    </row>
    <row r="5167" spans="1:23" ht="23.25" hidden="1" customHeight="1" x14ac:dyDescent="0.25">
      <c r="A5167" s="472" t="s">
        <v>5522</v>
      </c>
      <c r="B5167" s="124" t="s">
        <v>8352</v>
      </c>
      <c r="C5167" s="118" t="s">
        <v>5524</v>
      </c>
      <c r="D5167" s="898" t="s">
        <v>8353</v>
      </c>
      <c r="E5167" s="481" t="s">
        <v>8354</v>
      </c>
      <c r="F5167" s="118" t="s">
        <v>3141</v>
      </c>
      <c r="G5167" s="118">
        <v>5</v>
      </c>
      <c r="H5167" s="650"/>
      <c r="I5167" s="650">
        <f>G5167*H5167</f>
        <v>0</v>
      </c>
      <c r="J5167" s="168">
        <v>44986</v>
      </c>
      <c r="K5167" s="673" t="s">
        <v>5524</v>
      </c>
      <c r="L5167" s="310"/>
      <c r="M5167" s="652" t="s">
        <v>3014</v>
      </c>
      <c r="N5167" s="654">
        <v>44998</v>
      </c>
      <c r="O5167" s="654">
        <v>45002</v>
      </c>
      <c r="P5167" s="162"/>
      <c r="Q5167" s="2" t="s">
        <v>100</v>
      </c>
      <c r="R5167" s="455">
        <f t="shared" si="108"/>
        <v>2023</v>
      </c>
    </row>
    <row r="5168" spans="1:23" ht="23.25" hidden="1" customHeight="1" x14ac:dyDescent="0.25">
      <c r="A5168" s="472" t="s">
        <v>5522</v>
      </c>
      <c r="B5168" s="124" t="s">
        <v>8355</v>
      </c>
      <c r="C5168" s="118" t="s">
        <v>5524</v>
      </c>
      <c r="D5168" s="898" t="s">
        <v>8356</v>
      </c>
      <c r="E5168" s="481" t="s">
        <v>8357</v>
      </c>
      <c r="F5168" s="118" t="s">
        <v>3141</v>
      </c>
      <c r="G5168" s="118">
        <v>10</v>
      </c>
      <c r="H5168" s="650"/>
      <c r="I5168" s="650">
        <f>G5168*H5168</f>
        <v>0</v>
      </c>
      <c r="J5168" s="168">
        <v>44986</v>
      </c>
      <c r="K5168" s="673" t="s">
        <v>5524</v>
      </c>
      <c r="L5168" s="310"/>
      <c r="M5168" s="652" t="s">
        <v>3014</v>
      </c>
      <c r="N5168" s="654">
        <v>44998</v>
      </c>
      <c r="O5168" s="654">
        <v>45002</v>
      </c>
      <c r="P5168" s="162"/>
      <c r="Q5168" s="2" t="s">
        <v>100</v>
      </c>
      <c r="R5168" s="455">
        <f t="shared" si="108"/>
        <v>2023</v>
      </c>
    </row>
    <row r="5169" spans="1:23" ht="23.25" hidden="1" customHeight="1" x14ac:dyDescent="0.25">
      <c r="A5169" s="472" t="s">
        <v>5522</v>
      </c>
      <c r="B5169" s="124" t="s">
        <v>8358</v>
      </c>
      <c r="C5169" s="118" t="s">
        <v>5524</v>
      </c>
      <c r="D5169" s="898" t="s">
        <v>8359</v>
      </c>
      <c r="E5169" s="481" t="s">
        <v>8360</v>
      </c>
      <c r="F5169" s="118" t="s">
        <v>3141</v>
      </c>
      <c r="G5169" s="118">
        <v>5</v>
      </c>
      <c r="H5169" s="650"/>
      <c r="I5169" s="650">
        <f>G5169*H5169</f>
        <v>0</v>
      </c>
      <c r="J5169" s="168">
        <v>44986</v>
      </c>
      <c r="K5169" s="673" t="s">
        <v>5524</v>
      </c>
      <c r="L5169" s="310"/>
      <c r="M5169" s="652" t="s">
        <v>3014</v>
      </c>
      <c r="N5169" s="654">
        <v>44998</v>
      </c>
      <c r="O5169" s="654">
        <v>45002</v>
      </c>
      <c r="P5169" s="162"/>
      <c r="Q5169" s="2" t="s">
        <v>100</v>
      </c>
      <c r="R5169" s="455">
        <f t="shared" si="108"/>
        <v>2023</v>
      </c>
    </row>
    <row r="5170" spans="1:23" ht="23.25" hidden="1" customHeight="1" x14ac:dyDescent="0.25">
      <c r="A5170" s="124" t="s">
        <v>0</v>
      </c>
      <c r="B5170" s="124" t="s">
        <v>8361</v>
      </c>
      <c r="C5170" s="118" t="s">
        <v>5372</v>
      </c>
      <c r="D5170" s="118">
        <v>3239100</v>
      </c>
      <c r="E5170" s="124" t="s">
        <v>8361</v>
      </c>
      <c r="F5170" s="118" t="s">
        <v>50</v>
      </c>
      <c r="G5170" s="118">
        <v>1</v>
      </c>
      <c r="H5170" s="650"/>
      <c r="I5170" s="650"/>
      <c r="J5170" s="500">
        <v>44986</v>
      </c>
      <c r="K5170" s="673" t="s">
        <v>33</v>
      </c>
      <c r="L5170" s="310"/>
      <c r="M5170" s="652" t="s">
        <v>2356</v>
      </c>
      <c r="N5170" s="654">
        <v>44945</v>
      </c>
      <c r="O5170" s="654">
        <v>44951</v>
      </c>
      <c r="P5170" s="118"/>
      <c r="Q5170" s="271" t="s">
        <v>100</v>
      </c>
      <c r="R5170" s="455">
        <f t="shared" si="108"/>
        <v>2023</v>
      </c>
    </row>
    <row r="5171" spans="1:23" ht="23.25" hidden="1" customHeight="1" x14ac:dyDescent="0.25">
      <c r="A5171" s="5" t="s">
        <v>103</v>
      </c>
      <c r="B5171" s="5" t="s">
        <v>3187</v>
      </c>
      <c r="C5171" s="376" t="s">
        <v>784</v>
      </c>
      <c r="D5171" s="344" t="s">
        <v>1980</v>
      </c>
      <c r="E5171" s="333" t="s">
        <v>1980</v>
      </c>
      <c r="F5171" s="344" t="s">
        <v>32</v>
      </c>
      <c r="G5171" s="344">
        <v>8</v>
      </c>
      <c r="H5171" s="650"/>
      <c r="I5171" s="650"/>
      <c r="J5171" s="366">
        <v>44987</v>
      </c>
      <c r="K5171" s="598" t="s">
        <v>784</v>
      </c>
      <c r="L5171" s="310"/>
      <c r="M5171" s="652" t="s">
        <v>3014</v>
      </c>
      <c r="N5171" s="654">
        <v>44993</v>
      </c>
      <c r="O5171" s="654">
        <v>44999</v>
      </c>
      <c r="P5171" s="118"/>
      <c r="Q5171" s="271" t="s">
        <v>100</v>
      </c>
      <c r="R5171" s="455">
        <f t="shared" si="108"/>
        <v>2023</v>
      </c>
    </row>
    <row r="5172" spans="1:23" ht="23.25" hidden="1" customHeight="1" x14ac:dyDescent="0.25">
      <c r="A5172" s="445" t="s">
        <v>36</v>
      </c>
      <c r="B5172" s="124" t="s">
        <v>8362</v>
      </c>
      <c r="C5172" s="158" t="s">
        <v>1147</v>
      </c>
      <c r="D5172" s="124" t="s">
        <v>8363</v>
      </c>
      <c r="E5172" s="124" t="s">
        <v>8364</v>
      </c>
      <c r="F5172" s="158" t="s">
        <v>32</v>
      </c>
      <c r="G5172" s="158">
        <v>1</v>
      </c>
      <c r="H5172" s="650">
        <v>1590</v>
      </c>
      <c r="I5172" s="650">
        <v>1590</v>
      </c>
      <c r="J5172" s="168">
        <v>44987</v>
      </c>
      <c r="K5172" s="955" t="s">
        <v>8293</v>
      </c>
      <c r="L5172" s="276"/>
      <c r="M5172" s="652" t="s">
        <v>3014</v>
      </c>
      <c r="N5172" s="653">
        <v>44993</v>
      </c>
      <c r="O5172" s="653">
        <v>45002</v>
      </c>
      <c r="P5172" s="158" t="s">
        <v>8365</v>
      </c>
      <c r="Q5172" s="276" t="s">
        <v>100</v>
      </c>
      <c r="R5172" s="455">
        <f t="shared" si="108"/>
        <v>2023</v>
      </c>
      <c r="S5172" s="124"/>
      <c r="T5172" s="124"/>
      <c r="U5172" s="124"/>
      <c r="V5172" s="124"/>
      <c r="W5172" s="124"/>
    </row>
    <row r="5173" spans="1:23" ht="23.25" hidden="1" customHeight="1" x14ac:dyDescent="0.25">
      <c r="A5173" s="445" t="s">
        <v>103</v>
      </c>
      <c r="B5173" s="124" t="s">
        <v>8366</v>
      </c>
      <c r="C5173" s="118" t="s">
        <v>5</v>
      </c>
      <c r="D5173" s="118"/>
      <c r="E5173" s="481" t="s">
        <v>8366</v>
      </c>
      <c r="F5173" s="158" t="s">
        <v>32</v>
      </c>
      <c r="G5173" s="158">
        <v>1</v>
      </c>
      <c r="H5173" s="650">
        <v>1990</v>
      </c>
      <c r="I5173" s="650">
        <v>1990</v>
      </c>
      <c r="J5173" s="168">
        <v>44987</v>
      </c>
      <c r="K5173" s="673" t="s">
        <v>5</v>
      </c>
      <c r="L5173" s="276"/>
      <c r="M5173" s="652" t="s">
        <v>3014</v>
      </c>
      <c r="N5173" s="653">
        <v>44993</v>
      </c>
      <c r="O5173" s="653">
        <v>45002</v>
      </c>
      <c r="P5173" s="158"/>
      <c r="Q5173" s="276" t="s">
        <v>67</v>
      </c>
      <c r="R5173" s="455">
        <f t="shared" si="108"/>
        <v>2023</v>
      </c>
    </row>
    <row r="5174" spans="1:23" ht="23.25" hidden="1" customHeight="1" x14ac:dyDescent="0.25">
      <c r="A5174" s="472" t="s">
        <v>6444</v>
      </c>
      <c r="B5174" s="472" t="s">
        <v>7282</v>
      </c>
      <c r="C5174" s="830" t="s">
        <v>5524</v>
      </c>
      <c r="D5174" s="443" t="s">
        <v>7283</v>
      </c>
      <c r="E5174" s="337" t="s">
        <v>7284</v>
      </c>
      <c r="F5174" s="344" t="s">
        <v>44</v>
      </c>
      <c r="G5174" s="661">
        <v>4</v>
      </c>
      <c r="H5174" s="650">
        <v>192.25</v>
      </c>
      <c r="I5174" s="650">
        <f>G5174*H5174</f>
        <v>769</v>
      </c>
      <c r="J5174" s="168">
        <v>44989</v>
      </c>
      <c r="K5174" s="673" t="s">
        <v>5524</v>
      </c>
      <c r="L5174" s="310"/>
      <c r="M5174" s="652" t="s">
        <v>2351</v>
      </c>
      <c r="N5174" s="654">
        <v>45020</v>
      </c>
      <c r="O5174" s="654">
        <v>45022</v>
      </c>
      <c r="P5174" s="162"/>
      <c r="Q5174" s="2" t="s">
        <v>100</v>
      </c>
      <c r="R5174" s="455">
        <f t="shared" si="108"/>
        <v>2023</v>
      </c>
    </row>
    <row r="5175" spans="1:23" ht="23.25" hidden="1" customHeight="1" x14ac:dyDescent="0.25">
      <c r="A5175" s="124" t="s">
        <v>4526</v>
      </c>
      <c r="B5175" s="86" t="s">
        <v>7896</v>
      </c>
      <c r="C5175" s="661" t="s">
        <v>3203</v>
      </c>
      <c r="D5175" s="118" t="s">
        <v>7897</v>
      </c>
      <c r="E5175" s="86" t="s">
        <v>7896</v>
      </c>
      <c r="F5175" s="118" t="s">
        <v>144</v>
      </c>
      <c r="G5175" s="661">
        <v>300</v>
      </c>
      <c r="H5175" s="650"/>
      <c r="I5175" s="650"/>
      <c r="J5175" s="168">
        <v>44990</v>
      </c>
      <c r="K5175" s="779" t="s">
        <v>1560</v>
      </c>
      <c r="L5175" s="310"/>
      <c r="M5175" s="652" t="s">
        <v>3044</v>
      </c>
      <c r="N5175" s="654">
        <v>45058</v>
      </c>
      <c r="O5175" s="654">
        <v>45062</v>
      </c>
      <c r="P5175" s="118"/>
      <c r="Q5175" s="271" t="s">
        <v>100</v>
      </c>
      <c r="R5175" s="455">
        <f t="shared" si="108"/>
        <v>2023</v>
      </c>
    </row>
    <row r="5176" spans="1:23" ht="23.25" hidden="1" customHeight="1" x14ac:dyDescent="0.25">
      <c r="A5176" s="472" t="s">
        <v>1378</v>
      </c>
      <c r="B5176" s="124" t="s">
        <v>8367</v>
      </c>
      <c r="C5176" s="118"/>
      <c r="D5176" s="118"/>
      <c r="E5176" s="481" t="s">
        <v>8368</v>
      </c>
      <c r="F5176" s="118" t="s">
        <v>32</v>
      </c>
      <c r="G5176" s="118"/>
      <c r="H5176" s="650"/>
      <c r="I5176" s="650"/>
      <c r="J5176" s="500">
        <v>44991</v>
      </c>
      <c r="K5176" s="673" t="s">
        <v>33</v>
      </c>
      <c r="L5176" s="310"/>
      <c r="M5176" s="652" t="s">
        <v>3044</v>
      </c>
      <c r="N5176" s="654"/>
      <c r="O5176" s="674"/>
      <c r="P5176" s="674" t="s">
        <v>8369</v>
      </c>
      <c r="Q5176" s="271" t="s">
        <v>100</v>
      </c>
      <c r="R5176" s="455">
        <f t="shared" si="108"/>
        <v>2023</v>
      </c>
    </row>
    <row r="5177" spans="1:23" s="124" customFormat="1" ht="23.25" hidden="1" customHeight="1" x14ac:dyDescent="0.25">
      <c r="A5177" s="440" t="s">
        <v>4004</v>
      </c>
      <c r="B5177" s="124" t="s">
        <v>8370</v>
      </c>
      <c r="C5177" s="118" t="s">
        <v>5041</v>
      </c>
      <c r="D5177" s="118"/>
      <c r="E5177" s="124" t="s">
        <v>8370</v>
      </c>
      <c r="F5177" s="118" t="s">
        <v>50</v>
      </c>
      <c r="G5177" s="118">
        <v>1</v>
      </c>
      <c r="H5177" s="650"/>
      <c r="I5177" s="650"/>
      <c r="J5177" s="168">
        <v>44991</v>
      </c>
      <c r="K5177" s="673" t="s">
        <v>1560</v>
      </c>
      <c r="L5177" s="310"/>
      <c r="M5177" s="652" t="s">
        <v>2352</v>
      </c>
      <c r="N5177" s="654">
        <v>45096</v>
      </c>
      <c r="O5177" s="654">
        <v>45107</v>
      </c>
      <c r="P5177" s="118"/>
      <c r="Q5177" s="271" t="s">
        <v>67</v>
      </c>
      <c r="R5177" s="455">
        <f t="shared" si="108"/>
        <v>2023</v>
      </c>
      <c r="S5177" s="330"/>
      <c r="T5177" s="330"/>
      <c r="U5177" s="330"/>
      <c r="V5177" s="330"/>
      <c r="W5177" s="330"/>
    </row>
    <row r="5178" spans="1:23" ht="23.25" hidden="1" customHeight="1" x14ac:dyDescent="0.25">
      <c r="A5178" s="440" t="s">
        <v>54</v>
      </c>
      <c r="B5178" s="124" t="s">
        <v>8371</v>
      </c>
      <c r="C5178" s="118" t="s">
        <v>756</v>
      </c>
      <c r="D5178" s="118"/>
      <c r="E5178" s="124" t="s">
        <v>8372</v>
      </c>
      <c r="F5178" s="118" t="s">
        <v>32</v>
      </c>
      <c r="G5178" s="118">
        <v>1</v>
      </c>
      <c r="H5178" s="650">
        <v>197</v>
      </c>
      <c r="I5178" s="650">
        <v>197</v>
      </c>
      <c r="J5178" s="168">
        <v>44991</v>
      </c>
      <c r="K5178" s="673" t="s">
        <v>756</v>
      </c>
      <c r="L5178" s="310"/>
      <c r="M5178" s="652" t="s">
        <v>3014</v>
      </c>
      <c r="N5178" s="654">
        <v>44993</v>
      </c>
      <c r="O5178" s="654">
        <v>44999</v>
      </c>
      <c r="P5178" s="118"/>
      <c r="Q5178" s="271" t="s">
        <v>100</v>
      </c>
      <c r="R5178" s="455">
        <f t="shared" si="108"/>
        <v>2023</v>
      </c>
    </row>
    <row r="5179" spans="1:23" ht="23.25" hidden="1" customHeight="1" x14ac:dyDescent="0.25">
      <c r="A5179" s="440" t="s">
        <v>54</v>
      </c>
      <c r="B5179" s="124" t="s">
        <v>8371</v>
      </c>
      <c r="C5179" s="118" t="s">
        <v>756</v>
      </c>
      <c r="D5179" s="118"/>
      <c r="E5179" s="124" t="s">
        <v>8373</v>
      </c>
      <c r="F5179" s="118" t="s">
        <v>32</v>
      </c>
      <c r="G5179" s="118">
        <v>1</v>
      </c>
      <c r="H5179" s="650">
        <v>349</v>
      </c>
      <c r="I5179" s="650">
        <v>349</v>
      </c>
      <c r="J5179" s="168">
        <v>44991</v>
      </c>
      <c r="K5179" s="673" t="s">
        <v>756</v>
      </c>
      <c r="L5179" s="310"/>
      <c r="M5179" s="652" t="s">
        <v>3014</v>
      </c>
      <c r="N5179" s="654">
        <v>44993</v>
      </c>
      <c r="O5179" s="654">
        <v>44999</v>
      </c>
      <c r="P5179" s="118"/>
      <c r="Q5179" s="271" t="s">
        <v>100</v>
      </c>
      <c r="R5179" s="455">
        <f t="shared" si="108"/>
        <v>2023</v>
      </c>
    </row>
    <row r="5180" spans="1:23" ht="23.25" hidden="1" customHeight="1" x14ac:dyDescent="0.25">
      <c r="A5180" s="440" t="s">
        <v>36</v>
      </c>
      <c r="B5180" s="124" t="s">
        <v>8374</v>
      </c>
      <c r="C5180" s="118" t="s">
        <v>192</v>
      </c>
      <c r="D5180" s="118"/>
      <c r="E5180" s="124" t="s">
        <v>8375</v>
      </c>
      <c r="F5180" s="118" t="s">
        <v>32</v>
      </c>
      <c r="G5180" s="118">
        <v>1</v>
      </c>
      <c r="H5180" s="650">
        <v>40.340000000000003</v>
      </c>
      <c r="I5180" s="650">
        <v>40.340000000000003</v>
      </c>
      <c r="J5180" s="168">
        <v>44991</v>
      </c>
      <c r="K5180" s="673" t="s">
        <v>192</v>
      </c>
      <c r="L5180" s="310"/>
      <c r="M5180" s="652" t="s">
        <v>3014</v>
      </c>
      <c r="N5180" s="654">
        <v>44993</v>
      </c>
      <c r="O5180" s="654">
        <v>44999</v>
      </c>
      <c r="P5180" s="118"/>
      <c r="Q5180" s="271" t="s">
        <v>100</v>
      </c>
      <c r="R5180" s="455">
        <f t="shared" si="108"/>
        <v>2023</v>
      </c>
    </row>
    <row r="5181" spans="1:23" ht="23.25" hidden="1" customHeight="1" x14ac:dyDescent="0.25">
      <c r="A5181" s="440" t="s">
        <v>54</v>
      </c>
      <c r="B5181" s="124" t="s">
        <v>8376</v>
      </c>
      <c r="C5181" s="118" t="s">
        <v>8377</v>
      </c>
      <c r="D5181" s="118"/>
      <c r="E5181" s="124" t="s">
        <v>8378</v>
      </c>
      <c r="F5181" s="118" t="s">
        <v>32</v>
      </c>
      <c r="G5181" s="118">
        <v>1</v>
      </c>
      <c r="H5181" s="650">
        <v>564</v>
      </c>
      <c r="I5181" s="650">
        <v>564</v>
      </c>
      <c r="J5181" s="168">
        <v>44991</v>
      </c>
      <c r="K5181" s="673" t="s">
        <v>7193</v>
      </c>
      <c r="L5181" s="310"/>
      <c r="M5181" s="652" t="s">
        <v>3014</v>
      </c>
      <c r="N5181" s="654">
        <v>44993</v>
      </c>
      <c r="O5181" s="654">
        <v>44999</v>
      </c>
      <c r="P5181" s="118"/>
      <c r="Q5181" s="271" t="s">
        <v>100</v>
      </c>
      <c r="R5181" s="455">
        <f t="shared" si="108"/>
        <v>2023</v>
      </c>
    </row>
    <row r="5182" spans="1:23" s="553" customFormat="1" ht="23.25" hidden="1" customHeight="1" x14ac:dyDescent="0.25">
      <c r="A5182" s="440" t="s">
        <v>9</v>
      </c>
      <c r="B5182" s="124" t="s">
        <v>8379</v>
      </c>
      <c r="C5182" s="118"/>
      <c r="D5182" s="118"/>
      <c r="E5182" s="124" t="s">
        <v>8379</v>
      </c>
      <c r="F5182" s="118" t="s">
        <v>50</v>
      </c>
      <c r="G5182" s="118">
        <v>1</v>
      </c>
      <c r="H5182" s="650"/>
      <c r="I5182" s="650"/>
      <c r="J5182" s="168">
        <v>44991</v>
      </c>
      <c r="K5182" s="673" t="s">
        <v>1560</v>
      </c>
      <c r="L5182" s="310"/>
      <c r="M5182" s="652" t="s">
        <v>2352</v>
      </c>
      <c r="N5182" s="654">
        <v>45096</v>
      </c>
      <c r="O5182" s="654">
        <v>45107</v>
      </c>
      <c r="P5182" s="118"/>
      <c r="Q5182" s="271" t="s">
        <v>67</v>
      </c>
      <c r="R5182" s="455">
        <f t="shared" si="108"/>
        <v>2023</v>
      </c>
      <c r="S5182" s="330"/>
      <c r="T5182" s="330"/>
      <c r="U5182" s="330"/>
      <c r="V5182" s="330"/>
      <c r="W5182" s="330"/>
    </row>
    <row r="5183" spans="1:23" ht="23.25" hidden="1" customHeight="1" x14ac:dyDescent="0.25">
      <c r="A5183" s="472" t="s">
        <v>54</v>
      </c>
      <c r="B5183" s="507" t="s">
        <v>8380</v>
      </c>
      <c r="C5183" s="118" t="s">
        <v>1507</v>
      </c>
      <c r="D5183" s="118" t="s">
        <v>8381</v>
      </c>
      <c r="E5183" s="124" t="s">
        <v>8382</v>
      </c>
      <c r="F5183" s="118" t="s">
        <v>32</v>
      </c>
      <c r="G5183" s="118">
        <v>13</v>
      </c>
      <c r="H5183" s="650"/>
      <c r="I5183" s="650">
        <v>496.1</v>
      </c>
      <c r="J5183" s="500">
        <v>44992</v>
      </c>
      <c r="K5183" s="673" t="s">
        <v>212</v>
      </c>
      <c r="L5183" s="310"/>
      <c r="M5183" s="652" t="s">
        <v>3014</v>
      </c>
      <c r="N5183" s="654">
        <v>44993</v>
      </c>
      <c r="O5183" s="654">
        <v>44999</v>
      </c>
      <c r="P5183" s="118"/>
      <c r="Q5183" s="271" t="s">
        <v>67</v>
      </c>
      <c r="R5183" s="455">
        <f t="shared" si="108"/>
        <v>2023</v>
      </c>
    </row>
    <row r="5184" spans="1:23" ht="23.25" hidden="1" customHeight="1" x14ac:dyDescent="0.25">
      <c r="A5184" s="440" t="s">
        <v>54</v>
      </c>
      <c r="B5184" s="124" t="s">
        <v>8380</v>
      </c>
      <c r="C5184" s="118" t="s">
        <v>1507</v>
      </c>
      <c r="D5184" s="118" t="s">
        <v>8383</v>
      </c>
      <c r="E5184" s="124" t="s">
        <v>8384</v>
      </c>
      <c r="F5184" s="118" t="s">
        <v>32</v>
      </c>
      <c r="G5184" s="118">
        <v>1</v>
      </c>
      <c r="H5184" s="650"/>
      <c r="I5184" s="650">
        <v>49.84</v>
      </c>
      <c r="J5184" s="500">
        <v>44992</v>
      </c>
      <c r="K5184" s="673" t="s">
        <v>212</v>
      </c>
      <c r="L5184" s="310"/>
      <c r="M5184" s="652" t="s">
        <v>3014</v>
      </c>
      <c r="N5184" s="654">
        <v>44993</v>
      </c>
      <c r="O5184" s="654">
        <v>44999</v>
      </c>
      <c r="P5184" s="118"/>
      <c r="Q5184" s="271" t="s">
        <v>67</v>
      </c>
      <c r="R5184" s="455">
        <f t="shared" si="108"/>
        <v>2023</v>
      </c>
    </row>
    <row r="5185" spans="1:23" ht="23.25" hidden="1" customHeight="1" x14ac:dyDescent="0.25">
      <c r="A5185" s="956" t="s">
        <v>36</v>
      </c>
      <c r="B5185" s="330" t="s">
        <v>8385</v>
      </c>
      <c r="C5185" s="562" t="s">
        <v>8386</v>
      </c>
      <c r="D5185" s="562" t="s">
        <v>8387</v>
      </c>
      <c r="E5185" s="330" t="s">
        <v>8388</v>
      </c>
      <c r="F5185" s="562" t="s">
        <v>32</v>
      </c>
      <c r="G5185" s="562">
        <v>1</v>
      </c>
      <c r="H5185" s="707">
        <v>1280</v>
      </c>
      <c r="I5185" s="707">
        <f>G5185*H5185</f>
        <v>1280</v>
      </c>
      <c r="J5185" s="643">
        <v>44992</v>
      </c>
      <c r="K5185" s="644" t="s">
        <v>8386</v>
      </c>
      <c r="M5185" s="645" t="s">
        <v>3044</v>
      </c>
      <c r="N5185" s="957">
        <v>45058</v>
      </c>
      <c r="O5185" s="957">
        <v>45063</v>
      </c>
      <c r="P5185" s="272"/>
      <c r="Q5185" s="274" t="s">
        <v>100</v>
      </c>
      <c r="R5185" s="455">
        <f t="shared" si="108"/>
        <v>2023</v>
      </c>
    </row>
    <row r="5186" spans="1:23" ht="23.25" hidden="1" customHeight="1" x14ac:dyDescent="0.25">
      <c r="A5186" s="124" t="s">
        <v>154</v>
      </c>
      <c r="B5186" s="445" t="s">
        <v>7282</v>
      </c>
      <c r="C5186" s="118" t="s">
        <v>5524</v>
      </c>
      <c r="D5186" s="443" t="s">
        <v>7283</v>
      </c>
      <c r="E5186" s="389" t="s">
        <v>8389</v>
      </c>
      <c r="F5186" s="158" t="s">
        <v>144</v>
      </c>
      <c r="G5186" s="936">
        <v>2</v>
      </c>
      <c r="H5186" s="650">
        <v>246.59</v>
      </c>
      <c r="I5186" s="650">
        <f>G5186*H5186</f>
        <v>493.18</v>
      </c>
      <c r="J5186" s="168">
        <v>44992</v>
      </c>
      <c r="K5186" s="833" t="s">
        <v>5524</v>
      </c>
      <c r="L5186" s="276" t="s">
        <v>8390</v>
      </c>
      <c r="M5186" s="652" t="s">
        <v>1341</v>
      </c>
      <c r="N5186" s="653">
        <v>45182</v>
      </c>
      <c r="O5186" s="653">
        <v>45187</v>
      </c>
      <c r="P5186" s="158" t="s">
        <v>4237</v>
      </c>
      <c r="Q5186" s="2" t="s">
        <v>100</v>
      </c>
      <c r="R5186" s="455">
        <f t="shared" si="108"/>
        <v>2023</v>
      </c>
    </row>
    <row r="5187" spans="1:23" ht="23.25" hidden="1" customHeight="1" x14ac:dyDescent="0.25">
      <c r="A5187" s="124" t="s">
        <v>0</v>
      </c>
      <c r="B5187" s="124" t="s">
        <v>8391</v>
      </c>
      <c r="C5187" s="118" t="s">
        <v>794</v>
      </c>
      <c r="D5187" s="118" t="s">
        <v>8392</v>
      </c>
      <c r="E5187" s="124" t="s">
        <v>8393</v>
      </c>
      <c r="F5187" s="158" t="s">
        <v>3141</v>
      </c>
      <c r="G5187" s="158">
        <v>2</v>
      </c>
      <c r="H5187" s="650"/>
      <c r="I5187" s="650"/>
      <c r="J5187" s="500">
        <v>44995</v>
      </c>
      <c r="K5187" s="673" t="s">
        <v>33</v>
      </c>
      <c r="L5187" s="276"/>
      <c r="M5187" s="652" t="s">
        <v>5401</v>
      </c>
      <c r="N5187" s="653">
        <v>45260</v>
      </c>
      <c r="O5187" s="654" t="s">
        <v>8394</v>
      </c>
      <c r="P5187" s="158"/>
      <c r="Q5187" s="271" t="s">
        <v>100</v>
      </c>
      <c r="R5187" s="455">
        <f t="shared" si="108"/>
        <v>2023</v>
      </c>
    </row>
    <row r="5188" spans="1:23" ht="23.25" hidden="1" customHeight="1" x14ac:dyDescent="0.25">
      <c r="A5188" s="124" t="s">
        <v>9</v>
      </c>
      <c r="B5188" s="124" t="s">
        <v>8395</v>
      </c>
      <c r="C5188" s="118"/>
      <c r="D5188" s="118"/>
      <c r="E5188" s="124" t="s">
        <v>8395</v>
      </c>
      <c r="F5188" s="118" t="s">
        <v>50</v>
      </c>
      <c r="G5188" s="118">
        <v>4</v>
      </c>
      <c r="H5188" s="650"/>
      <c r="I5188" s="650"/>
      <c r="J5188" s="500" t="s">
        <v>8396</v>
      </c>
      <c r="K5188" s="673" t="s">
        <v>3203</v>
      </c>
      <c r="L5188" s="276"/>
      <c r="M5188" s="652" t="s">
        <v>66</v>
      </c>
      <c r="N5188" s="654">
        <v>45398</v>
      </c>
      <c r="O5188" s="835"/>
      <c r="P5188" s="158"/>
      <c r="Q5188" s="276" t="s">
        <v>100</v>
      </c>
      <c r="R5188" s="86"/>
      <c r="S5188" s="124"/>
      <c r="T5188" s="124"/>
      <c r="U5188" s="124"/>
      <c r="V5188" s="124"/>
      <c r="W5188" s="124"/>
    </row>
    <row r="5189" spans="1:23" s="564" customFormat="1" ht="23.25" hidden="1" customHeight="1" x14ac:dyDescent="0.25">
      <c r="A5189" s="338" t="s">
        <v>8397</v>
      </c>
      <c r="B5189" s="86" t="s">
        <v>8398</v>
      </c>
      <c r="C5189" s="661"/>
      <c r="D5189" s="118"/>
      <c r="E5189" s="337" t="s">
        <v>8399</v>
      </c>
      <c r="F5189" s="118" t="s">
        <v>32</v>
      </c>
      <c r="G5189" s="661">
        <v>2</v>
      </c>
      <c r="H5189" s="650">
        <v>99</v>
      </c>
      <c r="I5189" s="650">
        <v>198</v>
      </c>
      <c r="J5189" s="168">
        <v>44162</v>
      </c>
      <c r="K5189" s="671" t="s">
        <v>76</v>
      </c>
      <c r="L5189" s="312" t="s">
        <v>78</v>
      </c>
      <c r="M5189" s="652" t="s">
        <v>601</v>
      </c>
      <c r="N5189" s="653">
        <v>44169</v>
      </c>
      <c r="O5189" s="654">
        <v>44175</v>
      </c>
      <c r="P5189" s="86"/>
      <c r="Q5189" s="271" t="s">
        <v>67</v>
      </c>
      <c r="R5189" s="86">
        <f>YEAR(J5189)</f>
        <v>2020</v>
      </c>
      <c r="S5189" s="330"/>
      <c r="T5189" s="330"/>
      <c r="U5189" s="330"/>
      <c r="V5189" s="330"/>
      <c r="W5189" s="330"/>
    </row>
    <row r="5190" spans="1:23" s="564" customFormat="1" ht="23.25" hidden="1" customHeight="1" x14ac:dyDescent="0.25">
      <c r="A5190" s="440" t="s">
        <v>9</v>
      </c>
      <c r="B5190" s="4" t="s">
        <v>8400</v>
      </c>
      <c r="C5190" s="664"/>
      <c r="D5190" s="440"/>
      <c r="E5190" s="479" t="s">
        <v>8401</v>
      </c>
      <c r="F5190" s="118" t="s">
        <v>8402</v>
      </c>
      <c r="G5190" s="664">
        <v>20</v>
      </c>
      <c r="H5190" s="440"/>
      <c r="I5190" s="440"/>
      <c r="J5190" s="958" t="s">
        <v>8403</v>
      </c>
      <c r="K5190" s="673" t="s">
        <v>1560</v>
      </c>
      <c r="L5190" s="276"/>
      <c r="M5190" s="652" t="s">
        <v>3014</v>
      </c>
      <c r="N5190" s="654">
        <v>45398</v>
      </c>
      <c r="O5190" s="653"/>
      <c r="P5190" s="158"/>
      <c r="Q5190" s="276" t="s">
        <v>100</v>
      </c>
      <c r="R5190" s="455"/>
      <c r="S5190" s="330"/>
      <c r="T5190" s="330"/>
      <c r="U5190" s="330"/>
      <c r="V5190" s="330"/>
      <c r="W5190" s="330"/>
    </row>
    <row r="5191" spans="1:23" ht="23.25" hidden="1" customHeight="1" x14ac:dyDescent="0.25">
      <c r="A5191" s="456" t="s">
        <v>140</v>
      </c>
      <c r="B5191" s="86" t="s">
        <v>8213</v>
      </c>
      <c r="C5191" s="661" t="s">
        <v>142</v>
      </c>
      <c r="D5191" s="118"/>
      <c r="E5191" s="337" t="s">
        <v>8214</v>
      </c>
      <c r="F5191" s="118" t="s">
        <v>144</v>
      </c>
      <c r="G5191" s="661">
        <v>40</v>
      </c>
      <c r="H5191" s="650"/>
      <c r="I5191" s="650"/>
      <c r="J5191" s="168">
        <v>44244</v>
      </c>
      <c r="K5191" s="671" t="s">
        <v>76</v>
      </c>
      <c r="L5191" s="312" t="s">
        <v>535</v>
      </c>
      <c r="M5191" s="652" t="s">
        <v>601</v>
      </c>
      <c r="N5191" s="653">
        <v>44168</v>
      </c>
      <c r="O5191" s="654">
        <v>44175</v>
      </c>
      <c r="P5191" s="86"/>
      <c r="Q5191" s="271" t="s">
        <v>67</v>
      </c>
      <c r="R5191" s="86">
        <f>YEAR(J5191)</f>
        <v>2021</v>
      </c>
      <c r="S5191" s="564"/>
      <c r="T5191" s="564"/>
      <c r="U5191" s="564"/>
      <c r="V5191" s="564"/>
      <c r="W5191" s="564"/>
    </row>
    <row r="5192" spans="1:23" ht="23.25" hidden="1" customHeight="1" x14ac:dyDescent="0.25">
      <c r="A5192" s="472" t="s">
        <v>0</v>
      </c>
      <c r="B5192" s="124" t="s">
        <v>8404</v>
      </c>
      <c r="C5192" s="118" t="s">
        <v>7448</v>
      </c>
      <c r="D5192" s="118" t="s">
        <v>8405</v>
      </c>
      <c r="E5192" s="86" t="s">
        <v>8406</v>
      </c>
      <c r="F5192" s="118" t="s">
        <v>94</v>
      </c>
      <c r="G5192" s="118">
        <v>10</v>
      </c>
      <c r="H5192" s="650"/>
      <c r="I5192" s="650"/>
      <c r="J5192" s="168">
        <v>44999</v>
      </c>
      <c r="K5192" s="673" t="s">
        <v>5</v>
      </c>
      <c r="L5192" s="312"/>
      <c r="M5192" s="652" t="s">
        <v>66</v>
      </c>
      <c r="N5192" s="654">
        <v>45008</v>
      </c>
      <c r="O5192" s="654">
        <v>45012</v>
      </c>
      <c r="P5192" s="502" t="s">
        <v>8407</v>
      </c>
      <c r="Q5192" s="271" t="s">
        <v>67</v>
      </c>
      <c r="R5192" s="455">
        <f t="shared" ref="R5192:R5221" si="109">IF(F5192&lt;&gt;"",YEAR(J5192))</f>
        <v>2023</v>
      </c>
    </row>
    <row r="5193" spans="1:23" ht="23.25" hidden="1" customHeight="1" x14ac:dyDescent="0.25">
      <c r="A5193" s="472" t="s">
        <v>95</v>
      </c>
      <c r="B5193" s="124" t="s">
        <v>8408</v>
      </c>
      <c r="C5193" s="118" t="s">
        <v>1134</v>
      </c>
      <c r="D5193" s="118" t="s">
        <v>1135</v>
      </c>
      <c r="E5193" s="86" t="s">
        <v>1136</v>
      </c>
      <c r="F5193" s="538" t="s">
        <v>94</v>
      </c>
      <c r="G5193" s="538">
        <v>1</v>
      </c>
      <c r="H5193" s="650"/>
      <c r="I5193" s="650"/>
      <c r="J5193" s="500">
        <v>45000</v>
      </c>
      <c r="K5193" s="673" t="s">
        <v>33</v>
      </c>
      <c r="L5193" s="310"/>
      <c r="M5193" s="652" t="s">
        <v>66</v>
      </c>
      <c r="N5193" s="654">
        <v>45012</v>
      </c>
      <c r="O5193" s="654">
        <v>45012</v>
      </c>
      <c r="P5193" s="732"/>
      <c r="Q5193" s="269" t="s">
        <v>100</v>
      </c>
      <c r="R5193" s="455">
        <f t="shared" si="109"/>
        <v>2023</v>
      </c>
    </row>
    <row r="5194" spans="1:23" ht="23.25" hidden="1" customHeight="1" x14ac:dyDescent="0.25">
      <c r="A5194" s="472" t="s">
        <v>84</v>
      </c>
      <c r="B5194" s="507" t="s">
        <v>1803</v>
      </c>
      <c r="C5194" s="118" t="s">
        <v>1804</v>
      </c>
      <c r="D5194" s="118">
        <v>110700051</v>
      </c>
      <c r="E5194" s="86" t="s">
        <v>2879</v>
      </c>
      <c r="F5194" s="118" t="s">
        <v>2334</v>
      </c>
      <c r="G5194" s="118">
        <v>6.3</v>
      </c>
      <c r="H5194" s="650">
        <v>104.89</v>
      </c>
      <c r="I5194" s="650">
        <v>660.80700000000002</v>
      </c>
      <c r="J5194" s="168">
        <v>45000</v>
      </c>
      <c r="K5194" s="673" t="s">
        <v>1804</v>
      </c>
      <c r="L5194" s="310"/>
      <c r="M5194" s="652" t="s">
        <v>66</v>
      </c>
      <c r="N5194" s="654">
        <v>45012</v>
      </c>
      <c r="O5194" s="654">
        <v>45012</v>
      </c>
      <c r="P5194" s="118"/>
      <c r="Q5194" s="271" t="s">
        <v>67</v>
      </c>
      <c r="R5194" s="455">
        <f t="shared" si="109"/>
        <v>2023</v>
      </c>
    </row>
    <row r="5195" spans="1:23" ht="23.25" hidden="1" customHeight="1" x14ac:dyDescent="0.25">
      <c r="A5195" s="472" t="s">
        <v>0</v>
      </c>
      <c r="B5195" s="124" t="s">
        <v>8409</v>
      </c>
      <c r="C5195" s="118" t="s">
        <v>7448</v>
      </c>
      <c r="D5195" s="118" t="s">
        <v>8410</v>
      </c>
      <c r="E5195" s="86" t="s">
        <v>8411</v>
      </c>
      <c r="F5195" s="118" t="s">
        <v>94</v>
      </c>
      <c r="G5195" s="118">
        <v>4</v>
      </c>
      <c r="H5195" s="650"/>
      <c r="I5195" s="650"/>
      <c r="J5195" s="168">
        <v>45000</v>
      </c>
      <c r="K5195" s="673" t="s">
        <v>5</v>
      </c>
      <c r="L5195" s="312"/>
      <c r="M5195" s="652" t="s">
        <v>66</v>
      </c>
      <c r="N5195" s="654">
        <v>45008</v>
      </c>
      <c r="O5195" s="654">
        <v>45012</v>
      </c>
      <c r="P5195" s="502" t="s">
        <v>8412</v>
      </c>
      <c r="Q5195" s="271" t="s">
        <v>67</v>
      </c>
      <c r="R5195" s="455">
        <f t="shared" si="109"/>
        <v>2023</v>
      </c>
    </row>
    <row r="5196" spans="1:23" ht="23.25" hidden="1" customHeight="1" x14ac:dyDescent="0.25">
      <c r="A5196" s="472" t="s">
        <v>9</v>
      </c>
      <c r="B5196" s="124" t="s">
        <v>6221</v>
      </c>
      <c r="C5196" s="118"/>
      <c r="D5196" s="118"/>
      <c r="E5196" s="86" t="s">
        <v>6221</v>
      </c>
      <c r="F5196" s="118" t="s">
        <v>2334</v>
      </c>
      <c r="G5196" s="118">
        <v>20</v>
      </c>
      <c r="H5196" s="650"/>
      <c r="I5196" s="650"/>
      <c r="J5196" s="168">
        <v>45000</v>
      </c>
      <c r="K5196" s="779" t="s">
        <v>3203</v>
      </c>
      <c r="L5196" s="310"/>
      <c r="M5196" s="652" t="s">
        <v>66</v>
      </c>
      <c r="N5196" s="654">
        <v>45008</v>
      </c>
      <c r="O5196" s="654">
        <v>45012</v>
      </c>
      <c r="P5196" s="732"/>
      <c r="Q5196" s="271" t="s">
        <v>67</v>
      </c>
      <c r="R5196" s="455">
        <f t="shared" si="109"/>
        <v>2023</v>
      </c>
    </row>
    <row r="5197" spans="1:23" ht="23.25" hidden="1" customHeight="1" x14ac:dyDescent="0.25">
      <c r="A5197" s="440" t="s">
        <v>293</v>
      </c>
      <c r="B5197" s="124" t="s">
        <v>8413</v>
      </c>
      <c r="C5197" s="118" t="s">
        <v>8414</v>
      </c>
      <c r="D5197" s="118"/>
      <c r="E5197" s="481" t="s">
        <v>8413</v>
      </c>
      <c r="F5197" s="118" t="s">
        <v>2334</v>
      </c>
      <c r="G5197" s="118">
        <v>4</v>
      </c>
      <c r="H5197" s="650"/>
      <c r="I5197" s="650">
        <f t="shared" ref="I5197:I5214" si="110">G5197*H5197</f>
        <v>0</v>
      </c>
      <c r="J5197" s="168">
        <v>45002</v>
      </c>
      <c r="K5197" s="673" t="s">
        <v>8414</v>
      </c>
      <c r="L5197" s="310"/>
      <c r="M5197" s="652" t="s">
        <v>4237</v>
      </c>
      <c r="N5197" s="654">
        <v>44979</v>
      </c>
      <c r="O5197" s="654">
        <v>44984</v>
      </c>
      <c r="P5197" s="949"/>
      <c r="Q5197" s="271" t="s">
        <v>67</v>
      </c>
      <c r="R5197" s="455">
        <f t="shared" si="109"/>
        <v>2023</v>
      </c>
    </row>
    <row r="5198" spans="1:23" ht="23.25" hidden="1" customHeight="1" x14ac:dyDescent="0.25">
      <c r="A5198" s="440" t="s">
        <v>293</v>
      </c>
      <c r="B5198" s="86" t="s">
        <v>8415</v>
      </c>
      <c r="C5198" s="118" t="s">
        <v>8414</v>
      </c>
      <c r="D5198" s="118"/>
      <c r="E5198" s="481" t="s">
        <v>8415</v>
      </c>
      <c r="F5198" s="118" t="s">
        <v>2334</v>
      </c>
      <c r="G5198" s="118">
        <v>4</v>
      </c>
      <c r="H5198" s="650"/>
      <c r="I5198" s="650">
        <f t="shared" si="110"/>
        <v>0</v>
      </c>
      <c r="J5198" s="168">
        <v>45002</v>
      </c>
      <c r="K5198" s="673" t="s">
        <v>8414</v>
      </c>
      <c r="L5198" s="310"/>
      <c r="M5198" s="652" t="s">
        <v>4237</v>
      </c>
      <c r="N5198" s="654">
        <v>44979</v>
      </c>
      <c r="O5198" s="654">
        <v>44984</v>
      </c>
      <c r="P5198" s="949"/>
      <c r="Q5198" s="271" t="s">
        <v>67</v>
      </c>
      <c r="R5198" s="455">
        <f t="shared" si="109"/>
        <v>2023</v>
      </c>
    </row>
    <row r="5199" spans="1:23" ht="23.25" hidden="1" customHeight="1" x14ac:dyDescent="0.25">
      <c r="A5199" s="440" t="s">
        <v>293</v>
      </c>
      <c r="B5199" s="124" t="s">
        <v>8416</v>
      </c>
      <c r="C5199" s="118" t="s">
        <v>8414</v>
      </c>
      <c r="D5199" s="118"/>
      <c r="E5199" s="481" t="s">
        <v>8416</v>
      </c>
      <c r="F5199" s="118" t="s">
        <v>2334</v>
      </c>
      <c r="G5199" s="118">
        <v>4</v>
      </c>
      <c r="H5199" s="650"/>
      <c r="I5199" s="650">
        <f t="shared" si="110"/>
        <v>0</v>
      </c>
      <c r="J5199" s="168">
        <v>45002</v>
      </c>
      <c r="K5199" s="673" t="s">
        <v>8414</v>
      </c>
      <c r="L5199" s="310"/>
      <c r="M5199" s="652" t="s">
        <v>4237</v>
      </c>
      <c r="N5199" s="654">
        <v>44979</v>
      </c>
      <c r="O5199" s="654">
        <v>44984</v>
      </c>
      <c r="P5199" s="949"/>
      <c r="Q5199" s="271" t="s">
        <v>67</v>
      </c>
      <c r="R5199" s="455">
        <f t="shared" si="109"/>
        <v>2023</v>
      </c>
    </row>
    <row r="5200" spans="1:23" ht="23.25" hidden="1" customHeight="1" x14ac:dyDescent="0.25">
      <c r="A5200" s="440" t="s">
        <v>293</v>
      </c>
      <c r="B5200" s="124" t="s">
        <v>8417</v>
      </c>
      <c r="C5200" s="118" t="s">
        <v>8414</v>
      </c>
      <c r="D5200" s="118"/>
      <c r="E5200" s="481" t="s">
        <v>8417</v>
      </c>
      <c r="F5200" s="118" t="s">
        <v>2334</v>
      </c>
      <c r="G5200" s="118">
        <v>20</v>
      </c>
      <c r="H5200" s="650"/>
      <c r="I5200" s="650">
        <f t="shared" si="110"/>
        <v>0</v>
      </c>
      <c r="J5200" s="168">
        <v>45002</v>
      </c>
      <c r="K5200" s="673" t="s">
        <v>8414</v>
      </c>
      <c r="L5200" s="310"/>
      <c r="M5200" s="652" t="s">
        <v>4237</v>
      </c>
      <c r="N5200" s="654">
        <v>44979</v>
      </c>
      <c r="O5200" s="654">
        <v>44984</v>
      </c>
      <c r="P5200" s="949"/>
      <c r="Q5200" s="271" t="s">
        <v>67</v>
      </c>
      <c r="R5200" s="455">
        <f t="shared" si="109"/>
        <v>2023</v>
      </c>
    </row>
    <row r="5201" spans="1:23" ht="23.25" hidden="1" customHeight="1" x14ac:dyDescent="0.25">
      <c r="A5201" s="440" t="s">
        <v>293</v>
      </c>
      <c r="B5201" s="124" t="s">
        <v>8418</v>
      </c>
      <c r="C5201" s="118" t="s">
        <v>8414</v>
      </c>
      <c r="D5201" s="118"/>
      <c r="E5201" s="481" t="s">
        <v>8418</v>
      </c>
      <c r="F5201" s="118" t="s">
        <v>2334</v>
      </c>
      <c r="G5201" s="118">
        <v>10</v>
      </c>
      <c r="H5201" s="650"/>
      <c r="I5201" s="650">
        <f t="shared" si="110"/>
        <v>0</v>
      </c>
      <c r="J5201" s="168">
        <v>45002</v>
      </c>
      <c r="K5201" s="673" t="s">
        <v>8414</v>
      </c>
      <c r="L5201" s="310"/>
      <c r="M5201" s="652" t="s">
        <v>4237</v>
      </c>
      <c r="N5201" s="654">
        <v>44979</v>
      </c>
      <c r="O5201" s="654">
        <v>44984</v>
      </c>
      <c r="P5201" s="949"/>
      <c r="Q5201" s="271" t="s">
        <v>67</v>
      </c>
      <c r="R5201" s="455">
        <f t="shared" si="109"/>
        <v>2023</v>
      </c>
    </row>
    <row r="5202" spans="1:23" ht="23.25" hidden="1" customHeight="1" x14ac:dyDescent="0.25">
      <c r="A5202" s="440" t="s">
        <v>293</v>
      </c>
      <c r="B5202" s="124" t="s">
        <v>8419</v>
      </c>
      <c r="C5202" s="118" t="s">
        <v>8414</v>
      </c>
      <c r="D5202" s="118"/>
      <c r="E5202" s="481" t="s">
        <v>8419</v>
      </c>
      <c r="F5202" s="118" t="s">
        <v>2334</v>
      </c>
      <c r="G5202" s="118">
        <v>20</v>
      </c>
      <c r="H5202" s="650"/>
      <c r="I5202" s="650">
        <f t="shared" si="110"/>
        <v>0</v>
      </c>
      <c r="J5202" s="168">
        <v>45002</v>
      </c>
      <c r="K5202" s="673" t="s">
        <v>8414</v>
      </c>
      <c r="L5202" s="310"/>
      <c r="M5202" s="652" t="s">
        <v>4237</v>
      </c>
      <c r="N5202" s="654">
        <v>44979</v>
      </c>
      <c r="O5202" s="654">
        <v>44984</v>
      </c>
      <c r="P5202" s="949"/>
      <c r="Q5202" s="271" t="s">
        <v>67</v>
      </c>
      <c r="R5202" s="455">
        <f t="shared" si="109"/>
        <v>2023</v>
      </c>
    </row>
    <row r="5203" spans="1:23" ht="23.25" hidden="1" customHeight="1" x14ac:dyDescent="0.25">
      <c r="A5203" s="440" t="s">
        <v>293</v>
      </c>
      <c r="B5203" s="124" t="s">
        <v>8420</v>
      </c>
      <c r="C5203" s="118" t="s">
        <v>8414</v>
      </c>
      <c r="D5203" s="118"/>
      <c r="E5203" s="481" t="s">
        <v>8420</v>
      </c>
      <c r="F5203" s="118" t="s">
        <v>2334</v>
      </c>
      <c r="G5203" s="118">
        <v>20</v>
      </c>
      <c r="H5203" s="650"/>
      <c r="I5203" s="650">
        <f t="shared" si="110"/>
        <v>0</v>
      </c>
      <c r="J5203" s="168">
        <v>45002</v>
      </c>
      <c r="K5203" s="673" t="s">
        <v>8414</v>
      </c>
      <c r="L5203" s="310"/>
      <c r="M5203" s="652" t="s">
        <v>4237</v>
      </c>
      <c r="N5203" s="654">
        <v>44979</v>
      </c>
      <c r="O5203" s="654">
        <v>44984</v>
      </c>
      <c r="P5203" s="949"/>
      <c r="Q5203" s="271" t="s">
        <v>67</v>
      </c>
      <c r="R5203" s="455">
        <f t="shared" si="109"/>
        <v>2023</v>
      </c>
    </row>
    <row r="5204" spans="1:23" ht="23.25" hidden="1" customHeight="1" x14ac:dyDescent="0.25">
      <c r="A5204" s="440" t="s">
        <v>293</v>
      </c>
      <c r="B5204" s="124" t="s">
        <v>8421</v>
      </c>
      <c r="C5204" s="118" t="s">
        <v>8414</v>
      </c>
      <c r="D5204" s="118"/>
      <c r="E5204" s="481" t="s">
        <v>8421</v>
      </c>
      <c r="F5204" s="118" t="s">
        <v>2334</v>
      </c>
      <c r="G5204" s="118">
        <v>20</v>
      </c>
      <c r="H5204" s="650"/>
      <c r="I5204" s="650">
        <f t="shared" si="110"/>
        <v>0</v>
      </c>
      <c r="J5204" s="168">
        <v>45002</v>
      </c>
      <c r="K5204" s="673" t="s">
        <v>8414</v>
      </c>
      <c r="L5204" s="310"/>
      <c r="M5204" s="652" t="s">
        <v>4237</v>
      </c>
      <c r="N5204" s="654">
        <v>44979</v>
      </c>
      <c r="O5204" s="654">
        <v>44984</v>
      </c>
      <c r="P5204" s="949"/>
      <c r="Q5204" s="271" t="s">
        <v>67</v>
      </c>
      <c r="R5204" s="455">
        <f t="shared" si="109"/>
        <v>2023</v>
      </c>
      <c r="S5204" s="124"/>
      <c r="T5204" s="124"/>
      <c r="U5204" s="124"/>
      <c r="V5204" s="124"/>
      <c r="W5204" s="124"/>
    </row>
    <row r="5205" spans="1:23" ht="23.25" hidden="1" customHeight="1" x14ac:dyDescent="0.25">
      <c r="A5205" s="440" t="s">
        <v>293</v>
      </c>
      <c r="B5205" s="124" t="s">
        <v>8422</v>
      </c>
      <c r="C5205" s="118" t="s">
        <v>8414</v>
      </c>
      <c r="D5205" s="118"/>
      <c r="E5205" s="481" t="s">
        <v>8422</v>
      </c>
      <c r="F5205" s="118" t="s">
        <v>2334</v>
      </c>
      <c r="G5205" s="118">
        <v>10</v>
      </c>
      <c r="H5205" s="650"/>
      <c r="I5205" s="650">
        <f t="shared" si="110"/>
        <v>0</v>
      </c>
      <c r="J5205" s="168">
        <v>45002</v>
      </c>
      <c r="K5205" s="673" t="s">
        <v>8414</v>
      </c>
      <c r="L5205" s="310"/>
      <c r="M5205" s="652" t="s">
        <v>4237</v>
      </c>
      <c r="N5205" s="654">
        <v>44979</v>
      </c>
      <c r="O5205" s="654">
        <v>44984</v>
      </c>
      <c r="P5205" s="949"/>
      <c r="Q5205" s="271" t="s">
        <v>67</v>
      </c>
      <c r="R5205" s="455">
        <f t="shared" si="109"/>
        <v>2023</v>
      </c>
    </row>
    <row r="5206" spans="1:23" s="124" customFormat="1" ht="23.25" hidden="1" customHeight="1" x14ac:dyDescent="0.25">
      <c r="A5206" s="440" t="s">
        <v>293</v>
      </c>
      <c r="B5206" s="124" t="s">
        <v>8423</v>
      </c>
      <c r="C5206" s="118" t="s">
        <v>8414</v>
      </c>
      <c r="D5206" s="118"/>
      <c r="E5206" s="481" t="s">
        <v>8423</v>
      </c>
      <c r="F5206" s="118" t="s">
        <v>2334</v>
      </c>
      <c r="G5206" s="118">
        <v>20</v>
      </c>
      <c r="H5206" s="650"/>
      <c r="I5206" s="650">
        <f t="shared" si="110"/>
        <v>0</v>
      </c>
      <c r="J5206" s="168">
        <v>45002</v>
      </c>
      <c r="K5206" s="673" t="s">
        <v>8414</v>
      </c>
      <c r="L5206" s="310"/>
      <c r="M5206" s="652" t="s">
        <v>4237</v>
      </c>
      <c r="N5206" s="654">
        <v>44979</v>
      </c>
      <c r="O5206" s="654">
        <v>44984</v>
      </c>
      <c r="P5206" s="949"/>
      <c r="Q5206" s="271" t="s">
        <v>67</v>
      </c>
      <c r="R5206" s="455">
        <f t="shared" si="109"/>
        <v>2023</v>
      </c>
    </row>
    <row r="5207" spans="1:23" ht="23.25" hidden="1" customHeight="1" x14ac:dyDescent="0.25">
      <c r="A5207" s="440" t="s">
        <v>293</v>
      </c>
      <c r="B5207" s="124" t="s">
        <v>8424</v>
      </c>
      <c r="C5207" s="118" t="s">
        <v>8414</v>
      </c>
      <c r="D5207" s="118"/>
      <c r="E5207" s="481" t="s">
        <v>8424</v>
      </c>
      <c r="F5207" s="118" t="s">
        <v>2334</v>
      </c>
      <c r="G5207" s="118">
        <v>10</v>
      </c>
      <c r="H5207" s="650"/>
      <c r="I5207" s="650">
        <f t="shared" si="110"/>
        <v>0</v>
      </c>
      <c r="J5207" s="168">
        <v>45002</v>
      </c>
      <c r="K5207" s="673" t="s">
        <v>8414</v>
      </c>
      <c r="L5207" s="310"/>
      <c r="M5207" s="652" t="s">
        <v>4237</v>
      </c>
      <c r="N5207" s="654">
        <v>44979</v>
      </c>
      <c r="O5207" s="654">
        <v>44984</v>
      </c>
      <c r="P5207" s="949"/>
      <c r="Q5207" s="271" t="s">
        <v>67</v>
      </c>
      <c r="R5207" s="455">
        <f t="shared" si="109"/>
        <v>2023</v>
      </c>
    </row>
    <row r="5208" spans="1:23" s="124" customFormat="1" ht="23.25" hidden="1" customHeight="1" x14ac:dyDescent="0.25">
      <c r="A5208" s="440" t="s">
        <v>293</v>
      </c>
      <c r="B5208" s="124" t="s">
        <v>8425</v>
      </c>
      <c r="C5208" s="118" t="s">
        <v>8414</v>
      </c>
      <c r="D5208" s="118"/>
      <c r="E5208" s="481" t="s">
        <v>8425</v>
      </c>
      <c r="F5208" s="118" t="s">
        <v>2334</v>
      </c>
      <c r="G5208" s="118">
        <v>10</v>
      </c>
      <c r="H5208" s="650"/>
      <c r="I5208" s="650">
        <f t="shared" si="110"/>
        <v>0</v>
      </c>
      <c r="J5208" s="168">
        <v>45002</v>
      </c>
      <c r="K5208" s="673" t="s">
        <v>8414</v>
      </c>
      <c r="L5208" s="310"/>
      <c r="M5208" s="652" t="s">
        <v>4237</v>
      </c>
      <c r="N5208" s="654">
        <v>44979</v>
      </c>
      <c r="O5208" s="654">
        <v>44984</v>
      </c>
      <c r="P5208" s="949"/>
      <c r="Q5208" s="271" t="s">
        <v>67</v>
      </c>
      <c r="R5208" s="455">
        <f t="shared" si="109"/>
        <v>2023</v>
      </c>
    </row>
    <row r="5209" spans="1:23" ht="23.25" hidden="1" customHeight="1" x14ac:dyDescent="0.25">
      <c r="A5209" s="440" t="s">
        <v>293</v>
      </c>
      <c r="B5209" s="124" t="s">
        <v>8426</v>
      </c>
      <c r="C5209" s="118" t="s">
        <v>8414</v>
      </c>
      <c r="D5209" s="118"/>
      <c r="E5209" s="481" t="s">
        <v>8426</v>
      </c>
      <c r="F5209" s="118" t="s">
        <v>2334</v>
      </c>
      <c r="G5209" s="118">
        <v>60</v>
      </c>
      <c r="H5209" s="650"/>
      <c r="I5209" s="650">
        <f t="shared" si="110"/>
        <v>0</v>
      </c>
      <c r="J5209" s="168">
        <v>45002</v>
      </c>
      <c r="K5209" s="673" t="s">
        <v>8414</v>
      </c>
      <c r="L5209" s="310"/>
      <c r="M5209" s="652" t="s">
        <v>4237</v>
      </c>
      <c r="N5209" s="654">
        <v>44979</v>
      </c>
      <c r="O5209" s="654">
        <v>44984</v>
      </c>
      <c r="P5209" s="949"/>
      <c r="Q5209" s="271" t="s">
        <v>67</v>
      </c>
      <c r="R5209" s="455">
        <f t="shared" si="109"/>
        <v>2023</v>
      </c>
    </row>
    <row r="5210" spans="1:23" s="124" customFormat="1" ht="23.25" hidden="1" customHeight="1" x14ac:dyDescent="0.25">
      <c r="A5210" s="440" t="s">
        <v>293</v>
      </c>
      <c r="B5210" s="124" t="s">
        <v>8427</v>
      </c>
      <c r="C5210" s="118" t="s">
        <v>8414</v>
      </c>
      <c r="D5210" s="118"/>
      <c r="E5210" s="481" t="s">
        <v>8427</v>
      </c>
      <c r="F5210" s="118" t="s">
        <v>2334</v>
      </c>
      <c r="G5210" s="118">
        <v>10</v>
      </c>
      <c r="H5210" s="650"/>
      <c r="I5210" s="650">
        <f t="shared" si="110"/>
        <v>0</v>
      </c>
      <c r="J5210" s="168">
        <v>45002</v>
      </c>
      <c r="K5210" s="673" t="s">
        <v>8414</v>
      </c>
      <c r="L5210" s="310"/>
      <c r="M5210" s="652" t="s">
        <v>4237</v>
      </c>
      <c r="N5210" s="654">
        <v>44979</v>
      </c>
      <c r="O5210" s="654">
        <v>44984</v>
      </c>
      <c r="P5210" s="949"/>
      <c r="Q5210" s="271" t="s">
        <v>67</v>
      </c>
      <c r="R5210" s="455">
        <f t="shared" si="109"/>
        <v>2023</v>
      </c>
      <c r="S5210" s="330"/>
      <c r="T5210" s="330"/>
      <c r="U5210" s="330"/>
      <c r="V5210" s="330"/>
      <c r="W5210" s="330"/>
    </row>
    <row r="5211" spans="1:23" s="124" customFormat="1" ht="23.25" hidden="1" customHeight="1" x14ac:dyDescent="0.25">
      <c r="A5211" s="440" t="s">
        <v>293</v>
      </c>
      <c r="B5211" s="124" t="s">
        <v>8428</v>
      </c>
      <c r="C5211" s="118" t="s">
        <v>8414</v>
      </c>
      <c r="D5211" s="118"/>
      <c r="E5211" s="481" t="s">
        <v>8428</v>
      </c>
      <c r="F5211" s="118" t="s">
        <v>2334</v>
      </c>
      <c r="G5211" s="118">
        <v>20</v>
      </c>
      <c r="H5211" s="650"/>
      <c r="I5211" s="650">
        <f t="shared" si="110"/>
        <v>0</v>
      </c>
      <c r="J5211" s="168">
        <v>45002</v>
      </c>
      <c r="K5211" s="673" t="s">
        <v>8414</v>
      </c>
      <c r="L5211" s="310"/>
      <c r="M5211" s="652" t="s">
        <v>4237</v>
      </c>
      <c r="N5211" s="654">
        <v>44979</v>
      </c>
      <c r="O5211" s="654">
        <v>44984</v>
      </c>
      <c r="P5211" s="949"/>
      <c r="Q5211" s="271" t="s">
        <v>67</v>
      </c>
      <c r="R5211" s="455">
        <f t="shared" si="109"/>
        <v>2023</v>
      </c>
      <c r="S5211" s="330"/>
      <c r="T5211" s="330"/>
      <c r="U5211" s="330"/>
      <c r="V5211" s="330"/>
      <c r="W5211" s="330"/>
    </row>
    <row r="5212" spans="1:23" ht="23.25" hidden="1" customHeight="1" x14ac:dyDescent="0.25">
      <c r="A5212" s="440" t="s">
        <v>293</v>
      </c>
      <c r="B5212" s="124" t="s">
        <v>8429</v>
      </c>
      <c r="C5212" s="118" t="s">
        <v>8414</v>
      </c>
      <c r="D5212" s="118"/>
      <c r="E5212" s="481" t="s">
        <v>8429</v>
      </c>
      <c r="F5212" s="118" t="s">
        <v>2334</v>
      </c>
      <c r="G5212" s="118">
        <v>20</v>
      </c>
      <c r="H5212" s="650"/>
      <c r="I5212" s="650">
        <f t="shared" si="110"/>
        <v>0</v>
      </c>
      <c r="J5212" s="168">
        <v>45002</v>
      </c>
      <c r="K5212" s="673" t="s">
        <v>8414</v>
      </c>
      <c r="L5212" s="310"/>
      <c r="M5212" s="652" t="s">
        <v>4237</v>
      </c>
      <c r="N5212" s="654">
        <v>44979</v>
      </c>
      <c r="O5212" s="654">
        <v>44984</v>
      </c>
      <c r="P5212" s="949"/>
      <c r="Q5212" s="271" t="s">
        <v>67</v>
      </c>
      <c r="R5212" s="455">
        <f t="shared" si="109"/>
        <v>2023</v>
      </c>
    </row>
    <row r="5213" spans="1:23" ht="23.25" hidden="1" customHeight="1" x14ac:dyDescent="0.25">
      <c r="A5213" s="440" t="s">
        <v>293</v>
      </c>
      <c r="B5213" s="124" t="s">
        <v>8430</v>
      </c>
      <c r="C5213" s="118" t="s">
        <v>8414</v>
      </c>
      <c r="D5213" s="118"/>
      <c r="E5213" s="481" t="s">
        <v>8430</v>
      </c>
      <c r="F5213" s="118" t="s">
        <v>2334</v>
      </c>
      <c r="G5213" s="118">
        <v>10</v>
      </c>
      <c r="H5213" s="650"/>
      <c r="I5213" s="650">
        <f t="shared" si="110"/>
        <v>0</v>
      </c>
      <c r="J5213" s="168">
        <v>45002</v>
      </c>
      <c r="K5213" s="673" t="s">
        <v>8414</v>
      </c>
      <c r="L5213" s="310"/>
      <c r="M5213" s="652" t="s">
        <v>4237</v>
      </c>
      <c r="N5213" s="654">
        <v>44979</v>
      </c>
      <c r="O5213" s="654">
        <v>44984</v>
      </c>
      <c r="P5213" s="949"/>
      <c r="Q5213" s="271" t="s">
        <v>67</v>
      </c>
      <c r="R5213" s="455">
        <f t="shared" si="109"/>
        <v>2023</v>
      </c>
    </row>
    <row r="5214" spans="1:23" ht="23.25" hidden="1" customHeight="1" x14ac:dyDescent="0.25">
      <c r="A5214" s="440" t="s">
        <v>293</v>
      </c>
      <c r="B5214" s="124" t="s">
        <v>8431</v>
      </c>
      <c r="C5214" s="118" t="s">
        <v>8414</v>
      </c>
      <c r="D5214" s="118"/>
      <c r="E5214" s="481" t="s">
        <v>8431</v>
      </c>
      <c r="F5214" s="118" t="s">
        <v>2334</v>
      </c>
      <c r="G5214" s="118">
        <v>20</v>
      </c>
      <c r="H5214" s="650"/>
      <c r="I5214" s="650">
        <f t="shared" si="110"/>
        <v>0</v>
      </c>
      <c r="J5214" s="168">
        <v>45002</v>
      </c>
      <c r="K5214" s="673" t="s">
        <v>8414</v>
      </c>
      <c r="L5214" s="310"/>
      <c r="M5214" s="652" t="s">
        <v>4237</v>
      </c>
      <c r="N5214" s="654">
        <v>44979</v>
      </c>
      <c r="O5214" s="654">
        <v>44984</v>
      </c>
      <c r="P5214" s="949"/>
      <c r="Q5214" s="271" t="s">
        <v>67</v>
      </c>
      <c r="R5214" s="455">
        <f t="shared" si="109"/>
        <v>2023</v>
      </c>
    </row>
    <row r="5215" spans="1:23" ht="23.25" hidden="1" customHeight="1" x14ac:dyDescent="0.25">
      <c r="A5215" s="472" t="s">
        <v>0</v>
      </c>
      <c r="B5215" s="124" t="s">
        <v>8432</v>
      </c>
      <c r="C5215" s="118" t="s">
        <v>2389</v>
      </c>
      <c r="D5215" s="118" t="s">
        <v>5486</v>
      </c>
      <c r="E5215" s="86" t="s">
        <v>8432</v>
      </c>
      <c r="F5215" s="118" t="s">
        <v>50</v>
      </c>
      <c r="G5215" s="118">
        <v>2</v>
      </c>
      <c r="H5215" s="650"/>
      <c r="I5215" s="650"/>
      <c r="J5215" s="500">
        <v>45005</v>
      </c>
      <c r="K5215" s="673" t="s">
        <v>33</v>
      </c>
      <c r="L5215" s="310"/>
      <c r="M5215" s="652" t="s">
        <v>66</v>
      </c>
      <c r="N5215" s="654">
        <v>45012</v>
      </c>
      <c r="O5215" s="654">
        <v>45012</v>
      </c>
      <c r="P5215" s="118"/>
      <c r="Q5215" s="271" t="s">
        <v>100</v>
      </c>
      <c r="R5215" s="455">
        <f t="shared" si="109"/>
        <v>2023</v>
      </c>
    </row>
    <row r="5216" spans="1:23" ht="23.25" hidden="1" customHeight="1" x14ac:dyDescent="0.25">
      <c r="A5216" s="472" t="s">
        <v>0</v>
      </c>
      <c r="B5216" s="124" t="s">
        <v>1780</v>
      </c>
      <c r="C5216" s="118" t="s">
        <v>362</v>
      </c>
      <c r="D5216" s="118" t="s">
        <v>1794</v>
      </c>
      <c r="E5216" s="86" t="s">
        <v>2118</v>
      </c>
      <c r="F5216" s="118" t="s">
        <v>2334</v>
      </c>
      <c r="G5216" s="118">
        <v>10</v>
      </c>
      <c r="H5216" s="650"/>
      <c r="I5216" s="650"/>
      <c r="J5216" s="168">
        <v>45005</v>
      </c>
      <c r="K5216" s="673" t="s">
        <v>524</v>
      </c>
      <c r="L5216" s="310"/>
      <c r="M5216" s="652" t="s">
        <v>66</v>
      </c>
      <c r="N5216" s="654">
        <v>45007</v>
      </c>
      <c r="O5216" s="654">
        <v>45012</v>
      </c>
      <c r="P5216" s="162"/>
      <c r="Q5216" s="271" t="s">
        <v>67</v>
      </c>
      <c r="R5216" s="455">
        <f t="shared" si="109"/>
        <v>2023</v>
      </c>
    </row>
    <row r="5217" spans="1:23" ht="23.25" hidden="1" customHeight="1" x14ac:dyDescent="0.25">
      <c r="A5217" s="506" t="s">
        <v>154</v>
      </c>
      <c r="B5217" s="481" t="s">
        <v>7991</v>
      </c>
      <c r="C5217" s="502" t="s">
        <v>7448</v>
      </c>
      <c r="D5217" s="118" t="s">
        <v>8433</v>
      </c>
      <c r="E5217" s="481" t="s">
        <v>8434</v>
      </c>
      <c r="F5217" s="502" t="s">
        <v>94</v>
      </c>
      <c r="G5217" s="502">
        <v>4</v>
      </c>
      <c r="H5217" s="650">
        <v>129.41999999999999</v>
      </c>
      <c r="I5217" s="650">
        <f>G5217*H5217</f>
        <v>517.67999999999995</v>
      </c>
      <c r="J5217" s="919">
        <v>45007</v>
      </c>
      <c r="K5217" s="673" t="s">
        <v>5</v>
      </c>
      <c r="L5217" s="312"/>
      <c r="M5217" s="652" t="s">
        <v>5245</v>
      </c>
      <c r="N5217" s="654">
        <v>45014</v>
      </c>
      <c r="O5217" s="654">
        <v>45015</v>
      </c>
      <c r="P5217" s="502" t="s">
        <v>8435</v>
      </c>
      <c r="Q5217" s="271" t="s">
        <v>67</v>
      </c>
      <c r="R5217" s="455">
        <f t="shared" si="109"/>
        <v>2023</v>
      </c>
    </row>
    <row r="5218" spans="1:23" ht="23.25" hidden="1" customHeight="1" x14ac:dyDescent="0.25">
      <c r="A5218" s="506" t="s">
        <v>154</v>
      </c>
      <c r="B5218" s="481" t="s">
        <v>7991</v>
      </c>
      <c r="C5218" s="502" t="s">
        <v>7448</v>
      </c>
      <c r="D5218" s="118" t="s">
        <v>8436</v>
      </c>
      <c r="E5218" s="481" t="s">
        <v>8437</v>
      </c>
      <c r="F5218" s="502" t="s">
        <v>94</v>
      </c>
      <c r="G5218" s="502">
        <v>4</v>
      </c>
      <c r="H5218" s="650">
        <v>287.32</v>
      </c>
      <c r="I5218" s="650">
        <f>G5218*H5218</f>
        <v>1149.28</v>
      </c>
      <c r="J5218" s="919">
        <v>45007</v>
      </c>
      <c r="K5218" s="673" t="s">
        <v>5</v>
      </c>
      <c r="L5218" s="312"/>
      <c r="M5218" s="652" t="s">
        <v>5245</v>
      </c>
      <c r="N5218" s="654">
        <v>45014</v>
      </c>
      <c r="O5218" s="654">
        <v>45015</v>
      </c>
      <c r="P5218" s="502" t="s">
        <v>8435</v>
      </c>
      <c r="Q5218" s="271" t="s">
        <v>67</v>
      </c>
      <c r="R5218" s="455">
        <f t="shared" si="109"/>
        <v>2023</v>
      </c>
    </row>
    <row r="5219" spans="1:23" ht="23.25" hidden="1" customHeight="1" x14ac:dyDescent="0.25">
      <c r="A5219" s="506" t="s">
        <v>154</v>
      </c>
      <c r="B5219" s="481" t="s">
        <v>7991</v>
      </c>
      <c r="C5219" s="502" t="s">
        <v>7448</v>
      </c>
      <c r="D5219" s="118" t="s">
        <v>8438</v>
      </c>
      <c r="E5219" s="481" t="s">
        <v>8439</v>
      </c>
      <c r="F5219" s="502" t="s">
        <v>94</v>
      </c>
      <c r="G5219" s="502">
        <v>4</v>
      </c>
      <c r="H5219" s="650">
        <v>82.3</v>
      </c>
      <c r="I5219" s="650">
        <f>G5219*H5219</f>
        <v>329.2</v>
      </c>
      <c r="J5219" s="919">
        <v>45007</v>
      </c>
      <c r="K5219" s="673" t="s">
        <v>5</v>
      </c>
      <c r="L5219" s="312"/>
      <c r="M5219" s="652" t="s">
        <v>5245</v>
      </c>
      <c r="N5219" s="654">
        <v>45014</v>
      </c>
      <c r="O5219" s="654">
        <v>45015</v>
      </c>
      <c r="P5219" s="502" t="s">
        <v>8435</v>
      </c>
      <c r="Q5219" s="271" t="s">
        <v>67</v>
      </c>
      <c r="R5219" s="455">
        <f t="shared" si="109"/>
        <v>2023</v>
      </c>
    </row>
    <row r="5220" spans="1:23" ht="23.25" hidden="1" customHeight="1" x14ac:dyDescent="0.25">
      <c r="A5220" s="506" t="s">
        <v>154</v>
      </c>
      <c r="B5220" s="481" t="s">
        <v>7991</v>
      </c>
      <c r="C5220" s="502" t="s">
        <v>7448</v>
      </c>
      <c r="D5220" s="118" t="s">
        <v>8440</v>
      </c>
      <c r="E5220" s="481" t="s">
        <v>8441</v>
      </c>
      <c r="F5220" s="502" t="s">
        <v>94</v>
      </c>
      <c r="G5220" s="502">
        <v>20</v>
      </c>
      <c r="H5220" s="650">
        <v>62.04</v>
      </c>
      <c r="I5220" s="650">
        <f>G5220*H5220</f>
        <v>1240.8</v>
      </c>
      <c r="J5220" s="919">
        <v>45007</v>
      </c>
      <c r="K5220" s="673" t="s">
        <v>5</v>
      </c>
      <c r="L5220" s="312"/>
      <c r="M5220" s="652" t="s">
        <v>5245</v>
      </c>
      <c r="N5220" s="654">
        <v>45014</v>
      </c>
      <c r="O5220" s="654">
        <v>45015</v>
      </c>
      <c r="P5220" s="502" t="s">
        <v>8442</v>
      </c>
      <c r="Q5220" s="271" t="s">
        <v>67</v>
      </c>
      <c r="R5220" s="455">
        <f t="shared" si="109"/>
        <v>2023</v>
      </c>
    </row>
    <row r="5221" spans="1:23" ht="23.25" hidden="1" customHeight="1" x14ac:dyDescent="0.25">
      <c r="A5221" s="506" t="s">
        <v>154</v>
      </c>
      <c r="B5221" s="481" t="s">
        <v>7991</v>
      </c>
      <c r="C5221" s="502" t="s">
        <v>7448</v>
      </c>
      <c r="D5221" s="118" t="s">
        <v>8443</v>
      </c>
      <c r="E5221" s="481" t="s">
        <v>8444</v>
      </c>
      <c r="F5221" s="502" t="s">
        <v>94</v>
      </c>
      <c r="G5221" s="502">
        <v>10</v>
      </c>
      <c r="H5221" s="650">
        <v>0.64</v>
      </c>
      <c r="I5221" s="650">
        <f>G5221*H5221</f>
        <v>6.4</v>
      </c>
      <c r="J5221" s="919">
        <v>45007</v>
      </c>
      <c r="K5221" s="673" t="s">
        <v>5</v>
      </c>
      <c r="L5221" s="312"/>
      <c r="M5221" s="652" t="s">
        <v>5245</v>
      </c>
      <c r="N5221" s="654">
        <v>45014</v>
      </c>
      <c r="O5221" s="654">
        <v>45015</v>
      </c>
      <c r="P5221" s="502" t="s">
        <v>8445</v>
      </c>
      <c r="Q5221" s="271" t="s">
        <v>67</v>
      </c>
      <c r="R5221" s="455">
        <f t="shared" si="109"/>
        <v>2023</v>
      </c>
    </row>
    <row r="5222" spans="1:23" ht="23.25" hidden="1" customHeight="1" x14ac:dyDescent="0.25">
      <c r="A5222" s="456" t="s">
        <v>7</v>
      </c>
      <c r="B5222" s="86" t="s">
        <v>8446</v>
      </c>
      <c r="C5222" s="661"/>
      <c r="D5222" s="118"/>
      <c r="E5222" s="337" t="s">
        <v>8446</v>
      </c>
      <c r="F5222" s="118" t="s">
        <v>50</v>
      </c>
      <c r="G5222" s="661">
        <v>4</v>
      </c>
      <c r="H5222" s="650">
        <v>67</v>
      </c>
      <c r="I5222" s="650">
        <f>H5222*G5222</f>
        <v>268</v>
      </c>
      <c r="J5222" s="168">
        <v>44245</v>
      </c>
      <c r="K5222" s="671" t="s">
        <v>76</v>
      </c>
      <c r="L5222" s="312" t="s">
        <v>7</v>
      </c>
      <c r="M5222" s="652" t="s">
        <v>2351</v>
      </c>
      <c r="N5222" s="653">
        <v>44300</v>
      </c>
      <c r="O5222" s="654">
        <v>44302</v>
      </c>
      <c r="P5222" s="86"/>
      <c r="Q5222" s="271" t="s">
        <v>100</v>
      </c>
      <c r="R5222" s="455">
        <f>YEAR(J5222)</f>
        <v>2021</v>
      </c>
    </row>
    <row r="5223" spans="1:23" ht="23.25" hidden="1" customHeight="1" x14ac:dyDescent="0.25">
      <c r="A5223" s="472" t="s">
        <v>9</v>
      </c>
      <c r="B5223" s="124" t="s">
        <v>8447</v>
      </c>
      <c r="C5223" s="118"/>
      <c r="D5223" s="118" t="s">
        <v>8448</v>
      </c>
      <c r="E5223" s="86" t="s">
        <v>8449</v>
      </c>
      <c r="F5223" s="118" t="s">
        <v>3964</v>
      </c>
      <c r="G5223" s="118">
        <v>1</v>
      </c>
      <c r="H5223" s="650" t="s">
        <v>8450</v>
      </c>
      <c r="I5223" s="650" t="s">
        <v>8450</v>
      </c>
      <c r="J5223" s="168">
        <v>45008</v>
      </c>
      <c r="K5223" s="779" t="s">
        <v>1560</v>
      </c>
      <c r="L5223" s="310"/>
      <c r="M5223" s="652" t="s">
        <v>66</v>
      </c>
      <c r="N5223" s="654">
        <v>45008</v>
      </c>
      <c r="O5223" s="654">
        <v>45012</v>
      </c>
      <c r="P5223" s="732"/>
      <c r="Q5223" s="271" t="s">
        <v>100</v>
      </c>
      <c r="R5223" s="455">
        <f>IF(F5223&lt;&gt;"",YEAR(J5223))</f>
        <v>2023</v>
      </c>
    </row>
    <row r="5224" spans="1:23" ht="23.25" hidden="1" customHeight="1" x14ac:dyDescent="0.25">
      <c r="A5224" s="440" t="s">
        <v>9</v>
      </c>
      <c r="B5224" s="4" t="s">
        <v>8451</v>
      </c>
      <c r="C5224" s="664"/>
      <c r="D5224" s="440"/>
      <c r="E5224" s="479" t="s">
        <v>8452</v>
      </c>
      <c r="F5224" s="118" t="s">
        <v>8402</v>
      </c>
      <c r="G5224" s="664">
        <v>20</v>
      </c>
      <c r="H5224" s="440"/>
      <c r="I5224" s="440"/>
      <c r="J5224" s="958" t="s">
        <v>8403</v>
      </c>
      <c r="K5224" s="673" t="s">
        <v>1560</v>
      </c>
      <c r="L5224" s="276"/>
      <c r="M5224" s="652" t="s">
        <v>3014</v>
      </c>
      <c r="N5224" s="654">
        <v>45398</v>
      </c>
      <c r="O5224" s="835"/>
      <c r="P5224" s="158"/>
      <c r="Q5224" s="276" t="s">
        <v>100</v>
      </c>
      <c r="R5224" s="86"/>
    </row>
    <row r="5225" spans="1:23" ht="23.25" hidden="1" customHeight="1" x14ac:dyDescent="0.25">
      <c r="A5225" s="445" t="s">
        <v>103</v>
      </c>
      <c r="B5225" s="124" t="s">
        <v>8453</v>
      </c>
      <c r="C5225" s="118" t="s">
        <v>5</v>
      </c>
      <c r="D5225" s="118" t="s">
        <v>8454</v>
      </c>
      <c r="E5225" s="86" t="s">
        <v>8455</v>
      </c>
      <c r="F5225" s="118" t="s">
        <v>32</v>
      </c>
      <c r="G5225" s="158">
        <v>2</v>
      </c>
      <c r="H5225" s="650">
        <v>519.70000000000005</v>
      </c>
      <c r="I5225" s="650">
        <f>H5225*G5225</f>
        <v>1039.4000000000001</v>
      </c>
      <c r="J5225" s="500">
        <v>45012</v>
      </c>
      <c r="K5225" s="673" t="s">
        <v>5</v>
      </c>
      <c r="L5225" s="276" t="s">
        <v>8338</v>
      </c>
      <c r="M5225" s="652" t="s">
        <v>2351</v>
      </c>
      <c r="N5225" s="653">
        <v>45030</v>
      </c>
      <c r="O5225" s="835"/>
      <c r="P5225" s="959" t="s">
        <v>8456</v>
      </c>
      <c r="Q5225" s="276" t="s">
        <v>67</v>
      </c>
      <c r="R5225" s="455">
        <f t="shared" ref="R5225:R5245" si="111">IF(F5225&lt;&gt;"",YEAR(J5225))</f>
        <v>2023</v>
      </c>
    </row>
    <row r="5226" spans="1:23" ht="23.25" hidden="1" customHeight="1" x14ac:dyDescent="0.25">
      <c r="A5226" s="472" t="s">
        <v>36</v>
      </c>
      <c r="B5226" s="124" t="s">
        <v>8457</v>
      </c>
      <c r="C5226" s="118" t="s">
        <v>2579</v>
      </c>
      <c r="D5226" s="118">
        <v>574230</v>
      </c>
      <c r="E5226" s="86" t="s">
        <v>8458</v>
      </c>
      <c r="F5226" s="332" t="s">
        <v>32</v>
      </c>
      <c r="G5226" s="332">
        <v>1</v>
      </c>
      <c r="H5226" s="650">
        <v>96.63</v>
      </c>
      <c r="I5226" s="650">
        <v>96.63</v>
      </c>
      <c r="J5226" s="420">
        <v>45014</v>
      </c>
      <c r="K5226" s="782" t="s">
        <v>33</v>
      </c>
      <c r="L5226" s="310"/>
      <c r="M5226" s="652" t="s">
        <v>5245</v>
      </c>
      <c r="N5226" s="654">
        <v>45014</v>
      </c>
      <c r="O5226" s="654">
        <v>45015</v>
      </c>
      <c r="P5226" s="118"/>
      <c r="Q5226" s="363" t="s">
        <v>100</v>
      </c>
      <c r="R5226" s="455">
        <f t="shared" si="111"/>
        <v>2023</v>
      </c>
    </row>
    <row r="5227" spans="1:23" ht="23.25" hidden="1" customHeight="1" x14ac:dyDescent="0.25">
      <c r="A5227" s="440" t="s">
        <v>154</v>
      </c>
      <c r="B5227" s="124" t="s">
        <v>8459</v>
      </c>
      <c r="C5227" s="118"/>
      <c r="D5227" s="118"/>
      <c r="E5227" s="481" t="s">
        <v>8459</v>
      </c>
      <c r="F5227" s="118" t="s">
        <v>2334</v>
      </c>
      <c r="G5227" s="118">
        <v>20</v>
      </c>
      <c r="H5227" s="650"/>
      <c r="I5227" s="650"/>
      <c r="J5227" s="168">
        <v>45017</v>
      </c>
      <c r="K5227" s="731" t="s">
        <v>3203</v>
      </c>
      <c r="L5227" s="310"/>
      <c r="M5227" s="652" t="s">
        <v>2356</v>
      </c>
      <c r="N5227" s="654">
        <v>44952</v>
      </c>
      <c r="O5227" s="654">
        <v>44960</v>
      </c>
      <c r="P5227" s="118"/>
      <c r="Q5227" s="271" t="s">
        <v>67</v>
      </c>
      <c r="R5227" s="455">
        <f t="shared" si="111"/>
        <v>2023</v>
      </c>
    </row>
    <row r="5228" spans="1:23" s="124" customFormat="1" ht="23.25" hidden="1" customHeight="1" x14ac:dyDescent="0.25">
      <c r="A5228" s="440" t="s">
        <v>154</v>
      </c>
      <c r="B5228" s="124" t="s">
        <v>8460</v>
      </c>
      <c r="C5228" s="118"/>
      <c r="D5228" s="118"/>
      <c r="E5228" s="481" t="s">
        <v>8460</v>
      </c>
      <c r="F5228" s="118" t="s">
        <v>2334</v>
      </c>
      <c r="G5228" s="118">
        <v>20</v>
      </c>
      <c r="H5228" s="650"/>
      <c r="I5228" s="650"/>
      <c r="J5228" s="168">
        <v>45017</v>
      </c>
      <c r="K5228" s="731" t="s">
        <v>3203</v>
      </c>
      <c r="L5228" s="310"/>
      <c r="M5228" s="652" t="s">
        <v>2356</v>
      </c>
      <c r="N5228" s="654">
        <v>44952</v>
      </c>
      <c r="O5228" s="654">
        <v>44960</v>
      </c>
      <c r="P5228" s="118"/>
      <c r="Q5228" s="271" t="s">
        <v>67</v>
      </c>
      <c r="R5228" s="455">
        <f t="shared" si="111"/>
        <v>2023</v>
      </c>
      <c r="S5228" s="330"/>
      <c r="T5228" s="330"/>
      <c r="U5228" s="330"/>
      <c r="V5228" s="330"/>
      <c r="W5228" s="330"/>
    </row>
    <row r="5229" spans="1:23" ht="23.25" hidden="1" customHeight="1" x14ac:dyDescent="0.25">
      <c r="A5229" s="440" t="s">
        <v>154</v>
      </c>
      <c r="B5229" s="124" t="s">
        <v>8461</v>
      </c>
      <c r="C5229" s="118"/>
      <c r="D5229" s="118"/>
      <c r="E5229" s="481" t="s">
        <v>8461</v>
      </c>
      <c r="F5229" s="118" t="s">
        <v>2334</v>
      </c>
      <c r="G5229" s="118">
        <v>20</v>
      </c>
      <c r="H5229" s="650"/>
      <c r="I5229" s="650"/>
      <c r="J5229" s="168">
        <v>45017</v>
      </c>
      <c r="K5229" s="731" t="s">
        <v>3203</v>
      </c>
      <c r="L5229" s="310"/>
      <c r="M5229" s="652" t="s">
        <v>2356</v>
      </c>
      <c r="N5229" s="654">
        <v>44952</v>
      </c>
      <c r="O5229" s="654">
        <v>44960</v>
      </c>
      <c r="P5229" s="118"/>
      <c r="Q5229" s="271" t="s">
        <v>67</v>
      </c>
      <c r="R5229" s="455">
        <f t="shared" si="111"/>
        <v>2023</v>
      </c>
    </row>
    <row r="5230" spans="1:23" s="542" customFormat="1" ht="23.25" hidden="1" customHeight="1" x14ac:dyDescent="0.25">
      <c r="A5230" s="124" t="s">
        <v>154</v>
      </c>
      <c r="B5230" s="124" t="s">
        <v>8462</v>
      </c>
      <c r="C5230" s="118"/>
      <c r="D5230" s="118"/>
      <c r="E5230" s="481" t="s">
        <v>8462</v>
      </c>
      <c r="F5230" s="118" t="s">
        <v>2334</v>
      </c>
      <c r="G5230" s="118">
        <v>20</v>
      </c>
      <c r="H5230" s="650"/>
      <c r="I5230" s="650"/>
      <c r="J5230" s="168">
        <v>45017</v>
      </c>
      <c r="K5230" s="673" t="s">
        <v>3203</v>
      </c>
      <c r="L5230" s="310"/>
      <c r="M5230" s="652" t="s">
        <v>2356</v>
      </c>
      <c r="N5230" s="654">
        <v>44952</v>
      </c>
      <c r="O5230" s="654">
        <v>44960</v>
      </c>
      <c r="P5230" s="118"/>
      <c r="Q5230" s="271" t="s">
        <v>67</v>
      </c>
      <c r="R5230" s="455">
        <f t="shared" si="111"/>
        <v>2023</v>
      </c>
      <c r="S5230" s="330"/>
      <c r="T5230" s="330"/>
      <c r="U5230" s="330"/>
      <c r="V5230" s="330"/>
      <c r="W5230" s="330"/>
    </row>
    <row r="5231" spans="1:23" s="542" customFormat="1" ht="23.25" hidden="1" customHeight="1" x14ac:dyDescent="0.25">
      <c r="A5231" s="124" t="s">
        <v>154</v>
      </c>
      <c r="B5231" s="124" t="s">
        <v>8463</v>
      </c>
      <c r="C5231" s="118"/>
      <c r="D5231" s="118"/>
      <c r="E5231" s="481" t="s">
        <v>8463</v>
      </c>
      <c r="F5231" s="118" t="s">
        <v>2334</v>
      </c>
      <c r="G5231" s="118">
        <v>20</v>
      </c>
      <c r="H5231" s="650"/>
      <c r="I5231" s="650"/>
      <c r="J5231" s="168">
        <v>45017</v>
      </c>
      <c r="K5231" s="673" t="s">
        <v>3203</v>
      </c>
      <c r="L5231" s="310"/>
      <c r="M5231" s="652" t="s">
        <v>2356</v>
      </c>
      <c r="N5231" s="654">
        <v>44952</v>
      </c>
      <c r="O5231" s="654">
        <v>44960</v>
      </c>
      <c r="P5231" s="118"/>
      <c r="Q5231" s="271" t="s">
        <v>67</v>
      </c>
      <c r="R5231" s="455">
        <f t="shared" si="111"/>
        <v>2023</v>
      </c>
      <c r="S5231" s="330"/>
      <c r="T5231" s="330"/>
      <c r="U5231" s="330"/>
      <c r="V5231" s="330"/>
      <c r="W5231" s="330"/>
    </row>
    <row r="5232" spans="1:23" s="542" customFormat="1" ht="23.25" hidden="1" customHeight="1" x14ac:dyDescent="0.25">
      <c r="A5232" s="124" t="s">
        <v>154</v>
      </c>
      <c r="B5232" s="124" t="s">
        <v>8464</v>
      </c>
      <c r="C5232" s="118"/>
      <c r="D5232" s="118"/>
      <c r="E5232" s="481" t="s">
        <v>8464</v>
      </c>
      <c r="F5232" s="118" t="s">
        <v>2334</v>
      </c>
      <c r="G5232" s="118">
        <v>20</v>
      </c>
      <c r="H5232" s="650"/>
      <c r="I5232" s="650"/>
      <c r="J5232" s="168">
        <v>45017</v>
      </c>
      <c r="K5232" s="673" t="s">
        <v>3203</v>
      </c>
      <c r="L5232" s="310"/>
      <c r="M5232" s="652" t="s">
        <v>2356</v>
      </c>
      <c r="N5232" s="654">
        <v>44952</v>
      </c>
      <c r="O5232" s="654">
        <v>44960</v>
      </c>
      <c r="P5232" s="118"/>
      <c r="Q5232" s="271" t="s">
        <v>67</v>
      </c>
      <c r="R5232" s="455">
        <f t="shared" si="111"/>
        <v>2023</v>
      </c>
      <c r="S5232" s="330"/>
      <c r="T5232" s="330"/>
      <c r="U5232" s="330"/>
      <c r="V5232" s="330"/>
      <c r="W5232" s="330"/>
    </row>
    <row r="5233" spans="1:23" s="542" customFormat="1" ht="23.25" hidden="1" customHeight="1" x14ac:dyDescent="0.25">
      <c r="A5233" s="124" t="s">
        <v>154</v>
      </c>
      <c r="B5233" s="124" t="s">
        <v>8465</v>
      </c>
      <c r="C5233" s="118"/>
      <c r="D5233" s="118"/>
      <c r="E5233" s="481" t="s">
        <v>8465</v>
      </c>
      <c r="F5233" s="118" t="s">
        <v>2334</v>
      </c>
      <c r="G5233" s="118">
        <v>20</v>
      </c>
      <c r="H5233" s="650"/>
      <c r="I5233" s="650"/>
      <c r="J5233" s="168">
        <v>45017</v>
      </c>
      <c r="K5233" s="673" t="s">
        <v>3203</v>
      </c>
      <c r="L5233" s="310"/>
      <c r="M5233" s="652" t="s">
        <v>2356</v>
      </c>
      <c r="N5233" s="654">
        <v>44952</v>
      </c>
      <c r="O5233" s="654">
        <v>44960</v>
      </c>
      <c r="P5233" s="118"/>
      <c r="Q5233" s="271" t="s">
        <v>67</v>
      </c>
      <c r="R5233" s="455">
        <f t="shared" si="111"/>
        <v>2023</v>
      </c>
      <c r="S5233" s="330"/>
      <c r="T5233" s="330"/>
      <c r="U5233" s="330"/>
      <c r="V5233" s="330"/>
      <c r="W5233" s="330"/>
    </row>
    <row r="5234" spans="1:23" s="542" customFormat="1" ht="23.25" hidden="1" customHeight="1" x14ac:dyDescent="0.25">
      <c r="A5234" s="124" t="s">
        <v>154</v>
      </c>
      <c r="B5234" s="124" t="s">
        <v>8466</v>
      </c>
      <c r="C5234" s="118"/>
      <c r="D5234" s="118"/>
      <c r="E5234" s="481" t="s">
        <v>8466</v>
      </c>
      <c r="F5234" s="118" t="s">
        <v>2334</v>
      </c>
      <c r="G5234" s="118">
        <v>20</v>
      </c>
      <c r="H5234" s="650"/>
      <c r="I5234" s="650"/>
      <c r="J5234" s="168">
        <v>45017</v>
      </c>
      <c r="K5234" s="673" t="s">
        <v>3203</v>
      </c>
      <c r="L5234" s="310"/>
      <c r="M5234" s="652" t="s">
        <v>2356</v>
      </c>
      <c r="N5234" s="654">
        <v>44952</v>
      </c>
      <c r="O5234" s="654">
        <v>44960</v>
      </c>
      <c r="P5234" s="118"/>
      <c r="Q5234" s="271" t="s">
        <v>67</v>
      </c>
      <c r="R5234" s="455">
        <f t="shared" si="111"/>
        <v>2023</v>
      </c>
      <c r="S5234" s="330"/>
      <c r="T5234" s="330"/>
      <c r="U5234" s="330"/>
      <c r="V5234" s="330"/>
      <c r="W5234" s="330"/>
    </row>
    <row r="5235" spans="1:23" s="716" customFormat="1" ht="23.25" hidden="1" customHeight="1" x14ac:dyDescent="0.25">
      <c r="A5235" s="124" t="s">
        <v>154</v>
      </c>
      <c r="B5235" s="124" t="s">
        <v>8467</v>
      </c>
      <c r="C5235" s="118"/>
      <c r="D5235" s="118"/>
      <c r="E5235" s="481" t="s">
        <v>8467</v>
      </c>
      <c r="F5235" s="118" t="s">
        <v>2334</v>
      </c>
      <c r="G5235" s="118">
        <v>20</v>
      </c>
      <c r="H5235" s="650"/>
      <c r="I5235" s="650"/>
      <c r="J5235" s="168">
        <v>45017</v>
      </c>
      <c r="K5235" s="673" t="s">
        <v>3203</v>
      </c>
      <c r="L5235" s="310"/>
      <c r="M5235" s="652" t="s">
        <v>2356</v>
      </c>
      <c r="N5235" s="654">
        <v>44952</v>
      </c>
      <c r="O5235" s="654">
        <v>44960</v>
      </c>
      <c r="P5235" s="118"/>
      <c r="Q5235" s="271" t="s">
        <v>67</v>
      </c>
      <c r="R5235" s="455">
        <f t="shared" si="111"/>
        <v>2023</v>
      </c>
      <c r="S5235" s="330"/>
      <c r="T5235" s="330"/>
      <c r="U5235" s="330"/>
      <c r="V5235" s="330"/>
      <c r="W5235" s="330"/>
    </row>
    <row r="5236" spans="1:23" s="716" customFormat="1" ht="23.25" hidden="1" customHeight="1" x14ac:dyDescent="0.25">
      <c r="A5236" s="124" t="s">
        <v>154</v>
      </c>
      <c r="B5236" s="124" t="s">
        <v>8468</v>
      </c>
      <c r="C5236" s="118"/>
      <c r="D5236" s="118"/>
      <c r="E5236" s="481" t="s">
        <v>8468</v>
      </c>
      <c r="F5236" s="118" t="s">
        <v>2334</v>
      </c>
      <c r="G5236" s="118">
        <v>20</v>
      </c>
      <c r="H5236" s="650"/>
      <c r="I5236" s="650"/>
      <c r="J5236" s="168">
        <v>45017</v>
      </c>
      <c r="K5236" s="673" t="s">
        <v>3203</v>
      </c>
      <c r="L5236" s="310"/>
      <c r="M5236" s="652" t="s">
        <v>2356</v>
      </c>
      <c r="N5236" s="654">
        <v>44952</v>
      </c>
      <c r="O5236" s="654">
        <v>44960</v>
      </c>
      <c r="P5236" s="118"/>
      <c r="Q5236" s="271" t="s">
        <v>67</v>
      </c>
      <c r="R5236" s="455">
        <f t="shared" si="111"/>
        <v>2023</v>
      </c>
      <c r="S5236" s="330"/>
      <c r="T5236" s="330"/>
      <c r="U5236" s="330"/>
      <c r="V5236" s="330"/>
      <c r="W5236" s="330"/>
    </row>
    <row r="5237" spans="1:23" s="716" customFormat="1" ht="23.25" hidden="1" customHeight="1" x14ac:dyDescent="0.25">
      <c r="A5237" s="124" t="s">
        <v>154</v>
      </c>
      <c r="B5237" s="124" t="s">
        <v>8469</v>
      </c>
      <c r="C5237" s="118"/>
      <c r="D5237" s="118"/>
      <c r="E5237" s="481" t="s">
        <v>8469</v>
      </c>
      <c r="F5237" s="118" t="s">
        <v>2334</v>
      </c>
      <c r="G5237" s="118">
        <v>10</v>
      </c>
      <c r="H5237" s="650"/>
      <c r="I5237" s="650"/>
      <c r="J5237" s="168">
        <v>45017</v>
      </c>
      <c r="K5237" s="673" t="s">
        <v>3203</v>
      </c>
      <c r="L5237" s="310"/>
      <c r="M5237" s="652" t="s">
        <v>2356</v>
      </c>
      <c r="N5237" s="654">
        <v>44952</v>
      </c>
      <c r="O5237" s="654">
        <v>44960</v>
      </c>
      <c r="P5237" s="118"/>
      <c r="Q5237" s="271" t="s">
        <v>67</v>
      </c>
      <c r="R5237" s="455">
        <f t="shared" si="111"/>
        <v>2023</v>
      </c>
      <c r="S5237" s="330"/>
      <c r="T5237" s="330"/>
      <c r="U5237" s="330"/>
      <c r="V5237" s="330"/>
      <c r="W5237" s="330"/>
    </row>
    <row r="5238" spans="1:23" s="716" customFormat="1" ht="23.25" hidden="1" customHeight="1" x14ac:dyDescent="0.25">
      <c r="A5238" s="124" t="s">
        <v>154</v>
      </c>
      <c r="B5238" s="124" t="s">
        <v>8470</v>
      </c>
      <c r="C5238" s="118"/>
      <c r="D5238" s="118"/>
      <c r="E5238" s="481" t="s">
        <v>8470</v>
      </c>
      <c r="F5238" s="118" t="s">
        <v>2334</v>
      </c>
      <c r="G5238" s="118">
        <v>10</v>
      </c>
      <c r="H5238" s="650"/>
      <c r="I5238" s="650"/>
      <c r="J5238" s="168">
        <v>45017</v>
      </c>
      <c r="K5238" s="673" t="s">
        <v>3203</v>
      </c>
      <c r="L5238" s="310"/>
      <c r="M5238" s="652" t="s">
        <v>2356</v>
      </c>
      <c r="N5238" s="654">
        <v>44952</v>
      </c>
      <c r="O5238" s="654">
        <v>44960</v>
      </c>
      <c r="P5238" s="118"/>
      <c r="Q5238" s="271" t="s">
        <v>67</v>
      </c>
      <c r="R5238" s="455">
        <f t="shared" si="111"/>
        <v>2023</v>
      </c>
      <c r="S5238" s="330"/>
      <c r="T5238" s="330"/>
      <c r="U5238" s="330"/>
      <c r="V5238" s="330"/>
      <c r="W5238" s="330"/>
    </row>
    <row r="5239" spans="1:23" s="716" customFormat="1" ht="23.25" hidden="1" customHeight="1" x14ac:dyDescent="0.25">
      <c r="A5239" s="124" t="s">
        <v>154</v>
      </c>
      <c r="B5239" s="124" t="s">
        <v>8471</v>
      </c>
      <c r="C5239" s="118"/>
      <c r="D5239" s="118"/>
      <c r="E5239" s="481" t="s">
        <v>8471</v>
      </c>
      <c r="F5239" s="118" t="s">
        <v>2334</v>
      </c>
      <c r="G5239" s="118">
        <v>10</v>
      </c>
      <c r="H5239" s="650"/>
      <c r="I5239" s="650"/>
      <c r="J5239" s="168">
        <v>45017</v>
      </c>
      <c r="K5239" s="673" t="s">
        <v>3203</v>
      </c>
      <c r="L5239" s="310"/>
      <c r="M5239" s="652" t="s">
        <v>2356</v>
      </c>
      <c r="N5239" s="654">
        <v>44952</v>
      </c>
      <c r="O5239" s="654">
        <v>44960</v>
      </c>
      <c r="P5239" s="118"/>
      <c r="Q5239" s="271" t="s">
        <v>67</v>
      </c>
      <c r="R5239" s="455">
        <f t="shared" si="111"/>
        <v>2023</v>
      </c>
      <c r="S5239" s="330"/>
      <c r="T5239" s="330"/>
      <c r="U5239" s="330"/>
      <c r="V5239" s="330"/>
      <c r="W5239" s="330"/>
    </row>
    <row r="5240" spans="1:23" s="767" customFormat="1" ht="23.25" hidden="1" customHeight="1" x14ac:dyDescent="0.25">
      <c r="A5240" s="124" t="s">
        <v>154</v>
      </c>
      <c r="B5240" s="124" t="s">
        <v>8472</v>
      </c>
      <c r="C5240" s="118"/>
      <c r="D5240" s="118"/>
      <c r="E5240" s="481" t="s">
        <v>8472</v>
      </c>
      <c r="F5240" s="118" t="s">
        <v>2334</v>
      </c>
      <c r="G5240" s="118">
        <v>10</v>
      </c>
      <c r="H5240" s="650"/>
      <c r="I5240" s="650"/>
      <c r="J5240" s="168">
        <v>45017</v>
      </c>
      <c r="K5240" s="673" t="s">
        <v>3203</v>
      </c>
      <c r="L5240" s="310"/>
      <c r="M5240" s="652" t="s">
        <v>2356</v>
      </c>
      <c r="N5240" s="654">
        <v>44952</v>
      </c>
      <c r="O5240" s="654">
        <v>44960</v>
      </c>
      <c r="P5240" s="118"/>
      <c r="Q5240" s="271" t="s">
        <v>67</v>
      </c>
      <c r="R5240" s="455">
        <f t="shared" si="111"/>
        <v>2023</v>
      </c>
      <c r="S5240" s="330"/>
      <c r="T5240" s="330"/>
      <c r="U5240" s="330"/>
      <c r="V5240" s="330"/>
      <c r="W5240" s="330"/>
    </row>
    <row r="5241" spans="1:23" s="767" customFormat="1" ht="23.25" hidden="1" customHeight="1" x14ac:dyDescent="0.25">
      <c r="A5241" s="124" t="s">
        <v>154</v>
      </c>
      <c r="B5241" s="124" t="s">
        <v>8473</v>
      </c>
      <c r="C5241" s="118"/>
      <c r="D5241" s="118"/>
      <c r="E5241" s="481" t="s">
        <v>8473</v>
      </c>
      <c r="F5241" s="118" t="s">
        <v>2334</v>
      </c>
      <c r="G5241" s="118">
        <v>40</v>
      </c>
      <c r="H5241" s="650"/>
      <c r="I5241" s="650"/>
      <c r="J5241" s="168">
        <v>45017</v>
      </c>
      <c r="K5241" s="673" t="s">
        <v>3203</v>
      </c>
      <c r="L5241" s="310"/>
      <c r="M5241" s="652" t="s">
        <v>2356</v>
      </c>
      <c r="N5241" s="654">
        <v>44952</v>
      </c>
      <c r="O5241" s="654">
        <v>44960</v>
      </c>
      <c r="P5241" s="118"/>
      <c r="Q5241" s="271" t="s">
        <v>67</v>
      </c>
      <c r="R5241" s="455">
        <f t="shared" si="111"/>
        <v>2023</v>
      </c>
      <c r="S5241" s="330"/>
      <c r="T5241" s="330"/>
      <c r="U5241" s="330"/>
      <c r="V5241" s="330"/>
      <c r="W5241" s="330"/>
    </row>
    <row r="5242" spans="1:23" s="124" customFormat="1" ht="23.25" hidden="1" customHeight="1" x14ac:dyDescent="0.25">
      <c r="A5242" s="124" t="s">
        <v>154</v>
      </c>
      <c r="B5242" s="124" t="s">
        <v>8474</v>
      </c>
      <c r="C5242" s="118"/>
      <c r="D5242" s="118"/>
      <c r="E5242" s="481" t="s">
        <v>8474</v>
      </c>
      <c r="F5242" s="118" t="s">
        <v>2334</v>
      </c>
      <c r="G5242" s="118">
        <v>20</v>
      </c>
      <c r="H5242" s="650"/>
      <c r="I5242" s="650"/>
      <c r="J5242" s="168">
        <v>45017</v>
      </c>
      <c r="K5242" s="673" t="s">
        <v>3203</v>
      </c>
      <c r="L5242" s="310"/>
      <c r="M5242" s="652" t="s">
        <v>2356</v>
      </c>
      <c r="N5242" s="654">
        <v>44952</v>
      </c>
      <c r="O5242" s="654">
        <v>44960</v>
      </c>
      <c r="P5242" s="118"/>
      <c r="Q5242" s="271" t="s">
        <v>67</v>
      </c>
      <c r="R5242" s="455">
        <f t="shared" si="111"/>
        <v>2023</v>
      </c>
    </row>
    <row r="5243" spans="1:23" s="767" customFormat="1" ht="23.25" hidden="1" customHeight="1" x14ac:dyDescent="0.25">
      <c r="A5243" s="124" t="s">
        <v>154</v>
      </c>
      <c r="B5243" s="124" t="s">
        <v>8475</v>
      </c>
      <c r="C5243" s="118"/>
      <c r="D5243" s="118"/>
      <c r="E5243" s="481" t="s">
        <v>8475</v>
      </c>
      <c r="F5243" s="118" t="s">
        <v>2334</v>
      </c>
      <c r="G5243" s="118">
        <v>10</v>
      </c>
      <c r="H5243" s="650"/>
      <c r="I5243" s="650"/>
      <c r="J5243" s="168">
        <v>45017</v>
      </c>
      <c r="K5243" s="673" t="s">
        <v>3203</v>
      </c>
      <c r="L5243" s="310"/>
      <c r="M5243" s="652" t="s">
        <v>2356</v>
      </c>
      <c r="N5243" s="654">
        <v>44952</v>
      </c>
      <c r="O5243" s="654">
        <v>44960</v>
      </c>
      <c r="P5243" s="118"/>
      <c r="Q5243" s="271" t="s">
        <v>67</v>
      </c>
      <c r="R5243" s="455">
        <f t="shared" si="111"/>
        <v>2023</v>
      </c>
      <c r="S5243" s="330"/>
      <c r="T5243" s="330"/>
      <c r="U5243" s="330"/>
      <c r="V5243" s="330"/>
      <c r="W5243" s="330"/>
    </row>
    <row r="5244" spans="1:23" ht="23.25" hidden="1" customHeight="1" x14ac:dyDescent="0.25">
      <c r="A5244" s="124" t="s">
        <v>4</v>
      </c>
      <c r="B5244" s="124" t="s">
        <v>8476</v>
      </c>
      <c r="C5244" s="118" t="s">
        <v>1699</v>
      </c>
      <c r="D5244" s="118">
        <v>112310305</v>
      </c>
      <c r="E5244" s="481" t="s">
        <v>8477</v>
      </c>
      <c r="F5244" s="118" t="s">
        <v>50</v>
      </c>
      <c r="G5244" s="118">
        <v>1</v>
      </c>
      <c r="H5244" s="650"/>
      <c r="I5244" s="650"/>
      <c r="J5244" s="168">
        <v>45017</v>
      </c>
      <c r="K5244" s="673" t="s">
        <v>1560</v>
      </c>
      <c r="L5244" s="310"/>
      <c r="M5244" s="652" t="s">
        <v>2356</v>
      </c>
      <c r="N5244" s="654">
        <v>44952</v>
      </c>
      <c r="O5244" s="654">
        <v>44960</v>
      </c>
      <c r="P5244" s="118"/>
      <c r="Q5244" s="271" t="s">
        <v>77</v>
      </c>
      <c r="R5244" s="455">
        <f t="shared" si="111"/>
        <v>2023</v>
      </c>
    </row>
    <row r="5245" spans="1:23" ht="23.25" hidden="1" customHeight="1" x14ac:dyDescent="0.25">
      <c r="A5245" s="124" t="s">
        <v>3803</v>
      </c>
      <c r="B5245" s="124" t="s">
        <v>8478</v>
      </c>
      <c r="C5245" s="118" t="s">
        <v>694</v>
      </c>
      <c r="D5245" s="118">
        <v>1066184</v>
      </c>
      <c r="E5245" s="124" t="s">
        <v>8478</v>
      </c>
      <c r="F5245" s="118" t="s">
        <v>44</v>
      </c>
      <c r="G5245" s="118">
        <v>3</v>
      </c>
      <c r="H5245" s="650">
        <v>112.95</v>
      </c>
      <c r="I5245" s="650">
        <f>G5245*H5245</f>
        <v>338.85</v>
      </c>
      <c r="J5245" s="168">
        <v>45017</v>
      </c>
      <c r="K5245" s="673" t="s">
        <v>694</v>
      </c>
      <c r="L5245" s="312"/>
      <c r="M5245" s="652" t="s">
        <v>2356</v>
      </c>
      <c r="N5245" s="654">
        <v>44945</v>
      </c>
      <c r="O5245" s="654">
        <v>44951</v>
      </c>
      <c r="P5245" s="118"/>
      <c r="Q5245" s="271" t="s">
        <v>100</v>
      </c>
      <c r="R5245" s="455">
        <f t="shared" si="111"/>
        <v>2023</v>
      </c>
    </row>
    <row r="5246" spans="1:23" ht="23.25" hidden="1" customHeight="1" x14ac:dyDescent="0.25">
      <c r="A5246" s="86" t="s">
        <v>54</v>
      </c>
      <c r="B5246" s="445" t="s">
        <v>8479</v>
      </c>
      <c r="C5246" s="661"/>
      <c r="D5246" s="118"/>
      <c r="E5246" s="337" t="s">
        <v>8480</v>
      </c>
      <c r="F5246" s="854" t="s">
        <v>32</v>
      </c>
      <c r="G5246" s="467">
        <v>1</v>
      </c>
      <c r="H5246" s="650">
        <v>345</v>
      </c>
      <c r="I5246" s="650">
        <v>345</v>
      </c>
      <c r="J5246" s="672">
        <v>44319</v>
      </c>
      <c r="K5246" s="612" t="s">
        <v>76</v>
      </c>
      <c r="L5246" s="312" t="s">
        <v>54</v>
      </c>
      <c r="M5246" s="652" t="s">
        <v>3119</v>
      </c>
      <c r="N5246" s="653">
        <v>44361</v>
      </c>
      <c r="O5246" s="654">
        <v>44368</v>
      </c>
      <c r="P5246" s="86"/>
      <c r="Q5246" s="271" t="s">
        <v>100</v>
      </c>
      <c r="R5246" s="455">
        <f>YEAR(J5246)</f>
        <v>2021</v>
      </c>
    </row>
    <row r="5247" spans="1:23" ht="23.25" hidden="1" customHeight="1" x14ac:dyDescent="0.25">
      <c r="A5247" s="448" t="s">
        <v>5522</v>
      </c>
      <c r="B5247" s="4" t="s">
        <v>7682</v>
      </c>
      <c r="C5247" s="430"/>
      <c r="D5247" s="332"/>
      <c r="E5247" s="417" t="s">
        <v>7683</v>
      </c>
      <c r="F5247" s="344" t="s">
        <v>44</v>
      </c>
      <c r="G5247" s="332">
        <v>2</v>
      </c>
      <c r="H5247" s="650">
        <v>35.520000000000003</v>
      </c>
      <c r="I5247" s="650">
        <v>71.040000000000006</v>
      </c>
      <c r="J5247" s="419">
        <v>44515</v>
      </c>
      <c r="K5247" s="597" t="s">
        <v>76</v>
      </c>
      <c r="L5247" s="323" t="s">
        <v>5522</v>
      </c>
      <c r="M5247" s="652" t="s">
        <v>601</v>
      </c>
      <c r="N5247" s="654">
        <v>44539</v>
      </c>
      <c r="O5247" s="654">
        <v>44913</v>
      </c>
      <c r="P5247" s="118"/>
      <c r="Q5247" s="271" t="s">
        <v>100</v>
      </c>
      <c r="R5247" s="655">
        <v>2019</v>
      </c>
    </row>
    <row r="5248" spans="1:23" ht="23.25" hidden="1" customHeight="1" x14ac:dyDescent="0.25">
      <c r="A5248" s="3" t="s">
        <v>78</v>
      </c>
      <c r="B5248" s="86" t="s">
        <v>7766</v>
      </c>
      <c r="C5248" s="376" t="s">
        <v>122</v>
      </c>
      <c r="D5248" s="344"/>
      <c r="E5248" s="342" t="s">
        <v>7767</v>
      </c>
      <c r="F5248" s="344" t="s">
        <v>32</v>
      </c>
      <c r="G5248" s="332">
        <v>20</v>
      </c>
      <c r="H5248" s="650"/>
      <c r="I5248" s="650"/>
      <c r="J5248" s="419">
        <v>44655</v>
      </c>
      <c r="K5248" s="612" t="s">
        <v>76</v>
      </c>
      <c r="L5248" s="323" t="s">
        <v>78</v>
      </c>
      <c r="M5248" s="652" t="s">
        <v>129</v>
      </c>
      <c r="N5248" s="654">
        <v>44656</v>
      </c>
      <c r="O5248" s="654">
        <v>44663</v>
      </c>
      <c r="P5248" s="467"/>
      <c r="Q5248" s="271" t="s">
        <v>100</v>
      </c>
      <c r="R5248" s="455">
        <f t="shared" ref="R5248:R5255" si="112">YEAR(J5248)</f>
        <v>2022</v>
      </c>
    </row>
    <row r="5249" spans="1:23" ht="23.25" hidden="1" customHeight="1" x14ac:dyDescent="0.25">
      <c r="A5249" s="124" t="s">
        <v>2</v>
      </c>
      <c r="B5249" s="86" t="s">
        <v>8481</v>
      </c>
      <c r="C5249" s="661"/>
      <c r="D5249" s="118"/>
      <c r="E5249" s="86" t="s">
        <v>8482</v>
      </c>
      <c r="F5249" s="118" t="s">
        <v>32</v>
      </c>
      <c r="G5249" s="661">
        <v>1</v>
      </c>
      <c r="H5249" s="650"/>
      <c r="I5249" s="650"/>
      <c r="J5249" s="168">
        <v>44657</v>
      </c>
      <c r="K5249" s="671" t="s">
        <v>76</v>
      </c>
      <c r="L5249" s="323" t="s">
        <v>9</v>
      </c>
      <c r="M5249" s="652" t="s">
        <v>129</v>
      </c>
      <c r="N5249" s="654">
        <v>44657</v>
      </c>
      <c r="O5249" s="654">
        <v>44663</v>
      </c>
      <c r="P5249" s="118"/>
      <c r="Q5249" s="271" t="s">
        <v>67</v>
      </c>
      <c r="R5249" s="455">
        <f t="shared" si="112"/>
        <v>2022</v>
      </c>
    </row>
    <row r="5250" spans="1:23" ht="23.25" hidden="1" customHeight="1" x14ac:dyDescent="0.25">
      <c r="A5250" s="124" t="s">
        <v>154</v>
      </c>
      <c r="B5250" s="86" t="s">
        <v>8483</v>
      </c>
      <c r="C5250" s="661"/>
      <c r="D5250" s="118"/>
      <c r="E5250" s="124" t="s">
        <v>8484</v>
      </c>
      <c r="F5250" s="118" t="s">
        <v>32</v>
      </c>
      <c r="G5250" s="661">
        <v>2</v>
      </c>
      <c r="H5250" s="650">
        <v>27.4</v>
      </c>
      <c r="I5250" s="650">
        <f>H5250*G5250</f>
        <v>54.8</v>
      </c>
      <c r="J5250" s="168">
        <v>44657</v>
      </c>
      <c r="K5250" s="671" t="s">
        <v>76</v>
      </c>
      <c r="L5250" s="323" t="s">
        <v>9</v>
      </c>
      <c r="M5250" s="652" t="s">
        <v>129</v>
      </c>
      <c r="N5250" s="654">
        <v>44657</v>
      </c>
      <c r="O5250" s="654">
        <v>44663</v>
      </c>
      <c r="P5250" s="118"/>
      <c r="Q5250" s="271" t="s">
        <v>67</v>
      </c>
      <c r="R5250" s="455">
        <f t="shared" si="112"/>
        <v>2022</v>
      </c>
    </row>
    <row r="5251" spans="1:23" ht="23.25" hidden="1" customHeight="1" x14ac:dyDescent="0.25">
      <c r="A5251" s="124" t="s">
        <v>154</v>
      </c>
      <c r="B5251" s="86" t="s">
        <v>8485</v>
      </c>
      <c r="C5251" s="661"/>
      <c r="D5251" s="118"/>
      <c r="E5251" s="124" t="s">
        <v>8486</v>
      </c>
      <c r="F5251" s="118" t="s">
        <v>32</v>
      </c>
      <c r="G5251" s="661">
        <v>2</v>
      </c>
      <c r="H5251" s="650">
        <v>68</v>
      </c>
      <c r="I5251" s="650">
        <f>H5251*G5251</f>
        <v>136</v>
      </c>
      <c r="J5251" s="168">
        <v>44657</v>
      </c>
      <c r="K5251" s="671" t="s">
        <v>76</v>
      </c>
      <c r="L5251" s="323" t="s">
        <v>9</v>
      </c>
      <c r="M5251" s="652" t="s">
        <v>129</v>
      </c>
      <c r="N5251" s="654">
        <v>44657</v>
      </c>
      <c r="O5251" s="654">
        <v>44663</v>
      </c>
      <c r="P5251" s="118"/>
      <c r="Q5251" s="271" t="s">
        <v>67</v>
      </c>
      <c r="R5251" s="455">
        <f t="shared" si="112"/>
        <v>2022</v>
      </c>
    </row>
    <row r="5252" spans="1:23" ht="23.25" hidden="1" customHeight="1" x14ac:dyDescent="0.25">
      <c r="A5252" s="124" t="s">
        <v>154</v>
      </c>
      <c r="B5252" s="86" t="s">
        <v>8487</v>
      </c>
      <c r="C5252" s="661"/>
      <c r="D5252" s="118"/>
      <c r="E5252" s="124" t="s">
        <v>8488</v>
      </c>
      <c r="F5252" s="118" t="s">
        <v>32</v>
      </c>
      <c r="G5252" s="661">
        <v>2</v>
      </c>
      <c r="H5252" s="650">
        <v>13</v>
      </c>
      <c r="I5252" s="650">
        <f>H5252*G5252</f>
        <v>26</v>
      </c>
      <c r="J5252" s="168">
        <v>44657</v>
      </c>
      <c r="K5252" s="671" t="s">
        <v>76</v>
      </c>
      <c r="L5252" s="323" t="s">
        <v>9</v>
      </c>
      <c r="M5252" s="652" t="s">
        <v>129</v>
      </c>
      <c r="N5252" s="654">
        <v>44657</v>
      </c>
      <c r="O5252" s="654">
        <v>44663</v>
      </c>
      <c r="P5252" s="118"/>
      <c r="Q5252" s="271" t="s">
        <v>67</v>
      </c>
      <c r="R5252" s="455">
        <f t="shared" si="112"/>
        <v>2022</v>
      </c>
    </row>
    <row r="5253" spans="1:23" ht="23.25" hidden="1" customHeight="1" x14ac:dyDescent="0.25">
      <c r="A5253" s="124" t="s">
        <v>154</v>
      </c>
      <c r="B5253" s="86" t="s">
        <v>8489</v>
      </c>
      <c r="C5253" s="661"/>
      <c r="D5253" s="118"/>
      <c r="E5253" s="124" t="s">
        <v>8490</v>
      </c>
      <c r="F5253" s="118" t="s">
        <v>32</v>
      </c>
      <c r="G5253" s="661">
        <v>2</v>
      </c>
      <c r="H5253" s="650">
        <v>24</v>
      </c>
      <c r="I5253" s="650">
        <f>H5253*G5253</f>
        <v>48</v>
      </c>
      <c r="J5253" s="168">
        <v>44657</v>
      </c>
      <c r="K5253" s="671" t="s">
        <v>76</v>
      </c>
      <c r="L5253" s="323" t="s">
        <v>9</v>
      </c>
      <c r="M5253" s="652" t="s">
        <v>129</v>
      </c>
      <c r="N5253" s="654">
        <v>44657</v>
      </c>
      <c r="O5253" s="654">
        <v>44663</v>
      </c>
      <c r="P5253" s="118"/>
      <c r="Q5253" s="271" t="s">
        <v>67</v>
      </c>
      <c r="R5253" s="455">
        <f t="shared" si="112"/>
        <v>2022</v>
      </c>
    </row>
    <row r="5254" spans="1:23" ht="23.25" hidden="1" customHeight="1" x14ac:dyDescent="0.25">
      <c r="A5254" s="124" t="s">
        <v>154</v>
      </c>
      <c r="B5254" s="86" t="s">
        <v>8491</v>
      </c>
      <c r="C5254" s="661"/>
      <c r="D5254" s="118"/>
      <c r="E5254" s="124" t="s">
        <v>8492</v>
      </c>
      <c r="F5254" s="118" t="s">
        <v>32</v>
      </c>
      <c r="G5254" s="661">
        <v>2</v>
      </c>
      <c r="H5254" s="650">
        <v>33.200000000000003</v>
      </c>
      <c r="I5254" s="650">
        <f>H5254*G5254</f>
        <v>66.400000000000006</v>
      </c>
      <c r="J5254" s="168">
        <v>44657</v>
      </c>
      <c r="K5254" s="671" t="s">
        <v>76</v>
      </c>
      <c r="L5254" s="323" t="s">
        <v>9</v>
      </c>
      <c r="M5254" s="652" t="s">
        <v>129</v>
      </c>
      <c r="N5254" s="654">
        <v>44657</v>
      </c>
      <c r="O5254" s="654">
        <v>44663</v>
      </c>
      <c r="P5254" s="118"/>
      <c r="Q5254" s="271" t="s">
        <v>67</v>
      </c>
      <c r="R5254" s="455">
        <f t="shared" si="112"/>
        <v>2022</v>
      </c>
    </row>
    <row r="5255" spans="1:23" ht="23.25" hidden="1" customHeight="1" x14ac:dyDescent="0.25">
      <c r="A5255" s="124" t="s">
        <v>293</v>
      </c>
      <c r="B5255" s="86" t="s">
        <v>7578</v>
      </c>
      <c r="C5255" s="661" t="s">
        <v>122</v>
      </c>
      <c r="D5255" s="118"/>
      <c r="E5255" s="86" t="s">
        <v>7578</v>
      </c>
      <c r="F5255" s="118" t="s">
        <v>3964</v>
      </c>
      <c r="G5255" s="661">
        <v>4</v>
      </c>
      <c r="H5255" s="650"/>
      <c r="I5255" s="650"/>
      <c r="J5255" s="168">
        <v>44706</v>
      </c>
      <c r="K5255" s="671" t="s">
        <v>76</v>
      </c>
      <c r="L5255" s="312" t="s">
        <v>154</v>
      </c>
      <c r="M5255" s="652" t="s">
        <v>4469</v>
      </c>
      <c r="N5255" s="654">
        <v>44725</v>
      </c>
      <c r="O5255" s="654">
        <v>44729</v>
      </c>
      <c r="P5255" s="713"/>
      <c r="Q5255" s="271" t="s">
        <v>100</v>
      </c>
      <c r="R5255" s="455">
        <f t="shared" si="112"/>
        <v>2022</v>
      </c>
    </row>
    <row r="5256" spans="1:23" ht="23.25" hidden="1" customHeight="1" x14ac:dyDescent="0.25">
      <c r="A5256" s="124" t="s">
        <v>9</v>
      </c>
      <c r="B5256" s="86" t="s">
        <v>7732</v>
      </c>
      <c r="C5256" s="661" t="s">
        <v>142</v>
      </c>
      <c r="D5256" s="118"/>
      <c r="E5256" s="86" t="s">
        <v>7732</v>
      </c>
      <c r="F5256" s="118" t="s">
        <v>3964</v>
      </c>
      <c r="G5256" s="661">
        <v>2</v>
      </c>
      <c r="H5256" s="650"/>
      <c r="I5256" s="650"/>
      <c r="J5256" s="168">
        <v>44706</v>
      </c>
      <c r="K5256" s="671" t="s">
        <v>76</v>
      </c>
      <c r="L5256" s="312" t="s">
        <v>293</v>
      </c>
      <c r="M5256" s="652" t="s">
        <v>4469</v>
      </c>
      <c r="N5256" s="654">
        <v>43844</v>
      </c>
      <c r="O5256" s="654">
        <v>43852</v>
      </c>
      <c r="P5256" s="118"/>
      <c r="Q5256" s="271" t="s">
        <v>100</v>
      </c>
      <c r="R5256" s="86">
        <v>2020</v>
      </c>
    </row>
    <row r="5257" spans="1:23" ht="23.25" hidden="1" customHeight="1" x14ac:dyDescent="0.25">
      <c r="A5257" s="448" t="s">
        <v>5818</v>
      </c>
      <c r="B5257" s="86" t="s">
        <v>8493</v>
      </c>
      <c r="C5257" s="661" t="s">
        <v>76</v>
      </c>
      <c r="D5257" s="118"/>
      <c r="E5257" s="495" t="s">
        <v>8494</v>
      </c>
      <c r="F5257" s="344" t="s">
        <v>44</v>
      </c>
      <c r="G5257" s="661">
        <v>2</v>
      </c>
      <c r="H5257" s="650"/>
      <c r="I5257" s="650"/>
      <c r="J5257" s="168">
        <v>44732</v>
      </c>
      <c r="K5257" s="612" t="s">
        <v>76</v>
      </c>
      <c r="L5257" s="312" t="s">
        <v>5818</v>
      </c>
      <c r="M5257" s="652" t="s">
        <v>114</v>
      </c>
      <c r="N5257" s="654">
        <v>44852</v>
      </c>
      <c r="O5257" s="654">
        <v>44862</v>
      </c>
      <c r="P5257" s="713"/>
      <c r="Q5257" s="271" t="s">
        <v>100</v>
      </c>
      <c r="R5257" s="455">
        <f t="shared" ref="R5257:R5264" si="113">YEAR(J5257)</f>
        <v>2022</v>
      </c>
    </row>
    <row r="5258" spans="1:23" ht="23.25" hidden="1" customHeight="1" x14ac:dyDescent="0.25">
      <c r="A5258" s="124" t="s">
        <v>78</v>
      </c>
      <c r="B5258" s="86" t="s">
        <v>8495</v>
      </c>
      <c r="C5258" s="661"/>
      <c r="D5258" s="118"/>
      <c r="E5258" s="337" t="s">
        <v>8496</v>
      </c>
      <c r="F5258" s="118" t="s">
        <v>32</v>
      </c>
      <c r="G5258" s="661">
        <v>2</v>
      </c>
      <c r="H5258" s="650">
        <v>52</v>
      </c>
      <c r="I5258" s="650">
        <f>G5258*H5258</f>
        <v>104</v>
      </c>
      <c r="J5258" s="168">
        <v>44833</v>
      </c>
      <c r="K5258" s="671" t="s">
        <v>3299</v>
      </c>
      <c r="L5258" s="312" t="s">
        <v>154</v>
      </c>
      <c r="M5258" s="652" t="s">
        <v>114</v>
      </c>
      <c r="N5258" s="654">
        <v>44852</v>
      </c>
      <c r="O5258" s="654">
        <v>44862</v>
      </c>
      <c r="P5258" s="118"/>
      <c r="Q5258" s="271" t="s">
        <v>100</v>
      </c>
      <c r="R5258" s="455">
        <f t="shared" si="113"/>
        <v>2022</v>
      </c>
    </row>
    <row r="5259" spans="1:23" ht="23.25" hidden="1" customHeight="1" x14ac:dyDescent="0.25">
      <c r="A5259" s="124" t="s">
        <v>78</v>
      </c>
      <c r="B5259" s="86" t="s">
        <v>8497</v>
      </c>
      <c r="C5259" s="661"/>
      <c r="D5259" s="118"/>
      <c r="E5259" s="337" t="s">
        <v>8498</v>
      </c>
      <c r="F5259" s="118" t="s">
        <v>32</v>
      </c>
      <c r="G5259" s="661">
        <v>4</v>
      </c>
      <c r="H5259" s="650">
        <v>61</v>
      </c>
      <c r="I5259" s="650">
        <f>G5259*H5259</f>
        <v>244</v>
      </c>
      <c r="J5259" s="168">
        <v>44833</v>
      </c>
      <c r="K5259" s="671" t="s">
        <v>3299</v>
      </c>
      <c r="L5259" s="312" t="s">
        <v>154</v>
      </c>
      <c r="M5259" s="652" t="s">
        <v>114</v>
      </c>
      <c r="N5259" s="654">
        <v>44852</v>
      </c>
      <c r="O5259" s="654">
        <v>44862</v>
      </c>
      <c r="P5259" s="118"/>
      <c r="Q5259" s="271" t="s">
        <v>100</v>
      </c>
      <c r="R5259" s="455">
        <f t="shared" si="113"/>
        <v>2022</v>
      </c>
    </row>
    <row r="5260" spans="1:23" ht="23.25" hidden="1" customHeight="1" x14ac:dyDescent="0.25">
      <c r="A5260" s="86" t="s">
        <v>154</v>
      </c>
      <c r="B5260" s="86" t="s">
        <v>8499</v>
      </c>
      <c r="C5260" s="661" t="s">
        <v>76</v>
      </c>
      <c r="D5260" s="118"/>
      <c r="E5260" s="86" t="s">
        <v>8499</v>
      </c>
      <c r="F5260" s="118" t="s">
        <v>2334</v>
      </c>
      <c r="G5260" s="661">
        <v>10</v>
      </c>
      <c r="H5260" s="650">
        <v>2.14</v>
      </c>
      <c r="I5260" s="650">
        <f>G5260*H5260</f>
        <v>21.400000000000002</v>
      </c>
      <c r="J5260" s="168">
        <v>44837</v>
      </c>
      <c r="K5260" s="671" t="s">
        <v>3299</v>
      </c>
      <c r="L5260" s="312" t="s">
        <v>154</v>
      </c>
      <c r="M5260" s="652" t="s">
        <v>114</v>
      </c>
      <c r="N5260" s="654">
        <v>44852</v>
      </c>
      <c r="O5260" s="654">
        <v>44862</v>
      </c>
      <c r="P5260" s="118"/>
      <c r="Q5260" s="271" t="s">
        <v>100</v>
      </c>
      <c r="R5260" s="455">
        <f t="shared" si="113"/>
        <v>2022</v>
      </c>
    </row>
    <row r="5261" spans="1:23" ht="23.25" hidden="1" customHeight="1" x14ac:dyDescent="0.25">
      <c r="A5261" s="86" t="s">
        <v>154</v>
      </c>
      <c r="B5261" s="86" t="s">
        <v>8500</v>
      </c>
      <c r="C5261" s="661" t="s">
        <v>76</v>
      </c>
      <c r="D5261" s="118"/>
      <c r="E5261" s="86" t="s">
        <v>8500</v>
      </c>
      <c r="F5261" s="118" t="s">
        <v>2334</v>
      </c>
      <c r="G5261" s="661">
        <v>10</v>
      </c>
      <c r="H5261" s="650">
        <v>0.85</v>
      </c>
      <c r="I5261" s="650">
        <f>G5261*H5261</f>
        <v>8.5</v>
      </c>
      <c r="J5261" s="168">
        <v>44837</v>
      </c>
      <c r="K5261" s="671" t="s">
        <v>3299</v>
      </c>
      <c r="L5261" s="312" t="s">
        <v>154</v>
      </c>
      <c r="M5261" s="652" t="s">
        <v>114</v>
      </c>
      <c r="N5261" s="654">
        <v>44852</v>
      </c>
      <c r="O5261" s="654">
        <v>44862</v>
      </c>
      <c r="P5261" s="118"/>
      <c r="Q5261" s="271" t="s">
        <v>100</v>
      </c>
      <c r="R5261" s="455">
        <f t="shared" si="113"/>
        <v>2022</v>
      </c>
    </row>
    <row r="5262" spans="1:23" ht="23.25" hidden="1" customHeight="1" x14ac:dyDescent="0.25">
      <c r="A5262" s="86" t="s">
        <v>154</v>
      </c>
      <c r="B5262" s="86" t="s">
        <v>8501</v>
      </c>
      <c r="C5262" s="661" t="s">
        <v>76</v>
      </c>
      <c r="D5262" s="118"/>
      <c r="E5262" s="86" t="s">
        <v>8501</v>
      </c>
      <c r="F5262" s="118" t="s">
        <v>2334</v>
      </c>
      <c r="G5262" s="661">
        <v>20</v>
      </c>
      <c r="H5262" s="650">
        <v>0.78</v>
      </c>
      <c r="I5262" s="650">
        <f>G5262*H5262</f>
        <v>15.600000000000001</v>
      </c>
      <c r="J5262" s="168">
        <v>44837</v>
      </c>
      <c r="K5262" s="671" t="s">
        <v>3299</v>
      </c>
      <c r="L5262" s="312" t="s">
        <v>154</v>
      </c>
      <c r="M5262" s="652" t="s">
        <v>114</v>
      </c>
      <c r="N5262" s="654">
        <v>44852</v>
      </c>
      <c r="O5262" s="654">
        <v>44862</v>
      </c>
      <c r="P5262" s="118"/>
      <c r="Q5262" s="271" t="s">
        <v>100</v>
      </c>
      <c r="R5262" s="455">
        <f t="shared" si="113"/>
        <v>2022</v>
      </c>
    </row>
    <row r="5263" spans="1:23" ht="23.25" hidden="1" customHeight="1" x14ac:dyDescent="0.25">
      <c r="A5263" s="440" t="s">
        <v>293</v>
      </c>
      <c r="B5263" s="124" t="s">
        <v>8502</v>
      </c>
      <c r="C5263" s="661" t="s">
        <v>3770</v>
      </c>
      <c r="D5263" s="118"/>
      <c r="E5263" s="86" t="s">
        <v>8503</v>
      </c>
      <c r="F5263" s="118" t="s">
        <v>2334</v>
      </c>
      <c r="G5263" s="661">
        <v>10</v>
      </c>
      <c r="H5263" s="650">
        <v>7.14</v>
      </c>
      <c r="I5263" s="650">
        <v>56.96</v>
      </c>
      <c r="J5263" s="168">
        <v>44851</v>
      </c>
      <c r="K5263" s="671" t="s">
        <v>76</v>
      </c>
      <c r="L5263" s="312" t="s">
        <v>293</v>
      </c>
      <c r="M5263" s="652" t="s">
        <v>430</v>
      </c>
      <c r="N5263" s="654">
        <v>44886</v>
      </c>
      <c r="O5263" s="654">
        <v>44893</v>
      </c>
      <c r="P5263" s="118"/>
      <c r="Q5263" s="271" t="s">
        <v>67</v>
      </c>
      <c r="R5263" s="455">
        <f t="shared" si="113"/>
        <v>2022</v>
      </c>
    </row>
    <row r="5264" spans="1:23" s="124" customFormat="1" ht="23.25" hidden="1" customHeight="1" x14ac:dyDescent="0.25">
      <c r="A5264" s="5" t="s">
        <v>36</v>
      </c>
      <c r="B5264" s="5" t="s">
        <v>6791</v>
      </c>
      <c r="C5264" s="376"/>
      <c r="D5264" s="344"/>
      <c r="E5264" s="337" t="s">
        <v>6792</v>
      </c>
      <c r="F5264" s="344" t="s">
        <v>32</v>
      </c>
      <c r="G5264" s="344">
        <v>6</v>
      </c>
      <c r="H5264" s="650"/>
      <c r="I5264" s="650"/>
      <c r="J5264" s="168">
        <v>44852</v>
      </c>
      <c r="K5264" s="671" t="s">
        <v>3299</v>
      </c>
      <c r="L5264" s="312" t="s">
        <v>3153</v>
      </c>
      <c r="M5264" s="652" t="s">
        <v>114</v>
      </c>
      <c r="N5264" s="654">
        <v>44852</v>
      </c>
      <c r="O5264" s="654">
        <v>44862</v>
      </c>
      <c r="P5264" s="118"/>
      <c r="Q5264" s="271" t="s">
        <v>100</v>
      </c>
      <c r="R5264" s="455">
        <f t="shared" si="113"/>
        <v>2022</v>
      </c>
      <c r="S5264" s="330"/>
      <c r="T5264" s="330"/>
      <c r="U5264" s="330"/>
      <c r="V5264" s="330"/>
      <c r="W5264" s="330"/>
    </row>
    <row r="5265" spans="1:23" ht="23.25" hidden="1" customHeight="1" x14ac:dyDescent="0.25">
      <c r="A5265" s="440" t="s">
        <v>154</v>
      </c>
      <c r="B5265" s="86" t="s">
        <v>8504</v>
      </c>
      <c r="C5265" s="661"/>
      <c r="D5265" s="118"/>
      <c r="E5265" s="481" t="s">
        <v>8505</v>
      </c>
      <c r="F5265" s="118" t="s">
        <v>50</v>
      </c>
      <c r="G5265" s="661">
        <v>4</v>
      </c>
      <c r="H5265" s="650"/>
      <c r="I5265" s="650"/>
      <c r="J5265" s="168">
        <v>44949</v>
      </c>
      <c r="K5265" s="731" t="s">
        <v>76</v>
      </c>
      <c r="L5265" s="310"/>
      <c r="M5265" s="652" t="s">
        <v>4237</v>
      </c>
      <c r="N5265" s="654">
        <v>44978</v>
      </c>
      <c r="O5265" s="654"/>
      <c r="P5265" s="732"/>
      <c r="Q5265" s="271" t="s">
        <v>100</v>
      </c>
      <c r="R5265" s="455">
        <f t="shared" ref="R5265:R5284" si="114">IF(F5265&lt;&gt;"",YEAR(J5265))</f>
        <v>2023</v>
      </c>
    </row>
    <row r="5266" spans="1:23" ht="23.25" hidden="1" customHeight="1" x14ac:dyDescent="0.25">
      <c r="A5266" s="472" t="s">
        <v>36</v>
      </c>
      <c r="B5266" s="124" t="s">
        <v>8506</v>
      </c>
      <c r="C5266" s="118"/>
      <c r="D5266" s="118"/>
      <c r="E5266" s="86" t="s">
        <v>8507</v>
      </c>
      <c r="F5266" s="118" t="s">
        <v>2334</v>
      </c>
      <c r="G5266" s="118">
        <v>18</v>
      </c>
      <c r="H5266" s="650"/>
      <c r="I5266" s="650"/>
      <c r="J5266" s="168">
        <v>44998</v>
      </c>
      <c r="K5266" s="673" t="s">
        <v>76</v>
      </c>
      <c r="L5266" s="310"/>
      <c r="M5266" s="652" t="s">
        <v>2351</v>
      </c>
      <c r="N5266" s="654">
        <v>45034</v>
      </c>
      <c r="O5266" s="654">
        <v>45037</v>
      </c>
      <c r="P5266" s="732" t="s">
        <v>2375</v>
      </c>
      <c r="Q5266" s="271" t="s">
        <v>100</v>
      </c>
      <c r="R5266" s="455">
        <f t="shared" si="114"/>
        <v>2023</v>
      </c>
    </row>
    <row r="5267" spans="1:23" ht="23.25" hidden="1" customHeight="1" x14ac:dyDescent="0.25">
      <c r="A5267" s="440" t="s">
        <v>154</v>
      </c>
      <c r="B5267" s="124" t="s">
        <v>8508</v>
      </c>
      <c r="C5267" s="118" t="s">
        <v>142</v>
      </c>
      <c r="D5267" s="118"/>
      <c r="E5267" s="481" t="s">
        <v>8508</v>
      </c>
      <c r="F5267" s="118" t="s">
        <v>2334</v>
      </c>
      <c r="G5267" s="118">
        <v>20</v>
      </c>
      <c r="H5267" s="650"/>
      <c r="I5267" s="650"/>
      <c r="J5267" s="168">
        <v>45017</v>
      </c>
      <c r="K5267" s="731" t="s">
        <v>76</v>
      </c>
      <c r="L5267" s="310"/>
      <c r="M5267" s="652" t="s">
        <v>2356</v>
      </c>
      <c r="N5267" s="654">
        <v>44952</v>
      </c>
      <c r="O5267" s="654">
        <v>44960</v>
      </c>
      <c r="P5267" s="118"/>
      <c r="Q5267" s="271" t="s">
        <v>67</v>
      </c>
      <c r="R5267" s="455">
        <f t="shared" si="114"/>
        <v>2023</v>
      </c>
    </row>
    <row r="5268" spans="1:23" ht="23.25" hidden="1" customHeight="1" x14ac:dyDescent="0.25">
      <c r="A5268" s="124" t="s">
        <v>7</v>
      </c>
      <c r="B5268" s="124" t="s">
        <v>8509</v>
      </c>
      <c r="C5268" s="118" t="s">
        <v>386</v>
      </c>
      <c r="D5268" s="118" t="s">
        <v>8510</v>
      </c>
      <c r="E5268" s="124" t="s">
        <v>8509</v>
      </c>
      <c r="F5268" s="118" t="s">
        <v>144</v>
      </c>
      <c r="G5268" s="118">
        <v>20</v>
      </c>
      <c r="H5268" s="650"/>
      <c r="I5268" s="650"/>
      <c r="J5268" s="168">
        <v>45017</v>
      </c>
      <c r="K5268" s="673" t="s">
        <v>234</v>
      </c>
      <c r="L5268" s="310"/>
      <c r="M5268" s="652" t="s">
        <v>2356</v>
      </c>
      <c r="N5268" s="654">
        <v>44945</v>
      </c>
      <c r="O5268" s="654">
        <v>44951</v>
      </c>
      <c r="P5268" s="118"/>
      <c r="Q5268" s="271" t="s">
        <v>100</v>
      </c>
      <c r="R5268" s="455">
        <f t="shared" si="114"/>
        <v>2023</v>
      </c>
    </row>
    <row r="5269" spans="1:23" ht="23.25" hidden="1" customHeight="1" x14ac:dyDescent="0.25">
      <c r="A5269" s="124" t="s">
        <v>120</v>
      </c>
      <c r="B5269" s="124" t="s">
        <v>5692</v>
      </c>
      <c r="C5269" s="118" t="s">
        <v>1832</v>
      </c>
      <c r="D5269" s="118" t="s">
        <v>8511</v>
      </c>
      <c r="E5269" s="481" t="s">
        <v>8512</v>
      </c>
      <c r="F5269" s="118" t="s">
        <v>2334</v>
      </c>
      <c r="G5269" s="118">
        <v>12</v>
      </c>
      <c r="H5269" s="650"/>
      <c r="I5269" s="650"/>
      <c r="J5269" s="168">
        <v>45017</v>
      </c>
      <c r="K5269" s="597" t="s">
        <v>9234</v>
      </c>
      <c r="L5269" s="310"/>
      <c r="M5269" s="960" t="s">
        <v>2356</v>
      </c>
      <c r="N5269" s="961">
        <v>44943</v>
      </c>
      <c r="O5269" s="961">
        <v>44951</v>
      </c>
      <c r="P5269" s="962" t="s">
        <v>8513</v>
      </c>
      <c r="Q5269" s="963" t="s">
        <v>67</v>
      </c>
      <c r="R5269" s="455">
        <f t="shared" si="114"/>
        <v>2023</v>
      </c>
    </row>
    <row r="5270" spans="1:23" ht="23.25" hidden="1" customHeight="1" x14ac:dyDescent="0.25">
      <c r="A5270" s="124" t="s">
        <v>154</v>
      </c>
      <c r="B5270" s="124" t="s">
        <v>8514</v>
      </c>
      <c r="C5270" s="118"/>
      <c r="D5270" s="118"/>
      <c r="E5270" s="481" t="s">
        <v>8514</v>
      </c>
      <c r="F5270" s="118" t="s">
        <v>2334</v>
      </c>
      <c r="G5270" s="118">
        <v>40</v>
      </c>
      <c r="H5270" s="650"/>
      <c r="I5270" s="650"/>
      <c r="J5270" s="168">
        <v>45017</v>
      </c>
      <c r="K5270" s="673" t="s">
        <v>3203</v>
      </c>
      <c r="L5270" s="310"/>
      <c r="M5270" s="652" t="s">
        <v>2356</v>
      </c>
      <c r="N5270" s="654">
        <v>44952</v>
      </c>
      <c r="O5270" s="654">
        <v>44960</v>
      </c>
      <c r="P5270" s="118"/>
      <c r="Q5270" s="271" t="s">
        <v>67</v>
      </c>
      <c r="R5270" s="455">
        <f t="shared" si="114"/>
        <v>2023</v>
      </c>
    </row>
    <row r="5271" spans="1:23" ht="23.25" hidden="1" customHeight="1" x14ac:dyDescent="0.25">
      <c r="A5271" s="124" t="s">
        <v>154</v>
      </c>
      <c r="B5271" s="124" t="s">
        <v>8515</v>
      </c>
      <c r="C5271" s="118"/>
      <c r="D5271" s="118"/>
      <c r="E5271" s="481" t="s">
        <v>8515</v>
      </c>
      <c r="F5271" s="118" t="s">
        <v>2334</v>
      </c>
      <c r="G5271" s="118">
        <v>40</v>
      </c>
      <c r="H5271" s="650"/>
      <c r="I5271" s="650"/>
      <c r="J5271" s="168">
        <v>45017</v>
      </c>
      <c r="K5271" s="673" t="s">
        <v>3203</v>
      </c>
      <c r="L5271" s="310"/>
      <c r="M5271" s="652" t="s">
        <v>2356</v>
      </c>
      <c r="N5271" s="654">
        <v>44952</v>
      </c>
      <c r="O5271" s="654">
        <v>44960</v>
      </c>
      <c r="P5271" s="118"/>
      <c r="Q5271" s="271" t="s">
        <v>67</v>
      </c>
      <c r="R5271" s="455">
        <f t="shared" si="114"/>
        <v>2023</v>
      </c>
    </row>
    <row r="5272" spans="1:23" ht="23.25" hidden="1" customHeight="1" x14ac:dyDescent="0.25">
      <c r="A5272" s="440" t="s">
        <v>154</v>
      </c>
      <c r="B5272" s="124" t="s">
        <v>8516</v>
      </c>
      <c r="C5272" s="118"/>
      <c r="D5272" s="118"/>
      <c r="E5272" s="481" t="s">
        <v>8516</v>
      </c>
      <c r="F5272" s="118" t="s">
        <v>2334</v>
      </c>
      <c r="G5272" s="118">
        <v>40</v>
      </c>
      <c r="H5272" s="650"/>
      <c r="I5272" s="650"/>
      <c r="J5272" s="168">
        <v>45017</v>
      </c>
      <c r="K5272" s="964" t="s">
        <v>3203</v>
      </c>
      <c r="L5272" s="310"/>
      <c r="M5272" s="652" t="s">
        <v>2356</v>
      </c>
      <c r="N5272" s="654">
        <v>44952</v>
      </c>
      <c r="O5272" s="654">
        <v>44960</v>
      </c>
      <c r="P5272" s="118"/>
      <c r="Q5272" s="271" t="s">
        <v>100</v>
      </c>
      <c r="R5272" s="455">
        <f t="shared" si="114"/>
        <v>2023</v>
      </c>
    </row>
    <row r="5273" spans="1:23" ht="23.25" hidden="1" customHeight="1" x14ac:dyDescent="0.25">
      <c r="A5273" s="440" t="s">
        <v>154</v>
      </c>
      <c r="B5273" s="124" t="s">
        <v>8517</v>
      </c>
      <c r="C5273" s="118"/>
      <c r="D5273" s="118"/>
      <c r="E5273" s="481" t="s">
        <v>8517</v>
      </c>
      <c r="F5273" s="118" t="s">
        <v>2334</v>
      </c>
      <c r="G5273" s="118">
        <v>10</v>
      </c>
      <c r="H5273" s="650"/>
      <c r="I5273" s="650"/>
      <c r="J5273" s="168">
        <v>45017</v>
      </c>
      <c r="K5273" s="964" t="s">
        <v>3203</v>
      </c>
      <c r="L5273" s="310"/>
      <c r="M5273" s="652" t="s">
        <v>2356</v>
      </c>
      <c r="N5273" s="654">
        <v>44952</v>
      </c>
      <c r="O5273" s="654">
        <v>44960</v>
      </c>
      <c r="P5273" s="118"/>
      <c r="Q5273" s="271" t="s">
        <v>100</v>
      </c>
      <c r="R5273" s="455">
        <f t="shared" si="114"/>
        <v>2023</v>
      </c>
    </row>
    <row r="5274" spans="1:23" s="767" customFormat="1" ht="23.25" hidden="1" customHeight="1" x14ac:dyDescent="0.25">
      <c r="A5274" s="440" t="s">
        <v>154</v>
      </c>
      <c r="B5274" s="124" t="s">
        <v>8518</v>
      </c>
      <c r="C5274" s="118"/>
      <c r="D5274" s="118"/>
      <c r="E5274" s="481" t="s">
        <v>8518</v>
      </c>
      <c r="F5274" s="118" t="s">
        <v>2334</v>
      </c>
      <c r="G5274" s="118">
        <v>6</v>
      </c>
      <c r="H5274" s="650"/>
      <c r="I5274" s="650"/>
      <c r="J5274" s="168">
        <v>45017</v>
      </c>
      <c r="K5274" s="673" t="s">
        <v>3203</v>
      </c>
      <c r="L5274" s="310"/>
      <c r="M5274" s="652" t="s">
        <v>2356</v>
      </c>
      <c r="N5274" s="654">
        <v>44952</v>
      </c>
      <c r="O5274" s="654">
        <v>44960</v>
      </c>
      <c r="P5274" s="118"/>
      <c r="Q5274" s="271" t="s">
        <v>100</v>
      </c>
      <c r="R5274" s="455">
        <f t="shared" si="114"/>
        <v>2023</v>
      </c>
      <c r="S5274" s="330"/>
      <c r="T5274" s="330"/>
      <c r="U5274" s="330"/>
      <c r="V5274" s="330"/>
      <c r="W5274" s="330"/>
    </row>
    <row r="5275" spans="1:23" ht="23.25" hidden="1" customHeight="1" x14ac:dyDescent="0.25">
      <c r="A5275" s="440" t="s">
        <v>154</v>
      </c>
      <c r="B5275" s="124" t="s">
        <v>8519</v>
      </c>
      <c r="C5275" s="118"/>
      <c r="D5275" s="118"/>
      <c r="E5275" s="481" t="s">
        <v>8519</v>
      </c>
      <c r="F5275" s="118" t="s">
        <v>2334</v>
      </c>
      <c r="G5275" s="118">
        <v>40</v>
      </c>
      <c r="H5275" s="650"/>
      <c r="I5275" s="650"/>
      <c r="J5275" s="168">
        <v>45017</v>
      </c>
      <c r="K5275" s="964" t="s">
        <v>3203</v>
      </c>
      <c r="L5275" s="310"/>
      <c r="M5275" s="652" t="s">
        <v>2356</v>
      </c>
      <c r="N5275" s="654">
        <v>44952</v>
      </c>
      <c r="O5275" s="654">
        <v>44960</v>
      </c>
      <c r="P5275" s="118"/>
      <c r="Q5275" s="271" t="s">
        <v>100</v>
      </c>
      <c r="R5275" s="455">
        <f t="shared" si="114"/>
        <v>2023</v>
      </c>
    </row>
    <row r="5276" spans="1:23" ht="23.25" hidden="1" customHeight="1" x14ac:dyDescent="0.25">
      <c r="A5276" s="124" t="s">
        <v>1048</v>
      </c>
      <c r="B5276" s="124" t="s">
        <v>4523</v>
      </c>
      <c r="C5276" s="118" t="s">
        <v>1832</v>
      </c>
      <c r="D5276" s="118" t="s">
        <v>3210</v>
      </c>
      <c r="E5276" s="481" t="s">
        <v>8520</v>
      </c>
      <c r="F5276" s="118" t="s">
        <v>2334</v>
      </c>
      <c r="G5276" s="118">
        <v>24</v>
      </c>
      <c r="H5276" s="650"/>
      <c r="I5276" s="650"/>
      <c r="J5276" s="168">
        <v>45017</v>
      </c>
      <c r="K5276" s="597" t="s">
        <v>9234</v>
      </c>
      <c r="L5276" s="310"/>
      <c r="M5276" s="652" t="s">
        <v>2356</v>
      </c>
      <c r="N5276" s="654">
        <v>44943</v>
      </c>
      <c r="O5276" s="654">
        <v>44951</v>
      </c>
      <c r="P5276" s="118" t="s">
        <v>8513</v>
      </c>
      <c r="Q5276" s="271" t="s">
        <v>67</v>
      </c>
      <c r="R5276" s="455">
        <f t="shared" si="114"/>
        <v>2023</v>
      </c>
    </row>
    <row r="5277" spans="1:23" ht="23.25" hidden="1" customHeight="1" x14ac:dyDescent="0.25">
      <c r="A5277" s="440" t="s">
        <v>154</v>
      </c>
      <c r="B5277" s="124" t="s">
        <v>8521</v>
      </c>
      <c r="C5277" s="118" t="s">
        <v>142</v>
      </c>
      <c r="D5277" s="118"/>
      <c r="E5277" s="481" t="s">
        <v>8522</v>
      </c>
      <c r="F5277" s="118" t="s">
        <v>2334</v>
      </c>
      <c r="G5277" s="118">
        <v>40</v>
      </c>
      <c r="H5277" s="650"/>
      <c r="I5277" s="650"/>
      <c r="J5277" s="168">
        <v>45017</v>
      </c>
      <c r="K5277" s="731" t="s">
        <v>76</v>
      </c>
      <c r="L5277" s="310"/>
      <c r="M5277" s="652" t="s">
        <v>2356</v>
      </c>
      <c r="N5277" s="654">
        <v>44952</v>
      </c>
      <c r="O5277" s="654">
        <v>44960</v>
      </c>
      <c r="P5277" s="118"/>
      <c r="Q5277" s="271" t="s">
        <v>67</v>
      </c>
      <c r="R5277" s="455">
        <f t="shared" si="114"/>
        <v>2023</v>
      </c>
    </row>
    <row r="5278" spans="1:23" ht="23.25" hidden="1" customHeight="1" x14ac:dyDescent="0.25">
      <c r="A5278" s="440" t="s">
        <v>154</v>
      </c>
      <c r="B5278" s="124" t="s">
        <v>8523</v>
      </c>
      <c r="C5278" s="118" t="s">
        <v>142</v>
      </c>
      <c r="D5278" s="118"/>
      <c r="E5278" s="481" t="s">
        <v>8523</v>
      </c>
      <c r="F5278" s="118" t="s">
        <v>2334</v>
      </c>
      <c r="G5278" s="118">
        <v>10</v>
      </c>
      <c r="H5278" s="650"/>
      <c r="I5278" s="650"/>
      <c r="J5278" s="168">
        <v>45017</v>
      </c>
      <c r="K5278" s="731" t="s">
        <v>76</v>
      </c>
      <c r="L5278" s="310"/>
      <c r="M5278" s="652" t="s">
        <v>2356</v>
      </c>
      <c r="N5278" s="654">
        <v>44952</v>
      </c>
      <c r="O5278" s="654">
        <v>44960</v>
      </c>
      <c r="P5278" s="118"/>
      <c r="Q5278" s="271" t="s">
        <v>67</v>
      </c>
      <c r="R5278" s="455">
        <f t="shared" si="114"/>
        <v>2023</v>
      </c>
    </row>
    <row r="5279" spans="1:23" ht="23.25" hidden="1" customHeight="1" x14ac:dyDescent="0.25">
      <c r="A5279" s="440" t="s">
        <v>154</v>
      </c>
      <c r="B5279" s="124" t="s">
        <v>8524</v>
      </c>
      <c r="C5279" s="118" t="s">
        <v>142</v>
      </c>
      <c r="D5279" s="118"/>
      <c r="E5279" s="481" t="s">
        <v>8524</v>
      </c>
      <c r="F5279" s="118" t="s">
        <v>2334</v>
      </c>
      <c r="G5279" s="118">
        <v>10</v>
      </c>
      <c r="H5279" s="650"/>
      <c r="I5279" s="650"/>
      <c r="J5279" s="168">
        <v>45017</v>
      </c>
      <c r="K5279" s="731" t="s">
        <v>76</v>
      </c>
      <c r="L5279" s="310"/>
      <c r="M5279" s="652" t="s">
        <v>2356</v>
      </c>
      <c r="N5279" s="654">
        <v>44952</v>
      </c>
      <c r="O5279" s="654">
        <v>44960</v>
      </c>
      <c r="P5279" s="118"/>
      <c r="Q5279" s="271" t="s">
        <v>67</v>
      </c>
      <c r="R5279" s="455">
        <f t="shared" si="114"/>
        <v>2023</v>
      </c>
    </row>
    <row r="5280" spans="1:23" ht="23.25" hidden="1" customHeight="1" x14ac:dyDescent="0.25">
      <c r="A5280" s="440" t="s">
        <v>154</v>
      </c>
      <c r="B5280" s="124" t="s">
        <v>8525</v>
      </c>
      <c r="C5280" s="118" t="s">
        <v>142</v>
      </c>
      <c r="D5280" s="118"/>
      <c r="E5280" s="481" t="s">
        <v>8525</v>
      </c>
      <c r="F5280" s="118" t="s">
        <v>2334</v>
      </c>
      <c r="G5280" s="118">
        <v>10</v>
      </c>
      <c r="H5280" s="650"/>
      <c r="I5280" s="650"/>
      <c r="J5280" s="168">
        <v>45017</v>
      </c>
      <c r="K5280" s="731" t="s">
        <v>76</v>
      </c>
      <c r="L5280" s="310"/>
      <c r="M5280" s="652" t="s">
        <v>2356</v>
      </c>
      <c r="N5280" s="654">
        <v>44952</v>
      </c>
      <c r="O5280" s="654">
        <v>44960</v>
      </c>
      <c r="P5280" s="118"/>
      <c r="Q5280" s="271" t="s">
        <v>67</v>
      </c>
      <c r="R5280" s="455">
        <f t="shared" si="114"/>
        <v>2023</v>
      </c>
    </row>
    <row r="5281" spans="1:23" ht="23.25" hidden="1" customHeight="1" x14ac:dyDescent="0.25">
      <c r="A5281" s="440" t="s">
        <v>154</v>
      </c>
      <c r="B5281" s="124" t="s">
        <v>8526</v>
      </c>
      <c r="C5281" s="118" t="s">
        <v>142</v>
      </c>
      <c r="D5281" s="118"/>
      <c r="E5281" s="481" t="s">
        <v>8526</v>
      </c>
      <c r="F5281" s="118" t="s">
        <v>2334</v>
      </c>
      <c r="G5281" s="118">
        <v>20</v>
      </c>
      <c r="H5281" s="650"/>
      <c r="I5281" s="650"/>
      <c r="J5281" s="168">
        <v>45017</v>
      </c>
      <c r="K5281" s="731" t="s">
        <v>76</v>
      </c>
      <c r="L5281" s="310"/>
      <c r="M5281" s="652" t="s">
        <v>2356</v>
      </c>
      <c r="N5281" s="654">
        <v>44952</v>
      </c>
      <c r="O5281" s="654">
        <v>44960</v>
      </c>
      <c r="P5281" s="118"/>
      <c r="Q5281" s="271" t="s">
        <v>67</v>
      </c>
      <c r="R5281" s="455">
        <f t="shared" si="114"/>
        <v>2023</v>
      </c>
    </row>
    <row r="5282" spans="1:23" ht="23.25" hidden="1" customHeight="1" x14ac:dyDescent="0.25">
      <c r="A5282" s="440" t="s">
        <v>154</v>
      </c>
      <c r="B5282" s="124" t="s">
        <v>8527</v>
      </c>
      <c r="C5282" s="118" t="s">
        <v>142</v>
      </c>
      <c r="D5282" s="118"/>
      <c r="E5282" s="481" t="s">
        <v>8527</v>
      </c>
      <c r="F5282" s="118" t="s">
        <v>2334</v>
      </c>
      <c r="G5282" s="118">
        <v>10</v>
      </c>
      <c r="H5282" s="650"/>
      <c r="I5282" s="650"/>
      <c r="J5282" s="168">
        <v>45017</v>
      </c>
      <c r="K5282" s="731" t="s">
        <v>76</v>
      </c>
      <c r="L5282" s="310"/>
      <c r="M5282" s="652" t="s">
        <v>2356</v>
      </c>
      <c r="N5282" s="654">
        <v>44952</v>
      </c>
      <c r="O5282" s="654">
        <v>44960</v>
      </c>
      <c r="P5282" s="118"/>
      <c r="Q5282" s="271" t="s">
        <v>67</v>
      </c>
      <c r="R5282" s="455">
        <f t="shared" si="114"/>
        <v>2023</v>
      </c>
    </row>
    <row r="5283" spans="1:23" s="124" customFormat="1" ht="23.25" hidden="1" customHeight="1" x14ac:dyDescent="0.25">
      <c r="A5283" s="440" t="s">
        <v>154</v>
      </c>
      <c r="B5283" s="124" t="s">
        <v>8528</v>
      </c>
      <c r="C5283" s="118" t="s">
        <v>142</v>
      </c>
      <c r="D5283" s="118"/>
      <c r="E5283" s="481" t="s">
        <v>8529</v>
      </c>
      <c r="F5283" s="118" t="s">
        <v>2334</v>
      </c>
      <c r="G5283" s="118">
        <v>10</v>
      </c>
      <c r="H5283" s="650"/>
      <c r="I5283" s="650"/>
      <c r="J5283" s="168">
        <v>45017</v>
      </c>
      <c r="K5283" s="673" t="s">
        <v>76</v>
      </c>
      <c r="L5283" s="310"/>
      <c r="M5283" s="652" t="s">
        <v>2356</v>
      </c>
      <c r="N5283" s="654">
        <v>44952</v>
      </c>
      <c r="O5283" s="654">
        <v>44960</v>
      </c>
      <c r="P5283" s="732" t="s">
        <v>2375</v>
      </c>
      <c r="Q5283" s="271" t="s">
        <v>67</v>
      </c>
      <c r="R5283" s="455">
        <f t="shared" si="114"/>
        <v>2023</v>
      </c>
      <c r="S5283" s="330"/>
      <c r="T5283" s="330"/>
      <c r="U5283" s="330"/>
      <c r="V5283" s="330"/>
      <c r="W5283" s="330"/>
    </row>
    <row r="5284" spans="1:23" s="124" customFormat="1" ht="23.25" hidden="1" customHeight="1" x14ac:dyDescent="0.25">
      <c r="A5284" s="4" t="s">
        <v>36</v>
      </c>
      <c r="B5284" s="86" t="s">
        <v>8062</v>
      </c>
      <c r="C5284" s="661" t="s">
        <v>2579</v>
      </c>
      <c r="D5284" s="122">
        <v>537953</v>
      </c>
      <c r="E5284" s="86" t="s">
        <v>8064</v>
      </c>
      <c r="F5284" s="118" t="s">
        <v>32</v>
      </c>
      <c r="G5284" s="118">
        <v>3</v>
      </c>
      <c r="H5284" s="650">
        <f>I5284/G5284</f>
        <v>102.41666666666667</v>
      </c>
      <c r="I5284" s="650">
        <v>307.25</v>
      </c>
      <c r="J5284" s="500">
        <v>45021</v>
      </c>
      <c r="K5284" s="673" t="s">
        <v>33</v>
      </c>
      <c r="L5284" s="310"/>
      <c r="M5284" s="652" t="s">
        <v>2351</v>
      </c>
      <c r="N5284" s="654">
        <v>45021</v>
      </c>
      <c r="O5284" s="674"/>
      <c r="P5284" s="118"/>
      <c r="Q5284" s="271" t="s">
        <v>100</v>
      </c>
      <c r="R5284" s="455">
        <f t="shared" si="114"/>
        <v>2023</v>
      </c>
      <c r="S5284" s="330"/>
      <c r="T5284" s="330"/>
      <c r="U5284" s="330"/>
      <c r="V5284" s="330"/>
      <c r="W5284" s="330"/>
    </row>
    <row r="5285" spans="1:23" s="124" customFormat="1" ht="23.25" hidden="1" customHeight="1" x14ac:dyDescent="0.25">
      <c r="A5285" s="440" t="s">
        <v>9</v>
      </c>
      <c r="B5285" s="4" t="s">
        <v>8530</v>
      </c>
      <c r="C5285" s="664"/>
      <c r="D5285" s="440"/>
      <c r="E5285" s="479" t="s">
        <v>8531</v>
      </c>
      <c r="F5285" s="118" t="s">
        <v>8402</v>
      </c>
      <c r="G5285" s="664">
        <v>40</v>
      </c>
      <c r="H5285" s="440"/>
      <c r="I5285" s="440"/>
      <c r="J5285" s="958" t="s">
        <v>8403</v>
      </c>
      <c r="K5285" s="673" t="s">
        <v>1560</v>
      </c>
      <c r="L5285" s="276"/>
      <c r="M5285" s="652" t="s">
        <v>3014</v>
      </c>
      <c r="N5285" s="654">
        <v>45398</v>
      </c>
      <c r="O5285" s="653"/>
      <c r="P5285" s="158"/>
      <c r="Q5285" s="276" t="s">
        <v>100</v>
      </c>
      <c r="R5285" s="455"/>
      <c r="S5285" s="330"/>
      <c r="T5285" s="330"/>
      <c r="U5285" s="330"/>
      <c r="V5285" s="330"/>
      <c r="W5285" s="330"/>
    </row>
    <row r="5286" spans="1:23" ht="23.25" hidden="1" customHeight="1" x14ac:dyDescent="0.25">
      <c r="A5286" s="124" t="s">
        <v>293</v>
      </c>
      <c r="B5286" s="124" t="s">
        <v>7841</v>
      </c>
      <c r="C5286" s="118"/>
      <c r="D5286" s="118" t="s">
        <v>7842</v>
      </c>
      <c r="E5286" s="124" t="s">
        <v>7841</v>
      </c>
      <c r="F5286" s="158" t="s">
        <v>2334</v>
      </c>
      <c r="G5286" s="158">
        <v>20</v>
      </c>
      <c r="H5286" s="650">
        <v>0.43</v>
      </c>
      <c r="I5286" s="650"/>
      <c r="J5286" s="168">
        <v>45025</v>
      </c>
      <c r="K5286" s="673" t="s">
        <v>1560</v>
      </c>
      <c r="L5286" s="276" t="s">
        <v>8532</v>
      </c>
      <c r="M5286" s="652" t="s">
        <v>1341</v>
      </c>
      <c r="N5286" s="653">
        <v>45182</v>
      </c>
      <c r="O5286" s="653">
        <v>45189</v>
      </c>
      <c r="P5286" s="158"/>
      <c r="Q5286" s="276" t="s">
        <v>67</v>
      </c>
      <c r="R5286" s="455">
        <f>IF(F5286&lt;&gt;"",YEAR(J5286))</f>
        <v>2023</v>
      </c>
    </row>
    <row r="5287" spans="1:23" ht="23.25" hidden="1" customHeight="1" x14ac:dyDescent="0.25">
      <c r="A5287" s="124" t="s">
        <v>293</v>
      </c>
      <c r="B5287" s="124" t="s">
        <v>7843</v>
      </c>
      <c r="C5287" s="118"/>
      <c r="D5287" s="118" t="s">
        <v>7844</v>
      </c>
      <c r="E5287" s="124" t="s">
        <v>7843</v>
      </c>
      <c r="F5287" s="158" t="s">
        <v>2334</v>
      </c>
      <c r="G5287" s="158">
        <v>20</v>
      </c>
      <c r="H5287" s="650">
        <v>0.61</v>
      </c>
      <c r="I5287" s="650"/>
      <c r="J5287" s="168">
        <v>45025</v>
      </c>
      <c r="K5287" s="673" t="s">
        <v>1560</v>
      </c>
      <c r="L5287" s="276" t="s">
        <v>8532</v>
      </c>
      <c r="M5287" s="652" t="s">
        <v>1341</v>
      </c>
      <c r="N5287" s="653">
        <v>45182</v>
      </c>
      <c r="O5287" s="653">
        <v>45189</v>
      </c>
      <c r="P5287" s="158"/>
      <c r="Q5287" s="276" t="s">
        <v>67</v>
      </c>
      <c r="R5287" s="455">
        <f>IF(F5287&lt;&gt;"",YEAR(J5287))</f>
        <v>2023</v>
      </c>
    </row>
    <row r="5288" spans="1:23" ht="23.25" hidden="1" customHeight="1" x14ac:dyDescent="0.25">
      <c r="A5288" s="124" t="s">
        <v>293</v>
      </c>
      <c r="B5288" s="124" t="s">
        <v>7845</v>
      </c>
      <c r="C5288" s="118"/>
      <c r="D5288" s="118" t="s">
        <v>7846</v>
      </c>
      <c r="E5288" s="124" t="s">
        <v>7845</v>
      </c>
      <c r="F5288" s="158" t="s">
        <v>2334</v>
      </c>
      <c r="G5288" s="158">
        <v>10</v>
      </c>
      <c r="H5288" s="650">
        <v>0.2</v>
      </c>
      <c r="I5288" s="650"/>
      <c r="J5288" s="168">
        <v>45025</v>
      </c>
      <c r="K5288" s="673" t="s">
        <v>1560</v>
      </c>
      <c r="L5288" s="276" t="s">
        <v>8532</v>
      </c>
      <c r="M5288" s="652" t="s">
        <v>1341</v>
      </c>
      <c r="N5288" s="653">
        <v>45182</v>
      </c>
      <c r="O5288" s="653">
        <v>45189</v>
      </c>
      <c r="P5288" s="158"/>
      <c r="Q5288" s="276" t="s">
        <v>67</v>
      </c>
      <c r="R5288" s="455">
        <f>IF(F5288&lt;&gt;"",YEAR(J5288))</f>
        <v>2023</v>
      </c>
      <c r="S5288" s="124"/>
      <c r="T5288" s="124"/>
      <c r="U5288" s="124"/>
      <c r="V5288" s="124"/>
      <c r="W5288" s="124"/>
    </row>
    <row r="5289" spans="1:23" ht="23.25" hidden="1" customHeight="1" x14ac:dyDescent="0.25">
      <c r="A5289" s="965" t="s">
        <v>103</v>
      </c>
      <c r="B5289" s="514" t="s">
        <v>5549</v>
      </c>
      <c r="C5289" s="271" t="s">
        <v>784</v>
      </c>
      <c r="D5289" s="271" t="s">
        <v>5550</v>
      </c>
      <c r="E5289" s="515" t="s">
        <v>5551</v>
      </c>
      <c r="F5289" s="2" t="s">
        <v>50</v>
      </c>
      <c r="G5289" s="2">
        <v>10</v>
      </c>
      <c r="H5289" s="650"/>
      <c r="I5289" s="650"/>
      <c r="J5289" s="966">
        <v>45026</v>
      </c>
      <c r="K5289" s="967" t="s">
        <v>784</v>
      </c>
      <c r="L5289" s="312" t="s">
        <v>8533</v>
      </c>
      <c r="M5289" s="652"/>
      <c r="N5289" s="654"/>
      <c r="O5289" s="654"/>
      <c r="P5289" s="968"/>
      <c r="Q5289" s="7" t="s">
        <v>100</v>
      </c>
      <c r="R5289" s="455">
        <f>IF(F5289&lt;&gt;"",YEAR(J5289))</f>
        <v>2023</v>
      </c>
    </row>
    <row r="5290" spans="1:23" ht="23.25" hidden="1" customHeight="1" x14ac:dyDescent="0.25">
      <c r="A5290" s="516" t="s">
        <v>103</v>
      </c>
      <c r="B5290" s="516" t="s">
        <v>5549</v>
      </c>
      <c r="C5290" s="822" t="s">
        <v>784</v>
      </c>
      <c r="D5290" s="2" t="s">
        <v>5562</v>
      </c>
      <c r="E5290" s="517" t="s">
        <v>5563</v>
      </c>
      <c r="F5290" s="2" t="s">
        <v>50</v>
      </c>
      <c r="G5290" s="2">
        <v>4</v>
      </c>
      <c r="H5290" s="650"/>
      <c r="I5290" s="650">
        <f>H5290*G5290</f>
        <v>0</v>
      </c>
      <c r="J5290" s="966">
        <v>45026</v>
      </c>
      <c r="K5290" s="967" t="s">
        <v>784</v>
      </c>
      <c r="L5290" s="312" t="s">
        <v>8533</v>
      </c>
      <c r="M5290" s="652"/>
      <c r="N5290" s="654"/>
      <c r="O5290" s="654"/>
      <c r="P5290" s="271"/>
      <c r="Q5290" s="7" t="s">
        <v>100</v>
      </c>
      <c r="R5290" s="455">
        <f>IF(F5290&lt;&gt;"",YEAR(J5290))</f>
        <v>2023</v>
      </c>
    </row>
    <row r="5291" spans="1:23" ht="23.25" hidden="1" customHeight="1" x14ac:dyDescent="0.25">
      <c r="A5291" s="440" t="s">
        <v>9</v>
      </c>
      <c r="B5291" s="4" t="s">
        <v>8534</v>
      </c>
      <c r="C5291" s="664"/>
      <c r="D5291" s="440"/>
      <c r="E5291" s="479" t="s">
        <v>8535</v>
      </c>
      <c r="F5291" s="118" t="s">
        <v>8402</v>
      </c>
      <c r="G5291" s="664">
        <v>40</v>
      </c>
      <c r="H5291" s="440"/>
      <c r="I5291" s="440"/>
      <c r="J5291" s="958" t="s">
        <v>8403</v>
      </c>
      <c r="K5291" s="673" t="s">
        <v>1560</v>
      </c>
      <c r="L5291" s="276"/>
      <c r="M5291" s="652" t="s">
        <v>3014</v>
      </c>
      <c r="N5291" s="654">
        <v>45398</v>
      </c>
      <c r="O5291" s="653"/>
      <c r="P5291" s="158"/>
      <c r="Q5291" s="276" t="s">
        <v>100</v>
      </c>
      <c r="R5291" s="455"/>
    </row>
    <row r="5292" spans="1:23" ht="23.25" hidden="1" customHeight="1" x14ac:dyDescent="0.25">
      <c r="A5292" s="124" t="s">
        <v>10</v>
      </c>
      <c r="B5292" s="124" t="s">
        <v>8536</v>
      </c>
      <c r="C5292" s="118" t="s">
        <v>8128</v>
      </c>
      <c r="D5292" s="118" t="s">
        <v>7569</v>
      </c>
      <c r="E5292" s="124" t="s">
        <v>8536</v>
      </c>
      <c r="F5292" s="118" t="s">
        <v>50</v>
      </c>
      <c r="G5292" s="158">
        <v>2</v>
      </c>
      <c r="H5292" s="650"/>
      <c r="I5292" s="650">
        <f>H5292*G5292</f>
        <v>0</v>
      </c>
      <c r="J5292" s="500">
        <v>45033</v>
      </c>
      <c r="K5292" s="673" t="s">
        <v>5</v>
      </c>
      <c r="L5292" s="276" t="s">
        <v>8338</v>
      </c>
      <c r="M5292" s="652" t="s">
        <v>3044</v>
      </c>
      <c r="N5292" s="654">
        <v>45429</v>
      </c>
      <c r="O5292" s="653">
        <v>45441</v>
      </c>
      <c r="P5292" s="969"/>
      <c r="Q5292" s="276" t="s">
        <v>67</v>
      </c>
      <c r="R5292" s="455">
        <f t="shared" ref="R5292:R5320" si="115">IF(F5292&lt;&gt;"",YEAR(J5292))</f>
        <v>2023</v>
      </c>
      <c r="S5292" s="124"/>
      <c r="T5292" s="124"/>
      <c r="U5292" s="124"/>
      <c r="V5292" s="124"/>
      <c r="W5292" s="124"/>
    </row>
    <row r="5293" spans="1:23" ht="23.25" hidden="1" customHeight="1" x14ac:dyDescent="0.25">
      <c r="A5293" s="440" t="s">
        <v>54</v>
      </c>
      <c r="B5293" s="124" t="s">
        <v>8537</v>
      </c>
      <c r="C5293" s="118" t="s">
        <v>1553</v>
      </c>
      <c r="D5293" s="124" t="s">
        <v>8538</v>
      </c>
      <c r="E5293" s="124" t="s">
        <v>8539</v>
      </c>
      <c r="F5293" s="118" t="s">
        <v>32</v>
      </c>
      <c r="G5293" s="118">
        <v>1</v>
      </c>
      <c r="H5293" s="650">
        <v>10227.44</v>
      </c>
      <c r="I5293" s="650">
        <v>10227.44</v>
      </c>
      <c r="J5293" s="168">
        <v>45033</v>
      </c>
      <c r="K5293" s="673" t="s">
        <v>1553</v>
      </c>
      <c r="L5293" s="310"/>
      <c r="M5293" s="652" t="s">
        <v>4607</v>
      </c>
      <c r="N5293" s="654">
        <v>45033</v>
      </c>
      <c r="O5293" s="654">
        <v>45037</v>
      </c>
      <c r="P5293" s="118"/>
      <c r="Q5293" s="271" t="s">
        <v>100</v>
      </c>
      <c r="R5293" s="455">
        <f t="shared" si="115"/>
        <v>2023</v>
      </c>
    </row>
    <row r="5294" spans="1:23" ht="23.25" hidden="1" customHeight="1" x14ac:dyDescent="0.25">
      <c r="A5294" s="338" t="s">
        <v>307</v>
      </c>
      <c r="B5294" s="5" t="s">
        <v>1854</v>
      </c>
      <c r="C5294" s="376" t="s">
        <v>2234</v>
      </c>
      <c r="D5294" s="332" t="s">
        <v>2235</v>
      </c>
      <c r="E5294" s="333" t="s">
        <v>2236</v>
      </c>
      <c r="F5294" s="344" t="s">
        <v>50</v>
      </c>
      <c r="G5294" s="344">
        <v>50</v>
      </c>
      <c r="H5294" s="650">
        <v>18.34</v>
      </c>
      <c r="I5294" s="650">
        <f>H5294*G5294</f>
        <v>917</v>
      </c>
      <c r="J5294" s="366">
        <v>45035</v>
      </c>
      <c r="K5294" s="597" t="s">
        <v>9234</v>
      </c>
      <c r="L5294" s="310"/>
      <c r="M5294" s="652" t="s">
        <v>4854</v>
      </c>
      <c r="N5294" s="654">
        <v>45097</v>
      </c>
      <c r="O5294" s="654">
        <v>45106</v>
      </c>
      <c r="P5294" s="5"/>
      <c r="Q5294" s="7" t="s">
        <v>100</v>
      </c>
      <c r="R5294" s="455">
        <f t="shared" si="115"/>
        <v>2023</v>
      </c>
    </row>
    <row r="5295" spans="1:23" ht="23.25" hidden="1" customHeight="1" x14ac:dyDescent="0.25">
      <c r="A5295" s="518" t="s">
        <v>2495</v>
      </c>
      <c r="B5295" s="5" t="s">
        <v>150</v>
      </c>
      <c r="C5295" s="376"/>
      <c r="D5295" s="335"/>
      <c r="E5295" s="337" t="s">
        <v>2563</v>
      </c>
      <c r="F5295" s="344" t="s">
        <v>50</v>
      </c>
      <c r="G5295" s="344">
        <v>20</v>
      </c>
      <c r="H5295" s="650"/>
      <c r="I5295" s="650"/>
      <c r="J5295" s="366">
        <v>45035</v>
      </c>
      <c r="K5295" s="673" t="s">
        <v>784</v>
      </c>
      <c r="L5295" s="310"/>
      <c r="M5295" s="652" t="s">
        <v>3180</v>
      </c>
      <c r="N5295" s="654">
        <v>45126</v>
      </c>
      <c r="O5295" s="654">
        <v>45134</v>
      </c>
      <c r="P5295" s="5"/>
      <c r="Q5295" s="7" t="s">
        <v>67</v>
      </c>
      <c r="R5295" s="455">
        <f t="shared" si="115"/>
        <v>2023</v>
      </c>
      <c r="S5295" s="124"/>
      <c r="T5295" s="124"/>
      <c r="U5295" s="124"/>
      <c r="V5295" s="124"/>
      <c r="W5295" s="124"/>
    </row>
    <row r="5296" spans="1:23" ht="23.25" hidden="1" customHeight="1" x14ac:dyDescent="0.25">
      <c r="A5296" s="440" t="s">
        <v>6654</v>
      </c>
      <c r="B5296" s="124" t="s">
        <v>8540</v>
      </c>
      <c r="C5296" s="118" t="s">
        <v>52</v>
      </c>
      <c r="D5296" s="118">
        <v>537791</v>
      </c>
      <c r="E5296" s="124" t="s">
        <v>8540</v>
      </c>
      <c r="F5296" s="118" t="s">
        <v>3141</v>
      </c>
      <c r="G5296" s="118">
        <v>4</v>
      </c>
      <c r="H5296" s="650">
        <v>14.52</v>
      </c>
      <c r="I5296" s="650">
        <f t="shared" ref="I5296:I5302" si="116">G5296*H5296</f>
        <v>58.08</v>
      </c>
      <c r="J5296" s="500">
        <v>45035</v>
      </c>
      <c r="K5296" s="673" t="s">
        <v>33</v>
      </c>
      <c r="L5296" s="310"/>
      <c r="M5296" s="652" t="s">
        <v>4469</v>
      </c>
      <c r="N5296" s="654">
        <v>45063</v>
      </c>
      <c r="O5296" s="654">
        <v>45092</v>
      </c>
      <c r="P5296" s="118">
        <v>25.05</v>
      </c>
      <c r="Q5296" s="271" t="s">
        <v>100</v>
      </c>
      <c r="R5296" s="455">
        <f t="shared" si="115"/>
        <v>2023</v>
      </c>
    </row>
    <row r="5297" spans="1:23" ht="23.25" hidden="1" customHeight="1" x14ac:dyDescent="0.25">
      <c r="A5297" s="440" t="s">
        <v>6654</v>
      </c>
      <c r="B5297" s="124" t="s">
        <v>8541</v>
      </c>
      <c r="C5297" s="118" t="s">
        <v>52</v>
      </c>
      <c r="D5297" s="118">
        <v>6058</v>
      </c>
      <c r="E5297" s="124" t="s">
        <v>8542</v>
      </c>
      <c r="F5297" s="118" t="s">
        <v>3141</v>
      </c>
      <c r="G5297" s="118">
        <v>4</v>
      </c>
      <c r="H5297" s="650">
        <v>6.66</v>
      </c>
      <c r="I5297" s="650">
        <f t="shared" si="116"/>
        <v>26.64</v>
      </c>
      <c r="J5297" s="500">
        <v>45035</v>
      </c>
      <c r="K5297" s="673" t="s">
        <v>33</v>
      </c>
      <c r="L5297" s="310"/>
      <c r="M5297" s="652" t="s">
        <v>4469</v>
      </c>
      <c r="N5297" s="654">
        <v>45063</v>
      </c>
      <c r="O5297" s="654">
        <v>45092</v>
      </c>
      <c r="P5297" s="118">
        <v>25.05</v>
      </c>
      <c r="Q5297" s="271" t="s">
        <v>100</v>
      </c>
      <c r="R5297" s="455">
        <f t="shared" si="115"/>
        <v>2023</v>
      </c>
    </row>
    <row r="5298" spans="1:23" s="124" customFormat="1" ht="23.25" hidden="1" customHeight="1" x14ac:dyDescent="0.25">
      <c r="A5298" s="440" t="s">
        <v>6654</v>
      </c>
      <c r="B5298" s="124" t="s">
        <v>8543</v>
      </c>
      <c r="C5298" s="118" t="s">
        <v>2738</v>
      </c>
      <c r="D5298" s="118">
        <v>6214867</v>
      </c>
      <c r="E5298" s="124" t="s">
        <v>8543</v>
      </c>
      <c r="F5298" s="118" t="s">
        <v>3141</v>
      </c>
      <c r="G5298" s="118">
        <v>2</v>
      </c>
      <c r="H5298" s="650">
        <v>33.24</v>
      </c>
      <c r="I5298" s="650">
        <f t="shared" si="116"/>
        <v>66.48</v>
      </c>
      <c r="J5298" s="500">
        <v>45035</v>
      </c>
      <c r="K5298" s="673" t="s">
        <v>33</v>
      </c>
      <c r="L5298" s="310"/>
      <c r="M5298" s="652" t="s">
        <v>4469</v>
      </c>
      <c r="N5298" s="654">
        <v>45063</v>
      </c>
      <c r="O5298" s="654">
        <v>45092</v>
      </c>
      <c r="P5298" s="118">
        <v>23.05</v>
      </c>
      <c r="Q5298" s="271" t="s">
        <v>100</v>
      </c>
      <c r="R5298" s="455">
        <f t="shared" si="115"/>
        <v>2023</v>
      </c>
      <c r="S5298" s="330"/>
      <c r="T5298" s="330"/>
      <c r="U5298" s="330"/>
      <c r="V5298" s="330"/>
      <c r="W5298" s="330"/>
    </row>
    <row r="5299" spans="1:23" s="124" customFormat="1" ht="23.25" hidden="1" customHeight="1" x14ac:dyDescent="0.25">
      <c r="A5299" s="440" t="s">
        <v>6654</v>
      </c>
      <c r="B5299" s="124" t="s">
        <v>8544</v>
      </c>
      <c r="C5299" s="118" t="s">
        <v>798</v>
      </c>
      <c r="D5299" s="118" t="s">
        <v>8545</v>
      </c>
      <c r="E5299" s="124" t="s">
        <v>8544</v>
      </c>
      <c r="F5299" s="118" t="s">
        <v>3141</v>
      </c>
      <c r="G5299" s="118">
        <v>2</v>
      </c>
      <c r="H5299" s="650">
        <v>82.23</v>
      </c>
      <c r="I5299" s="650">
        <f t="shared" si="116"/>
        <v>164.46</v>
      </c>
      <c r="J5299" s="500">
        <v>45035</v>
      </c>
      <c r="K5299" s="673" t="s">
        <v>33</v>
      </c>
      <c r="L5299" s="310"/>
      <c r="M5299" s="652" t="s">
        <v>4469</v>
      </c>
      <c r="N5299" s="654">
        <v>45063</v>
      </c>
      <c r="O5299" s="654">
        <v>45092</v>
      </c>
      <c r="P5299" s="118">
        <v>25.05</v>
      </c>
      <c r="Q5299" s="271" t="s">
        <v>100</v>
      </c>
      <c r="R5299" s="455">
        <f t="shared" si="115"/>
        <v>2023</v>
      </c>
      <c r="S5299" s="330"/>
      <c r="T5299" s="330"/>
      <c r="U5299" s="330"/>
      <c r="V5299" s="330"/>
      <c r="W5299" s="330"/>
    </row>
    <row r="5300" spans="1:23" ht="23.25" hidden="1" customHeight="1" x14ac:dyDescent="0.25">
      <c r="A5300" s="440" t="s">
        <v>6654</v>
      </c>
      <c r="B5300" s="86" t="s">
        <v>8546</v>
      </c>
      <c r="C5300" s="118" t="s">
        <v>8547</v>
      </c>
      <c r="D5300" s="970" t="s">
        <v>8548</v>
      </c>
      <c r="E5300" s="124" t="s">
        <v>8549</v>
      </c>
      <c r="F5300" s="118" t="s">
        <v>3141</v>
      </c>
      <c r="G5300" s="118">
        <v>1</v>
      </c>
      <c r="H5300" s="650">
        <v>2428.5709999999999</v>
      </c>
      <c r="I5300" s="650">
        <f t="shared" si="116"/>
        <v>2428.5709999999999</v>
      </c>
      <c r="J5300" s="500">
        <v>45035</v>
      </c>
      <c r="K5300" s="673" t="s">
        <v>33</v>
      </c>
      <c r="L5300" s="310"/>
      <c r="M5300" s="652" t="s">
        <v>4469</v>
      </c>
      <c r="N5300" s="654">
        <v>45063</v>
      </c>
      <c r="O5300" s="654">
        <v>45092</v>
      </c>
      <c r="P5300" s="118"/>
      <c r="Q5300" s="271" t="s">
        <v>100</v>
      </c>
      <c r="R5300" s="455">
        <f t="shared" si="115"/>
        <v>2023</v>
      </c>
    </row>
    <row r="5301" spans="1:23" ht="23.25" hidden="1" customHeight="1" x14ac:dyDescent="0.25">
      <c r="A5301" s="440" t="s">
        <v>6654</v>
      </c>
      <c r="B5301" s="86" t="s">
        <v>8546</v>
      </c>
      <c r="C5301" s="118" t="s">
        <v>8547</v>
      </c>
      <c r="D5301" s="970" t="s">
        <v>8550</v>
      </c>
      <c r="E5301" s="124" t="s">
        <v>8551</v>
      </c>
      <c r="F5301" s="118" t="s">
        <v>3141</v>
      </c>
      <c r="G5301" s="118">
        <v>1</v>
      </c>
      <c r="H5301" s="650">
        <v>2428.5709999999999</v>
      </c>
      <c r="I5301" s="650">
        <f t="shared" si="116"/>
        <v>2428.5709999999999</v>
      </c>
      <c r="J5301" s="500">
        <v>45035</v>
      </c>
      <c r="K5301" s="673" t="s">
        <v>33</v>
      </c>
      <c r="L5301" s="310"/>
      <c r="M5301" s="652" t="s">
        <v>4469</v>
      </c>
      <c r="N5301" s="654">
        <v>45063</v>
      </c>
      <c r="O5301" s="654">
        <v>45092</v>
      </c>
      <c r="P5301" s="118"/>
      <c r="Q5301" s="271" t="s">
        <v>100</v>
      </c>
      <c r="R5301" s="455">
        <f t="shared" si="115"/>
        <v>2023</v>
      </c>
    </row>
    <row r="5302" spans="1:23" ht="23.25" hidden="1" customHeight="1" x14ac:dyDescent="0.25">
      <c r="A5302" s="440" t="s">
        <v>6654</v>
      </c>
      <c r="B5302" s="124" t="s">
        <v>8552</v>
      </c>
      <c r="C5302" s="118" t="s">
        <v>52</v>
      </c>
      <c r="D5302" s="118">
        <v>170825</v>
      </c>
      <c r="E5302" s="124" t="s">
        <v>8552</v>
      </c>
      <c r="F5302" s="118" t="s">
        <v>3141</v>
      </c>
      <c r="G5302" s="118">
        <v>1</v>
      </c>
      <c r="H5302" s="650">
        <v>133.84</v>
      </c>
      <c r="I5302" s="650">
        <f t="shared" si="116"/>
        <v>133.84</v>
      </c>
      <c r="J5302" s="500">
        <v>45035</v>
      </c>
      <c r="K5302" s="673" t="s">
        <v>33</v>
      </c>
      <c r="L5302" s="310"/>
      <c r="M5302" s="652" t="s">
        <v>4469</v>
      </c>
      <c r="N5302" s="654">
        <v>45063</v>
      </c>
      <c r="O5302" s="654">
        <v>45092</v>
      </c>
      <c r="P5302" s="118">
        <v>25.05</v>
      </c>
      <c r="Q5302" s="271" t="s">
        <v>100</v>
      </c>
      <c r="R5302" s="455">
        <f t="shared" si="115"/>
        <v>2023</v>
      </c>
    </row>
    <row r="5303" spans="1:23" ht="23.25" hidden="1" customHeight="1" x14ac:dyDescent="0.25">
      <c r="A5303" s="440" t="s">
        <v>0</v>
      </c>
      <c r="B5303" s="124" t="s">
        <v>8553</v>
      </c>
      <c r="C5303" s="118" t="s">
        <v>2552</v>
      </c>
      <c r="D5303" s="118" t="s">
        <v>8554</v>
      </c>
      <c r="E5303" s="124" t="s">
        <v>8555</v>
      </c>
      <c r="F5303" s="118" t="s">
        <v>50</v>
      </c>
      <c r="G5303" s="118">
        <v>2</v>
      </c>
      <c r="H5303" s="650"/>
      <c r="I5303" s="650" t="s">
        <v>8556</v>
      </c>
      <c r="J5303" s="500">
        <v>45035</v>
      </c>
      <c r="K5303" s="673" t="s">
        <v>33</v>
      </c>
      <c r="L5303" s="310"/>
      <c r="M5303" s="652" t="s">
        <v>4469</v>
      </c>
      <c r="N5303" s="654">
        <v>45065</v>
      </c>
      <c r="O5303" s="674"/>
      <c r="P5303" s="118"/>
      <c r="Q5303" s="271" t="s">
        <v>100</v>
      </c>
      <c r="R5303" s="455">
        <f t="shared" si="115"/>
        <v>2023</v>
      </c>
    </row>
    <row r="5304" spans="1:23" ht="23.25" hidden="1" customHeight="1" x14ac:dyDescent="0.25">
      <c r="A5304" s="440" t="s">
        <v>9</v>
      </c>
      <c r="B5304" s="124" t="s">
        <v>8557</v>
      </c>
      <c r="C5304" s="118" t="s">
        <v>8547</v>
      </c>
      <c r="D5304" s="118" t="s">
        <v>8558</v>
      </c>
      <c r="E5304" s="124" t="s">
        <v>8557</v>
      </c>
      <c r="F5304" s="118" t="s">
        <v>50</v>
      </c>
      <c r="G5304" s="118">
        <v>1</v>
      </c>
      <c r="H5304" s="650"/>
      <c r="I5304" s="650" t="s">
        <v>8559</v>
      </c>
      <c r="J5304" s="500">
        <v>45035</v>
      </c>
      <c r="K5304" s="673" t="s">
        <v>33</v>
      </c>
      <c r="L5304" s="310"/>
      <c r="M5304" s="652" t="s">
        <v>4469</v>
      </c>
      <c r="N5304" s="654">
        <v>45065</v>
      </c>
      <c r="O5304" s="674"/>
      <c r="P5304" s="118"/>
      <c r="Q5304" s="271" t="s">
        <v>77</v>
      </c>
      <c r="R5304" s="455">
        <f t="shared" si="115"/>
        <v>2023</v>
      </c>
    </row>
    <row r="5305" spans="1:23" ht="23.25" hidden="1" customHeight="1" x14ac:dyDescent="0.25">
      <c r="A5305" s="440" t="s">
        <v>6654</v>
      </c>
      <c r="B5305" s="86" t="s">
        <v>8560</v>
      </c>
      <c r="C5305" s="118" t="s">
        <v>8547</v>
      </c>
      <c r="D5305" s="118">
        <v>9935819</v>
      </c>
      <c r="E5305" s="124" t="s">
        <v>8561</v>
      </c>
      <c r="F5305" s="118" t="s">
        <v>3141</v>
      </c>
      <c r="G5305" s="118">
        <v>2</v>
      </c>
      <c r="H5305" s="650">
        <v>690</v>
      </c>
      <c r="I5305" s="650">
        <f>G5304*H5305</f>
        <v>690</v>
      </c>
      <c r="J5305" s="500">
        <v>45035</v>
      </c>
      <c r="K5305" s="673" t="s">
        <v>33</v>
      </c>
      <c r="L5305" s="310"/>
      <c r="M5305" s="652" t="s">
        <v>4469</v>
      </c>
      <c r="N5305" s="654">
        <v>45063</v>
      </c>
      <c r="O5305" s="654">
        <v>45092</v>
      </c>
      <c r="P5305" s="118" t="s">
        <v>8562</v>
      </c>
      <c r="Q5305" s="271" t="s">
        <v>100</v>
      </c>
      <c r="R5305" s="455">
        <f t="shared" si="115"/>
        <v>2023</v>
      </c>
    </row>
    <row r="5306" spans="1:23" ht="23.25" hidden="1" customHeight="1" x14ac:dyDescent="0.25">
      <c r="A5306" s="440" t="s">
        <v>6654</v>
      </c>
      <c r="B5306" s="86" t="s">
        <v>8560</v>
      </c>
      <c r="C5306" s="118" t="s">
        <v>8547</v>
      </c>
      <c r="D5306" s="118">
        <v>9935820</v>
      </c>
      <c r="E5306" s="124" t="s">
        <v>8563</v>
      </c>
      <c r="F5306" s="118" t="s">
        <v>3141</v>
      </c>
      <c r="G5306" s="118">
        <v>2</v>
      </c>
      <c r="H5306" s="650">
        <v>611.42899999999997</v>
      </c>
      <c r="I5306" s="650">
        <f>G5305*H5306</f>
        <v>1222.8579999999999</v>
      </c>
      <c r="J5306" s="500">
        <v>45035</v>
      </c>
      <c r="K5306" s="673" t="s">
        <v>33</v>
      </c>
      <c r="L5306" s="310"/>
      <c r="M5306" s="652" t="s">
        <v>4469</v>
      </c>
      <c r="N5306" s="654">
        <v>45063</v>
      </c>
      <c r="O5306" s="654">
        <v>45092</v>
      </c>
      <c r="P5306" s="118"/>
      <c r="Q5306" s="271" t="s">
        <v>100</v>
      </c>
      <c r="R5306" s="455">
        <f t="shared" si="115"/>
        <v>2023</v>
      </c>
    </row>
    <row r="5307" spans="1:23" s="124" customFormat="1" ht="23.25" hidden="1" customHeight="1" x14ac:dyDescent="0.25">
      <c r="A5307" s="440" t="s">
        <v>6654</v>
      </c>
      <c r="B5307" s="124" t="s">
        <v>8564</v>
      </c>
      <c r="C5307" s="118" t="s">
        <v>1572</v>
      </c>
      <c r="D5307" s="118" t="s">
        <v>8565</v>
      </c>
      <c r="E5307" s="124" t="s">
        <v>8564</v>
      </c>
      <c r="F5307" s="118" t="s">
        <v>3141</v>
      </c>
      <c r="G5307" s="118">
        <v>4</v>
      </c>
      <c r="H5307" s="650">
        <v>20.57</v>
      </c>
      <c r="I5307" s="650">
        <f t="shared" ref="I5307:I5319" si="117">G5307*H5307</f>
        <v>82.28</v>
      </c>
      <c r="J5307" s="168">
        <v>45035</v>
      </c>
      <c r="K5307" s="673" t="s">
        <v>234</v>
      </c>
      <c r="L5307" s="310"/>
      <c r="M5307" s="652" t="s">
        <v>4469</v>
      </c>
      <c r="N5307" s="654">
        <v>45063</v>
      </c>
      <c r="O5307" s="654">
        <v>45089</v>
      </c>
      <c r="P5307" s="118" t="s">
        <v>8566</v>
      </c>
      <c r="Q5307" s="271" t="s">
        <v>100</v>
      </c>
      <c r="R5307" s="455">
        <f t="shared" si="115"/>
        <v>2023</v>
      </c>
    </row>
    <row r="5308" spans="1:23" ht="23.25" hidden="1" customHeight="1" x14ac:dyDescent="0.25">
      <c r="A5308" s="440" t="s">
        <v>6654</v>
      </c>
      <c r="B5308" s="124" t="s">
        <v>8564</v>
      </c>
      <c r="C5308" s="118" t="s">
        <v>1572</v>
      </c>
      <c r="D5308" s="118" t="s">
        <v>8567</v>
      </c>
      <c r="E5308" s="124" t="s">
        <v>8564</v>
      </c>
      <c r="F5308" s="118" t="s">
        <v>3141</v>
      </c>
      <c r="G5308" s="118">
        <v>4</v>
      </c>
      <c r="H5308" s="650">
        <v>20.57</v>
      </c>
      <c r="I5308" s="650">
        <f t="shared" si="117"/>
        <v>82.28</v>
      </c>
      <c r="J5308" s="168">
        <v>45035</v>
      </c>
      <c r="K5308" s="673" t="s">
        <v>234</v>
      </c>
      <c r="L5308" s="310"/>
      <c r="M5308" s="652" t="s">
        <v>4469</v>
      </c>
      <c r="N5308" s="654">
        <v>45063</v>
      </c>
      <c r="O5308" s="654">
        <v>45089</v>
      </c>
      <c r="P5308" s="118" t="s">
        <v>8566</v>
      </c>
      <c r="Q5308" s="271" t="s">
        <v>100</v>
      </c>
      <c r="R5308" s="455">
        <f t="shared" si="115"/>
        <v>2023</v>
      </c>
    </row>
    <row r="5309" spans="1:23" ht="23.25" hidden="1" customHeight="1" x14ac:dyDescent="0.25">
      <c r="A5309" s="440" t="s">
        <v>6654</v>
      </c>
      <c r="B5309" s="124" t="s">
        <v>8568</v>
      </c>
      <c r="C5309" s="118" t="s">
        <v>947</v>
      </c>
      <c r="D5309" s="118" t="s">
        <v>8569</v>
      </c>
      <c r="E5309" s="124" t="s">
        <v>8568</v>
      </c>
      <c r="F5309" s="118" t="s">
        <v>3141</v>
      </c>
      <c r="G5309" s="118">
        <v>1</v>
      </c>
      <c r="H5309" s="650">
        <v>38.58</v>
      </c>
      <c r="I5309" s="650">
        <f t="shared" si="117"/>
        <v>38.58</v>
      </c>
      <c r="J5309" s="168">
        <v>45035</v>
      </c>
      <c r="K5309" s="673" t="s">
        <v>234</v>
      </c>
      <c r="L5309" s="310"/>
      <c r="M5309" s="652" t="s">
        <v>4469</v>
      </c>
      <c r="N5309" s="654">
        <v>45063</v>
      </c>
      <c r="O5309" s="654">
        <v>45089</v>
      </c>
      <c r="P5309" s="118" t="s">
        <v>8566</v>
      </c>
      <c r="Q5309" s="271" t="s">
        <v>100</v>
      </c>
      <c r="R5309" s="455">
        <f t="shared" si="115"/>
        <v>2023</v>
      </c>
    </row>
    <row r="5310" spans="1:23" ht="23.25" hidden="1" customHeight="1" x14ac:dyDescent="0.25">
      <c r="A5310" s="440" t="s">
        <v>6654</v>
      </c>
      <c r="B5310" s="124" t="s">
        <v>8568</v>
      </c>
      <c r="C5310" s="118" t="s">
        <v>947</v>
      </c>
      <c r="D5310" s="118" t="s">
        <v>8570</v>
      </c>
      <c r="E5310" s="124" t="s">
        <v>8568</v>
      </c>
      <c r="F5310" s="118" t="s">
        <v>3141</v>
      </c>
      <c r="G5310" s="118">
        <v>1</v>
      </c>
      <c r="H5310" s="650">
        <v>28.95</v>
      </c>
      <c r="I5310" s="650">
        <f t="shared" si="117"/>
        <v>28.95</v>
      </c>
      <c r="J5310" s="168">
        <v>45035</v>
      </c>
      <c r="K5310" s="673" t="s">
        <v>234</v>
      </c>
      <c r="L5310" s="310"/>
      <c r="M5310" s="652" t="s">
        <v>4469</v>
      </c>
      <c r="N5310" s="654">
        <v>45063</v>
      </c>
      <c r="O5310" s="654">
        <v>45089</v>
      </c>
      <c r="P5310" s="118" t="s">
        <v>8566</v>
      </c>
      <c r="Q5310" s="271" t="s">
        <v>100</v>
      </c>
      <c r="R5310" s="455">
        <f t="shared" si="115"/>
        <v>2023</v>
      </c>
    </row>
    <row r="5311" spans="1:23" ht="23.25" hidden="1" customHeight="1" x14ac:dyDescent="0.25">
      <c r="A5311" s="440" t="s">
        <v>6654</v>
      </c>
      <c r="B5311" s="124" t="s">
        <v>8571</v>
      </c>
      <c r="C5311" s="118" t="s">
        <v>52</v>
      </c>
      <c r="D5311" s="118">
        <v>9254</v>
      </c>
      <c r="E5311" s="124" t="s">
        <v>8571</v>
      </c>
      <c r="F5311" s="118" t="s">
        <v>3141</v>
      </c>
      <c r="G5311" s="118">
        <v>4</v>
      </c>
      <c r="H5311" s="650">
        <v>11.46</v>
      </c>
      <c r="I5311" s="650">
        <f t="shared" si="117"/>
        <v>45.84</v>
      </c>
      <c r="J5311" s="500">
        <v>45035</v>
      </c>
      <c r="K5311" s="673" t="s">
        <v>33</v>
      </c>
      <c r="L5311" s="310"/>
      <c r="M5311" s="652" t="s">
        <v>4469</v>
      </c>
      <c r="N5311" s="654">
        <v>45063</v>
      </c>
      <c r="O5311" s="654">
        <v>45092</v>
      </c>
      <c r="P5311" s="118">
        <v>25.05</v>
      </c>
      <c r="Q5311" s="271" t="s">
        <v>100</v>
      </c>
      <c r="R5311" s="455">
        <f t="shared" si="115"/>
        <v>2023</v>
      </c>
    </row>
    <row r="5312" spans="1:23" ht="23.25" hidden="1" customHeight="1" x14ac:dyDescent="0.25">
      <c r="A5312" s="440" t="s">
        <v>6654</v>
      </c>
      <c r="B5312" s="124" t="s">
        <v>8572</v>
      </c>
      <c r="C5312" s="118" t="s">
        <v>8573</v>
      </c>
      <c r="D5312" s="118">
        <v>83692264</v>
      </c>
      <c r="E5312" s="124" t="s">
        <v>8572</v>
      </c>
      <c r="F5312" s="118" t="s">
        <v>3141</v>
      </c>
      <c r="G5312" s="118">
        <v>1</v>
      </c>
      <c r="H5312" s="650">
        <v>10.29</v>
      </c>
      <c r="I5312" s="650">
        <f t="shared" si="117"/>
        <v>10.29</v>
      </c>
      <c r="J5312" s="500">
        <v>45035</v>
      </c>
      <c r="K5312" s="673" t="s">
        <v>33</v>
      </c>
      <c r="L5312" s="310"/>
      <c r="M5312" s="652" t="s">
        <v>4469</v>
      </c>
      <c r="N5312" s="654">
        <v>45063</v>
      </c>
      <c r="O5312" s="654">
        <v>45092</v>
      </c>
      <c r="P5312" s="118"/>
      <c r="Q5312" s="271" t="s">
        <v>100</v>
      </c>
      <c r="R5312" s="455">
        <f t="shared" si="115"/>
        <v>2023</v>
      </c>
    </row>
    <row r="5313" spans="1:23" s="124" customFormat="1" ht="23.25" hidden="1" customHeight="1" x14ac:dyDescent="0.25">
      <c r="A5313" s="440" t="s">
        <v>6654</v>
      </c>
      <c r="B5313" s="124" t="s">
        <v>8574</v>
      </c>
      <c r="C5313" s="118" t="s">
        <v>5152</v>
      </c>
      <c r="D5313" s="118">
        <v>1060204</v>
      </c>
      <c r="E5313" s="124" t="s">
        <v>8574</v>
      </c>
      <c r="F5313" s="118" t="s">
        <v>3141</v>
      </c>
      <c r="G5313" s="118">
        <v>1</v>
      </c>
      <c r="H5313" s="650">
        <v>97.53</v>
      </c>
      <c r="I5313" s="650">
        <f t="shared" si="117"/>
        <v>97.53</v>
      </c>
      <c r="J5313" s="500">
        <v>45035</v>
      </c>
      <c r="K5313" s="673" t="s">
        <v>33</v>
      </c>
      <c r="L5313" s="310"/>
      <c r="M5313" s="652" t="s">
        <v>4469</v>
      </c>
      <c r="N5313" s="654">
        <v>45063</v>
      </c>
      <c r="O5313" s="654">
        <v>45092</v>
      </c>
      <c r="P5313" s="118">
        <v>24.05</v>
      </c>
      <c r="Q5313" s="271" t="s">
        <v>100</v>
      </c>
      <c r="R5313" s="455">
        <f t="shared" si="115"/>
        <v>2023</v>
      </c>
    </row>
    <row r="5314" spans="1:23" ht="23.25" hidden="1" customHeight="1" x14ac:dyDescent="0.25">
      <c r="A5314" s="440" t="s">
        <v>6654</v>
      </c>
      <c r="B5314" s="124" t="s">
        <v>8575</v>
      </c>
      <c r="C5314" s="118" t="s">
        <v>798</v>
      </c>
      <c r="D5314" s="118" t="s">
        <v>8576</v>
      </c>
      <c r="E5314" s="124" t="s">
        <v>8575</v>
      </c>
      <c r="F5314" s="118" t="s">
        <v>3141</v>
      </c>
      <c r="G5314" s="118">
        <v>2</v>
      </c>
      <c r="H5314" s="650">
        <v>79.34</v>
      </c>
      <c r="I5314" s="650">
        <f t="shared" si="117"/>
        <v>158.68</v>
      </c>
      <c r="J5314" s="500">
        <v>45035</v>
      </c>
      <c r="K5314" s="673" t="s">
        <v>33</v>
      </c>
      <c r="L5314" s="310"/>
      <c r="M5314" s="652" t="s">
        <v>4469</v>
      </c>
      <c r="N5314" s="654">
        <v>45063</v>
      </c>
      <c r="O5314" s="654">
        <v>45092</v>
      </c>
      <c r="P5314" s="118">
        <v>30.06</v>
      </c>
      <c r="Q5314" s="271" t="s">
        <v>100</v>
      </c>
      <c r="R5314" s="455">
        <f t="shared" si="115"/>
        <v>2023</v>
      </c>
      <c r="S5314" s="550"/>
      <c r="T5314" s="550"/>
      <c r="U5314" s="550"/>
      <c r="V5314" s="550"/>
      <c r="W5314" s="550"/>
    </row>
    <row r="5315" spans="1:23" ht="23.25" hidden="1" customHeight="1" x14ac:dyDescent="0.25">
      <c r="A5315" s="440" t="s">
        <v>6654</v>
      </c>
      <c r="B5315" s="124" t="s">
        <v>8577</v>
      </c>
      <c r="C5315" s="118" t="s">
        <v>8573</v>
      </c>
      <c r="D5315" s="118">
        <v>83691504</v>
      </c>
      <c r="E5315" s="124" t="s">
        <v>8577</v>
      </c>
      <c r="F5315" s="118" t="s">
        <v>3141</v>
      </c>
      <c r="G5315" s="118">
        <v>1</v>
      </c>
      <c r="H5315" s="650">
        <v>240</v>
      </c>
      <c r="I5315" s="650">
        <f t="shared" si="117"/>
        <v>240</v>
      </c>
      <c r="J5315" s="500">
        <v>45035</v>
      </c>
      <c r="K5315" s="673" t="s">
        <v>33</v>
      </c>
      <c r="L5315" s="310"/>
      <c r="M5315" s="652" t="s">
        <v>4469</v>
      </c>
      <c r="N5315" s="654">
        <v>45063</v>
      </c>
      <c r="O5315" s="654">
        <v>45092</v>
      </c>
      <c r="P5315" s="118"/>
      <c r="Q5315" s="271" t="s">
        <v>100</v>
      </c>
      <c r="R5315" s="455">
        <f t="shared" si="115"/>
        <v>2023</v>
      </c>
      <c r="S5315" s="550"/>
      <c r="T5315" s="550"/>
      <c r="U5315" s="550"/>
      <c r="V5315" s="550"/>
      <c r="W5315" s="550"/>
    </row>
    <row r="5316" spans="1:23" ht="23.25" hidden="1" customHeight="1" x14ac:dyDescent="0.25">
      <c r="A5316" s="440" t="s">
        <v>6654</v>
      </c>
      <c r="B5316" s="124" t="s">
        <v>8578</v>
      </c>
      <c r="C5316" s="118" t="s">
        <v>8579</v>
      </c>
      <c r="D5316" s="118" t="s">
        <v>8580</v>
      </c>
      <c r="E5316" s="124" t="s">
        <v>8578</v>
      </c>
      <c r="F5316" s="118" t="s">
        <v>3141</v>
      </c>
      <c r="G5316" s="118">
        <v>2</v>
      </c>
      <c r="H5316" s="650">
        <v>2.67</v>
      </c>
      <c r="I5316" s="650">
        <f t="shared" si="117"/>
        <v>5.34</v>
      </c>
      <c r="J5316" s="168">
        <v>45035</v>
      </c>
      <c r="K5316" s="673" t="s">
        <v>234</v>
      </c>
      <c r="L5316" s="310"/>
      <c r="M5316" s="652" t="s">
        <v>4469</v>
      </c>
      <c r="N5316" s="654">
        <v>45063</v>
      </c>
      <c r="O5316" s="654">
        <v>45089</v>
      </c>
      <c r="P5316" s="118" t="s">
        <v>8566</v>
      </c>
      <c r="Q5316" s="271" t="s">
        <v>100</v>
      </c>
      <c r="R5316" s="455">
        <f t="shared" si="115"/>
        <v>2023</v>
      </c>
    </row>
    <row r="5317" spans="1:23" ht="23.25" hidden="1" customHeight="1" x14ac:dyDescent="0.25">
      <c r="A5317" s="440" t="s">
        <v>6654</v>
      </c>
      <c r="B5317" s="124" t="s">
        <v>8581</v>
      </c>
      <c r="C5317" s="118" t="s">
        <v>52</v>
      </c>
      <c r="D5317" s="118">
        <v>566500</v>
      </c>
      <c r="E5317" s="124" t="s">
        <v>8581</v>
      </c>
      <c r="F5317" s="118" t="s">
        <v>3141</v>
      </c>
      <c r="G5317" s="118">
        <v>1</v>
      </c>
      <c r="H5317" s="650">
        <v>73.33</v>
      </c>
      <c r="I5317" s="650">
        <f t="shared" si="117"/>
        <v>73.33</v>
      </c>
      <c r="J5317" s="500">
        <v>45035</v>
      </c>
      <c r="K5317" s="673" t="s">
        <v>33</v>
      </c>
      <c r="L5317" s="310"/>
      <c r="M5317" s="652" t="s">
        <v>4469</v>
      </c>
      <c r="N5317" s="654">
        <v>45063</v>
      </c>
      <c r="O5317" s="654">
        <v>45092</v>
      </c>
      <c r="P5317" s="118">
        <v>12.06</v>
      </c>
      <c r="Q5317" s="271" t="s">
        <v>100</v>
      </c>
      <c r="R5317" s="455">
        <f t="shared" si="115"/>
        <v>2023</v>
      </c>
    </row>
    <row r="5318" spans="1:23" ht="23.25" hidden="1" customHeight="1" x14ac:dyDescent="0.25">
      <c r="A5318" s="440" t="s">
        <v>6654</v>
      </c>
      <c r="B5318" s="124" t="s">
        <v>8582</v>
      </c>
      <c r="C5318" s="118" t="s">
        <v>52</v>
      </c>
      <c r="D5318" s="118">
        <v>566501</v>
      </c>
      <c r="E5318" s="124" t="s">
        <v>8582</v>
      </c>
      <c r="F5318" s="118" t="s">
        <v>3141</v>
      </c>
      <c r="G5318" s="118">
        <v>1</v>
      </c>
      <c r="H5318" s="650">
        <v>87.3</v>
      </c>
      <c r="I5318" s="650">
        <f t="shared" si="117"/>
        <v>87.3</v>
      </c>
      <c r="J5318" s="500">
        <v>45035</v>
      </c>
      <c r="K5318" s="673" t="s">
        <v>33</v>
      </c>
      <c r="L5318" s="310"/>
      <c r="M5318" s="652" t="s">
        <v>4469</v>
      </c>
      <c r="N5318" s="654">
        <v>45063</v>
      </c>
      <c r="O5318" s="654">
        <v>45092</v>
      </c>
      <c r="P5318" s="118">
        <v>25.05</v>
      </c>
      <c r="Q5318" s="271" t="s">
        <v>100</v>
      </c>
      <c r="R5318" s="455">
        <f t="shared" si="115"/>
        <v>2023</v>
      </c>
      <c r="S5318" s="124"/>
      <c r="T5318" s="124"/>
      <c r="U5318" s="124"/>
      <c r="V5318" s="124"/>
      <c r="W5318" s="124"/>
    </row>
    <row r="5319" spans="1:23" ht="23.25" hidden="1" customHeight="1" x14ac:dyDescent="0.25">
      <c r="A5319" s="440" t="s">
        <v>6654</v>
      </c>
      <c r="B5319" s="124" t="s">
        <v>8583</v>
      </c>
      <c r="C5319" s="118" t="s">
        <v>52</v>
      </c>
      <c r="D5319" s="118">
        <v>8043213</v>
      </c>
      <c r="E5319" s="124" t="s">
        <v>8583</v>
      </c>
      <c r="F5319" s="118" t="s">
        <v>3141</v>
      </c>
      <c r="G5319" s="118">
        <v>1</v>
      </c>
      <c r="H5319" s="650">
        <v>42.61</v>
      </c>
      <c r="I5319" s="650">
        <f t="shared" si="117"/>
        <v>42.61</v>
      </c>
      <c r="J5319" s="500">
        <v>45035</v>
      </c>
      <c r="K5319" s="673" t="s">
        <v>33</v>
      </c>
      <c r="L5319" s="310"/>
      <c r="M5319" s="652" t="s">
        <v>4469</v>
      </c>
      <c r="N5319" s="654">
        <v>45063</v>
      </c>
      <c r="O5319" s="654">
        <v>45092</v>
      </c>
      <c r="P5319" s="118">
        <v>25.05</v>
      </c>
      <c r="Q5319" s="271" t="s">
        <v>100</v>
      </c>
      <c r="R5319" s="455">
        <f t="shared" si="115"/>
        <v>2023</v>
      </c>
    </row>
    <row r="5320" spans="1:23" s="124" customFormat="1" ht="23.25" hidden="1" customHeight="1" x14ac:dyDescent="0.25">
      <c r="A5320" s="440" t="s">
        <v>36</v>
      </c>
      <c r="B5320" s="124" t="s">
        <v>8584</v>
      </c>
      <c r="C5320" s="118" t="s">
        <v>5</v>
      </c>
      <c r="D5320" s="118" t="s">
        <v>8585</v>
      </c>
      <c r="E5320" s="124" t="s">
        <v>8586</v>
      </c>
      <c r="F5320" s="118" t="s">
        <v>32</v>
      </c>
      <c r="G5320" s="118">
        <v>1</v>
      </c>
      <c r="H5320" s="650">
        <v>1600</v>
      </c>
      <c r="I5320" s="650">
        <v>1600</v>
      </c>
      <c r="J5320" s="168">
        <v>45041</v>
      </c>
      <c r="K5320" s="673" t="s">
        <v>5</v>
      </c>
      <c r="L5320" s="310"/>
      <c r="M5320" s="652" t="s">
        <v>3044</v>
      </c>
      <c r="N5320" s="654">
        <v>45055</v>
      </c>
      <c r="O5320" s="674"/>
      <c r="P5320" s="118"/>
      <c r="Q5320" s="271" t="s">
        <v>77</v>
      </c>
      <c r="R5320" s="455">
        <f t="shared" si="115"/>
        <v>2023</v>
      </c>
      <c r="S5320" s="330"/>
      <c r="T5320" s="330"/>
      <c r="U5320" s="330"/>
      <c r="V5320" s="330"/>
      <c r="W5320" s="330"/>
    </row>
    <row r="5321" spans="1:23" ht="23.25" hidden="1" customHeight="1" x14ac:dyDescent="0.25">
      <c r="A5321" s="440" t="s">
        <v>9</v>
      </c>
      <c r="B5321" s="4" t="s">
        <v>7673</v>
      </c>
      <c r="C5321" s="664"/>
      <c r="D5321" s="440"/>
      <c r="E5321" s="479" t="s">
        <v>7673</v>
      </c>
      <c r="F5321" s="118" t="s">
        <v>8402</v>
      </c>
      <c r="G5321" s="664">
        <v>20</v>
      </c>
      <c r="H5321" s="440"/>
      <c r="I5321" s="440"/>
      <c r="J5321" s="958" t="s">
        <v>8403</v>
      </c>
      <c r="K5321" s="673" t="s">
        <v>1560</v>
      </c>
      <c r="L5321" s="276"/>
      <c r="M5321" s="652" t="s">
        <v>3014</v>
      </c>
      <c r="N5321" s="654">
        <v>45398</v>
      </c>
      <c r="O5321" s="835"/>
      <c r="P5321" s="158"/>
      <c r="Q5321" s="276" t="s">
        <v>100</v>
      </c>
      <c r="R5321" s="86"/>
    </row>
    <row r="5322" spans="1:23" ht="23.25" hidden="1" customHeight="1" x14ac:dyDescent="0.25">
      <c r="A5322" s="440" t="s">
        <v>36</v>
      </c>
      <c r="B5322" s="124" t="s">
        <v>8587</v>
      </c>
      <c r="C5322" s="118" t="s">
        <v>8588</v>
      </c>
      <c r="D5322" s="118" t="s">
        <v>8589</v>
      </c>
      <c r="E5322" s="124" t="s">
        <v>8590</v>
      </c>
      <c r="F5322" s="118" t="s">
        <v>32</v>
      </c>
      <c r="G5322" s="118">
        <v>1</v>
      </c>
      <c r="H5322" s="650">
        <v>140.80000000000001</v>
      </c>
      <c r="I5322" s="650">
        <v>140.80000000000001</v>
      </c>
      <c r="J5322" s="168">
        <v>45049</v>
      </c>
      <c r="K5322" s="673" t="s">
        <v>756</v>
      </c>
      <c r="L5322" s="310"/>
      <c r="M5322" s="652" t="s">
        <v>3044</v>
      </c>
      <c r="N5322" s="654">
        <v>45058</v>
      </c>
      <c r="O5322" s="654">
        <v>45062</v>
      </c>
      <c r="P5322" s="118" t="s">
        <v>8591</v>
      </c>
      <c r="Q5322" s="271" t="s">
        <v>100</v>
      </c>
      <c r="R5322" s="455">
        <f t="shared" ref="R5322:R5335" si="118">IF(F5322&lt;&gt;"",YEAR(J5322))</f>
        <v>2023</v>
      </c>
      <c r="S5322" s="124"/>
      <c r="T5322" s="124"/>
      <c r="U5322" s="124"/>
      <c r="V5322" s="124"/>
      <c r="W5322" s="124"/>
    </row>
    <row r="5323" spans="1:23" ht="23.25" hidden="1" customHeight="1" x14ac:dyDescent="0.25">
      <c r="A5323" s="440" t="s">
        <v>36</v>
      </c>
      <c r="B5323" s="124" t="s">
        <v>8587</v>
      </c>
      <c r="C5323" s="118" t="s">
        <v>8588</v>
      </c>
      <c r="D5323" s="118" t="s">
        <v>8589</v>
      </c>
      <c r="E5323" s="124" t="s">
        <v>8592</v>
      </c>
      <c r="F5323" s="118" t="s">
        <v>32</v>
      </c>
      <c r="G5323" s="118">
        <v>1</v>
      </c>
      <c r="H5323" s="650">
        <v>137.4</v>
      </c>
      <c r="I5323" s="650">
        <v>137.4</v>
      </c>
      <c r="J5323" s="168">
        <v>45049</v>
      </c>
      <c r="K5323" s="673" t="s">
        <v>756</v>
      </c>
      <c r="L5323" s="310"/>
      <c r="M5323" s="652" t="s">
        <v>3044</v>
      </c>
      <c r="N5323" s="654">
        <v>45058</v>
      </c>
      <c r="O5323" s="654">
        <v>45062</v>
      </c>
      <c r="P5323" s="118" t="s">
        <v>8591</v>
      </c>
      <c r="Q5323" s="271" t="s">
        <v>100</v>
      </c>
      <c r="R5323" s="455">
        <f t="shared" si="118"/>
        <v>2023</v>
      </c>
      <c r="S5323" s="124"/>
      <c r="T5323" s="124"/>
      <c r="U5323" s="124"/>
      <c r="V5323" s="124"/>
      <c r="W5323" s="124"/>
    </row>
    <row r="5324" spans="1:23" ht="23.25" hidden="1" customHeight="1" x14ac:dyDescent="0.25">
      <c r="A5324" s="418" t="s">
        <v>429</v>
      </c>
      <c r="B5324" s="507" t="s">
        <v>8593</v>
      </c>
      <c r="C5324" s="118" t="s">
        <v>3528</v>
      </c>
      <c r="D5324" s="118" t="s">
        <v>8594</v>
      </c>
      <c r="E5324" s="481" t="s">
        <v>8595</v>
      </c>
      <c r="F5324" s="118" t="s">
        <v>3964</v>
      </c>
      <c r="G5324" s="118">
        <v>10</v>
      </c>
      <c r="H5324" s="650"/>
      <c r="I5324" s="650"/>
      <c r="J5324" s="168">
        <v>45051</v>
      </c>
      <c r="K5324" s="782" t="s">
        <v>7532</v>
      </c>
      <c r="L5324" s="312"/>
      <c r="M5324" s="652" t="s">
        <v>4279</v>
      </c>
      <c r="N5324" s="654">
        <v>44966</v>
      </c>
      <c r="O5324" s="654">
        <v>44967</v>
      </c>
      <c r="P5324" s="654" t="s">
        <v>260</v>
      </c>
      <c r="Q5324" s="271" t="s">
        <v>77</v>
      </c>
      <c r="R5324" s="455">
        <f t="shared" si="118"/>
        <v>2023</v>
      </c>
      <c r="S5324" s="564"/>
      <c r="T5324" s="564"/>
      <c r="U5324" s="564"/>
      <c r="V5324" s="564"/>
      <c r="W5324" s="564"/>
    </row>
    <row r="5325" spans="1:23" ht="23.25" hidden="1" customHeight="1" x14ac:dyDescent="0.25">
      <c r="A5325" s="124" t="s">
        <v>4</v>
      </c>
      <c r="B5325" s="124" t="s">
        <v>8328</v>
      </c>
      <c r="C5325" s="118" t="s">
        <v>3203</v>
      </c>
      <c r="D5325" s="118">
        <v>26700500</v>
      </c>
      <c r="E5325" s="124" t="s">
        <v>8328</v>
      </c>
      <c r="F5325" s="158" t="s">
        <v>3964</v>
      </c>
      <c r="G5325" s="158">
        <v>1</v>
      </c>
      <c r="H5325" s="650"/>
      <c r="I5325" s="650">
        <v>0</v>
      </c>
      <c r="J5325" s="168">
        <v>45051</v>
      </c>
      <c r="K5325" s="673" t="s">
        <v>1560</v>
      </c>
      <c r="L5325" s="276" t="s">
        <v>8596</v>
      </c>
      <c r="M5325" s="652" t="s">
        <v>260</v>
      </c>
      <c r="N5325" s="653">
        <v>45072</v>
      </c>
      <c r="O5325" s="653">
        <v>45076</v>
      </c>
      <c r="P5325" s="158"/>
      <c r="Q5325" s="276" t="s">
        <v>100</v>
      </c>
      <c r="R5325" s="455">
        <f t="shared" si="118"/>
        <v>2023</v>
      </c>
      <c r="S5325" s="564"/>
      <c r="T5325" s="564"/>
      <c r="U5325" s="564"/>
      <c r="V5325" s="564"/>
      <c r="W5325" s="564"/>
    </row>
    <row r="5326" spans="1:23" ht="23.25" hidden="1" customHeight="1" x14ac:dyDescent="0.25">
      <c r="A5326" s="440" t="s">
        <v>6</v>
      </c>
      <c r="B5326" s="124" t="s">
        <v>8597</v>
      </c>
      <c r="C5326" s="118"/>
      <c r="D5326" s="118"/>
      <c r="E5326" s="124" t="s">
        <v>8597</v>
      </c>
      <c r="F5326" s="118" t="s">
        <v>32</v>
      </c>
      <c r="G5326" s="118">
        <v>1</v>
      </c>
      <c r="H5326" s="650"/>
      <c r="I5326" s="650"/>
      <c r="J5326" s="168">
        <v>45051</v>
      </c>
      <c r="K5326" s="673" t="s">
        <v>8598</v>
      </c>
      <c r="L5326" s="312"/>
      <c r="M5326" s="652" t="s">
        <v>3044</v>
      </c>
      <c r="N5326" s="654">
        <v>45058</v>
      </c>
      <c r="O5326" s="654">
        <v>45062</v>
      </c>
      <c r="P5326" s="118"/>
      <c r="Q5326" s="271" t="s">
        <v>67</v>
      </c>
      <c r="R5326" s="455">
        <f t="shared" si="118"/>
        <v>2023</v>
      </c>
      <c r="S5326" s="124"/>
      <c r="T5326" s="124"/>
      <c r="U5326" s="124"/>
      <c r="V5326" s="124"/>
      <c r="W5326" s="124"/>
    </row>
    <row r="5327" spans="1:23" ht="23.25" hidden="1" customHeight="1" x14ac:dyDescent="0.25">
      <c r="A5327" s="418" t="s">
        <v>429</v>
      </c>
      <c r="B5327" s="507" t="s">
        <v>8599</v>
      </c>
      <c r="C5327" s="118" t="s">
        <v>3528</v>
      </c>
      <c r="D5327" s="118" t="s">
        <v>8600</v>
      </c>
      <c r="E5327" s="481" t="s">
        <v>8601</v>
      </c>
      <c r="F5327" s="118" t="s">
        <v>3964</v>
      </c>
      <c r="G5327" s="118">
        <v>10</v>
      </c>
      <c r="H5327" s="650"/>
      <c r="I5327" s="650"/>
      <c r="J5327" s="168">
        <v>45051</v>
      </c>
      <c r="K5327" s="782" t="s">
        <v>7532</v>
      </c>
      <c r="L5327" s="312"/>
      <c r="M5327" s="652" t="s">
        <v>4279</v>
      </c>
      <c r="N5327" s="654">
        <v>44966</v>
      </c>
      <c r="O5327" s="654">
        <v>44967</v>
      </c>
      <c r="P5327" s="654" t="s">
        <v>3119</v>
      </c>
      <c r="Q5327" s="271" t="s">
        <v>100</v>
      </c>
      <c r="R5327" s="455">
        <f t="shared" si="118"/>
        <v>2023</v>
      </c>
    </row>
    <row r="5328" spans="1:23" s="716" customFormat="1" ht="23.25" hidden="1" customHeight="1" x14ac:dyDescent="0.25">
      <c r="A5328" s="440" t="s">
        <v>78</v>
      </c>
      <c r="B5328" s="124" t="s">
        <v>8602</v>
      </c>
      <c r="C5328" s="118" t="s">
        <v>4217</v>
      </c>
      <c r="D5328" s="118" t="s">
        <v>8603</v>
      </c>
      <c r="E5328" s="124" t="s">
        <v>8604</v>
      </c>
      <c r="F5328" s="118" t="s">
        <v>32</v>
      </c>
      <c r="G5328" s="118">
        <v>1</v>
      </c>
      <c r="H5328" s="650">
        <v>554.24</v>
      </c>
      <c r="I5328" s="650">
        <v>554.24</v>
      </c>
      <c r="J5328" s="500">
        <v>45051</v>
      </c>
      <c r="K5328" s="673" t="s">
        <v>33</v>
      </c>
      <c r="L5328" s="310"/>
      <c r="M5328" s="652" t="s">
        <v>3044</v>
      </c>
      <c r="N5328" s="654">
        <v>45058</v>
      </c>
      <c r="O5328" s="654">
        <v>45062</v>
      </c>
      <c r="P5328" s="118"/>
      <c r="Q5328" s="271" t="s">
        <v>100</v>
      </c>
      <c r="R5328" s="455">
        <f t="shared" si="118"/>
        <v>2023</v>
      </c>
      <c r="S5328" s="564"/>
      <c r="T5328" s="564"/>
      <c r="U5328" s="564"/>
      <c r="V5328" s="564"/>
      <c r="W5328" s="564"/>
    </row>
    <row r="5329" spans="1:23" ht="23.25" hidden="1" customHeight="1" x14ac:dyDescent="0.25">
      <c r="A5329" s="5" t="s">
        <v>9</v>
      </c>
      <c r="B5329" s="5" t="s">
        <v>3924</v>
      </c>
      <c r="C5329" s="376" t="s">
        <v>976</v>
      </c>
      <c r="D5329" s="332" t="s">
        <v>3925</v>
      </c>
      <c r="E5329" s="3" t="s">
        <v>3924</v>
      </c>
      <c r="F5329" s="344" t="s">
        <v>50</v>
      </c>
      <c r="G5329" s="344">
        <v>10</v>
      </c>
      <c r="H5329" s="650"/>
      <c r="I5329" s="650"/>
      <c r="J5329" s="366">
        <v>45052</v>
      </c>
      <c r="K5329" s="598" t="s">
        <v>188</v>
      </c>
      <c r="L5329" s="310"/>
      <c r="M5329" s="652" t="s">
        <v>2352</v>
      </c>
      <c r="N5329" s="654">
        <v>45089</v>
      </c>
      <c r="O5329" s="654">
        <v>45092</v>
      </c>
      <c r="P5329" s="7"/>
      <c r="Q5329" s="271" t="s">
        <v>100</v>
      </c>
      <c r="R5329" s="455">
        <f t="shared" si="118"/>
        <v>2023</v>
      </c>
    </row>
    <row r="5330" spans="1:23" ht="23.25" hidden="1" customHeight="1" x14ac:dyDescent="0.25">
      <c r="A5330" s="5" t="s">
        <v>9</v>
      </c>
      <c r="B5330" s="5" t="s">
        <v>3973</v>
      </c>
      <c r="C5330" s="376" t="s">
        <v>976</v>
      </c>
      <c r="D5330" s="332" t="s">
        <v>3974</v>
      </c>
      <c r="E5330" s="3" t="s">
        <v>3973</v>
      </c>
      <c r="F5330" s="344" t="s">
        <v>50</v>
      </c>
      <c r="G5330" s="344">
        <v>10</v>
      </c>
      <c r="H5330" s="650"/>
      <c r="I5330" s="650"/>
      <c r="J5330" s="366">
        <v>45052</v>
      </c>
      <c r="K5330" s="598" t="s">
        <v>188</v>
      </c>
      <c r="L5330" s="310"/>
      <c r="M5330" s="652" t="s">
        <v>2352</v>
      </c>
      <c r="N5330" s="654">
        <v>45089</v>
      </c>
      <c r="O5330" s="654">
        <v>45092</v>
      </c>
      <c r="P5330" s="7"/>
      <c r="Q5330" s="271" t="s">
        <v>100</v>
      </c>
      <c r="R5330" s="455">
        <f t="shared" si="118"/>
        <v>2023</v>
      </c>
      <c r="S5330" s="564"/>
      <c r="T5330" s="564"/>
      <c r="U5330" s="564"/>
      <c r="V5330" s="564"/>
      <c r="W5330" s="564"/>
    </row>
    <row r="5331" spans="1:23" ht="23.25" hidden="1" customHeight="1" x14ac:dyDescent="0.25">
      <c r="A5331" s="5" t="s">
        <v>9</v>
      </c>
      <c r="B5331" s="5" t="s">
        <v>3926</v>
      </c>
      <c r="C5331" s="376" t="s">
        <v>976</v>
      </c>
      <c r="D5331" s="332" t="s">
        <v>3927</v>
      </c>
      <c r="E5331" s="3" t="s">
        <v>3926</v>
      </c>
      <c r="F5331" s="344" t="s">
        <v>50</v>
      </c>
      <c r="G5331" s="344">
        <v>10</v>
      </c>
      <c r="H5331" s="650"/>
      <c r="I5331" s="650"/>
      <c r="J5331" s="366">
        <v>45052</v>
      </c>
      <c r="K5331" s="598" t="s">
        <v>188</v>
      </c>
      <c r="L5331" s="310"/>
      <c r="M5331" s="652" t="s">
        <v>2352</v>
      </c>
      <c r="N5331" s="654">
        <v>45089</v>
      </c>
      <c r="O5331" s="654">
        <v>45092</v>
      </c>
      <c r="P5331" s="7"/>
      <c r="Q5331" s="271" t="s">
        <v>100</v>
      </c>
      <c r="R5331" s="455">
        <f t="shared" si="118"/>
        <v>2023</v>
      </c>
    </row>
    <row r="5332" spans="1:23" ht="23.25" hidden="1" customHeight="1" x14ac:dyDescent="0.25">
      <c r="A5332" s="5" t="s">
        <v>9</v>
      </c>
      <c r="B5332" s="5" t="s">
        <v>3928</v>
      </c>
      <c r="C5332" s="376" t="s">
        <v>976</v>
      </c>
      <c r="D5332" s="332" t="s">
        <v>3929</v>
      </c>
      <c r="E5332" s="3" t="s">
        <v>3928</v>
      </c>
      <c r="F5332" s="344" t="s">
        <v>50</v>
      </c>
      <c r="G5332" s="344">
        <v>10</v>
      </c>
      <c r="H5332" s="650"/>
      <c r="I5332" s="650"/>
      <c r="J5332" s="366">
        <v>45052</v>
      </c>
      <c r="K5332" s="598" t="s">
        <v>188</v>
      </c>
      <c r="L5332" s="310"/>
      <c r="M5332" s="652" t="s">
        <v>2352</v>
      </c>
      <c r="N5332" s="654">
        <v>45089</v>
      </c>
      <c r="O5332" s="654">
        <v>45092</v>
      </c>
      <c r="P5332" s="7"/>
      <c r="Q5332" s="271" t="s">
        <v>100</v>
      </c>
      <c r="R5332" s="455">
        <f t="shared" si="118"/>
        <v>2023</v>
      </c>
    </row>
    <row r="5333" spans="1:23" ht="23.25" hidden="1" customHeight="1" x14ac:dyDescent="0.25">
      <c r="A5333" s="440" t="s">
        <v>36</v>
      </c>
      <c r="B5333" s="124" t="s">
        <v>8605</v>
      </c>
      <c r="C5333" s="118"/>
      <c r="D5333" s="118">
        <v>54023</v>
      </c>
      <c r="E5333" s="124" t="s">
        <v>8606</v>
      </c>
      <c r="F5333" s="118" t="s">
        <v>32</v>
      </c>
      <c r="G5333" s="118">
        <v>1</v>
      </c>
      <c r="H5333" s="650">
        <v>322.16000000000003</v>
      </c>
      <c r="I5333" s="650">
        <v>322.16000000000003</v>
      </c>
      <c r="J5333" s="168">
        <v>45055</v>
      </c>
      <c r="K5333" s="673" t="s">
        <v>8607</v>
      </c>
      <c r="L5333" s="310"/>
      <c r="M5333" s="652" t="s">
        <v>3044</v>
      </c>
      <c r="N5333" s="654">
        <v>45061</v>
      </c>
      <c r="O5333" s="654">
        <v>45065</v>
      </c>
      <c r="P5333" s="118"/>
      <c r="Q5333" s="271" t="s">
        <v>67</v>
      </c>
      <c r="R5333" s="455">
        <f t="shared" si="118"/>
        <v>2023</v>
      </c>
    </row>
    <row r="5334" spans="1:23" s="124" customFormat="1" ht="23.25" hidden="1" customHeight="1" x14ac:dyDescent="0.25">
      <c r="A5334" s="456" t="s">
        <v>10</v>
      </c>
      <c r="B5334" s="438" t="s">
        <v>655</v>
      </c>
      <c r="C5334" s="668" t="s">
        <v>220</v>
      </c>
      <c r="D5334" s="470">
        <v>22824</v>
      </c>
      <c r="E5334" s="337" t="s">
        <v>656</v>
      </c>
      <c r="F5334" s="344" t="s">
        <v>32</v>
      </c>
      <c r="G5334" s="439">
        <v>2</v>
      </c>
      <c r="H5334" s="650"/>
      <c r="I5334" s="650"/>
      <c r="J5334" s="919">
        <v>45056</v>
      </c>
      <c r="K5334" s="602" t="s">
        <v>220</v>
      </c>
      <c r="L5334" s="312"/>
      <c r="M5334" s="652" t="s">
        <v>4469</v>
      </c>
      <c r="N5334" s="654">
        <v>45065</v>
      </c>
      <c r="O5334" s="654">
        <v>45072</v>
      </c>
      <c r="P5334" s="118"/>
      <c r="Q5334" s="271" t="s">
        <v>100</v>
      </c>
      <c r="R5334" s="455">
        <f t="shared" si="118"/>
        <v>2023</v>
      </c>
      <c r="S5334" s="330"/>
      <c r="T5334" s="330"/>
      <c r="U5334" s="330"/>
      <c r="V5334" s="330"/>
      <c r="W5334" s="330"/>
    </row>
    <row r="5335" spans="1:23" s="124" customFormat="1" ht="23.25" hidden="1" customHeight="1" x14ac:dyDescent="0.25">
      <c r="A5335" s="124" t="s">
        <v>9</v>
      </c>
      <c r="B5335" s="124" t="s">
        <v>8608</v>
      </c>
      <c r="C5335" s="118" t="s">
        <v>917</v>
      </c>
      <c r="D5335" s="118">
        <v>577</v>
      </c>
      <c r="E5335" s="124" t="s">
        <v>8608</v>
      </c>
      <c r="F5335" s="158" t="s">
        <v>50</v>
      </c>
      <c r="G5335" s="158">
        <v>6</v>
      </c>
      <c r="H5335" s="650"/>
      <c r="I5335" s="650"/>
      <c r="J5335" s="168">
        <v>45056</v>
      </c>
      <c r="K5335" s="673" t="s">
        <v>1560</v>
      </c>
      <c r="L5335" s="276" t="s">
        <v>8609</v>
      </c>
      <c r="M5335" s="652"/>
      <c r="N5335" s="653" t="s">
        <v>8610</v>
      </c>
      <c r="O5335" s="835"/>
      <c r="P5335" s="158"/>
      <c r="Q5335" s="276" t="s">
        <v>67</v>
      </c>
      <c r="R5335" s="455">
        <f t="shared" si="118"/>
        <v>2023</v>
      </c>
    </row>
    <row r="5336" spans="1:23" s="124" customFormat="1" ht="23.25" hidden="1" customHeight="1" x14ac:dyDescent="0.25">
      <c r="A5336" s="124" t="s">
        <v>9</v>
      </c>
      <c r="B5336" s="124" t="s">
        <v>8611</v>
      </c>
      <c r="C5336" s="118"/>
      <c r="D5336" s="118" t="s">
        <v>8612</v>
      </c>
      <c r="E5336" s="124" t="s">
        <v>8611</v>
      </c>
      <c r="F5336" s="118" t="s">
        <v>50</v>
      </c>
      <c r="G5336" s="118">
        <v>1</v>
      </c>
      <c r="H5336" s="650"/>
      <c r="I5336" s="650" t="s">
        <v>8613</v>
      </c>
      <c r="J5336" s="500" t="s">
        <v>8614</v>
      </c>
      <c r="K5336" s="673" t="s">
        <v>1560</v>
      </c>
      <c r="L5336" s="276"/>
      <c r="M5336" s="652" t="s">
        <v>3014</v>
      </c>
      <c r="N5336" s="654">
        <v>45398</v>
      </c>
      <c r="O5336" s="835"/>
      <c r="P5336" s="158"/>
      <c r="Q5336" s="276" t="s">
        <v>100</v>
      </c>
      <c r="R5336" s="86"/>
      <c r="S5336" s="330"/>
      <c r="T5336" s="330"/>
      <c r="U5336" s="330"/>
      <c r="V5336" s="330"/>
      <c r="W5336" s="330"/>
    </row>
    <row r="5337" spans="1:23" s="124" customFormat="1" ht="23.25" hidden="1" customHeight="1" x14ac:dyDescent="0.25">
      <c r="A5337" s="440" t="s">
        <v>1378</v>
      </c>
      <c r="B5337" s="124" t="s">
        <v>8615</v>
      </c>
      <c r="C5337" s="118"/>
      <c r="D5337" s="664" t="s">
        <v>8616</v>
      </c>
      <c r="E5337" s="124" t="s">
        <v>8615</v>
      </c>
      <c r="F5337" s="118" t="s">
        <v>3964</v>
      </c>
      <c r="G5337" s="118">
        <v>1</v>
      </c>
      <c r="H5337" s="650">
        <v>43.6</v>
      </c>
      <c r="I5337" s="650">
        <v>43.6</v>
      </c>
      <c r="J5337" s="168">
        <v>45061</v>
      </c>
      <c r="K5337" s="673" t="s">
        <v>1560</v>
      </c>
      <c r="L5337" s="312"/>
      <c r="M5337" s="652" t="s">
        <v>4469</v>
      </c>
      <c r="N5337" s="654">
        <v>45065</v>
      </c>
      <c r="O5337" s="654">
        <v>45072</v>
      </c>
      <c r="P5337" s="654">
        <v>45075</v>
      </c>
      <c r="Q5337" s="271" t="s">
        <v>100</v>
      </c>
      <c r="R5337" s="455">
        <f t="shared" ref="R5337:R5368" si="119">IF(F5337&lt;&gt;"",YEAR(J5337))</f>
        <v>2023</v>
      </c>
      <c r="S5337" s="330"/>
      <c r="T5337" s="330"/>
      <c r="U5337" s="330"/>
      <c r="V5337" s="330"/>
      <c r="W5337" s="330"/>
    </row>
    <row r="5338" spans="1:23" s="124" customFormat="1" ht="23.25" hidden="1" customHeight="1" x14ac:dyDescent="0.25">
      <c r="A5338" s="4" t="s">
        <v>2641</v>
      </c>
      <c r="B5338" s="4" t="s">
        <v>7730</v>
      </c>
      <c r="C5338" s="430" t="s">
        <v>220</v>
      </c>
      <c r="D5338" s="118">
        <v>10839</v>
      </c>
      <c r="E5338" s="86" t="s">
        <v>7731</v>
      </c>
      <c r="F5338" s="332" t="s">
        <v>32</v>
      </c>
      <c r="G5338" s="332">
        <v>4</v>
      </c>
      <c r="H5338" s="650"/>
      <c r="I5338" s="650"/>
      <c r="J5338" s="419">
        <v>45062</v>
      </c>
      <c r="K5338" s="602" t="s">
        <v>220</v>
      </c>
      <c r="L5338" s="312"/>
      <c r="M5338" s="652" t="s">
        <v>4469</v>
      </c>
      <c r="N5338" s="654">
        <v>45065</v>
      </c>
      <c r="O5338" s="654">
        <v>45072</v>
      </c>
      <c r="P5338" s="118"/>
      <c r="Q5338" s="271" t="s">
        <v>100</v>
      </c>
      <c r="R5338" s="455">
        <f t="shared" si="119"/>
        <v>2023</v>
      </c>
    </row>
    <row r="5339" spans="1:23" s="124" customFormat="1" ht="23.25" hidden="1" customHeight="1" x14ac:dyDescent="0.25">
      <c r="A5339" s="440" t="s">
        <v>4</v>
      </c>
      <c r="B5339" s="124" t="s">
        <v>8617</v>
      </c>
      <c r="C5339" s="118" t="s">
        <v>1507</v>
      </c>
      <c r="D5339" s="118" t="s">
        <v>8618</v>
      </c>
      <c r="E5339" s="124" t="s">
        <v>8619</v>
      </c>
      <c r="F5339" s="118" t="s">
        <v>32</v>
      </c>
      <c r="G5339" s="118">
        <v>1</v>
      </c>
      <c r="H5339" s="650">
        <v>708.23</v>
      </c>
      <c r="I5339" s="650">
        <v>708.23</v>
      </c>
      <c r="J5339" s="500">
        <v>45064</v>
      </c>
      <c r="K5339" s="671" t="s">
        <v>33</v>
      </c>
      <c r="L5339" s="310"/>
      <c r="M5339" s="652" t="s">
        <v>4469</v>
      </c>
      <c r="N5339" s="654">
        <v>45065</v>
      </c>
      <c r="O5339" s="654">
        <v>45072</v>
      </c>
      <c r="P5339" s="118"/>
      <c r="Q5339" s="271" t="s">
        <v>100</v>
      </c>
      <c r="R5339" s="455">
        <f t="shared" si="119"/>
        <v>2023</v>
      </c>
      <c r="S5339" s="330"/>
      <c r="T5339" s="330"/>
      <c r="U5339" s="330"/>
      <c r="V5339" s="330"/>
      <c r="W5339" s="330"/>
    </row>
    <row r="5340" spans="1:23" s="124" customFormat="1" ht="23.25" hidden="1" customHeight="1" x14ac:dyDescent="0.25">
      <c r="A5340" s="440" t="s">
        <v>4</v>
      </c>
      <c r="B5340" s="124" t="s">
        <v>8620</v>
      </c>
      <c r="C5340" s="118" t="s">
        <v>1507</v>
      </c>
      <c r="D5340" s="118" t="s">
        <v>8621</v>
      </c>
      <c r="E5340" s="124" t="s">
        <v>8622</v>
      </c>
      <c r="F5340" s="118" t="s">
        <v>32</v>
      </c>
      <c r="G5340" s="118">
        <v>1</v>
      </c>
      <c r="H5340" s="650">
        <v>674.26</v>
      </c>
      <c r="I5340" s="650">
        <v>674.26</v>
      </c>
      <c r="J5340" s="500">
        <v>45064</v>
      </c>
      <c r="K5340" s="671" t="s">
        <v>33</v>
      </c>
      <c r="L5340" s="310"/>
      <c r="M5340" s="652" t="s">
        <v>4469</v>
      </c>
      <c r="N5340" s="654">
        <v>45065</v>
      </c>
      <c r="O5340" s="654">
        <v>45072</v>
      </c>
      <c r="P5340" s="118"/>
      <c r="Q5340" s="271" t="s">
        <v>100</v>
      </c>
      <c r="R5340" s="455">
        <f t="shared" si="119"/>
        <v>2023</v>
      </c>
      <c r="S5340" s="330"/>
      <c r="T5340" s="330"/>
      <c r="U5340" s="330"/>
      <c r="V5340" s="330"/>
      <c r="W5340" s="330"/>
    </row>
    <row r="5341" spans="1:23" s="124" customFormat="1" ht="23.25" hidden="1" customHeight="1" x14ac:dyDescent="0.25">
      <c r="A5341" s="445" t="s">
        <v>5829</v>
      </c>
      <c r="B5341" s="86" t="s">
        <v>8623</v>
      </c>
      <c r="C5341" s="445" t="s">
        <v>5831</v>
      </c>
      <c r="D5341" s="124" t="s">
        <v>8624</v>
      </c>
      <c r="E5341" s="389" t="s">
        <v>8625</v>
      </c>
      <c r="F5341" s="359" t="s">
        <v>44</v>
      </c>
      <c r="G5341" s="275">
        <v>2</v>
      </c>
      <c r="H5341" s="650">
        <v>173.36</v>
      </c>
      <c r="I5341" s="650">
        <f>G5341*H5341</f>
        <v>346.72</v>
      </c>
      <c r="J5341" s="168">
        <v>45070</v>
      </c>
      <c r="K5341" s="955" t="s">
        <v>524</v>
      </c>
      <c r="L5341" s="583" t="s">
        <v>8626</v>
      </c>
      <c r="M5341" s="652" t="s">
        <v>2352</v>
      </c>
      <c r="N5341" s="653">
        <v>45084</v>
      </c>
      <c r="O5341" s="653">
        <v>45092</v>
      </c>
      <c r="P5341" s="275"/>
      <c r="Q5341" s="971" t="s">
        <v>100</v>
      </c>
      <c r="R5341" s="455">
        <f t="shared" si="119"/>
        <v>2023</v>
      </c>
    </row>
    <row r="5342" spans="1:23" s="124" customFormat="1" ht="23.25" hidden="1" customHeight="1" x14ac:dyDescent="0.25">
      <c r="A5342" s="124" t="s">
        <v>7</v>
      </c>
      <c r="B5342" s="124" t="s">
        <v>8627</v>
      </c>
      <c r="C5342" s="118"/>
      <c r="D5342" s="118"/>
      <c r="E5342" s="124" t="s">
        <v>8627</v>
      </c>
      <c r="F5342" s="158" t="s">
        <v>50</v>
      </c>
      <c r="G5342" s="158">
        <v>1</v>
      </c>
      <c r="H5342" s="650"/>
      <c r="I5342" s="650">
        <v>190</v>
      </c>
      <c r="J5342" s="168">
        <v>45070</v>
      </c>
      <c r="K5342" s="673" t="s">
        <v>1560</v>
      </c>
      <c r="L5342" s="276" t="s">
        <v>8628</v>
      </c>
      <c r="M5342" s="652" t="s">
        <v>2352</v>
      </c>
      <c r="N5342" s="653">
        <v>45096</v>
      </c>
      <c r="O5342" s="653">
        <v>45096</v>
      </c>
      <c r="P5342" s="158"/>
      <c r="Q5342" s="276" t="s">
        <v>100</v>
      </c>
      <c r="R5342" s="455">
        <f t="shared" si="119"/>
        <v>2023</v>
      </c>
      <c r="S5342" s="330"/>
      <c r="T5342" s="330"/>
      <c r="U5342" s="330"/>
      <c r="V5342" s="330"/>
      <c r="W5342" s="330"/>
    </row>
    <row r="5343" spans="1:23" s="124" customFormat="1" ht="23.25" hidden="1" customHeight="1" x14ac:dyDescent="0.25">
      <c r="A5343" s="440" t="s">
        <v>78</v>
      </c>
      <c r="B5343" s="124" t="s">
        <v>8629</v>
      </c>
      <c r="C5343" s="118"/>
      <c r="D5343" s="118" t="s">
        <v>8630</v>
      </c>
      <c r="E5343" s="124" t="s">
        <v>8631</v>
      </c>
      <c r="F5343" s="118" t="s">
        <v>32</v>
      </c>
      <c r="G5343" s="118">
        <v>1</v>
      </c>
      <c r="H5343" s="650">
        <v>922.61</v>
      </c>
      <c r="I5343" s="650">
        <f t="shared" ref="I5343:I5348" si="120">H5343*G5343</f>
        <v>922.61</v>
      </c>
      <c r="J5343" s="168">
        <v>45078</v>
      </c>
      <c r="K5343" s="673" t="s">
        <v>5</v>
      </c>
      <c r="L5343" s="310"/>
      <c r="M5343" s="652" t="s">
        <v>2352</v>
      </c>
      <c r="N5343" s="654">
        <v>45085</v>
      </c>
      <c r="O5343" s="654">
        <v>45092</v>
      </c>
      <c r="P5343" s="118"/>
      <c r="Q5343" s="271" t="s">
        <v>100</v>
      </c>
      <c r="R5343" s="455">
        <f t="shared" si="119"/>
        <v>2023</v>
      </c>
    </row>
    <row r="5344" spans="1:23" ht="23.25" hidden="1" customHeight="1" x14ac:dyDescent="0.25">
      <c r="A5344" s="124" t="s">
        <v>78</v>
      </c>
      <c r="B5344" s="124" t="s">
        <v>8629</v>
      </c>
      <c r="C5344" s="118"/>
      <c r="D5344" s="118" t="s">
        <v>8630</v>
      </c>
      <c r="E5344" s="124" t="s">
        <v>8631</v>
      </c>
      <c r="F5344" s="158" t="s">
        <v>32</v>
      </c>
      <c r="G5344" s="158">
        <v>1</v>
      </c>
      <c r="H5344" s="650">
        <v>922.61</v>
      </c>
      <c r="I5344" s="650">
        <f t="shared" si="120"/>
        <v>922.61</v>
      </c>
      <c r="J5344" s="168">
        <v>45078</v>
      </c>
      <c r="K5344" s="673" t="s">
        <v>5</v>
      </c>
      <c r="L5344" s="276" t="s">
        <v>8632</v>
      </c>
      <c r="M5344" s="652" t="s">
        <v>4854</v>
      </c>
      <c r="N5344" s="653">
        <v>45097</v>
      </c>
      <c r="O5344" s="653">
        <v>45106</v>
      </c>
      <c r="P5344" s="158"/>
      <c r="Q5344" s="276" t="s">
        <v>100</v>
      </c>
      <c r="R5344" s="455">
        <f t="shared" si="119"/>
        <v>2023</v>
      </c>
    </row>
    <row r="5345" spans="1:23" s="124" customFormat="1" ht="23.25" hidden="1" customHeight="1" x14ac:dyDescent="0.25">
      <c r="A5345" s="124" t="s">
        <v>78</v>
      </c>
      <c r="B5345" s="124" t="s">
        <v>8633</v>
      </c>
      <c r="C5345" s="118" t="s">
        <v>8634</v>
      </c>
      <c r="D5345" s="118" t="s">
        <v>8635</v>
      </c>
      <c r="E5345" s="124" t="s">
        <v>8636</v>
      </c>
      <c r="F5345" s="118" t="s">
        <v>32</v>
      </c>
      <c r="G5345" s="158">
        <v>1</v>
      </c>
      <c r="H5345" s="650">
        <v>1378.43</v>
      </c>
      <c r="I5345" s="650">
        <f t="shared" si="120"/>
        <v>1378.43</v>
      </c>
      <c r="J5345" s="500">
        <v>45078</v>
      </c>
      <c r="K5345" s="673" t="s">
        <v>5</v>
      </c>
      <c r="L5345" s="276" t="s">
        <v>8338</v>
      </c>
      <c r="M5345" s="652" t="s">
        <v>4854</v>
      </c>
      <c r="N5345" s="653">
        <v>45103</v>
      </c>
      <c r="O5345" s="653">
        <v>45107</v>
      </c>
      <c r="P5345" s="158" t="s">
        <v>8637</v>
      </c>
      <c r="Q5345" s="276" t="s">
        <v>67</v>
      </c>
      <c r="R5345" s="455">
        <f t="shared" si="119"/>
        <v>2023</v>
      </c>
    </row>
    <row r="5346" spans="1:23" ht="23.25" hidden="1" customHeight="1" x14ac:dyDescent="0.25">
      <c r="A5346" s="124" t="s">
        <v>78</v>
      </c>
      <c r="B5346" s="124" t="s">
        <v>8638</v>
      </c>
      <c r="C5346" s="118"/>
      <c r="D5346" s="118" t="s">
        <v>8639</v>
      </c>
      <c r="E5346" s="124" t="s">
        <v>8640</v>
      </c>
      <c r="F5346" s="118" t="s">
        <v>32</v>
      </c>
      <c r="G5346" s="158">
        <v>10</v>
      </c>
      <c r="H5346" s="650">
        <v>1.8</v>
      </c>
      <c r="I5346" s="650">
        <f t="shared" si="120"/>
        <v>18</v>
      </c>
      <c r="J5346" s="500">
        <v>45079</v>
      </c>
      <c r="K5346" s="673" t="s">
        <v>5</v>
      </c>
      <c r="L5346" s="276" t="s">
        <v>8338</v>
      </c>
      <c r="M5346" s="652" t="s">
        <v>4854</v>
      </c>
      <c r="N5346" s="653">
        <v>45103</v>
      </c>
      <c r="O5346" s="653">
        <v>45107</v>
      </c>
      <c r="P5346" s="158" t="s">
        <v>8641</v>
      </c>
      <c r="Q5346" s="276" t="s">
        <v>67</v>
      </c>
      <c r="R5346" s="455">
        <f t="shared" si="119"/>
        <v>2023</v>
      </c>
    </row>
    <row r="5347" spans="1:23" ht="23.25" hidden="1" customHeight="1" x14ac:dyDescent="0.25">
      <c r="A5347" s="124" t="s">
        <v>78</v>
      </c>
      <c r="B5347" s="124" t="s">
        <v>8642</v>
      </c>
      <c r="C5347" s="118"/>
      <c r="D5347" s="118" t="s">
        <v>8643</v>
      </c>
      <c r="E5347" s="124" t="s">
        <v>8644</v>
      </c>
      <c r="F5347" s="118" t="s">
        <v>32</v>
      </c>
      <c r="G5347" s="158">
        <v>1</v>
      </c>
      <c r="H5347" s="650">
        <v>996.2</v>
      </c>
      <c r="I5347" s="650">
        <f t="shared" si="120"/>
        <v>996.2</v>
      </c>
      <c r="J5347" s="500">
        <v>45079</v>
      </c>
      <c r="K5347" s="673" t="s">
        <v>5</v>
      </c>
      <c r="L5347" s="276" t="s">
        <v>8338</v>
      </c>
      <c r="M5347" s="652" t="s">
        <v>4854</v>
      </c>
      <c r="N5347" s="653">
        <v>45103</v>
      </c>
      <c r="O5347" s="653">
        <v>45107</v>
      </c>
      <c r="P5347" s="158" t="s">
        <v>8645</v>
      </c>
      <c r="Q5347" s="276" t="s">
        <v>67</v>
      </c>
      <c r="R5347" s="455">
        <f t="shared" si="119"/>
        <v>2023</v>
      </c>
    </row>
    <row r="5348" spans="1:23" s="124" customFormat="1" ht="23.25" hidden="1" customHeight="1" x14ac:dyDescent="0.25">
      <c r="A5348" s="124" t="s">
        <v>78</v>
      </c>
      <c r="B5348" s="124" t="s">
        <v>8646</v>
      </c>
      <c r="C5348" s="118"/>
      <c r="D5348" s="118" t="s">
        <v>8647</v>
      </c>
      <c r="E5348" s="124" t="s">
        <v>8648</v>
      </c>
      <c r="F5348" s="118" t="s">
        <v>32</v>
      </c>
      <c r="G5348" s="158">
        <v>4</v>
      </c>
      <c r="H5348" s="650">
        <v>75.62</v>
      </c>
      <c r="I5348" s="650">
        <f t="shared" si="120"/>
        <v>302.48</v>
      </c>
      <c r="J5348" s="500">
        <v>45079</v>
      </c>
      <c r="K5348" s="673" t="s">
        <v>5</v>
      </c>
      <c r="L5348" s="276" t="s">
        <v>8338</v>
      </c>
      <c r="M5348" s="652" t="s">
        <v>4854</v>
      </c>
      <c r="N5348" s="653">
        <v>45103</v>
      </c>
      <c r="O5348" s="653">
        <v>45107</v>
      </c>
      <c r="P5348" s="158" t="s">
        <v>8641</v>
      </c>
      <c r="Q5348" s="276" t="s">
        <v>67</v>
      </c>
      <c r="R5348" s="455">
        <f t="shared" si="119"/>
        <v>2023</v>
      </c>
      <c r="S5348" s="330"/>
      <c r="T5348" s="330"/>
      <c r="U5348" s="330"/>
      <c r="V5348" s="330"/>
      <c r="W5348" s="330"/>
    </row>
    <row r="5349" spans="1:23" ht="23.25" hidden="1" customHeight="1" x14ac:dyDescent="0.25">
      <c r="A5349" s="124" t="s">
        <v>0</v>
      </c>
      <c r="B5349" s="455" t="s">
        <v>8649</v>
      </c>
      <c r="C5349" s="118" t="s">
        <v>8414</v>
      </c>
      <c r="D5349" s="118" t="s">
        <v>8650</v>
      </c>
      <c r="E5349" s="455" t="s">
        <v>8651</v>
      </c>
      <c r="F5349" s="118" t="s">
        <v>3964</v>
      </c>
      <c r="G5349" s="118">
        <v>8</v>
      </c>
      <c r="H5349" s="650"/>
      <c r="I5349" s="650"/>
      <c r="J5349" s="168">
        <v>45080</v>
      </c>
      <c r="K5349" s="673" t="s">
        <v>8414</v>
      </c>
      <c r="L5349" s="310"/>
      <c r="M5349" s="652" t="s">
        <v>3014</v>
      </c>
      <c r="N5349" s="654">
        <v>44993</v>
      </c>
      <c r="O5349" s="654">
        <v>44999</v>
      </c>
      <c r="P5349" s="118"/>
      <c r="Q5349" s="271" t="s">
        <v>100</v>
      </c>
      <c r="R5349" s="455">
        <f t="shared" si="119"/>
        <v>2023</v>
      </c>
      <c r="S5349" s="124"/>
      <c r="T5349" s="124"/>
      <c r="U5349" s="124"/>
      <c r="V5349" s="124"/>
      <c r="W5349" s="124"/>
    </row>
    <row r="5350" spans="1:23" s="124" customFormat="1" ht="23.25" hidden="1" customHeight="1" x14ac:dyDescent="0.25">
      <c r="A5350" s="124" t="s">
        <v>0</v>
      </c>
      <c r="B5350" s="86" t="s">
        <v>8652</v>
      </c>
      <c r="C5350" s="661" t="s">
        <v>362</v>
      </c>
      <c r="D5350" s="470" t="s">
        <v>1127</v>
      </c>
      <c r="E5350" s="501" t="s">
        <v>510</v>
      </c>
      <c r="F5350" s="118" t="s">
        <v>3141</v>
      </c>
      <c r="G5350" s="661">
        <v>10</v>
      </c>
      <c r="H5350" s="650"/>
      <c r="I5350" s="650"/>
      <c r="J5350" s="168">
        <v>45080</v>
      </c>
      <c r="K5350" s="671" t="s">
        <v>524</v>
      </c>
      <c r="L5350" s="310"/>
      <c r="M5350" s="652" t="s">
        <v>3014</v>
      </c>
      <c r="N5350" s="654">
        <v>44998</v>
      </c>
      <c r="O5350" s="654">
        <v>45001</v>
      </c>
      <c r="P5350" s="160"/>
      <c r="Q5350" s="271" t="s">
        <v>67</v>
      </c>
      <c r="R5350" s="455">
        <f t="shared" si="119"/>
        <v>2023</v>
      </c>
      <c r="S5350" s="330"/>
      <c r="T5350" s="330"/>
      <c r="U5350" s="330"/>
      <c r="V5350" s="330"/>
      <c r="W5350" s="330"/>
    </row>
    <row r="5351" spans="1:23" s="124" customFormat="1" ht="23.25" hidden="1" customHeight="1" x14ac:dyDescent="0.25">
      <c r="A5351" s="440" t="s">
        <v>9</v>
      </c>
      <c r="B5351" s="481" t="s">
        <v>8653</v>
      </c>
      <c r="C5351" s="118"/>
      <c r="D5351" s="118"/>
      <c r="E5351" s="481" t="s">
        <v>8653</v>
      </c>
      <c r="F5351" s="118" t="s">
        <v>50</v>
      </c>
      <c r="G5351" s="118">
        <v>12</v>
      </c>
      <c r="H5351" s="650"/>
      <c r="I5351" s="650"/>
      <c r="J5351" s="500">
        <v>45080</v>
      </c>
      <c r="K5351" s="673" t="s">
        <v>33</v>
      </c>
      <c r="L5351" s="310"/>
      <c r="M5351" s="652" t="s">
        <v>3014</v>
      </c>
      <c r="N5351" s="654">
        <v>44993</v>
      </c>
      <c r="O5351" s="654">
        <v>44999</v>
      </c>
      <c r="P5351" s="118"/>
      <c r="Q5351" s="271" t="s">
        <v>67</v>
      </c>
      <c r="R5351" s="455">
        <f t="shared" si="119"/>
        <v>2023</v>
      </c>
      <c r="S5351" s="330"/>
      <c r="T5351" s="330"/>
      <c r="U5351" s="330"/>
      <c r="V5351" s="330"/>
      <c r="W5351" s="330"/>
    </row>
    <row r="5352" spans="1:23" s="124" customFormat="1" ht="23.25" hidden="1" customHeight="1" x14ac:dyDescent="0.25">
      <c r="A5352" s="440" t="s">
        <v>9</v>
      </c>
      <c r="B5352" s="481" t="s">
        <v>8654</v>
      </c>
      <c r="C5352" s="118"/>
      <c r="D5352" s="118"/>
      <c r="E5352" s="481" t="s">
        <v>8654</v>
      </c>
      <c r="F5352" s="118" t="s">
        <v>50</v>
      </c>
      <c r="G5352" s="118">
        <v>12</v>
      </c>
      <c r="H5352" s="650"/>
      <c r="I5352" s="650"/>
      <c r="J5352" s="500">
        <v>45080</v>
      </c>
      <c r="K5352" s="673" t="s">
        <v>33</v>
      </c>
      <c r="L5352" s="310"/>
      <c r="M5352" s="652" t="s">
        <v>3014</v>
      </c>
      <c r="N5352" s="654">
        <v>44993</v>
      </c>
      <c r="O5352" s="654">
        <v>44999</v>
      </c>
      <c r="P5352" s="118"/>
      <c r="Q5352" s="271" t="s">
        <v>67</v>
      </c>
      <c r="R5352" s="455">
        <f t="shared" si="119"/>
        <v>2023</v>
      </c>
      <c r="S5352" s="330"/>
      <c r="T5352" s="330"/>
      <c r="U5352" s="330"/>
      <c r="V5352" s="330"/>
      <c r="W5352" s="330"/>
    </row>
    <row r="5353" spans="1:23" ht="23.25" hidden="1" customHeight="1" x14ac:dyDescent="0.25">
      <c r="A5353" s="124" t="s">
        <v>36</v>
      </c>
      <c r="B5353" s="124" t="s">
        <v>8655</v>
      </c>
      <c r="C5353" s="118"/>
      <c r="D5353" s="118" t="s">
        <v>8656</v>
      </c>
      <c r="E5353" s="124" t="s">
        <v>8657</v>
      </c>
      <c r="F5353" s="158" t="s">
        <v>32</v>
      </c>
      <c r="G5353" s="158">
        <v>1</v>
      </c>
      <c r="H5353" s="650">
        <v>6875</v>
      </c>
      <c r="I5353" s="650">
        <v>6875</v>
      </c>
      <c r="J5353" s="168">
        <v>45082</v>
      </c>
      <c r="K5353" s="673" t="s">
        <v>4727</v>
      </c>
      <c r="L5353" s="276"/>
      <c r="M5353" s="652" t="s">
        <v>3498</v>
      </c>
      <c r="N5353" s="653">
        <v>45132</v>
      </c>
      <c r="O5353" s="653">
        <v>45160</v>
      </c>
      <c r="P5353" s="158"/>
      <c r="Q5353" s="276" t="s">
        <v>100</v>
      </c>
      <c r="R5353" s="455">
        <f t="shared" si="119"/>
        <v>2023</v>
      </c>
    </row>
    <row r="5354" spans="1:23" s="124" customFormat="1" ht="23.25" hidden="1" customHeight="1" x14ac:dyDescent="0.25">
      <c r="A5354" s="450" t="s">
        <v>9</v>
      </c>
      <c r="B5354" s="519" t="s">
        <v>8658</v>
      </c>
      <c r="C5354" s="972" t="s">
        <v>8659</v>
      </c>
      <c r="D5354" s="972"/>
      <c r="E5354" s="519" t="s">
        <v>8658</v>
      </c>
      <c r="F5354" s="167" t="s">
        <v>3141</v>
      </c>
      <c r="G5354" s="167">
        <v>3</v>
      </c>
      <c r="H5354" s="707"/>
      <c r="I5354" s="707"/>
      <c r="J5354" s="973">
        <v>45082</v>
      </c>
      <c r="K5354" s="974" t="s">
        <v>3203</v>
      </c>
      <c r="L5354" s="310"/>
      <c r="M5354" s="840" t="s">
        <v>2352</v>
      </c>
      <c r="N5354" s="975">
        <v>45096</v>
      </c>
      <c r="O5354" s="975">
        <v>45107</v>
      </c>
      <c r="P5354" s="167"/>
      <c r="Q5354" s="976" t="s">
        <v>67</v>
      </c>
      <c r="R5354" s="455">
        <f t="shared" si="119"/>
        <v>2023</v>
      </c>
      <c r="S5354" s="330"/>
      <c r="T5354" s="330"/>
      <c r="U5354" s="330"/>
      <c r="V5354" s="330"/>
      <c r="W5354" s="330"/>
    </row>
    <row r="5355" spans="1:23" s="124" customFormat="1" ht="23.25" hidden="1" customHeight="1" x14ac:dyDescent="0.25">
      <c r="A5355" s="440" t="s">
        <v>36</v>
      </c>
      <c r="B5355" s="509" t="s">
        <v>8660</v>
      </c>
      <c r="C5355" s="118" t="s">
        <v>1192</v>
      </c>
      <c r="D5355" s="118" t="s">
        <v>8661</v>
      </c>
      <c r="E5355" s="481" t="s">
        <v>8662</v>
      </c>
      <c r="F5355" s="118" t="s">
        <v>32</v>
      </c>
      <c r="G5355" s="118">
        <v>1</v>
      </c>
      <c r="H5355" s="650">
        <v>627</v>
      </c>
      <c r="I5355" s="650" t="s">
        <v>8663</v>
      </c>
      <c r="J5355" s="168">
        <v>45082</v>
      </c>
      <c r="K5355" s="779" t="s">
        <v>1842</v>
      </c>
      <c r="L5355" s="310"/>
      <c r="M5355" s="652" t="s">
        <v>2352</v>
      </c>
      <c r="N5355" s="654">
        <v>45084</v>
      </c>
      <c r="O5355" s="654">
        <v>45092</v>
      </c>
      <c r="P5355" s="118"/>
      <c r="Q5355" s="271" t="s">
        <v>100</v>
      </c>
      <c r="R5355" s="455">
        <f t="shared" si="119"/>
        <v>2023</v>
      </c>
      <c r="S5355" s="330"/>
      <c r="T5355" s="330"/>
      <c r="U5355" s="330"/>
      <c r="V5355" s="330"/>
      <c r="W5355" s="330"/>
    </row>
    <row r="5356" spans="1:23" s="124" customFormat="1" ht="23.25" hidden="1" customHeight="1" x14ac:dyDescent="0.25">
      <c r="A5356" s="440" t="s">
        <v>36</v>
      </c>
      <c r="B5356" s="124" t="s">
        <v>8664</v>
      </c>
      <c r="C5356" s="118" t="s">
        <v>756</v>
      </c>
      <c r="D5356" s="118" t="s">
        <v>8665</v>
      </c>
      <c r="E5356" s="124" t="s">
        <v>8666</v>
      </c>
      <c r="F5356" s="118" t="s">
        <v>32</v>
      </c>
      <c r="G5356" s="118">
        <v>1</v>
      </c>
      <c r="H5356" s="650">
        <v>895</v>
      </c>
      <c r="I5356" s="650">
        <v>895</v>
      </c>
      <c r="J5356" s="168">
        <v>45084</v>
      </c>
      <c r="K5356" s="673" t="s">
        <v>756</v>
      </c>
      <c r="L5356" s="310"/>
      <c r="M5356" s="652" t="s">
        <v>2352</v>
      </c>
      <c r="N5356" s="654">
        <v>45085</v>
      </c>
      <c r="O5356" s="654">
        <v>45092</v>
      </c>
      <c r="P5356" s="168"/>
      <c r="Q5356" s="271" t="s">
        <v>100</v>
      </c>
      <c r="R5356" s="455">
        <f t="shared" si="119"/>
        <v>2023</v>
      </c>
      <c r="S5356" s="330"/>
      <c r="T5356" s="330"/>
      <c r="U5356" s="330"/>
      <c r="V5356" s="330"/>
      <c r="W5356" s="330"/>
    </row>
    <row r="5357" spans="1:23" s="124" customFormat="1" ht="23.25" hidden="1" customHeight="1" x14ac:dyDescent="0.25">
      <c r="A5357" s="124" t="s">
        <v>10</v>
      </c>
      <c r="B5357" s="124" t="s">
        <v>8667</v>
      </c>
      <c r="C5357" s="122" t="s">
        <v>7448</v>
      </c>
      <c r="D5357" s="122" t="s">
        <v>7539</v>
      </c>
      <c r="E5357" s="124" t="s">
        <v>7540</v>
      </c>
      <c r="F5357" s="118" t="s">
        <v>348</v>
      </c>
      <c r="G5357" s="158">
        <v>6</v>
      </c>
      <c r="H5357" s="650"/>
      <c r="I5357" s="650"/>
      <c r="J5357" s="500">
        <v>45088</v>
      </c>
      <c r="K5357" s="673" t="s">
        <v>5</v>
      </c>
      <c r="L5357" s="276" t="s">
        <v>8668</v>
      </c>
      <c r="M5357" s="652" t="s">
        <v>3106</v>
      </c>
      <c r="N5357" s="653">
        <v>45309</v>
      </c>
      <c r="O5357" s="279">
        <v>45313</v>
      </c>
      <c r="P5357" s="299" t="s">
        <v>8669</v>
      </c>
      <c r="Q5357" s="276" t="s">
        <v>100</v>
      </c>
      <c r="R5357" s="515">
        <f t="shared" si="119"/>
        <v>2023</v>
      </c>
      <c r="S5357" s="330"/>
      <c r="T5357" s="330"/>
      <c r="U5357" s="330"/>
      <c r="V5357" s="330"/>
      <c r="W5357" s="330"/>
    </row>
    <row r="5358" spans="1:23" ht="23.25" hidden="1" customHeight="1" x14ac:dyDescent="0.25">
      <c r="A5358" s="472" t="s">
        <v>10</v>
      </c>
      <c r="B5358" s="124" t="s">
        <v>8670</v>
      </c>
      <c r="C5358" s="118" t="s">
        <v>8128</v>
      </c>
      <c r="D5358" s="118" t="s">
        <v>8671</v>
      </c>
      <c r="E5358" s="481" t="s">
        <v>8670</v>
      </c>
      <c r="F5358" s="118" t="s">
        <v>50</v>
      </c>
      <c r="G5358" s="118">
        <v>4</v>
      </c>
      <c r="H5358" s="650"/>
      <c r="I5358" s="650"/>
      <c r="J5358" s="168">
        <v>45110</v>
      </c>
      <c r="K5358" s="673" t="s">
        <v>5</v>
      </c>
      <c r="L5358" s="312"/>
      <c r="M5358" s="652" t="s">
        <v>3014</v>
      </c>
      <c r="N5358" s="654">
        <v>44993</v>
      </c>
      <c r="O5358" s="654">
        <v>44999</v>
      </c>
      <c r="P5358" s="502" t="s">
        <v>8672</v>
      </c>
      <c r="Q5358" s="271" t="s">
        <v>67</v>
      </c>
      <c r="R5358" s="455">
        <f t="shared" si="119"/>
        <v>2023</v>
      </c>
      <c r="S5358" s="542"/>
      <c r="T5358" s="542"/>
      <c r="U5358" s="542"/>
      <c r="V5358" s="542"/>
      <c r="W5358" s="542"/>
    </row>
    <row r="5359" spans="1:23" ht="23.25" hidden="1" customHeight="1" x14ac:dyDescent="0.25">
      <c r="A5359" s="472" t="s">
        <v>9</v>
      </c>
      <c r="B5359" s="124" t="s">
        <v>8673</v>
      </c>
      <c r="C5359" s="118"/>
      <c r="D5359" s="118">
        <v>1102791</v>
      </c>
      <c r="E5359" s="124" t="s">
        <v>8673</v>
      </c>
      <c r="F5359" s="118" t="s">
        <v>50</v>
      </c>
      <c r="G5359" s="118">
        <v>5</v>
      </c>
      <c r="H5359" s="650"/>
      <c r="I5359" s="650"/>
      <c r="J5359" s="168">
        <v>45110</v>
      </c>
      <c r="K5359" s="673" t="s">
        <v>8674</v>
      </c>
      <c r="L5359" s="310"/>
      <c r="M5359" s="652" t="s">
        <v>3014</v>
      </c>
      <c r="N5359" s="654">
        <v>44993</v>
      </c>
      <c r="O5359" s="654">
        <v>44999</v>
      </c>
      <c r="P5359" s="124"/>
      <c r="Q5359" s="271" t="s">
        <v>67</v>
      </c>
      <c r="R5359" s="455">
        <f t="shared" si="119"/>
        <v>2023</v>
      </c>
    </row>
    <row r="5360" spans="1:23" s="124" customFormat="1" ht="23.25" hidden="1" customHeight="1" x14ac:dyDescent="0.25">
      <c r="A5360" s="124" t="s">
        <v>2</v>
      </c>
      <c r="B5360" s="124" t="s">
        <v>8675</v>
      </c>
      <c r="C5360" s="118" t="s">
        <v>756</v>
      </c>
      <c r="D5360" s="118"/>
      <c r="E5360" s="124" t="s">
        <v>8675</v>
      </c>
      <c r="F5360" s="158" t="s">
        <v>32</v>
      </c>
      <c r="G5360" s="158">
        <v>1</v>
      </c>
      <c r="H5360" s="650"/>
      <c r="I5360" s="650"/>
      <c r="J5360" s="168">
        <v>45111</v>
      </c>
      <c r="K5360" s="673" t="s">
        <v>4783</v>
      </c>
      <c r="L5360" s="276"/>
      <c r="M5360" s="652" t="s">
        <v>935</v>
      </c>
      <c r="N5360" s="653">
        <v>45111</v>
      </c>
      <c r="O5360" s="653">
        <v>45124</v>
      </c>
      <c r="P5360" s="158"/>
      <c r="Q5360" s="276" t="s">
        <v>100</v>
      </c>
      <c r="R5360" s="455">
        <f t="shared" si="119"/>
        <v>2023</v>
      </c>
    </row>
    <row r="5361" spans="1:23" s="124" customFormat="1" ht="23.25" hidden="1" customHeight="1" x14ac:dyDescent="0.25">
      <c r="A5361" s="440" t="s">
        <v>0</v>
      </c>
      <c r="B5361" s="124" t="s">
        <v>8676</v>
      </c>
      <c r="C5361" s="118"/>
      <c r="D5361" s="118" t="s">
        <v>8677</v>
      </c>
      <c r="E5361" s="124" t="s">
        <v>8678</v>
      </c>
      <c r="F5361" s="118" t="s">
        <v>32</v>
      </c>
      <c r="G5361" s="118">
        <v>1</v>
      </c>
      <c r="H5361" s="650">
        <v>222.3</v>
      </c>
      <c r="I5361" s="650">
        <v>222.3</v>
      </c>
      <c r="J5361" s="500">
        <v>45112</v>
      </c>
      <c r="K5361" s="673" t="s">
        <v>33</v>
      </c>
      <c r="L5361" s="310"/>
      <c r="M5361" s="652" t="s">
        <v>935</v>
      </c>
      <c r="N5361" s="654">
        <v>45111</v>
      </c>
      <c r="O5361" s="654">
        <v>45124</v>
      </c>
      <c r="P5361" s="168">
        <v>45135</v>
      </c>
      <c r="Q5361" s="271" t="s">
        <v>67</v>
      </c>
      <c r="R5361" s="455">
        <f t="shared" si="119"/>
        <v>2023</v>
      </c>
      <c r="S5361" s="330"/>
      <c r="T5361" s="330"/>
      <c r="U5361" s="330"/>
      <c r="V5361" s="330"/>
      <c r="W5361" s="330"/>
    </row>
    <row r="5362" spans="1:23" s="124" customFormat="1" ht="23.25" hidden="1" customHeight="1" x14ac:dyDescent="0.25">
      <c r="A5362" s="124" t="s">
        <v>3047</v>
      </c>
      <c r="B5362" s="124" t="s">
        <v>8679</v>
      </c>
      <c r="C5362" s="118" t="s">
        <v>8128</v>
      </c>
      <c r="D5362" s="118" t="s">
        <v>8680</v>
      </c>
      <c r="E5362" s="124" t="s">
        <v>8679</v>
      </c>
      <c r="F5362" s="118" t="s">
        <v>50</v>
      </c>
      <c r="G5362" s="158">
        <v>1</v>
      </c>
      <c r="H5362" s="650">
        <v>985.26</v>
      </c>
      <c r="I5362" s="650">
        <f>H5362*G5362</f>
        <v>985.26</v>
      </c>
      <c r="J5362" s="500">
        <v>45113</v>
      </c>
      <c r="K5362" s="673" t="s">
        <v>5</v>
      </c>
      <c r="L5362" s="276" t="s">
        <v>8338</v>
      </c>
      <c r="M5362" s="652" t="s">
        <v>4854</v>
      </c>
      <c r="N5362" s="653">
        <v>45103</v>
      </c>
      <c r="O5362" s="653">
        <v>45107</v>
      </c>
      <c r="P5362" s="158" t="s">
        <v>8681</v>
      </c>
      <c r="Q5362" s="276" t="s">
        <v>67</v>
      </c>
      <c r="R5362" s="455">
        <f t="shared" si="119"/>
        <v>2023</v>
      </c>
      <c r="S5362" s="542"/>
      <c r="T5362" s="542"/>
      <c r="U5362" s="542"/>
      <c r="V5362" s="542"/>
      <c r="W5362" s="542"/>
    </row>
    <row r="5363" spans="1:23" ht="23.25" hidden="1" customHeight="1" x14ac:dyDescent="0.25">
      <c r="A5363" s="440" t="s">
        <v>0</v>
      </c>
      <c r="B5363" s="124" t="s">
        <v>8682</v>
      </c>
      <c r="C5363" s="118"/>
      <c r="D5363" s="118" t="s">
        <v>8683</v>
      </c>
      <c r="E5363" s="124" t="s">
        <v>8684</v>
      </c>
      <c r="F5363" s="118" t="s">
        <v>32</v>
      </c>
      <c r="G5363" s="118">
        <v>10</v>
      </c>
      <c r="H5363" s="650">
        <f>I5363/G5363</f>
        <v>2.1</v>
      </c>
      <c r="I5363" s="650">
        <v>21</v>
      </c>
      <c r="J5363" s="168">
        <v>45117</v>
      </c>
      <c r="K5363" s="673" t="s">
        <v>243</v>
      </c>
      <c r="L5363" s="310"/>
      <c r="M5363" s="652" t="s">
        <v>3180</v>
      </c>
      <c r="N5363" s="654">
        <v>45122</v>
      </c>
      <c r="O5363" s="654">
        <v>45126</v>
      </c>
      <c r="P5363" s="118"/>
      <c r="Q5363" s="271" t="s">
        <v>100</v>
      </c>
      <c r="R5363" s="455">
        <f t="shared" si="119"/>
        <v>2023</v>
      </c>
    </row>
    <row r="5364" spans="1:23" ht="23.25" hidden="1" customHeight="1" x14ac:dyDescent="0.25">
      <c r="A5364" s="440" t="s">
        <v>7</v>
      </c>
      <c r="B5364" s="124" t="s">
        <v>8685</v>
      </c>
      <c r="C5364" s="118"/>
      <c r="D5364" s="118" t="s">
        <v>8686</v>
      </c>
      <c r="E5364" s="124" t="s">
        <v>8687</v>
      </c>
      <c r="F5364" s="118" t="s">
        <v>32</v>
      </c>
      <c r="G5364" s="118">
        <v>3</v>
      </c>
      <c r="H5364" s="650">
        <v>141.56</v>
      </c>
      <c r="I5364" s="650">
        <f>G5364*H5364</f>
        <v>424.68</v>
      </c>
      <c r="J5364" s="500">
        <v>45117</v>
      </c>
      <c r="K5364" s="673" t="s">
        <v>33</v>
      </c>
      <c r="L5364" s="310"/>
      <c r="M5364" s="652" t="s">
        <v>3180</v>
      </c>
      <c r="N5364" s="654">
        <v>45126</v>
      </c>
      <c r="O5364" s="654">
        <v>45132</v>
      </c>
      <c r="P5364" s="118"/>
      <c r="Q5364" s="271" t="s">
        <v>100</v>
      </c>
      <c r="R5364" s="455">
        <f t="shared" si="119"/>
        <v>2023</v>
      </c>
    </row>
    <row r="5365" spans="1:23" ht="23.25" hidden="1" customHeight="1" x14ac:dyDescent="0.25">
      <c r="A5365" s="442" t="s">
        <v>113</v>
      </c>
      <c r="B5365" s="438" t="s">
        <v>5489</v>
      </c>
      <c r="C5365" s="668" t="s">
        <v>220</v>
      </c>
      <c r="D5365" s="118" t="s">
        <v>8688</v>
      </c>
      <c r="E5365" s="481" t="s">
        <v>653</v>
      </c>
      <c r="F5365" s="344" t="s">
        <v>44</v>
      </c>
      <c r="G5365" s="483">
        <v>2</v>
      </c>
      <c r="H5365" s="650">
        <v>161.66999999999999</v>
      </c>
      <c r="I5365" s="650">
        <f>H5365*G5365</f>
        <v>323.33999999999997</v>
      </c>
      <c r="J5365" s="419">
        <v>45118</v>
      </c>
      <c r="K5365" s="602" t="s">
        <v>220</v>
      </c>
      <c r="L5365" s="276"/>
      <c r="M5365" s="652" t="s">
        <v>5401</v>
      </c>
      <c r="N5365" s="653">
        <v>45243</v>
      </c>
      <c r="O5365" s="653">
        <v>45274</v>
      </c>
      <c r="P5365" s="442"/>
      <c r="Q5365" s="271" t="s">
        <v>100</v>
      </c>
      <c r="R5365" s="455">
        <f t="shared" si="119"/>
        <v>2023</v>
      </c>
    </row>
    <row r="5366" spans="1:23" ht="23.25" hidden="1" customHeight="1" x14ac:dyDescent="0.25">
      <c r="A5366" s="440" t="s">
        <v>154</v>
      </c>
      <c r="B5366" s="124" t="s">
        <v>8689</v>
      </c>
      <c r="C5366" s="118"/>
      <c r="D5366" s="118"/>
      <c r="E5366" s="124" t="s">
        <v>8689</v>
      </c>
      <c r="F5366" s="118" t="s">
        <v>50</v>
      </c>
      <c r="G5366" s="118">
        <v>2</v>
      </c>
      <c r="H5366" s="650"/>
      <c r="I5366" s="650"/>
      <c r="J5366" s="168">
        <v>45118</v>
      </c>
      <c r="K5366" s="673" t="s">
        <v>234</v>
      </c>
      <c r="L5366" s="310"/>
      <c r="M5366" s="652" t="s">
        <v>3180</v>
      </c>
      <c r="N5366" s="654">
        <v>45131</v>
      </c>
      <c r="O5366" s="654">
        <v>45132</v>
      </c>
      <c r="P5366" s="118"/>
      <c r="Q5366" s="271" t="s">
        <v>100</v>
      </c>
      <c r="R5366" s="455">
        <f t="shared" si="119"/>
        <v>2023</v>
      </c>
    </row>
    <row r="5367" spans="1:23" ht="23.25" hidden="1" customHeight="1" x14ac:dyDescent="0.25">
      <c r="A5367" s="568" t="s">
        <v>10</v>
      </c>
      <c r="B5367" s="270" t="s">
        <v>8690</v>
      </c>
      <c r="C5367" s="269" t="s">
        <v>8691</v>
      </c>
      <c r="D5367" s="269" t="s">
        <v>8692</v>
      </c>
      <c r="E5367" s="270" t="s">
        <v>8693</v>
      </c>
      <c r="F5367" s="269" t="s">
        <v>94</v>
      </c>
      <c r="G5367" s="269">
        <v>16</v>
      </c>
      <c r="H5367" s="650"/>
      <c r="I5367" s="650"/>
      <c r="J5367" s="977">
        <v>45118</v>
      </c>
      <c r="K5367" s="978" t="s">
        <v>3</v>
      </c>
      <c r="L5367" s="568" t="s">
        <v>8694</v>
      </c>
      <c r="M5367" s="844"/>
      <c r="N5367" s="951"/>
      <c r="O5367" s="979"/>
      <c r="P5367" s="122"/>
      <c r="Q5367" s="269" t="s">
        <v>100</v>
      </c>
      <c r="R5367" s="455">
        <f t="shared" si="119"/>
        <v>2023</v>
      </c>
    </row>
    <row r="5368" spans="1:23" ht="23.25" hidden="1" customHeight="1" x14ac:dyDescent="0.25">
      <c r="A5368" s="440" t="s">
        <v>2</v>
      </c>
      <c r="B5368" s="124" t="s">
        <v>8695</v>
      </c>
      <c r="C5368" s="118" t="s">
        <v>2501</v>
      </c>
      <c r="D5368" s="118" t="s">
        <v>2502</v>
      </c>
      <c r="E5368" s="124" t="s">
        <v>8696</v>
      </c>
      <c r="F5368" s="118" t="s">
        <v>32</v>
      </c>
      <c r="G5368" s="118">
        <v>2</v>
      </c>
      <c r="H5368" s="650">
        <v>446.4</v>
      </c>
      <c r="I5368" s="650">
        <f>H5368*G5368</f>
        <v>892.8</v>
      </c>
      <c r="J5368" s="168">
        <v>45118</v>
      </c>
      <c r="K5368" s="673" t="s">
        <v>234</v>
      </c>
      <c r="L5368" s="310"/>
      <c r="M5368" s="652" t="s">
        <v>3180</v>
      </c>
      <c r="N5368" s="654">
        <v>45126</v>
      </c>
      <c r="O5368" s="654">
        <v>45132</v>
      </c>
      <c r="P5368" s="118"/>
      <c r="Q5368" s="271" t="s">
        <v>100</v>
      </c>
      <c r="R5368" s="455">
        <f t="shared" si="119"/>
        <v>2023</v>
      </c>
    </row>
    <row r="5369" spans="1:23" ht="23.25" hidden="1" customHeight="1" x14ac:dyDescent="0.25">
      <c r="A5369" s="440" t="s">
        <v>154</v>
      </c>
      <c r="B5369" s="124" t="s">
        <v>8697</v>
      </c>
      <c r="C5369" s="118"/>
      <c r="D5369" s="118"/>
      <c r="E5369" s="124" t="s">
        <v>8698</v>
      </c>
      <c r="F5369" s="118" t="s">
        <v>50</v>
      </c>
      <c r="G5369" s="118">
        <v>100</v>
      </c>
      <c r="H5369" s="650"/>
      <c r="I5369" s="650"/>
      <c r="J5369" s="168">
        <v>45118</v>
      </c>
      <c r="K5369" s="673" t="s">
        <v>1560</v>
      </c>
      <c r="L5369" s="310"/>
      <c r="M5369" s="652" t="s">
        <v>1258</v>
      </c>
      <c r="N5369" s="654">
        <v>45162</v>
      </c>
      <c r="O5369" s="654">
        <v>45166</v>
      </c>
      <c r="P5369" s="118"/>
      <c r="Q5369" s="271" t="s">
        <v>67</v>
      </c>
      <c r="R5369" s="455">
        <f t="shared" ref="R5369:R5400" si="121">IF(F5369&lt;&gt;"",YEAR(J5369))</f>
        <v>2023</v>
      </c>
    </row>
    <row r="5370" spans="1:23" ht="29.25" hidden="1" customHeight="1" x14ac:dyDescent="0.25">
      <c r="A5370" s="440" t="s">
        <v>0</v>
      </c>
      <c r="B5370" s="124" t="s">
        <v>8699</v>
      </c>
      <c r="C5370" s="118"/>
      <c r="D5370" s="118" t="s">
        <v>8700</v>
      </c>
      <c r="E5370" s="124" t="s">
        <v>8701</v>
      </c>
      <c r="F5370" s="118" t="s">
        <v>32</v>
      </c>
      <c r="G5370" s="118">
        <v>1</v>
      </c>
      <c r="H5370" s="650">
        <v>1435</v>
      </c>
      <c r="I5370" s="650">
        <v>1435</v>
      </c>
      <c r="J5370" s="168">
        <v>45119</v>
      </c>
      <c r="K5370" s="673" t="s">
        <v>1892</v>
      </c>
      <c r="L5370" s="312"/>
      <c r="M5370" s="652" t="s">
        <v>3180</v>
      </c>
      <c r="N5370" s="654">
        <v>45122</v>
      </c>
      <c r="O5370" s="654">
        <v>45126</v>
      </c>
      <c r="P5370" s="118"/>
      <c r="Q5370" s="271" t="s">
        <v>100</v>
      </c>
      <c r="R5370" s="455">
        <f t="shared" si="121"/>
        <v>2023</v>
      </c>
    </row>
    <row r="5371" spans="1:23" ht="29.25" hidden="1" customHeight="1" x14ac:dyDescent="0.25">
      <c r="A5371" s="440" t="s">
        <v>2</v>
      </c>
      <c r="B5371" s="124" t="s">
        <v>8702</v>
      </c>
      <c r="C5371" s="118"/>
      <c r="D5371" s="118" t="s">
        <v>8703</v>
      </c>
      <c r="E5371" s="124" t="s">
        <v>8704</v>
      </c>
      <c r="F5371" s="118" t="s">
        <v>32</v>
      </c>
      <c r="G5371" s="118">
        <v>1</v>
      </c>
      <c r="H5371" s="650">
        <v>44.7</v>
      </c>
      <c r="I5371" s="650">
        <v>44.7</v>
      </c>
      <c r="J5371" s="168">
        <v>45119</v>
      </c>
      <c r="K5371" s="673" t="s">
        <v>1892</v>
      </c>
      <c r="L5371" s="312"/>
      <c r="M5371" s="652" t="s">
        <v>3498</v>
      </c>
      <c r="N5371" s="654">
        <v>45122</v>
      </c>
      <c r="O5371" s="654">
        <v>45126</v>
      </c>
      <c r="P5371" s="118"/>
      <c r="Q5371" s="271" t="s">
        <v>100</v>
      </c>
      <c r="R5371" s="455">
        <f t="shared" si="121"/>
        <v>2023</v>
      </c>
    </row>
    <row r="5372" spans="1:23" ht="23.25" hidden="1" customHeight="1" x14ac:dyDescent="0.25">
      <c r="A5372" s="440" t="s">
        <v>9</v>
      </c>
      <c r="B5372" s="124" t="s">
        <v>8705</v>
      </c>
      <c r="C5372" s="118"/>
      <c r="D5372" s="118" t="s">
        <v>8706</v>
      </c>
      <c r="E5372" s="124" t="s">
        <v>8705</v>
      </c>
      <c r="F5372" s="118" t="s">
        <v>50</v>
      </c>
      <c r="G5372" s="118">
        <v>1</v>
      </c>
      <c r="H5372" s="650"/>
      <c r="I5372" s="650" t="s">
        <v>8707</v>
      </c>
      <c r="J5372" s="500">
        <v>45120</v>
      </c>
      <c r="K5372" s="673" t="s">
        <v>33</v>
      </c>
      <c r="L5372" s="310"/>
      <c r="M5372" s="652" t="s">
        <v>3498</v>
      </c>
      <c r="N5372" s="654">
        <v>45131</v>
      </c>
      <c r="O5372" s="654">
        <v>45132</v>
      </c>
      <c r="P5372" s="118"/>
      <c r="Q5372" s="271" t="s">
        <v>67</v>
      </c>
      <c r="R5372" s="455">
        <f t="shared" si="121"/>
        <v>2023</v>
      </c>
    </row>
    <row r="5373" spans="1:23" ht="23.25" hidden="1" customHeight="1" x14ac:dyDescent="0.25">
      <c r="A5373" s="440" t="s">
        <v>9</v>
      </c>
      <c r="B5373" s="124" t="s">
        <v>8708</v>
      </c>
      <c r="C5373" s="118"/>
      <c r="D5373" s="118"/>
      <c r="E5373" s="124" t="s">
        <v>8709</v>
      </c>
      <c r="F5373" s="118" t="s">
        <v>32</v>
      </c>
      <c r="G5373" s="118">
        <v>10</v>
      </c>
      <c r="H5373" s="650"/>
      <c r="I5373" s="650"/>
      <c r="J5373" s="168">
        <v>45124</v>
      </c>
      <c r="K5373" s="673" t="s">
        <v>1560</v>
      </c>
      <c r="L5373" s="310"/>
      <c r="M5373" s="652" t="s">
        <v>3498</v>
      </c>
      <c r="N5373" s="654">
        <v>45125</v>
      </c>
      <c r="O5373" s="674"/>
      <c r="P5373" s="118"/>
      <c r="Q5373" s="271" t="s">
        <v>100</v>
      </c>
      <c r="R5373" s="455">
        <f t="shared" si="121"/>
        <v>2023</v>
      </c>
    </row>
    <row r="5374" spans="1:23" ht="23.25" hidden="1" customHeight="1" x14ac:dyDescent="0.25">
      <c r="A5374" s="445" t="s">
        <v>5522</v>
      </c>
      <c r="B5374" s="445" t="s">
        <v>8710</v>
      </c>
      <c r="C5374" s="980" t="s">
        <v>5524</v>
      </c>
      <c r="D5374" s="520" t="s">
        <v>6531</v>
      </c>
      <c r="E5374" s="438" t="s">
        <v>6532</v>
      </c>
      <c r="F5374" s="359" t="s">
        <v>44</v>
      </c>
      <c r="G5374" s="461">
        <v>20</v>
      </c>
      <c r="H5374" s="650">
        <v>0</v>
      </c>
      <c r="I5374" s="650">
        <f>H5374*G5374</f>
        <v>0</v>
      </c>
      <c r="J5374" s="672">
        <v>45126</v>
      </c>
      <c r="K5374" s="981" t="s">
        <v>5524</v>
      </c>
      <c r="L5374" s="276"/>
      <c r="M5374" s="652" t="s">
        <v>3498</v>
      </c>
      <c r="N5374" s="653">
        <v>45131</v>
      </c>
      <c r="O5374" s="653">
        <v>45132</v>
      </c>
      <c r="P5374" s="459"/>
      <c r="Q5374" s="2" t="s">
        <v>100</v>
      </c>
      <c r="R5374" s="455">
        <f t="shared" si="121"/>
        <v>2023</v>
      </c>
    </row>
    <row r="5375" spans="1:23" s="767" customFormat="1" ht="23.25" hidden="1" customHeight="1" x14ac:dyDescent="0.25">
      <c r="A5375" s="4" t="s">
        <v>5522</v>
      </c>
      <c r="B5375" s="4" t="s">
        <v>6055</v>
      </c>
      <c r="C5375" s="982" t="s">
        <v>5524</v>
      </c>
      <c r="D5375" s="521" t="s">
        <v>6060</v>
      </c>
      <c r="E5375" s="389" t="s">
        <v>6061</v>
      </c>
      <c r="F5375" s="359" t="s">
        <v>44</v>
      </c>
      <c r="G5375" s="389">
        <v>2</v>
      </c>
      <c r="H5375" s="650">
        <v>0</v>
      </c>
      <c r="I5375" s="650">
        <f>H5375*G5375</f>
        <v>0</v>
      </c>
      <c r="J5375" s="672">
        <v>45126</v>
      </c>
      <c r="K5375" s="603" t="s">
        <v>5524</v>
      </c>
      <c r="L5375" s="276"/>
      <c r="M5375" s="652" t="s">
        <v>3498</v>
      </c>
      <c r="N5375" s="653">
        <v>45131</v>
      </c>
      <c r="O5375" s="653">
        <v>45132</v>
      </c>
      <c r="P5375" s="417"/>
      <c r="Q5375" s="2" t="s">
        <v>100</v>
      </c>
      <c r="R5375" s="455">
        <f t="shared" si="121"/>
        <v>2023</v>
      </c>
      <c r="S5375" s="330"/>
      <c r="T5375" s="330"/>
      <c r="U5375" s="330"/>
      <c r="V5375" s="330"/>
      <c r="W5375" s="330"/>
    </row>
    <row r="5376" spans="1:23" ht="23.25" hidden="1" customHeight="1" x14ac:dyDescent="0.25">
      <c r="A5376" s="4" t="s">
        <v>5522</v>
      </c>
      <c r="B5376" s="4" t="s">
        <v>6065</v>
      </c>
      <c r="C5376" s="982" t="s">
        <v>5524</v>
      </c>
      <c r="D5376" s="521" t="s">
        <v>6066</v>
      </c>
      <c r="E5376" s="389" t="s">
        <v>6067</v>
      </c>
      <c r="F5376" s="359" t="s">
        <v>44</v>
      </c>
      <c r="G5376" s="389">
        <v>20</v>
      </c>
      <c r="H5376" s="650">
        <v>0</v>
      </c>
      <c r="I5376" s="650">
        <f>H5376*G5376</f>
        <v>0</v>
      </c>
      <c r="J5376" s="672">
        <v>45126</v>
      </c>
      <c r="K5376" s="603" t="s">
        <v>5524</v>
      </c>
      <c r="L5376" s="276"/>
      <c r="M5376" s="652" t="s">
        <v>3498</v>
      </c>
      <c r="N5376" s="653">
        <v>45131</v>
      </c>
      <c r="O5376" s="653">
        <v>45132</v>
      </c>
      <c r="P5376" s="417"/>
      <c r="Q5376" s="2" t="s">
        <v>100</v>
      </c>
      <c r="R5376" s="455">
        <f t="shared" si="121"/>
        <v>2023</v>
      </c>
    </row>
    <row r="5377" spans="1:23" ht="23.25" hidden="1" customHeight="1" x14ac:dyDescent="0.25">
      <c r="A5377" s="4" t="s">
        <v>5522</v>
      </c>
      <c r="B5377" s="4" t="s">
        <v>6080</v>
      </c>
      <c r="C5377" s="982" t="s">
        <v>5524</v>
      </c>
      <c r="D5377" s="521" t="s">
        <v>6081</v>
      </c>
      <c r="E5377" s="389" t="s">
        <v>6082</v>
      </c>
      <c r="F5377" s="359" t="s">
        <v>44</v>
      </c>
      <c r="G5377" s="389">
        <v>10</v>
      </c>
      <c r="H5377" s="650">
        <v>0</v>
      </c>
      <c r="I5377" s="650">
        <f>H5377*G5377</f>
        <v>0</v>
      </c>
      <c r="J5377" s="672">
        <v>45126</v>
      </c>
      <c r="K5377" s="603" t="s">
        <v>5524</v>
      </c>
      <c r="L5377" s="276"/>
      <c r="M5377" s="652" t="s">
        <v>3498</v>
      </c>
      <c r="N5377" s="653">
        <v>45131</v>
      </c>
      <c r="O5377" s="653">
        <v>45132</v>
      </c>
      <c r="P5377" s="417"/>
      <c r="Q5377" s="2" t="s">
        <v>100</v>
      </c>
      <c r="R5377" s="455">
        <f t="shared" si="121"/>
        <v>2023</v>
      </c>
    </row>
    <row r="5378" spans="1:23" ht="23.25" hidden="1" customHeight="1" x14ac:dyDescent="0.25">
      <c r="A5378" s="440" t="s">
        <v>0</v>
      </c>
      <c r="B5378" s="124" t="s">
        <v>8711</v>
      </c>
      <c r="C5378" s="118"/>
      <c r="D5378" s="118" t="s">
        <v>8712</v>
      </c>
      <c r="E5378" s="124" t="s">
        <v>8713</v>
      </c>
      <c r="F5378" s="118" t="s">
        <v>32</v>
      </c>
      <c r="G5378" s="118">
        <v>101</v>
      </c>
      <c r="H5378" s="650">
        <v>11.196</v>
      </c>
      <c r="I5378" s="650">
        <v>1131.2</v>
      </c>
      <c r="J5378" s="168">
        <v>45126</v>
      </c>
      <c r="K5378" s="673" t="s">
        <v>243</v>
      </c>
      <c r="L5378" s="310"/>
      <c r="M5378" s="652" t="s">
        <v>3498</v>
      </c>
      <c r="N5378" s="654">
        <v>45126</v>
      </c>
      <c r="O5378" s="654">
        <v>45132</v>
      </c>
      <c r="P5378" s="118"/>
      <c r="Q5378" s="271" t="s">
        <v>67</v>
      </c>
      <c r="R5378" s="455">
        <f t="shared" si="121"/>
        <v>2023</v>
      </c>
    </row>
    <row r="5379" spans="1:23" ht="23.25" hidden="1" customHeight="1" x14ac:dyDescent="0.25">
      <c r="A5379" s="441" t="s">
        <v>10</v>
      </c>
      <c r="B5379" s="445" t="s">
        <v>693</v>
      </c>
      <c r="C5379" s="458" t="s">
        <v>694</v>
      </c>
      <c r="D5379" s="467">
        <v>1052927</v>
      </c>
      <c r="E5379" s="481" t="s">
        <v>695</v>
      </c>
      <c r="F5379" s="467" t="s">
        <v>144</v>
      </c>
      <c r="G5379" s="467">
        <v>1</v>
      </c>
      <c r="H5379" s="650"/>
      <c r="I5379" s="650"/>
      <c r="J5379" s="672">
        <v>45127</v>
      </c>
      <c r="K5379" s="930" t="s">
        <v>694</v>
      </c>
      <c r="L5379" s="312"/>
      <c r="M5379" s="652" t="s">
        <v>3498</v>
      </c>
      <c r="N5379" s="654">
        <v>45131</v>
      </c>
      <c r="O5379" s="654">
        <v>45134</v>
      </c>
      <c r="P5379" s="713"/>
      <c r="Q5379" s="271" t="s">
        <v>100</v>
      </c>
      <c r="R5379" s="455">
        <f t="shared" si="121"/>
        <v>2023</v>
      </c>
    </row>
    <row r="5380" spans="1:23" ht="23.25" hidden="1" customHeight="1" x14ac:dyDescent="0.25">
      <c r="A5380" s="418" t="s">
        <v>9</v>
      </c>
      <c r="B5380" s="507" t="s">
        <v>8714</v>
      </c>
      <c r="C5380" s="118"/>
      <c r="D5380" s="118"/>
      <c r="E5380" s="481" t="s">
        <v>8714</v>
      </c>
      <c r="F5380" s="118" t="s">
        <v>50</v>
      </c>
      <c r="G5380" s="118">
        <v>5</v>
      </c>
      <c r="H5380" s="650"/>
      <c r="I5380" s="650"/>
      <c r="J5380" s="500">
        <v>45140</v>
      </c>
      <c r="K5380" s="673" t="s">
        <v>33</v>
      </c>
      <c r="L5380" s="310"/>
      <c r="M5380" s="652" t="s">
        <v>4237</v>
      </c>
      <c r="N5380" s="654">
        <v>44980</v>
      </c>
      <c r="O5380" s="654">
        <v>44984</v>
      </c>
      <c r="P5380" s="162"/>
      <c r="Q5380" s="271" t="s">
        <v>67</v>
      </c>
      <c r="R5380" s="455">
        <f t="shared" si="121"/>
        <v>2023</v>
      </c>
    </row>
    <row r="5381" spans="1:23" ht="23.25" hidden="1" customHeight="1" x14ac:dyDescent="0.25">
      <c r="A5381" s="418" t="s">
        <v>9</v>
      </c>
      <c r="B5381" s="507" t="s">
        <v>8715</v>
      </c>
      <c r="C5381" s="118"/>
      <c r="D5381" s="118"/>
      <c r="E5381" s="481" t="s">
        <v>8715</v>
      </c>
      <c r="F5381" s="118" t="s">
        <v>50</v>
      </c>
      <c r="G5381" s="118">
        <v>5</v>
      </c>
      <c r="H5381" s="650"/>
      <c r="I5381" s="650"/>
      <c r="J5381" s="500">
        <v>45140</v>
      </c>
      <c r="K5381" s="673" t="s">
        <v>33</v>
      </c>
      <c r="L5381" s="310"/>
      <c r="M5381" s="652" t="s">
        <v>8716</v>
      </c>
      <c r="N5381" s="654">
        <v>44980</v>
      </c>
      <c r="O5381" s="654">
        <v>44984</v>
      </c>
      <c r="P5381" s="162"/>
      <c r="Q5381" s="271" t="s">
        <v>67</v>
      </c>
      <c r="R5381" s="455">
        <f t="shared" si="121"/>
        <v>2023</v>
      </c>
    </row>
    <row r="5382" spans="1:23" ht="23.25" hidden="1" customHeight="1" x14ac:dyDescent="0.25">
      <c r="A5382" s="440" t="s">
        <v>154</v>
      </c>
      <c r="B5382" s="124" t="s">
        <v>8717</v>
      </c>
      <c r="C5382" s="118" t="s">
        <v>142</v>
      </c>
      <c r="D5382" s="118"/>
      <c r="E5382" s="481" t="s">
        <v>8718</v>
      </c>
      <c r="F5382" s="118" t="s">
        <v>2334</v>
      </c>
      <c r="G5382" s="118">
        <v>10</v>
      </c>
      <c r="H5382" s="650"/>
      <c r="I5382" s="650"/>
      <c r="J5382" s="168">
        <v>45017</v>
      </c>
      <c r="K5382" s="673" t="s">
        <v>76</v>
      </c>
      <c r="L5382" s="310"/>
      <c r="M5382" s="652" t="s">
        <v>2356</v>
      </c>
      <c r="N5382" s="654">
        <v>44952</v>
      </c>
      <c r="O5382" s="654">
        <v>44960</v>
      </c>
      <c r="P5382" s="732" t="s">
        <v>2375</v>
      </c>
      <c r="Q5382" s="271" t="s">
        <v>67</v>
      </c>
      <c r="R5382" s="455">
        <f t="shared" si="121"/>
        <v>2023</v>
      </c>
    </row>
    <row r="5383" spans="1:23" ht="23.25" hidden="1" customHeight="1" x14ac:dyDescent="0.25">
      <c r="A5383" s="418" t="s">
        <v>9</v>
      </c>
      <c r="B5383" s="507" t="s">
        <v>8719</v>
      </c>
      <c r="C5383" s="945" t="s">
        <v>7688</v>
      </c>
      <c r="D5383" s="118">
        <v>12142</v>
      </c>
      <c r="E5383" s="481" t="s">
        <v>8720</v>
      </c>
      <c r="F5383" s="945" t="s">
        <v>94</v>
      </c>
      <c r="G5383" s="945">
        <v>1</v>
      </c>
      <c r="H5383" s="650"/>
      <c r="I5383" s="650">
        <f>G5383*H5383</f>
        <v>0</v>
      </c>
      <c r="J5383" s="983">
        <v>45140</v>
      </c>
      <c r="K5383" s="673" t="s">
        <v>234</v>
      </c>
      <c r="L5383" s="310"/>
      <c r="M5383" s="652" t="s">
        <v>4237</v>
      </c>
      <c r="N5383" s="654">
        <v>44972</v>
      </c>
      <c r="O5383" s="654">
        <v>44977</v>
      </c>
      <c r="P5383" s="118"/>
      <c r="Q5383" s="882" t="s">
        <v>67</v>
      </c>
      <c r="R5383" s="455">
        <f t="shared" si="121"/>
        <v>2023</v>
      </c>
      <c r="S5383" s="124"/>
      <c r="T5383" s="124"/>
      <c r="U5383" s="124"/>
      <c r="V5383" s="124"/>
      <c r="W5383" s="124"/>
    </row>
    <row r="5384" spans="1:23" s="564" customFormat="1" ht="23.25" hidden="1" customHeight="1" x14ac:dyDescent="0.25">
      <c r="A5384" s="418" t="s">
        <v>0</v>
      </c>
      <c r="B5384" s="507" t="s">
        <v>8721</v>
      </c>
      <c r="C5384" s="945" t="s">
        <v>7448</v>
      </c>
      <c r="D5384" s="118" t="s">
        <v>8722</v>
      </c>
      <c r="E5384" s="481" t="s">
        <v>8723</v>
      </c>
      <c r="F5384" s="945" t="s">
        <v>94</v>
      </c>
      <c r="G5384" s="945">
        <v>8</v>
      </c>
      <c r="H5384" s="650"/>
      <c r="I5384" s="650">
        <f>G5384*H5384</f>
        <v>0</v>
      </c>
      <c r="J5384" s="983">
        <v>45140</v>
      </c>
      <c r="K5384" s="663" t="s">
        <v>5</v>
      </c>
      <c r="L5384" s="310"/>
      <c r="M5384" s="984" t="s">
        <v>1873</v>
      </c>
      <c r="N5384" s="654">
        <v>44972</v>
      </c>
      <c r="O5384" s="985">
        <v>44977</v>
      </c>
      <c r="P5384" s="502" t="s">
        <v>8724</v>
      </c>
      <c r="Q5384" s="882" t="s">
        <v>67</v>
      </c>
      <c r="R5384" s="455">
        <f t="shared" si="121"/>
        <v>2023</v>
      </c>
      <c r="S5384" s="330"/>
      <c r="T5384" s="330"/>
      <c r="U5384" s="330"/>
      <c r="V5384" s="330"/>
      <c r="W5384" s="330"/>
    </row>
    <row r="5385" spans="1:23" ht="23.25" hidden="1" customHeight="1" x14ac:dyDescent="0.25">
      <c r="A5385" s="124" t="s">
        <v>90</v>
      </c>
      <c r="B5385" s="124" t="s">
        <v>8725</v>
      </c>
      <c r="C5385" s="118"/>
      <c r="D5385" s="118" t="s">
        <v>8726</v>
      </c>
      <c r="E5385" s="481" t="s">
        <v>8725</v>
      </c>
      <c r="F5385" s="118" t="s">
        <v>50</v>
      </c>
      <c r="G5385" s="118">
        <v>10</v>
      </c>
      <c r="H5385" s="650"/>
      <c r="I5385" s="650"/>
      <c r="J5385" s="168">
        <v>45140</v>
      </c>
      <c r="K5385" s="673" t="s">
        <v>3</v>
      </c>
      <c r="L5385" s="310"/>
      <c r="M5385" s="652" t="s">
        <v>4279</v>
      </c>
      <c r="N5385" s="654">
        <v>44965</v>
      </c>
      <c r="O5385" s="654">
        <v>44965</v>
      </c>
      <c r="P5385" s="986" t="s">
        <v>6630</v>
      </c>
      <c r="Q5385" s="271" t="s">
        <v>100</v>
      </c>
      <c r="R5385" s="455">
        <f t="shared" si="121"/>
        <v>2023</v>
      </c>
    </row>
    <row r="5386" spans="1:23" s="124" customFormat="1" ht="23.25" hidden="1" customHeight="1" x14ac:dyDescent="0.25">
      <c r="A5386" s="440" t="s">
        <v>0</v>
      </c>
      <c r="B5386" s="86" t="s">
        <v>8727</v>
      </c>
      <c r="C5386" s="118" t="s">
        <v>8728</v>
      </c>
      <c r="D5386" s="118" t="s">
        <v>1483</v>
      </c>
      <c r="E5386" s="124" t="s">
        <v>8729</v>
      </c>
      <c r="F5386" s="118" t="s">
        <v>3141</v>
      </c>
      <c r="G5386" s="118">
        <v>1</v>
      </c>
      <c r="H5386" s="650">
        <v>82.22</v>
      </c>
      <c r="I5386" s="650">
        <f>G5386*H5386</f>
        <v>82.22</v>
      </c>
      <c r="J5386" s="500">
        <v>45143</v>
      </c>
      <c r="K5386" s="673" t="s">
        <v>33</v>
      </c>
      <c r="L5386" s="310"/>
      <c r="M5386" s="652" t="s">
        <v>4469</v>
      </c>
      <c r="N5386" s="654">
        <v>45065</v>
      </c>
      <c r="O5386" s="654">
        <v>45072</v>
      </c>
      <c r="P5386" s="118" t="s">
        <v>8730</v>
      </c>
      <c r="Q5386" s="271" t="s">
        <v>67</v>
      </c>
      <c r="R5386" s="455">
        <f t="shared" si="121"/>
        <v>2023</v>
      </c>
      <c r="S5386" s="330"/>
      <c r="T5386" s="330"/>
      <c r="U5386" s="330"/>
      <c r="V5386" s="330"/>
      <c r="W5386" s="330"/>
    </row>
    <row r="5387" spans="1:23" ht="23.25" hidden="1" customHeight="1" x14ac:dyDescent="0.25">
      <c r="A5387" s="3" t="s">
        <v>10</v>
      </c>
      <c r="B5387" s="5" t="s">
        <v>4295</v>
      </c>
      <c r="C5387" s="376" t="s">
        <v>694</v>
      </c>
      <c r="D5387" s="344">
        <v>1056130</v>
      </c>
      <c r="E5387" s="3" t="s">
        <v>4296</v>
      </c>
      <c r="F5387" s="344" t="s">
        <v>683</v>
      </c>
      <c r="G5387" s="344">
        <v>1</v>
      </c>
      <c r="H5387" s="650">
        <v>409.02</v>
      </c>
      <c r="I5387" s="650">
        <v>409.02</v>
      </c>
      <c r="J5387" s="366">
        <v>45144</v>
      </c>
      <c r="K5387" s="673" t="s">
        <v>694</v>
      </c>
      <c r="L5387" s="312"/>
      <c r="M5387" s="652" t="s">
        <v>3073</v>
      </c>
      <c r="N5387" s="654">
        <v>45092</v>
      </c>
      <c r="O5387" s="654">
        <v>45096</v>
      </c>
      <c r="P5387" s="6"/>
      <c r="Q5387" s="7" t="s">
        <v>100</v>
      </c>
      <c r="R5387" s="455">
        <f t="shared" si="121"/>
        <v>2023</v>
      </c>
    </row>
    <row r="5388" spans="1:23" ht="23.25" hidden="1" customHeight="1" x14ac:dyDescent="0.25">
      <c r="A5388" s="440" t="s">
        <v>8731</v>
      </c>
      <c r="B5388" s="124" t="s">
        <v>8732</v>
      </c>
      <c r="C5388" s="118" t="s">
        <v>362</v>
      </c>
      <c r="D5388" s="118" t="s">
        <v>8733</v>
      </c>
      <c r="E5388" s="124" t="s">
        <v>8732</v>
      </c>
      <c r="F5388" s="118" t="s">
        <v>144</v>
      </c>
      <c r="G5388" s="118">
        <v>10</v>
      </c>
      <c r="H5388" s="650">
        <v>44.69</v>
      </c>
      <c r="I5388" s="650">
        <f>G5388*H5388</f>
        <v>446.9</v>
      </c>
      <c r="J5388" s="168">
        <v>45144</v>
      </c>
      <c r="K5388" s="673" t="s">
        <v>524</v>
      </c>
      <c r="L5388" s="310"/>
      <c r="M5388" s="652" t="s">
        <v>1258</v>
      </c>
      <c r="N5388" s="654">
        <v>45162</v>
      </c>
      <c r="O5388" s="654">
        <v>45169</v>
      </c>
      <c r="P5388" s="118"/>
      <c r="Q5388" s="271" t="s">
        <v>67</v>
      </c>
      <c r="R5388" s="455">
        <f t="shared" si="121"/>
        <v>2023</v>
      </c>
    </row>
    <row r="5389" spans="1:23" ht="23.25" hidden="1" customHeight="1" x14ac:dyDescent="0.25">
      <c r="A5389" s="124" t="s">
        <v>293</v>
      </c>
      <c r="B5389" s="124" t="s">
        <v>8734</v>
      </c>
      <c r="C5389" s="118"/>
      <c r="D5389" s="118" t="s">
        <v>8735</v>
      </c>
      <c r="E5389" s="86" t="s">
        <v>8736</v>
      </c>
      <c r="F5389" s="118" t="s">
        <v>3964</v>
      </c>
      <c r="G5389" s="158">
        <v>6</v>
      </c>
      <c r="H5389" s="650">
        <v>6.08</v>
      </c>
      <c r="I5389" s="650"/>
      <c r="J5389" s="500">
        <v>45147</v>
      </c>
      <c r="K5389" s="673" t="s">
        <v>4712</v>
      </c>
      <c r="L5389" s="276" t="s">
        <v>8333</v>
      </c>
      <c r="M5389" s="652" t="s">
        <v>1341</v>
      </c>
      <c r="N5389" s="653">
        <v>45181</v>
      </c>
      <c r="O5389" s="653">
        <v>44094</v>
      </c>
      <c r="P5389" s="158"/>
      <c r="Q5389" s="271" t="s">
        <v>67</v>
      </c>
      <c r="R5389" s="455">
        <f t="shared" si="121"/>
        <v>2023</v>
      </c>
    </row>
    <row r="5390" spans="1:23" ht="23.25" hidden="1" customHeight="1" x14ac:dyDescent="0.25">
      <c r="A5390" s="124" t="s">
        <v>9</v>
      </c>
      <c r="B5390" s="124" t="s">
        <v>5708</v>
      </c>
      <c r="C5390" s="118"/>
      <c r="D5390" s="118" t="s">
        <v>5709</v>
      </c>
      <c r="E5390" s="124" t="s">
        <v>5708</v>
      </c>
      <c r="F5390" s="158" t="s">
        <v>3964</v>
      </c>
      <c r="G5390" s="158" t="s">
        <v>5264</v>
      </c>
      <c r="H5390" s="650"/>
      <c r="I5390" s="650"/>
      <c r="J5390" s="500">
        <v>45149</v>
      </c>
      <c r="K5390" s="673" t="s">
        <v>33</v>
      </c>
      <c r="L5390" s="276"/>
      <c r="M5390" s="652" t="s">
        <v>5401</v>
      </c>
      <c r="N5390" s="653">
        <v>45273</v>
      </c>
      <c r="O5390" s="653">
        <v>45278</v>
      </c>
      <c r="P5390" s="158"/>
      <c r="Q5390" s="271" t="s">
        <v>100</v>
      </c>
      <c r="R5390" s="455">
        <f t="shared" si="121"/>
        <v>2023</v>
      </c>
    </row>
    <row r="5391" spans="1:23" ht="23.25" hidden="1" customHeight="1" x14ac:dyDescent="0.25">
      <c r="A5391" s="124" t="s">
        <v>9</v>
      </c>
      <c r="B5391" s="124" t="s">
        <v>8737</v>
      </c>
      <c r="C5391" s="118" t="s">
        <v>947</v>
      </c>
      <c r="D5391" s="987" t="s">
        <v>952</v>
      </c>
      <c r="E5391" s="124" t="s">
        <v>8738</v>
      </c>
      <c r="F5391" s="158" t="s">
        <v>3964</v>
      </c>
      <c r="G5391" s="158">
        <v>20</v>
      </c>
      <c r="H5391" s="650"/>
      <c r="I5391" s="650"/>
      <c r="J5391" s="168">
        <v>45149</v>
      </c>
      <c r="K5391" s="673" t="s">
        <v>234</v>
      </c>
      <c r="L5391" s="276"/>
      <c r="M5391" s="652" t="s">
        <v>5401</v>
      </c>
      <c r="N5391" s="653">
        <v>45260</v>
      </c>
      <c r="O5391" s="653">
        <v>45273</v>
      </c>
      <c r="P5391" s="158"/>
      <c r="Q5391" s="276" t="s">
        <v>67</v>
      </c>
      <c r="R5391" s="455">
        <f t="shared" si="121"/>
        <v>2023</v>
      </c>
    </row>
    <row r="5392" spans="1:23" ht="23.25" hidden="1" customHeight="1" x14ac:dyDescent="0.25">
      <c r="A5392" s="417" t="s">
        <v>95</v>
      </c>
      <c r="B5392" s="4" t="s">
        <v>4890</v>
      </c>
      <c r="C5392" s="659" t="s">
        <v>784</v>
      </c>
      <c r="D5392" s="332" t="s">
        <v>785</v>
      </c>
      <c r="E5392" s="337" t="s">
        <v>1982</v>
      </c>
      <c r="F5392" s="332" t="s">
        <v>50</v>
      </c>
      <c r="G5392" s="332">
        <v>12</v>
      </c>
      <c r="H5392" s="650"/>
      <c r="I5392" s="650"/>
      <c r="J5392" s="419">
        <v>45161</v>
      </c>
      <c r="K5392" s="782" t="s">
        <v>784</v>
      </c>
      <c r="L5392" s="310"/>
      <c r="M5392" s="652" t="s">
        <v>1258</v>
      </c>
      <c r="N5392" s="654">
        <v>45162</v>
      </c>
      <c r="O5392" s="654"/>
      <c r="P5392" s="396"/>
      <c r="Q5392" s="7" t="s">
        <v>67</v>
      </c>
      <c r="R5392" s="455">
        <f t="shared" si="121"/>
        <v>2023</v>
      </c>
    </row>
    <row r="5393" spans="1:23" ht="23.25" hidden="1" customHeight="1" x14ac:dyDescent="0.25">
      <c r="A5393" s="472" t="s">
        <v>103</v>
      </c>
      <c r="B5393" s="124" t="s">
        <v>5549</v>
      </c>
      <c r="C5393" s="949" t="s">
        <v>784</v>
      </c>
      <c r="D5393" s="949" t="s">
        <v>5550</v>
      </c>
      <c r="E5393" s="455" t="s">
        <v>5551</v>
      </c>
      <c r="F5393" s="332" t="s">
        <v>50</v>
      </c>
      <c r="G5393" s="332">
        <v>10</v>
      </c>
      <c r="H5393" s="650"/>
      <c r="I5393" s="650"/>
      <c r="J5393" s="419">
        <v>45161</v>
      </c>
      <c r="K5393" s="782" t="s">
        <v>784</v>
      </c>
      <c r="L5393" s="310"/>
      <c r="M5393" s="652" t="s">
        <v>1258</v>
      </c>
      <c r="N5393" s="654">
        <v>45162</v>
      </c>
      <c r="O5393" s="654"/>
      <c r="P5393" s="968"/>
      <c r="Q5393" s="7" t="s">
        <v>67</v>
      </c>
      <c r="R5393" s="455">
        <f t="shared" si="121"/>
        <v>2023</v>
      </c>
    </row>
    <row r="5394" spans="1:23" ht="23.25" hidden="1" customHeight="1" x14ac:dyDescent="0.25">
      <c r="A5394" s="4" t="s">
        <v>103</v>
      </c>
      <c r="B5394" s="4" t="s">
        <v>5549</v>
      </c>
      <c r="C5394" s="659" t="s">
        <v>784</v>
      </c>
      <c r="D5394" s="332" t="s">
        <v>5562</v>
      </c>
      <c r="E5394" s="342" t="s">
        <v>5563</v>
      </c>
      <c r="F5394" s="332" t="s">
        <v>50</v>
      </c>
      <c r="G5394" s="332">
        <v>4</v>
      </c>
      <c r="H5394" s="650"/>
      <c r="I5394" s="650">
        <f>H5394*G5394</f>
        <v>0</v>
      </c>
      <c r="J5394" s="419">
        <v>45161</v>
      </c>
      <c r="K5394" s="782" t="s">
        <v>784</v>
      </c>
      <c r="L5394" s="310"/>
      <c r="M5394" s="652" t="s">
        <v>1258</v>
      </c>
      <c r="N5394" s="654">
        <v>45162</v>
      </c>
      <c r="O5394" s="674"/>
      <c r="P5394" s="118"/>
      <c r="Q5394" s="7" t="s">
        <v>67</v>
      </c>
      <c r="R5394" s="455">
        <f t="shared" si="121"/>
        <v>2023</v>
      </c>
    </row>
    <row r="5395" spans="1:23" ht="23.25" hidden="1" customHeight="1" x14ac:dyDescent="0.25">
      <c r="A5395" s="440" t="s">
        <v>2495</v>
      </c>
      <c r="B5395" s="124" t="s">
        <v>8739</v>
      </c>
      <c r="C5395" s="118" t="s">
        <v>220</v>
      </c>
      <c r="D5395" s="118">
        <v>22824</v>
      </c>
      <c r="E5395" s="124" t="s">
        <v>8739</v>
      </c>
      <c r="F5395" s="118" t="s">
        <v>50</v>
      </c>
      <c r="G5395" s="118">
        <v>2</v>
      </c>
      <c r="H5395" s="650"/>
      <c r="I5395" s="650"/>
      <c r="J5395" s="168">
        <v>45161</v>
      </c>
      <c r="K5395" s="673" t="s">
        <v>220</v>
      </c>
      <c r="L5395" s="312"/>
      <c r="M5395" s="652" t="s">
        <v>1258</v>
      </c>
      <c r="N5395" s="654">
        <v>45085</v>
      </c>
      <c r="O5395" s="654">
        <v>45089</v>
      </c>
      <c r="P5395" s="118"/>
      <c r="Q5395" s="271" t="s">
        <v>100</v>
      </c>
      <c r="R5395" s="455">
        <f t="shared" si="121"/>
        <v>2023</v>
      </c>
    </row>
    <row r="5396" spans="1:23" ht="23.25" hidden="1" customHeight="1" x14ac:dyDescent="0.25">
      <c r="A5396" s="4" t="s">
        <v>6687</v>
      </c>
      <c r="B5396" s="4" t="s">
        <v>1424</v>
      </c>
      <c r="C5396" s="430" t="s">
        <v>1423</v>
      </c>
      <c r="D5396" s="332" t="s">
        <v>3822</v>
      </c>
      <c r="E5396" s="418" t="s">
        <v>1424</v>
      </c>
      <c r="F5396" s="332" t="s">
        <v>50</v>
      </c>
      <c r="G5396" s="332">
        <v>600</v>
      </c>
      <c r="H5396" s="650"/>
      <c r="I5396" s="650">
        <f>G5396*H5396</f>
        <v>0</v>
      </c>
      <c r="J5396" s="168">
        <v>45161</v>
      </c>
      <c r="K5396" s="597" t="s">
        <v>188</v>
      </c>
      <c r="L5396" s="312"/>
      <c r="M5396" s="652" t="s">
        <v>1258</v>
      </c>
      <c r="N5396" s="654">
        <v>45162</v>
      </c>
      <c r="O5396" s="654">
        <v>45166</v>
      </c>
      <c r="P5396" s="723"/>
      <c r="Q5396" s="271" t="s">
        <v>67</v>
      </c>
      <c r="R5396" s="455">
        <f t="shared" si="121"/>
        <v>2023</v>
      </c>
    </row>
    <row r="5397" spans="1:23" s="124" customFormat="1" ht="23.25" hidden="1" customHeight="1" x14ac:dyDescent="0.25">
      <c r="A5397" s="4" t="s">
        <v>6687</v>
      </c>
      <c r="B5397" s="4" t="s">
        <v>1424</v>
      </c>
      <c r="C5397" s="430" t="s">
        <v>1423</v>
      </c>
      <c r="D5397" s="332" t="s">
        <v>355</v>
      </c>
      <c r="E5397" s="418" t="s">
        <v>1424</v>
      </c>
      <c r="F5397" s="332" t="s">
        <v>50</v>
      </c>
      <c r="G5397" s="332">
        <v>600</v>
      </c>
      <c r="H5397" s="650"/>
      <c r="I5397" s="650">
        <f>G5397*H5397</f>
        <v>0</v>
      </c>
      <c r="J5397" s="168">
        <v>45161</v>
      </c>
      <c r="K5397" s="597" t="s">
        <v>188</v>
      </c>
      <c r="L5397" s="312"/>
      <c r="M5397" s="652" t="s">
        <v>1258</v>
      </c>
      <c r="N5397" s="654">
        <v>45162</v>
      </c>
      <c r="O5397" s="654">
        <v>45166</v>
      </c>
      <c r="P5397" s="723"/>
      <c r="Q5397" s="271" t="s">
        <v>67</v>
      </c>
      <c r="R5397" s="455">
        <f t="shared" si="121"/>
        <v>2023</v>
      </c>
      <c r="S5397" s="330"/>
      <c r="T5397" s="330"/>
      <c r="U5397" s="330"/>
      <c r="V5397" s="330"/>
      <c r="W5397" s="330"/>
    </row>
    <row r="5398" spans="1:23" s="124" customFormat="1" ht="23.25" hidden="1" customHeight="1" x14ac:dyDescent="0.25">
      <c r="A5398" s="440" t="s">
        <v>7</v>
      </c>
      <c r="B5398" s="124" t="s">
        <v>8740</v>
      </c>
      <c r="C5398" s="118"/>
      <c r="D5398" s="118"/>
      <c r="E5398" s="124" t="s">
        <v>8741</v>
      </c>
      <c r="F5398" s="118" t="s">
        <v>1725</v>
      </c>
      <c r="G5398" s="118">
        <v>1</v>
      </c>
      <c r="H5398" s="650">
        <v>585.44000000000005</v>
      </c>
      <c r="I5398" s="650">
        <v>585.44000000000005</v>
      </c>
      <c r="J5398" s="168">
        <v>45161</v>
      </c>
      <c r="K5398" s="673" t="s">
        <v>149</v>
      </c>
      <c r="L5398" s="312" t="s">
        <v>8742</v>
      </c>
      <c r="M5398" s="652" t="s">
        <v>45</v>
      </c>
      <c r="N5398" s="654">
        <v>45162</v>
      </c>
      <c r="O5398" s="654">
        <v>45166</v>
      </c>
      <c r="P5398" s="118"/>
      <c r="Q5398" s="271" t="s">
        <v>100</v>
      </c>
      <c r="R5398" s="455">
        <f t="shared" si="121"/>
        <v>2023</v>
      </c>
      <c r="S5398" s="330"/>
      <c r="T5398" s="330"/>
      <c r="U5398" s="330"/>
      <c r="V5398" s="330"/>
      <c r="W5398" s="330"/>
    </row>
    <row r="5399" spans="1:23" ht="23.25" hidden="1" customHeight="1" x14ac:dyDescent="0.25">
      <c r="A5399" s="440" t="s">
        <v>7</v>
      </c>
      <c r="B5399" s="124" t="s">
        <v>8743</v>
      </c>
      <c r="C5399" s="118" t="s">
        <v>8744</v>
      </c>
      <c r="D5399" s="118" t="s">
        <v>8745</v>
      </c>
      <c r="E5399" s="124" t="s">
        <v>8743</v>
      </c>
      <c r="F5399" s="118" t="s">
        <v>50</v>
      </c>
      <c r="G5399" s="118">
        <v>4</v>
      </c>
      <c r="H5399" s="650" t="s">
        <v>8746</v>
      </c>
      <c r="I5399" s="650" t="s">
        <v>8747</v>
      </c>
      <c r="J5399" s="500">
        <v>45163</v>
      </c>
      <c r="K5399" s="673" t="s">
        <v>33</v>
      </c>
      <c r="L5399" s="310"/>
      <c r="M5399" s="652" t="s">
        <v>2352</v>
      </c>
      <c r="N5399" s="654">
        <v>45162</v>
      </c>
      <c r="O5399" s="654">
        <v>45162</v>
      </c>
      <c r="P5399" s="118"/>
      <c r="Q5399" s="271" t="s">
        <v>77</v>
      </c>
      <c r="R5399" s="455">
        <f t="shared" si="121"/>
        <v>2023</v>
      </c>
      <c r="S5399" s="124"/>
      <c r="T5399" s="124"/>
      <c r="U5399" s="124"/>
      <c r="V5399" s="124"/>
      <c r="W5399" s="124"/>
    </row>
    <row r="5400" spans="1:23" ht="23.25" hidden="1" customHeight="1" x14ac:dyDescent="0.25">
      <c r="A5400" s="124" t="s">
        <v>9</v>
      </c>
      <c r="B5400" s="124" t="s">
        <v>8748</v>
      </c>
      <c r="C5400" s="118"/>
      <c r="D5400" s="118"/>
      <c r="E5400" s="124" t="s">
        <v>8748</v>
      </c>
      <c r="F5400" s="118" t="s">
        <v>50</v>
      </c>
      <c r="G5400" s="118">
        <v>6</v>
      </c>
      <c r="H5400" s="650"/>
      <c r="I5400" s="650"/>
      <c r="J5400" s="168">
        <v>45170</v>
      </c>
      <c r="K5400" s="673" t="s">
        <v>234</v>
      </c>
      <c r="L5400" s="310"/>
      <c r="M5400" s="652" t="s">
        <v>2356</v>
      </c>
      <c r="N5400" s="654">
        <v>44945</v>
      </c>
      <c r="O5400" s="654">
        <v>44951</v>
      </c>
      <c r="P5400" s="118"/>
      <c r="Q5400" s="271" t="s">
        <v>100</v>
      </c>
      <c r="R5400" s="455">
        <f t="shared" si="121"/>
        <v>2023</v>
      </c>
    </row>
    <row r="5401" spans="1:23" ht="23.25" hidden="1" customHeight="1" x14ac:dyDescent="0.25">
      <c r="A5401" s="418" t="s">
        <v>0</v>
      </c>
      <c r="B5401" s="507" t="s">
        <v>8749</v>
      </c>
      <c r="C5401" s="118" t="s">
        <v>7448</v>
      </c>
      <c r="D5401" s="118" t="s">
        <v>8750</v>
      </c>
      <c r="E5401" s="481" t="s">
        <v>8751</v>
      </c>
      <c r="F5401" s="118" t="s">
        <v>94</v>
      </c>
      <c r="G5401" s="118">
        <v>11</v>
      </c>
      <c r="H5401" s="650"/>
      <c r="I5401" s="650">
        <f>G5401*H5401</f>
        <v>0</v>
      </c>
      <c r="J5401" s="168">
        <v>45171</v>
      </c>
      <c r="K5401" s="663" t="s">
        <v>5</v>
      </c>
      <c r="L5401" s="310"/>
      <c r="M5401" s="652" t="s">
        <v>1873</v>
      </c>
      <c r="N5401" s="654">
        <v>44972</v>
      </c>
      <c r="O5401" s="654">
        <v>44977</v>
      </c>
      <c r="P5401" s="502" t="s">
        <v>8752</v>
      </c>
      <c r="Q5401" s="271" t="s">
        <v>67</v>
      </c>
      <c r="R5401" s="455">
        <f t="shared" ref="R5401:R5408" si="122">IF(F5401&lt;&gt;"",YEAR(J5401))</f>
        <v>2023</v>
      </c>
      <c r="S5401" s="564"/>
      <c r="T5401" s="564"/>
      <c r="U5401" s="564"/>
      <c r="V5401" s="564"/>
      <c r="W5401" s="564"/>
    </row>
    <row r="5402" spans="1:23" ht="23.25" hidden="1" customHeight="1" x14ac:dyDescent="0.25">
      <c r="A5402" s="440" t="s">
        <v>154</v>
      </c>
      <c r="B5402" s="124" t="s">
        <v>8753</v>
      </c>
      <c r="C5402" s="118" t="s">
        <v>142</v>
      </c>
      <c r="D5402" s="118"/>
      <c r="E5402" s="481" t="s">
        <v>8754</v>
      </c>
      <c r="F5402" s="118" t="s">
        <v>2334</v>
      </c>
      <c r="G5402" s="118">
        <v>10</v>
      </c>
      <c r="H5402" s="650"/>
      <c r="I5402" s="650"/>
      <c r="J5402" s="168">
        <v>45017</v>
      </c>
      <c r="K5402" s="673" t="s">
        <v>76</v>
      </c>
      <c r="L5402" s="310"/>
      <c r="M5402" s="652" t="s">
        <v>2356</v>
      </c>
      <c r="N5402" s="654">
        <v>44952</v>
      </c>
      <c r="O5402" s="654">
        <v>44960</v>
      </c>
      <c r="P5402" s="732" t="s">
        <v>2375</v>
      </c>
      <c r="Q5402" s="271" t="s">
        <v>67</v>
      </c>
      <c r="R5402" s="455">
        <f t="shared" si="122"/>
        <v>2023</v>
      </c>
    </row>
    <row r="5403" spans="1:23" ht="23.25" hidden="1" customHeight="1" x14ac:dyDescent="0.25">
      <c r="A5403" s="472" t="s">
        <v>84</v>
      </c>
      <c r="B5403" s="507" t="s">
        <v>8755</v>
      </c>
      <c r="C5403" s="118" t="s">
        <v>41</v>
      </c>
      <c r="D5403" s="118">
        <v>153330</v>
      </c>
      <c r="E5403" s="124" t="s">
        <v>8756</v>
      </c>
      <c r="F5403" s="118" t="s">
        <v>3141</v>
      </c>
      <c r="G5403" s="118">
        <v>5</v>
      </c>
      <c r="H5403" s="650"/>
      <c r="I5403" s="650"/>
      <c r="J5403" s="500">
        <v>45172</v>
      </c>
      <c r="K5403" s="673" t="s">
        <v>33</v>
      </c>
      <c r="L5403" s="310"/>
      <c r="M5403" s="652" t="s">
        <v>66</v>
      </c>
      <c r="N5403" s="654">
        <v>45012</v>
      </c>
      <c r="O5403" s="674"/>
      <c r="P5403" s="118"/>
      <c r="Q5403" s="271" t="s">
        <v>67</v>
      </c>
      <c r="R5403" s="455">
        <f t="shared" si="122"/>
        <v>2023</v>
      </c>
    </row>
    <row r="5404" spans="1:23" ht="23.25" hidden="1" customHeight="1" x14ac:dyDescent="0.25">
      <c r="A5404" s="472" t="s">
        <v>84</v>
      </c>
      <c r="B5404" s="507" t="s">
        <v>8757</v>
      </c>
      <c r="C5404" s="118" t="s">
        <v>41</v>
      </c>
      <c r="D5404" s="118" t="s">
        <v>8758</v>
      </c>
      <c r="E5404" s="86" t="s">
        <v>8759</v>
      </c>
      <c r="F5404" s="118" t="s">
        <v>3141</v>
      </c>
      <c r="G5404" s="118">
        <v>1</v>
      </c>
      <c r="H5404" s="650"/>
      <c r="I5404" s="650"/>
      <c r="J5404" s="500">
        <v>45172</v>
      </c>
      <c r="K5404" s="673" t="s">
        <v>33</v>
      </c>
      <c r="L5404" s="310"/>
      <c r="M5404" s="652" t="s">
        <v>66</v>
      </c>
      <c r="N5404" s="654">
        <v>45012</v>
      </c>
      <c r="O5404" s="674"/>
      <c r="P5404" s="118"/>
      <c r="Q5404" s="271" t="s">
        <v>67</v>
      </c>
      <c r="R5404" s="455">
        <f t="shared" si="122"/>
        <v>2023</v>
      </c>
      <c r="S5404" s="564"/>
      <c r="T5404" s="564"/>
      <c r="U5404" s="564"/>
      <c r="V5404" s="564"/>
      <c r="W5404" s="564"/>
    </row>
    <row r="5405" spans="1:23" ht="23.25" hidden="1" customHeight="1" x14ac:dyDescent="0.25">
      <c r="A5405" s="4" t="s">
        <v>6</v>
      </c>
      <c r="B5405" s="4" t="s">
        <v>8760</v>
      </c>
      <c r="C5405" s="430"/>
      <c r="D5405" s="522" t="s">
        <v>8761</v>
      </c>
      <c r="E5405" s="389" t="s">
        <v>8762</v>
      </c>
      <c r="F5405" s="352" t="s">
        <v>32</v>
      </c>
      <c r="G5405" s="352">
        <v>2</v>
      </c>
      <c r="H5405" s="650">
        <v>495</v>
      </c>
      <c r="I5405" s="650">
        <f>H5405*G5405</f>
        <v>990</v>
      </c>
      <c r="J5405" s="366">
        <v>45173</v>
      </c>
      <c r="K5405" s="598" t="s">
        <v>4382</v>
      </c>
      <c r="L5405" s="276"/>
      <c r="M5405" s="652" t="s">
        <v>5401</v>
      </c>
      <c r="N5405" s="653">
        <v>45260</v>
      </c>
      <c r="O5405" s="653">
        <v>45273</v>
      </c>
      <c r="P5405" s="158"/>
      <c r="Q5405" s="276" t="s">
        <v>100</v>
      </c>
      <c r="R5405" s="455">
        <f t="shared" si="122"/>
        <v>2023</v>
      </c>
    </row>
    <row r="5406" spans="1:23" ht="23.25" hidden="1" customHeight="1" x14ac:dyDescent="0.25">
      <c r="A5406" s="124" t="s">
        <v>0</v>
      </c>
      <c r="B5406" s="124" t="s">
        <v>8763</v>
      </c>
      <c r="C5406" s="158" t="s">
        <v>4217</v>
      </c>
      <c r="D5406" s="158" t="s">
        <v>8764</v>
      </c>
      <c r="E5406" s="124" t="s">
        <v>8765</v>
      </c>
      <c r="F5406" s="158" t="s">
        <v>32</v>
      </c>
      <c r="G5406" s="158">
        <v>1</v>
      </c>
      <c r="H5406" s="650">
        <v>464.63</v>
      </c>
      <c r="I5406" s="650">
        <v>464.63</v>
      </c>
      <c r="J5406" s="500">
        <v>45173</v>
      </c>
      <c r="K5406" s="955" t="s">
        <v>33</v>
      </c>
      <c r="L5406" s="276"/>
      <c r="M5406" s="652" t="s">
        <v>1341</v>
      </c>
      <c r="N5406" s="653">
        <v>45182</v>
      </c>
      <c r="O5406" s="653">
        <v>44094</v>
      </c>
      <c r="P5406" s="158"/>
      <c r="Q5406" s="271" t="s">
        <v>100</v>
      </c>
      <c r="R5406" s="455">
        <f t="shared" si="122"/>
        <v>2023</v>
      </c>
    </row>
    <row r="5407" spans="1:23" ht="23.25" hidden="1" customHeight="1" x14ac:dyDescent="0.25">
      <c r="A5407" s="396" t="s">
        <v>0</v>
      </c>
      <c r="B5407" s="481" t="s">
        <v>2662</v>
      </c>
      <c r="C5407" s="376" t="s">
        <v>1759</v>
      </c>
      <c r="D5407" s="332" t="s">
        <v>2663</v>
      </c>
      <c r="E5407" s="481" t="s">
        <v>2662</v>
      </c>
      <c r="F5407" s="344" t="s">
        <v>50</v>
      </c>
      <c r="G5407" s="332">
        <v>3</v>
      </c>
      <c r="H5407" s="650"/>
      <c r="I5407" s="650"/>
      <c r="J5407" s="500">
        <v>45177</v>
      </c>
      <c r="K5407" s="671" t="s">
        <v>33</v>
      </c>
      <c r="L5407" s="312"/>
      <c r="M5407" s="652" t="s">
        <v>1341</v>
      </c>
      <c r="N5407" s="654">
        <v>45182</v>
      </c>
      <c r="O5407" s="654">
        <v>44094</v>
      </c>
      <c r="P5407" s="719"/>
      <c r="Q5407" s="271" t="s">
        <v>100</v>
      </c>
      <c r="R5407" s="455">
        <f t="shared" si="122"/>
        <v>2023</v>
      </c>
    </row>
    <row r="5408" spans="1:23" ht="23.25" hidden="1" customHeight="1" x14ac:dyDescent="0.25">
      <c r="A5408" s="124" t="s">
        <v>7</v>
      </c>
      <c r="B5408" s="124" t="s">
        <v>8766</v>
      </c>
      <c r="C5408" s="118" t="s">
        <v>185</v>
      </c>
      <c r="D5408" s="118" t="s">
        <v>8767</v>
      </c>
      <c r="E5408" s="124" t="s">
        <v>8766</v>
      </c>
      <c r="F5408" s="158" t="s">
        <v>50</v>
      </c>
      <c r="G5408" s="158">
        <v>1</v>
      </c>
      <c r="H5408" s="650"/>
      <c r="I5408" s="650"/>
      <c r="J5408" s="500">
        <v>45177</v>
      </c>
      <c r="K5408" s="673" t="s">
        <v>33</v>
      </c>
      <c r="L5408" s="276" t="s">
        <v>8768</v>
      </c>
      <c r="M5408" s="652" t="s">
        <v>1341</v>
      </c>
      <c r="N5408" s="653">
        <v>45182</v>
      </c>
      <c r="O5408" s="653">
        <v>44094</v>
      </c>
      <c r="P5408" s="158"/>
      <c r="Q5408" s="271" t="s">
        <v>100</v>
      </c>
      <c r="R5408" s="455">
        <f t="shared" si="122"/>
        <v>2023</v>
      </c>
    </row>
    <row r="5409" spans="1:23" ht="23.25" hidden="1" customHeight="1" x14ac:dyDescent="0.25">
      <c r="A5409" s="124" t="s">
        <v>9</v>
      </c>
      <c r="B5409" s="124" t="s">
        <v>8769</v>
      </c>
      <c r="C5409" s="118"/>
      <c r="D5409" s="118"/>
      <c r="E5409" s="124" t="s">
        <v>8769</v>
      </c>
      <c r="F5409" s="118" t="s">
        <v>50</v>
      </c>
      <c r="G5409" s="118">
        <v>10</v>
      </c>
      <c r="H5409" s="778"/>
      <c r="I5409" s="650"/>
      <c r="J5409" s="500">
        <v>45428</v>
      </c>
      <c r="K5409" s="673" t="s">
        <v>188</v>
      </c>
      <c r="L5409" s="276"/>
      <c r="M5409" s="652" t="s">
        <v>260</v>
      </c>
      <c r="N5409" s="654">
        <v>45435</v>
      </c>
      <c r="O5409" s="653">
        <v>45439</v>
      </c>
      <c r="P5409" s="158"/>
      <c r="Q5409" s="271" t="s">
        <v>67</v>
      </c>
      <c r="R5409" s="86"/>
    </row>
    <row r="5410" spans="1:23" ht="23.25" hidden="1" customHeight="1" x14ac:dyDescent="0.25">
      <c r="A5410" s="124" t="s">
        <v>9</v>
      </c>
      <c r="B5410" s="124" t="s">
        <v>8770</v>
      </c>
      <c r="C5410" s="118" t="s">
        <v>5882</v>
      </c>
      <c r="D5410" s="118">
        <v>1459.09</v>
      </c>
      <c r="E5410" s="124" t="s">
        <v>8770</v>
      </c>
      <c r="F5410" s="158" t="s">
        <v>50</v>
      </c>
      <c r="G5410" s="158">
        <v>10</v>
      </c>
      <c r="H5410" s="650"/>
      <c r="I5410" s="650" t="s">
        <v>8771</v>
      </c>
      <c r="J5410" s="500">
        <v>45180</v>
      </c>
      <c r="K5410" s="673" t="s">
        <v>33</v>
      </c>
      <c r="L5410" s="276"/>
      <c r="M5410" s="652" t="s">
        <v>5401</v>
      </c>
      <c r="N5410" s="653">
        <v>45273</v>
      </c>
      <c r="O5410" s="653">
        <v>45278</v>
      </c>
      <c r="P5410" s="455"/>
      <c r="Q5410" s="271" t="s">
        <v>100</v>
      </c>
      <c r="R5410" s="455">
        <f t="shared" ref="R5410:R5415" si="123">IF(F5410&lt;&gt;"",YEAR(J5410))</f>
        <v>2023</v>
      </c>
    </row>
    <row r="5411" spans="1:23" ht="23.25" hidden="1" customHeight="1" x14ac:dyDescent="0.25">
      <c r="A5411" s="124" t="s">
        <v>0</v>
      </c>
      <c r="B5411" s="124" t="s">
        <v>8772</v>
      </c>
      <c r="C5411" s="118" t="s">
        <v>1416</v>
      </c>
      <c r="D5411" s="118" t="s">
        <v>8773</v>
      </c>
      <c r="E5411" s="444" t="s">
        <v>8774</v>
      </c>
      <c r="F5411" s="158" t="s">
        <v>32</v>
      </c>
      <c r="G5411" s="158">
        <v>1</v>
      </c>
      <c r="H5411" s="650">
        <v>2085.8200000000002</v>
      </c>
      <c r="I5411" s="650">
        <v>2085.8200000000002</v>
      </c>
      <c r="J5411" s="168">
        <v>45181</v>
      </c>
      <c r="K5411" s="673" t="s">
        <v>1416</v>
      </c>
      <c r="L5411" s="276"/>
      <c r="M5411" s="652" t="s">
        <v>2632</v>
      </c>
      <c r="N5411" s="653">
        <v>45189</v>
      </c>
      <c r="O5411" s="653">
        <v>45191</v>
      </c>
      <c r="P5411" s="158"/>
      <c r="Q5411" s="276" t="s">
        <v>67</v>
      </c>
      <c r="R5411" s="455">
        <f t="shared" si="123"/>
        <v>2023</v>
      </c>
    </row>
    <row r="5412" spans="1:23" ht="23.25" hidden="1" customHeight="1" x14ac:dyDescent="0.25">
      <c r="A5412" s="506" t="s">
        <v>0</v>
      </c>
      <c r="B5412" s="481" t="s">
        <v>8775</v>
      </c>
      <c r="C5412" s="502" t="s">
        <v>5461</v>
      </c>
      <c r="D5412" s="502" t="s">
        <v>7910</v>
      </c>
      <c r="E5412" s="481" t="s">
        <v>8775</v>
      </c>
      <c r="F5412" s="959" t="s">
        <v>50</v>
      </c>
      <c r="G5412" s="86">
        <v>1</v>
      </c>
      <c r="H5412" s="650"/>
      <c r="I5412" s="650"/>
      <c r="J5412" s="939">
        <v>45182</v>
      </c>
      <c r="K5412" s="671" t="s">
        <v>33</v>
      </c>
      <c r="L5412" s="276"/>
      <c r="M5412" s="652" t="s">
        <v>2632</v>
      </c>
      <c r="N5412" s="653">
        <v>45274</v>
      </c>
      <c r="O5412" s="653">
        <v>45278</v>
      </c>
      <c r="P5412" s="959"/>
      <c r="Q5412" s="271" t="s">
        <v>100</v>
      </c>
      <c r="R5412" s="455">
        <f t="shared" si="123"/>
        <v>2023</v>
      </c>
      <c r="S5412" s="564"/>
      <c r="T5412" s="564"/>
      <c r="U5412" s="564"/>
      <c r="V5412" s="564"/>
      <c r="W5412" s="564"/>
    </row>
    <row r="5413" spans="1:23" ht="23.25" hidden="1" customHeight="1" x14ac:dyDescent="0.25">
      <c r="A5413" s="124" t="s">
        <v>4</v>
      </c>
      <c r="B5413" s="124" t="s">
        <v>8776</v>
      </c>
      <c r="C5413" s="118"/>
      <c r="D5413" s="118" t="s">
        <v>8777</v>
      </c>
      <c r="E5413" s="124" t="s">
        <v>8776</v>
      </c>
      <c r="F5413" s="158" t="s">
        <v>50</v>
      </c>
      <c r="G5413" s="158">
        <v>1</v>
      </c>
      <c r="H5413" s="650"/>
      <c r="I5413" s="650">
        <v>30</v>
      </c>
      <c r="J5413" s="168">
        <v>45182</v>
      </c>
      <c r="K5413" s="673" t="s">
        <v>287</v>
      </c>
      <c r="L5413" s="276"/>
      <c r="M5413" s="988" t="s">
        <v>5401</v>
      </c>
      <c r="N5413" s="653">
        <v>45273</v>
      </c>
      <c r="O5413" s="653">
        <v>45315</v>
      </c>
      <c r="P5413" s="158"/>
      <c r="Q5413" s="276" t="s">
        <v>100</v>
      </c>
      <c r="R5413" s="455">
        <f t="shared" si="123"/>
        <v>2023</v>
      </c>
    </row>
    <row r="5414" spans="1:23" ht="23.25" hidden="1" customHeight="1" x14ac:dyDescent="0.25">
      <c r="A5414" s="124" t="s">
        <v>9</v>
      </c>
      <c r="B5414" s="124" t="s">
        <v>1424</v>
      </c>
      <c r="C5414" s="118" t="s">
        <v>1423</v>
      </c>
      <c r="D5414" s="118" t="s">
        <v>353</v>
      </c>
      <c r="E5414" s="124" t="s">
        <v>1424</v>
      </c>
      <c r="F5414" s="158" t="s">
        <v>50</v>
      </c>
      <c r="G5414" s="158">
        <v>100</v>
      </c>
      <c r="H5414" s="650"/>
      <c r="I5414" s="650"/>
      <c r="J5414" s="168">
        <v>45183</v>
      </c>
      <c r="K5414" s="597" t="s">
        <v>188</v>
      </c>
      <c r="L5414" s="276"/>
      <c r="M5414" s="652" t="s">
        <v>2632</v>
      </c>
      <c r="N5414" s="653">
        <v>45189</v>
      </c>
      <c r="O5414" s="653">
        <v>45557</v>
      </c>
      <c r="P5414" s="158"/>
      <c r="Q5414" s="276" t="s">
        <v>100</v>
      </c>
      <c r="R5414" s="455">
        <f t="shared" si="123"/>
        <v>2023</v>
      </c>
    </row>
    <row r="5415" spans="1:23" ht="23.25" hidden="1" customHeight="1" x14ac:dyDescent="0.25">
      <c r="A5415" s="124" t="s">
        <v>9</v>
      </c>
      <c r="B5415" s="124" t="s">
        <v>1424</v>
      </c>
      <c r="C5415" s="118" t="s">
        <v>1423</v>
      </c>
      <c r="D5415" s="118" t="s">
        <v>354</v>
      </c>
      <c r="E5415" s="124" t="s">
        <v>1424</v>
      </c>
      <c r="F5415" s="158" t="s">
        <v>50</v>
      </c>
      <c r="G5415" s="158">
        <v>100</v>
      </c>
      <c r="H5415" s="650"/>
      <c r="I5415" s="650"/>
      <c r="J5415" s="168">
        <v>45183</v>
      </c>
      <c r="K5415" s="597" t="s">
        <v>188</v>
      </c>
      <c r="L5415" s="276"/>
      <c r="M5415" s="652" t="s">
        <v>2632</v>
      </c>
      <c r="N5415" s="653">
        <v>45189</v>
      </c>
      <c r="O5415" s="653">
        <v>45557</v>
      </c>
      <c r="P5415" s="158"/>
      <c r="Q5415" s="276" t="s">
        <v>100</v>
      </c>
      <c r="R5415" s="455">
        <f t="shared" si="123"/>
        <v>2023</v>
      </c>
    </row>
    <row r="5416" spans="1:23" ht="23.25" hidden="1" customHeight="1" x14ac:dyDescent="0.25">
      <c r="A5416" s="124" t="s">
        <v>9</v>
      </c>
      <c r="B5416" s="124" t="s">
        <v>8778</v>
      </c>
      <c r="C5416" s="118"/>
      <c r="D5416" s="118"/>
      <c r="E5416" s="124" t="s">
        <v>8778</v>
      </c>
      <c r="F5416" s="118" t="s">
        <v>50</v>
      </c>
      <c r="G5416" s="118">
        <v>4</v>
      </c>
      <c r="H5416" s="778"/>
      <c r="I5416" s="650"/>
      <c r="J5416" s="500">
        <v>45428</v>
      </c>
      <c r="K5416" s="673" t="s">
        <v>188</v>
      </c>
      <c r="L5416" s="276"/>
      <c r="M5416" s="652" t="s">
        <v>260</v>
      </c>
      <c r="N5416" s="654">
        <v>45435</v>
      </c>
      <c r="O5416" s="653">
        <v>45439</v>
      </c>
      <c r="P5416" s="158"/>
      <c r="Q5416" s="271" t="s">
        <v>67</v>
      </c>
      <c r="R5416" s="86"/>
    </row>
    <row r="5417" spans="1:23" ht="23.25" hidden="1" customHeight="1" x14ac:dyDescent="0.25">
      <c r="A5417" s="124" t="s">
        <v>9</v>
      </c>
      <c r="B5417" s="124" t="s">
        <v>8779</v>
      </c>
      <c r="C5417" s="118" t="s">
        <v>386</v>
      </c>
      <c r="D5417" s="118" t="s">
        <v>8780</v>
      </c>
      <c r="E5417" s="124" t="s">
        <v>8779</v>
      </c>
      <c r="F5417" s="158" t="s">
        <v>50</v>
      </c>
      <c r="G5417" s="158">
        <v>10</v>
      </c>
      <c r="H5417" s="650"/>
      <c r="I5417" s="650"/>
      <c r="J5417" s="168">
        <v>45183</v>
      </c>
      <c r="K5417" s="673" t="s">
        <v>234</v>
      </c>
      <c r="L5417" s="276"/>
      <c r="M5417" s="652" t="s">
        <v>5401</v>
      </c>
      <c r="N5417" s="653">
        <v>45260</v>
      </c>
      <c r="O5417" s="653">
        <v>45273</v>
      </c>
      <c r="P5417" s="158"/>
      <c r="Q5417" s="276" t="s">
        <v>67</v>
      </c>
      <c r="R5417" s="455">
        <f>IF(F5417&lt;&gt;"",YEAR(J5417))</f>
        <v>2023</v>
      </c>
    </row>
    <row r="5418" spans="1:23" ht="23.25" hidden="1" customHeight="1" x14ac:dyDescent="0.25">
      <c r="A5418" s="124" t="s">
        <v>9</v>
      </c>
      <c r="B5418" s="124" t="s">
        <v>8781</v>
      </c>
      <c r="C5418" s="118"/>
      <c r="D5418" s="118"/>
      <c r="E5418" s="124" t="s">
        <v>8781</v>
      </c>
      <c r="F5418" s="118" t="s">
        <v>50</v>
      </c>
      <c r="G5418" s="118">
        <v>10</v>
      </c>
      <c r="H5418" s="778"/>
      <c r="I5418" s="650"/>
      <c r="J5418" s="500">
        <v>45428</v>
      </c>
      <c r="K5418" s="673" t="s">
        <v>188</v>
      </c>
      <c r="L5418" s="276"/>
      <c r="M5418" s="652" t="s">
        <v>260</v>
      </c>
      <c r="N5418" s="654">
        <v>45435</v>
      </c>
      <c r="O5418" s="653">
        <v>45439</v>
      </c>
      <c r="P5418" s="158"/>
      <c r="Q5418" s="271" t="s">
        <v>67</v>
      </c>
      <c r="R5418" s="86"/>
    </row>
    <row r="5419" spans="1:23" ht="29.25" hidden="1" customHeight="1" x14ac:dyDescent="0.25">
      <c r="A5419" s="124" t="s">
        <v>2</v>
      </c>
      <c r="B5419" s="124" t="s">
        <v>8782</v>
      </c>
      <c r="C5419" s="158"/>
      <c r="D5419" s="158" t="s">
        <v>8783</v>
      </c>
      <c r="E5419" s="124" t="s">
        <v>8784</v>
      </c>
      <c r="F5419" s="158" t="s">
        <v>32</v>
      </c>
      <c r="G5419" s="158">
        <v>1</v>
      </c>
      <c r="H5419" s="650">
        <v>352.65</v>
      </c>
      <c r="I5419" s="650">
        <v>352.65</v>
      </c>
      <c r="J5419" s="168">
        <v>45184</v>
      </c>
      <c r="K5419" s="955" t="s">
        <v>8785</v>
      </c>
      <c r="L5419" s="276"/>
      <c r="M5419" s="652" t="s">
        <v>2632</v>
      </c>
      <c r="N5419" s="653">
        <v>45189</v>
      </c>
      <c r="O5419" s="653">
        <v>45194</v>
      </c>
      <c r="P5419" s="158"/>
      <c r="Q5419" s="276" t="s">
        <v>100</v>
      </c>
      <c r="R5419" s="455">
        <f>IF(F5419&lt;&gt;"",YEAR(J5419))</f>
        <v>2023</v>
      </c>
    </row>
    <row r="5420" spans="1:23" ht="23.25" hidden="1" customHeight="1" x14ac:dyDescent="0.25">
      <c r="A5420" s="124" t="s">
        <v>9</v>
      </c>
      <c r="B5420" s="124" t="s">
        <v>3110</v>
      </c>
      <c r="C5420" s="118" t="s">
        <v>1702</v>
      </c>
      <c r="D5420" s="118" t="s">
        <v>1231</v>
      </c>
      <c r="E5420" s="124" t="s">
        <v>3110</v>
      </c>
      <c r="F5420" s="118" t="s">
        <v>2334</v>
      </c>
      <c r="G5420" s="118">
        <v>5</v>
      </c>
      <c r="H5420" s="650"/>
      <c r="I5420" s="650"/>
      <c r="J5420" s="500">
        <v>45187</v>
      </c>
      <c r="K5420" s="673" t="s">
        <v>4712</v>
      </c>
      <c r="L5420" s="276"/>
      <c r="M5420" s="652" t="s">
        <v>3106</v>
      </c>
      <c r="N5420" s="653">
        <v>45189</v>
      </c>
      <c r="O5420" s="653">
        <v>45189</v>
      </c>
      <c r="P5420" s="158"/>
      <c r="Q5420" s="271" t="s">
        <v>67</v>
      </c>
      <c r="R5420" s="455">
        <f>IF(F5420&lt;&gt;"",YEAR(J5420))</f>
        <v>2023</v>
      </c>
    </row>
    <row r="5421" spans="1:23" ht="23.25" hidden="1" customHeight="1" x14ac:dyDescent="0.25">
      <c r="A5421" s="124" t="s">
        <v>9</v>
      </c>
      <c r="B5421" s="124" t="s">
        <v>8786</v>
      </c>
      <c r="C5421" s="118"/>
      <c r="D5421" s="118"/>
      <c r="E5421" s="479" t="s">
        <v>8787</v>
      </c>
      <c r="F5421" s="118" t="s">
        <v>50</v>
      </c>
      <c r="G5421" s="118">
        <v>40</v>
      </c>
      <c r="H5421" s="778"/>
      <c r="I5421" s="650"/>
      <c r="J5421" s="500">
        <v>45429</v>
      </c>
      <c r="K5421" s="673" t="s">
        <v>234</v>
      </c>
      <c r="L5421" s="276" t="s">
        <v>8788</v>
      </c>
      <c r="M5421" s="652" t="s">
        <v>260</v>
      </c>
      <c r="N5421" s="653">
        <v>45434</v>
      </c>
      <c r="O5421" s="653">
        <v>45439</v>
      </c>
      <c r="P5421" s="158"/>
      <c r="Q5421" s="271" t="s">
        <v>100</v>
      </c>
      <c r="R5421" s="86"/>
    </row>
    <row r="5422" spans="1:23" ht="23.25" hidden="1" customHeight="1" x14ac:dyDescent="0.25">
      <c r="A5422" s="124" t="s">
        <v>9</v>
      </c>
      <c r="B5422" s="124" t="s">
        <v>8789</v>
      </c>
      <c r="C5422" s="118"/>
      <c r="D5422" s="118"/>
      <c r="E5422" s="479" t="s">
        <v>8789</v>
      </c>
      <c r="F5422" s="118" t="s">
        <v>50</v>
      </c>
      <c r="G5422" s="118">
        <v>30</v>
      </c>
      <c r="H5422" s="778"/>
      <c r="I5422" s="650"/>
      <c r="J5422" s="500">
        <v>45429</v>
      </c>
      <c r="K5422" s="673" t="s">
        <v>234</v>
      </c>
      <c r="L5422" s="276"/>
      <c r="M5422" s="652" t="s">
        <v>260</v>
      </c>
      <c r="N5422" s="653">
        <v>45434</v>
      </c>
      <c r="O5422" s="653">
        <v>45439</v>
      </c>
      <c r="P5422" s="158"/>
      <c r="Q5422" s="271" t="s">
        <v>100</v>
      </c>
      <c r="R5422" s="86"/>
    </row>
    <row r="5423" spans="1:23" ht="23.25" hidden="1" customHeight="1" x14ac:dyDescent="0.25">
      <c r="A5423" s="124" t="s">
        <v>2</v>
      </c>
      <c r="B5423" s="124" t="s">
        <v>8790</v>
      </c>
      <c r="C5423" s="158"/>
      <c r="D5423" s="158"/>
      <c r="E5423" s="124" t="s">
        <v>8791</v>
      </c>
      <c r="F5423" s="158" t="s">
        <v>32</v>
      </c>
      <c r="G5423" s="158">
        <v>5</v>
      </c>
      <c r="H5423" s="650">
        <v>93.6</v>
      </c>
      <c r="I5423" s="650">
        <f>H5423*G5423</f>
        <v>468</v>
      </c>
      <c r="J5423" s="168">
        <v>45201</v>
      </c>
      <c r="K5423" s="955" t="s">
        <v>4712</v>
      </c>
      <c r="L5423" s="158" t="s">
        <v>8792</v>
      </c>
      <c r="M5423" s="954" t="s">
        <v>5401</v>
      </c>
      <c r="N5423" s="835"/>
      <c r="O5423" s="835"/>
      <c r="P5423" s="158"/>
      <c r="Q5423" s="118" t="s">
        <v>67</v>
      </c>
      <c r="R5423" s="455">
        <f t="shared" ref="R5423:R5443" si="124">IF(F5423&lt;&gt;"",YEAR(J5423))</f>
        <v>2023</v>
      </c>
    </row>
    <row r="5424" spans="1:23" s="124" customFormat="1" ht="23.25" hidden="1" customHeight="1" x14ac:dyDescent="0.25">
      <c r="A5424" s="440" t="s">
        <v>4222</v>
      </c>
      <c r="B5424" s="124" t="s">
        <v>4223</v>
      </c>
      <c r="C5424" s="118" t="s">
        <v>362</v>
      </c>
      <c r="D5424" s="118" t="s">
        <v>4224</v>
      </c>
      <c r="E5424" s="124" t="s">
        <v>4223</v>
      </c>
      <c r="F5424" s="118" t="s">
        <v>2334</v>
      </c>
      <c r="G5424" s="118">
        <v>6</v>
      </c>
      <c r="H5424" s="650">
        <v>62.42</v>
      </c>
      <c r="I5424" s="650">
        <f>G5424*H5424</f>
        <v>374.52</v>
      </c>
      <c r="J5424" s="168">
        <v>45204</v>
      </c>
      <c r="K5424" s="673" t="s">
        <v>524</v>
      </c>
      <c r="L5424" s="310"/>
      <c r="M5424" s="652" t="s">
        <v>4469</v>
      </c>
      <c r="N5424" s="654">
        <v>45075</v>
      </c>
      <c r="O5424" s="654">
        <v>45076</v>
      </c>
      <c r="P5424" s="118" t="s">
        <v>8793</v>
      </c>
      <c r="Q5424" s="271" t="s">
        <v>100</v>
      </c>
      <c r="R5424" s="455">
        <f t="shared" si="124"/>
        <v>2023</v>
      </c>
      <c r="S5424" s="542"/>
      <c r="T5424" s="542"/>
      <c r="U5424" s="542"/>
      <c r="V5424" s="542"/>
      <c r="W5424" s="542"/>
    </row>
    <row r="5425" spans="1:23" ht="23.25" hidden="1" customHeight="1" x14ac:dyDescent="0.25">
      <c r="A5425" s="124" t="s">
        <v>7</v>
      </c>
      <c r="B5425" s="124" t="s">
        <v>8794</v>
      </c>
      <c r="C5425" s="158"/>
      <c r="D5425" s="158" t="s">
        <v>8795</v>
      </c>
      <c r="E5425" s="124" t="s">
        <v>8796</v>
      </c>
      <c r="F5425" s="158" t="s">
        <v>32</v>
      </c>
      <c r="G5425" s="158">
        <v>1</v>
      </c>
      <c r="H5425" s="650">
        <v>380</v>
      </c>
      <c r="I5425" s="650">
        <v>380</v>
      </c>
      <c r="J5425" s="168">
        <v>45208</v>
      </c>
      <c r="K5425" s="955" t="s">
        <v>8293</v>
      </c>
      <c r="L5425" s="276" t="s">
        <v>8797</v>
      </c>
      <c r="M5425" s="652" t="s">
        <v>81</v>
      </c>
      <c r="N5425" s="653"/>
      <c r="O5425" s="835"/>
      <c r="P5425" s="158"/>
      <c r="Q5425" s="276" t="s">
        <v>67</v>
      </c>
      <c r="R5425" s="455">
        <f t="shared" si="124"/>
        <v>2023</v>
      </c>
    </row>
    <row r="5426" spans="1:23" ht="23.25" hidden="1" customHeight="1" x14ac:dyDescent="0.25">
      <c r="A5426" s="124" t="s">
        <v>2</v>
      </c>
      <c r="B5426" s="124" t="s">
        <v>8798</v>
      </c>
      <c r="C5426" s="118" t="s">
        <v>8799</v>
      </c>
      <c r="D5426" s="118" t="s">
        <v>8800</v>
      </c>
      <c r="E5426" s="124" t="s">
        <v>8801</v>
      </c>
      <c r="F5426" s="158" t="s">
        <v>32</v>
      </c>
      <c r="G5426" s="158">
        <v>10</v>
      </c>
      <c r="H5426" s="650"/>
      <c r="I5426" s="650"/>
      <c r="J5426" s="500">
        <v>45208</v>
      </c>
      <c r="K5426" s="671" t="s">
        <v>33</v>
      </c>
      <c r="L5426" s="276"/>
      <c r="M5426" s="652" t="s">
        <v>5401</v>
      </c>
      <c r="N5426" s="653">
        <v>45273</v>
      </c>
      <c r="O5426" s="653">
        <v>45278</v>
      </c>
      <c r="P5426" s="158"/>
      <c r="Q5426" s="271" t="s">
        <v>100</v>
      </c>
      <c r="R5426" s="455">
        <f t="shared" si="124"/>
        <v>2023</v>
      </c>
    </row>
    <row r="5427" spans="1:23" ht="23.25" hidden="1" customHeight="1" x14ac:dyDescent="0.25">
      <c r="A5427" s="124" t="s">
        <v>0</v>
      </c>
      <c r="B5427" s="124" t="s">
        <v>8802</v>
      </c>
      <c r="C5427" s="118" t="s">
        <v>8803</v>
      </c>
      <c r="D5427" s="118" t="s">
        <v>8804</v>
      </c>
      <c r="E5427" s="124" t="s">
        <v>8805</v>
      </c>
      <c r="F5427" s="158" t="s">
        <v>32</v>
      </c>
      <c r="G5427" s="158">
        <v>5</v>
      </c>
      <c r="H5427" s="650"/>
      <c r="I5427" s="650"/>
      <c r="J5427" s="500">
        <v>45208</v>
      </c>
      <c r="K5427" s="671" t="s">
        <v>33</v>
      </c>
      <c r="L5427" s="276"/>
      <c r="M5427" s="652" t="s">
        <v>5401</v>
      </c>
      <c r="N5427" s="653">
        <v>45273</v>
      </c>
      <c r="O5427" s="653">
        <v>45278</v>
      </c>
      <c r="P5427" s="158"/>
      <c r="Q5427" s="271" t="s">
        <v>100</v>
      </c>
      <c r="R5427" s="455">
        <f t="shared" si="124"/>
        <v>2023</v>
      </c>
    </row>
    <row r="5428" spans="1:23" ht="23.25" hidden="1" customHeight="1" x14ac:dyDescent="0.25">
      <c r="A5428" s="124" t="s">
        <v>7</v>
      </c>
      <c r="B5428" s="124" t="s">
        <v>8806</v>
      </c>
      <c r="C5428" s="118" t="s">
        <v>8807</v>
      </c>
      <c r="D5428" s="118" t="s">
        <v>8808</v>
      </c>
      <c r="E5428" s="124" t="s">
        <v>8806</v>
      </c>
      <c r="F5428" s="158" t="s">
        <v>50</v>
      </c>
      <c r="G5428" s="158">
        <v>1</v>
      </c>
      <c r="H5428" s="650"/>
      <c r="I5428" s="650">
        <v>105</v>
      </c>
      <c r="J5428" s="500">
        <v>45210</v>
      </c>
      <c r="K5428" s="673" t="s">
        <v>33</v>
      </c>
      <c r="L5428" s="276"/>
      <c r="M5428" s="652" t="s">
        <v>3106</v>
      </c>
      <c r="N5428" s="653">
        <v>45314</v>
      </c>
      <c r="O5428" s="279">
        <v>45320</v>
      </c>
      <c r="P5428" s="158"/>
      <c r="Q5428" s="271" t="s">
        <v>67</v>
      </c>
      <c r="R5428" s="455">
        <f t="shared" si="124"/>
        <v>2023</v>
      </c>
    </row>
    <row r="5429" spans="1:23" ht="23.25" hidden="1" customHeight="1" x14ac:dyDescent="0.25">
      <c r="A5429" s="124" t="s">
        <v>7</v>
      </c>
      <c r="B5429" s="124" t="s">
        <v>8809</v>
      </c>
      <c r="C5429" s="118" t="s">
        <v>185</v>
      </c>
      <c r="D5429" s="664" t="s">
        <v>8810</v>
      </c>
      <c r="E5429" s="124" t="s">
        <v>8809</v>
      </c>
      <c r="F5429" s="158" t="s">
        <v>50</v>
      </c>
      <c r="G5429" s="158">
        <v>1</v>
      </c>
      <c r="H5429" s="650"/>
      <c r="I5429" s="650" t="s">
        <v>8811</v>
      </c>
      <c r="J5429" s="500">
        <v>45210</v>
      </c>
      <c r="K5429" s="673" t="s">
        <v>33</v>
      </c>
      <c r="L5429" s="276"/>
      <c r="M5429" s="652" t="s">
        <v>3106</v>
      </c>
      <c r="N5429" s="653">
        <v>45314</v>
      </c>
      <c r="O5429" s="279">
        <v>45320</v>
      </c>
      <c r="P5429" s="158"/>
      <c r="Q5429" s="271" t="s">
        <v>67</v>
      </c>
      <c r="R5429" s="455">
        <f t="shared" si="124"/>
        <v>2023</v>
      </c>
    </row>
    <row r="5430" spans="1:23" ht="23.25" hidden="1" customHeight="1" x14ac:dyDescent="0.25">
      <c r="A5430" s="124" t="s">
        <v>154</v>
      </c>
      <c r="B5430" s="124" t="s">
        <v>8812</v>
      </c>
      <c r="C5430" s="118" t="s">
        <v>2344</v>
      </c>
      <c r="D5430" s="118"/>
      <c r="E5430" s="124" t="s">
        <v>8813</v>
      </c>
      <c r="F5430" s="158" t="s">
        <v>2334</v>
      </c>
      <c r="G5430" s="158">
        <v>10</v>
      </c>
      <c r="H5430" s="650"/>
      <c r="I5430" s="650"/>
      <c r="J5430" s="168">
        <v>45215</v>
      </c>
      <c r="K5430" s="673" t="s">
        <v>3203</v>
      </c>
      <c r="L5430" s="276" t="s">
        <v>8814</v>
      </c>
      <c r="M5430" s="652" t="s">
        <v>104</v>
      </c>
      <c r="N5430" s="653">
        <v>45278</v>
      </c>
      <c r="O5430" s="653">
        <v>45281</v>
      </c>
      <c r="P5430" s="158"/>
      <c r="Q5430" s="276" t="s">
        <v>67</v>
      </c>
      <c r="R5430" s="455">
        <f t="shared" si="124"/>
        <v>2023</v>
      </c>
    </row>
    <row r="5431" spans="1:23" ht="23.25" hidden="1" customHeight="1" x14ac:dyDescent="0.25">
      <c r="A5431" s="4" t="s">
        <v>384</v>
      </c>
      <c r="B5431" s="4" t="s">
        <v>385</v>
      </c>
      <c r="C5431" s="691" t="s">
        <v>386</v>
      </c>
      <c r="D5431" s="422" t="s">
        <v>8815</v>
      </c>
      <c r="E5431" s="86" t="s">
        <v>388</v>
      </c>
      <c r="F5431" s="359" t="s">
        <v>44</v>
      </c>
      <c r="G5431" s="389">
        <v>4</v>
      </c>
      <c r="H5431" s="650">
        <v>33.090000000000003</v>
      </c>
      <c r="I5431" s="650">
        <f>H5431*G5431</f>
        <v>132.36000000000001</v>
      </c>
      <c r="J5431" s="419">
        <v>45216</v>
      </c>
      <c r="K5431" s="782" t="s">
        <v>234</v>
      </c>
      <c r="L5431" s="584"/>
      <c r="M5431" s="652" t="s">
        <v>5401</v>
      </c>
      <c r="N5431" s="653">
        <v>45260</v>
      </c>
      <c r="O5431" s="653">
        <v>45273</v>
      </c>
      <c r="P5431" s="658"/>
      <c r="Q5431" s="276" t="s">
        <v>67</v>
      </c>
      <c r="R5431" s="455">
        <f t="shared" si="124"/>
        <v>2023</v>
      </c>
    </row>
    <row r="5432" spans="1:23" ht="23.25" hidden="1" customHeight="1" x14ac:dyDescent="0.25">
      <c r="A5432" s="124" t="s">
        <v>9</v>
      </c>
      <c r="B5432" s="124" t="s">
        <v>8816</v>
      </c>
      <c r="C5432" s="118" t="s">
        <v>1999</v>
      </c>
      <c r="D5432" s="122">
        <v>394593</v>
      </c>
      <c r="E5432" s="124" t="s">
        <v>8817</v>
      </c>
      <c r="F5432" s="118" t="s">
        <v>2334</v>
      </c>
      <c r="G5432" s="118">
        <v>1</v>
      </c>
      <c r="H5432" s="650">
        <v>93.13</v>
      </c>
      <c r="I5432" s="650">
        <v>93.13</v>
      </c>
      <c r="J5432" s="168">
        <v>45231</v>
      </c>
      <c r="K5432" s="673" t="s">
        <v>694</v>
      </c>
      <c r="L5432" s="312"/>
      <c r="M5432" s="652" t="s">
        <v>2356</v>
      </c>
      <c r="N5432" s="654">
        <v>44945</v>
      </c>
      <c r="O5432" s="654">
        <v>44951</v>
      </c>
      <c r="P5432" s="118"/>
      <c r="Q5432" s="271" t="s">
        <v>100</v>
      </c>
      <c r="R5432" s="455">
        <f t="shared" si="124"/>
        <v>2023</v>
      </c>
    </row>
    <row r="5433" spans="1:23" ht="23.25" hidden="1" customHeight="1" x14ac:dyDescent="0.25">
      <c r="A5433" s="124" t="s">
        <v>9</v>
      </c>
      <c r="B5433" s="124" t="s">
        <v>8818</v>
      </c>
      <c r="C5433" s="118" t="s">
        <v>1999</v>
      </c>
      <c r="D5433" s="122">
        <v>7174094</v>
      </c>
      <c r="E5433" s="124" t="s">
        <v>8819</v>
      </c>
      <c r="F5433" s="118" t="s">
        <v>2334</v>
      </c>
      <c r="G5433" s="118">
        <v>1</v>
      </c>
      <c r="H5433" s="650">
        <v>300.82</v>
      </c>
      <c r="I5433" s="650">
        <v>300.82</v>
      </c>
      <c r="J5433" s="168">
        <v>45231</v>
      </c>
      <c r="K5433" s="673" t="s">
        <v>694</v>
      </c>
      <c r="L5433" s="312"/>
      <c r="M5433" s="652" t="s">
        <v>2356</v>
      </c>
      <c r="N5433" s="654">
        <v>44945</v>
      </c>
      <c r="O5433" s="654">
        <v>44951</v>
      </c>
      <c r="P5433" s="118"/>
      <c r="Q5433" s="271" t="s">
        <v>100</v>
      </c>
      <c r="R5433" s="455">
        <f t="shared" si="124"/>
        <v>2023</v>
      </c>
    </row>
    <row r="5434" spans="1:23" ht="23.25" hidden="1" customHeight="1" x14ac:dyDescent="0.25">
      <c r="A5434" s="124" t="s">
        <v>9</v>
      </c>
      <c r="B5434" s="124" t="s">
        <v>8820</v>
      </c>
      <c r="C5434" s="118" t="s">
        <v>1999</v>
      </c>
      <c r="D5434" s="122">
        <v>203804</v>
      </c>
      <c r="E5434" s="124" t="s">
        <v>8821</v>
      </c>
      <c r="F5434" s="118" t="s">
        <v>2334</v>
      </c>
      <c r="G5434" s="118">
        <v>1</v>
      </c>
      <c r="H5434" s="650">
        <v>43.71</v>
      </c>
      <c r="I5434" s="650">
        <v>43.71</v>
      </c>
      <c r="J5434" s="168">
        <v>45231</v>
      </c>
      <c r="K5434" s="673" t="s">
        <v>694</v>
      </c>
      <c r="L5434" s="312"/>
      <c r="M5434" s="652" t="s">
        <v>2356</v>
      </c>
      <c r="N5434" s="654">
        <v>44945</v>
      </c>
      <c r="O5434" s="654">
        <v>44951</v>
      </c>
      <c r="P5434" s="118"/>
      <c r="Q5434" s="271" t="s">
        <v>100</v>
      </c>
      <c r="R5434" s="455">
        <f t="shared" si="124"/>
        <v>2023</v>
      </c>
    </row>
    <row r="5435" spans="1:23" ht="23.25" hidden="1" customHeight="1" x14ac:dyDescent="0.25">
      <c r="A5435" s="124" t="s">
        <v>9</v>
      </c>
      <c r="B5435" s="124" t="s">
        <v>8822</v>
      </c>
      <c r="C5435" s="118" t="s">
        <v>1999</v>
      </c>
      <c r="D5435" s="122">
        <v>7575646</v>
      </c>
      <c r="E5435" s="124" t="s">
        <v>8823</v>
      </c>
      <c r="F5435" s="118" t="s">
        <v>2334</v>
      </c>
      <c r="G5435" s="118">
        <v>1</v>
      </c>
      <c r="H5435" s="650">
        <v>53.66</v>
      </c>
      <c r="I5435" s="650">
        <v>53.66</v>
      </c>
      <c r="J5435" s="168">
        <v>45231</v>
      </c>
      <c r="K5435" s="673" t="s">
        <v>694</v>
      </c>
      <c r="L5435" s="312"/>
      <c r="M5435" s="652" t="s">
        <v>2356</v>
      </c>
      <c r="N5435" s="654">
        <v>44945</v>
      </c>
      <c r="O5435" s="654">
        <v>44951</v>
      </c>
      <c r="P5435" s="118"/>
      <c r="Q5435" s="271" t="s">
        <v>100</v>
      </c>
      <c r="R5435" s="455">
        <f t="shared" si="124"/>
        <v>2023</v>
      </c>
    </row>
    <row r="5436" spans="1:23" ht="23.25" hidden="1" customHeight="1" x14ac:dyDescent="0.25">
      <c r="A5436" s="448" t="s">
        <v>5522</v>
      </c>
      <c r="B5436" s="86" t="s">
        <v>7452</v>
      </c>
      <c r="C5436" s="661" t="s">
        <v>2288</v>
      </c>
      <c r="D5436" s="118" t="s">
        <v>8824</v>
      </c>
      <c r="E5436" s="481" t="s">
        <v>7454</v>
      </c>
      <c r="F5436" s="344" t="s">
        <v>44</v>
      </c>
      <c r="G5436" s="661">
        <v>2</v>
      </c>
      <c r="H5436" s="650">
        <v>17</v>
      </c>
      <c r="I5436" s="650">
        <f>H5436*G5436</f>
        <v>34</v>
      </c>
      <c r="J5436" s="500">
        <v>45231</v>
      </c>
      <c r="K5436" s="671" t="s">
        <v>33</v>
      </c>
      <c r="L5436" s="310"/>
      <c r="M5436" s="652" t="s">
        <v>4279</v>
      </c>
      <c r="N5436" s="654">
        <v>44964</v>
      </c>
      <c r="O5436" s="654"/>
      <c r="P5436" s="86"/>
      <c r="Q5436" s="271" t="s">
        <v>100</v>
      </c>
      <c r="R5436" s="455">
        <f t="shared" si="124"/>
        <v>2023</v>
      </c>
    </row>
    <row r="5437" spans="1:23" s="519" customFormat="1" ht="23.25" hidden="1" customHeight="1" x14ac:dyDescent="0.25">
      <c r="A5437" s="568" t="s">
        <v>10</v>
      </c>
      <c r="B5437" s="270" t="s">
        <v>8825</v>
      </c>
      <c r="C5437" s="271" t="s">
        <v>8691</v>
      </c>
      <c r="D5437" s="271" t="s">
        <v>8692</v>
      </c>
      <c r="E5437" s="270" t="s">
        <v>8825</v>
      </c>
      <c r="F5437" s="271" t="s">
        <v>50</v>
      </c>
      <c r="G5437" s="271">
        <v>10</v>
      </c>
      <c r="H5437" s="650"/>
      <c r="I5437" s="650"/>
      <c r="J5437" s="989">
        <v>45240</v>
      </c>
      <c r="K5437" s="990" t="s">
        <v>3</v>
      </c>
      <c r="L5437" s="568" t="s">
        <v>8694</v>
      </c>
      <c r="M5437" s="652"/>
      <c r="N5437" s="880"/>
      <c r="O5437" s="880"/>
      <c r="P5437" s="271"/>
      <c r="Q5437" s="271" t="s">
        <v>100</v>
      </c>
      <c r="R5437" s="455">
        <f t="shared" si="124"/>
        <v>2023</v>
      </c>
      <c r="S5437" s="330"/>
      <c r="T5437" s="330"/>
      <c r="U5437" s="330"/>
      <c r="V5437" s="330"/>
      <c r="W5437" s="330"/>
    </row>
    <row r="5438" spans="1:23" ht="23.25" hidden="1" customHeight="1" x14ac:dyDescent="0.25">
      <c r="A5438" s="440" t="s">
        <v>7</v>
      </c>
      <c r="B5438" s="124" t="s">
        <v>8826</v>
      </c>
      <c r="C5438" s="118"/>
      <c r="D5438" s="118" t="s">
        <v>8827</v>
      </c>
      <c r="E5438" s="124" t="s">
        <v>8828</v>
      </c>
      <c r="F5438" s="118" t="s">
        <v>50</v>
      </c>
      <c r="G5438" s="118">
        <v>1</v>
      </c>
      <c r="H5438" s="650"/>
      <c r="I5438" s="650" t="s">
        <v>8829</v>
      </c>
      <c r="J5438" s="168">
        <v>45243</v>
      </c>
      <c r="K5438" s="673" t="s">
        <v>149</v>
      </c>
      <c r="L5438" s="312"/>
      <c r="M5438" s="652"/>
      <c r="N5438" s="654"/>
      <c r="O5438" s="674"/>
      <c r="P5438" s="118"/>
      <c r="Q5438" s="271" t="s">
        <v>100</v>
      </c>
      <c r="R5438" s="455">
        <f t="shared" si="124"/>
        <v>2023</v>
      </c>
    </row>
    <row r="5439" spans="1:23" s="124" customFormat="1" ht="23.25" hidden="1" customHeight="1" x14ac:dyDescent="0.25">
      <c r="A5439" s="124" t="s">
        <v>4</v>
      </c>
      <c r="B5439" s="124" t="s">
        <v>8830</v>
      </c>
      <c r="C5439" s="118" t="s">
        <v>8831</v>
      </c>
      <c r="D5439" s="118">
        <v>74150103</v>
      </c>
      <c r="E5439" s="124" t="s">
        <v>8830</v>
      </c>
      <c r="F5439" s="158" t="s">
        <v>50</v>
      </c>
      <c r="G5439" s="158">
        <v>1</v>
      </c>
      <c r="H5439" s="650"/>
      <c r="I5439" s="650"/>
      <c r="J5439" s="168">
        <v>45246</v>
      </c>
      <c r="K5439" s="673" t="s">
        <v>1560</v>
      </c>
      <c r="L5439" s="276"/>
      <c r="M5439" s="652" t="s">
        <v>104</v>
      </c>
      <c r="N5439" s="653">
        <v>45278</v>
      </c>
      <c r="O5439" s="653">
        <v>45281</v>
      </c>
      <c r="P5439" s="158"/>
      <c r="Q5439" s="276" t="s">
        <v>67</v>
      </c>
      <c r="R5439" s="455">
        <f t="shared" si="124"/>
        <v>2023</v>
      </c>
      <c r="S5439" s="330"/>
      <c r="T5439" s="330"/>
      <c r="U5439" s="330"/>
      <c r="V5439" s="330"/>
      <c r="W5439" s="330"/>
    </row>
    <row r="5440" spans="1:23" s="124" customFormat="1" ht="23.25" hidden="1" customHeight="1" x14ac:dyDescent="0.25">
      <c r="A5440" s="124" t="s">
        <v>4</v>
      </c>
      <c r="B5440" s="124" t="s">
        <v>8832</v>
      </c>
      <c r="C5440" s="118" t="s">
        <v>8831</v>
      </c>
      <c r="D5440" s="118">
        <v>105910103</v>
      </c>
      <c r="E5440" s="124" t="s">
        <v>8833</v>
      </c>
      <c r="F5440" s="158" t="s">
        <v>2334</v>
      </c>
      <c r="G5440" s="158">
        <v>1</v>
      </c>
      <c r="H5440" s="650"/>
      <c r="I5440" s="650"/>
      <c r="J5440" s="168">
        <v>45246</v>
      </c>
      <c r="K5440" s="673" t="s">
        <v>1560</v>
      </c>
      <c r="L5440" s="276"/>
      <c r="M5440" s="652" t="s">
        <v>104</v>
      </c>
      <c r="N5440" s="653">
        <v>45278</v>
      </c>
      <c r="O5440" s="653">
        <v>45281</v>
      </c>
      <c r="P5440" s="158"/>
      <c r="Q5440" s="276" t="s">
        <v>67</v>
      </c>
      <c r="R5440" s="455">
        <f t="shared" si="124"/>
        <v>2023</v>
      </c>
      <c r="S5440" s="330"/>
      <c r="T5440" s="330"/>
      <c r="U5440" s="330"/>
      <c r="V5440" s="330"/>
      <c r="W5440" s="330"/>
    </row>
    <row r="5441" spans="1:23" ht="23.25" hidden="1" customHeight="1" x14ac:dyDescent="0.25">
      <c r="A5441" s="124" t="s">
        <v>4</v>
      </c>
      <c r="B5441" s="124" t="s">
        <v>8834</v>
      </c>
      <c r="C5441" s="118" t="s">
        <v>8831</v>
      </c>
      <c r="D5441" s="118">
        <v>173250101</v>
      </c>
      <c r="E5441" s="124" t="s">
        <v>8834</v>
      </c>
      <c r="F5441" s="158" t="s">
        <v>50</v>
      </c>
      <c r="G5441" s="158">
        <v>1</v>
      </c>
      <c r="H5441" s="650"/>
      <c r="I5441" s="650"/>
      <c r="J5441" s="168">
        <v>45246</v>
      </c>
      <c r="K5441" s="673" t="s">
        <v>1560</v>
      </c>
      <c r="L5441" s="276"/>
      <c r="M5441" s="652" t="s">
        <v>104</v>
      </c>
      <c r="N5441" s="653">
        <v>45278</v>
      </c>
      <c r="O5441" s="653">
        <v>45281</v>
      </c>
      <c r="P5441" s="158"/>
      <c r="Q5441" s="276" t="s">
        <v>67</v>
      </c>
      <c r="R5441" s="455">
        <f t="shared" si="124"/>
        <v>2023</v>
      </c>
    </row>
    <row r="5442" spans="1:23" s="767" customFormat="1" ht="23.25" hidden="1" customHeight="1" x14ac:dyDescent="0.25">
      <c r="A5442" s="124" t="s">
        <v>10</v>
      </c>
      <c r="B5442" s="124" t="s">
        <v>8835</v>
      </c>
      <c r="C5442" s="118" t="s">
        <v>7448</v>
      </c>
      <c r="D5442" s="118" t="s">
        <v>7476</v>
      </c>
      <c r="E5442" s="124" t="s">
        <v>8835</v>
      </c>
      <c r="F5442" s="118" t="s">
        <v>50</v>
      </c>
      <c r="G5442" s="158">
        <v>20</v>
      </c>
      <c r="H5442" s="650"/>
      <c r="I5442" s="650"/>
      <c r="J5442" s="500">
        <v>45250</v>
      </c>
      <c r="K5442" s="673" t="s">
        <v>5</v>
      </c>
      <c r="L5442" s="276" t="s">
        <v>8836</v>
      </c>
      <c r="M5442" s="652" t="s">
        <v>85</v>
      </c>
      <c r="N5442" s="653">
        <v>45607</v>
      </c>
      <c r="O5442" s="653">
        <v>45607</v>
      </c>
      <c r="P5442" s="276"/>
      <c r="Q5442" s="276" t="s">
        <v>67</v>
      </c>
      <c r="R5442" s="455">
        <f t="shared" si="124"/>
        <v>2023</v>
      </c>
      <c r="S5442" s="330"/>
      <c r="T5442" s="330"/>
      <c r="U5442" s="330"/>
      <c r="V5442" s="330"/>
      <c r="W5442" s="330"/>
    </row>
    <row r="5443" spans="1:23" s="124" customFormat="1" ht="23.25" hidden="1" customHeight="1" x14ac:dyDescent="0.25">
      <c r="A5443" s="124" t="s">
        <v>0</v>
      </c>
      <c r="B5443" s="507" t="s">
        <v>8837</v>
      </c>
      <c r="C5443" s="118" t="s">
        <v>8270</v>
      </c>
      <c r="D5443" s="118" t="s">
        <v>8838</v>
      </c>
      <c r="E5443" s="512" t="s">
        <v>8269</v>
      </c>
      <c r="F5443" s="991" t="s">
        <v>50</v>
      </c>
      <c r="G5443" s="158">
        <v>2</v>
      </c>
      <c r="H5443" s="650"/>
      <c r="I5443" s="650">
        <v>79</v>
      </c>
      <c r="J5443" s="500">
        <v>45250</v>
      </c>
      <c r="K5443" s="673" t="s">
        <v>33</v>
      </c>
      <c r="L5443" s="276"/>
      <c r="M5443" s="652" t="s">
        <v>5401</v>
      </c>
      <c r="N5443" s="653">
        <v>45273</v>
      </c>
      <c r="O5443" s="653">
        <v>45278</v>
      </c>
      <c r="P5443" s="276"/>
      <c r="Q5443" s="271" t="s">
        <v>100</v>
      </c>
      <c r="R5443" s="455">
        <f t="shared" si="124"/>
        <v>2023</v>
      </c>
      <c r="S5443" s="330"/>
      <c r="T5443" s="330"/>
      <c r="U5443" s="330"/>
      <c r="V5443" s="330"/>
      <c r="W5443" s="330"/>
    </row>
    <row r="5444" spans="1:23" ht="23.25" hidden="1" customHeight="1" x14ac:dyDescent="0.25">
      <c r="A5444" s="124" t="s">
        <v>9</v>
      </c>
      <c r="B5444" s="124" t="s">
        <v>8839</v>
      </c>
      <c r="C5444" s="118"/>
      <c r="D5444" s="118"/>
      <c r="E5444" s="124" t="s">
        <v>8839</v>
      </c>
      <c r="F5444" s="118" t="s">
        <v>50</v>
      </c>
      <c r="G5444" s="118">
        <v>6</v>
      </c>
      <c r="H5444" s="778"/>
      <c r="I5444" s="650"/>
      <c r="J5444" s="500">
        <v>45434</v>
      </c>
      <c r="K5444" s="673" t="s">
        <v>33</v>
      </c>
      <c r="L5444" s="276"/>
      <c r="M5444" s="652" t="s">
        <v>2352</v>
      </c>
      <c r="N5444" s="654">
        <v>45448</v>
      </c>
      <c r="O5444" s="653">
        <v>45455</v>
      </c>
      <c r="P5444" s="276"/>
      <c r="Q5444" s="271" t="s">
        <v>100</v>
      </c>
      <c r="R5444" s="86"/>
    </row>
    <row r="5445" spans="1:23" ht="29.25" hidden="1" customHeight="1" x14ac:dyDescent="0.25">
      <c r="A5445" s="124" t="s">
        <v>2</v>
      </c>
      <c r="B5445" s="124" t="s">
        <v>8782</v>
      </c>
      <c r="C5445" s="118"/>
      <c r="D5445" s="118" t="s">
        <v>8783</v>
      </c>
      <c r="E5445" s="124" t="s">
        <v>8784</v>
      </c>
      <c r="F5445" s="158" t="s">
        <v>32</v>
      </c>
      <c r="G5445" s="158">
        <v>1</v>
      </c>
      <c r="H5445" s="650">
        <v>352.65</v>
      </c>
      <c r="I5445" s="650">
        <v>352.65</v>
      </c>
      <c r="J5445" s="168">
        <v>45259</v>
      </c>
      <c r="K5445" s="673" t="s">
        <v>8785</v>
      </c>
      <c r="L5445" s="276"/>
      <c r="M5445" s="652"/>
      <c r="N5445" s="653"/>
      <c r="O5445" s="835"/>
      <c r="P5445" s="158"/>
      <c r="Q5445" s="276" t="s">
        <v>67</v>
      </c>
      <c r="R5445" s="455">
        <f t="shared" ref="R5445:R5469" si="125">IF(F5445&lt;&gt;"",YEAR(J5445))</f>
        <v>2023</v>
      </c>
      <c r="S5445" s="124"/>
      <c r="T5445" s="124"/>
      <c r="U5445" s="124"/>
      <c r="V5445" s="124"/>
      <c r="W5445" s="124"/>
    </row>
    <row r="5446" spans="1:23" ht="23.25" hidden="1" customHeight="1" x14ac:dyDescent="0.25">
      <c r="A5446" s="4" t="s">
        <v>0</v>
      </c>
      <c r="B5446" s="5" t="s">
        <v>5894</v>
      </c>
      <c r="C5446" s="430" t="s">
        <v>5899</v>
      </c>
      <c r="D5446" s="332" t="s">
        <v>5902</v>
      </c>
      <c r="E5446" s="337" t="s">
        <v>5901</v>
      </c>
      <c r="F5446" s="344" t="s">
        <v>3141</v>
      </c>
      <c r="G5446" s="332">
        <v>1</v>
      </c>
      <c r="H5446" s="650">
        <v>648.29</v>
      </c>
      <c r="I5446" s="650">
        <v>648.29</v>
      </c>
      <c r="J5446" s="420">
        <v>45260</v>
      </c>
      <c r="K5446" s="600" t="s">
        <v>33</v>
      </c>
      <c r="L5446" s="323" t="s">
        <v>0</v>
      </c>
      <c r="M5446" s="652" t="s">
        <v>2632</v>
      </c>
      <c r="N5446" s="654">
        <v>45189</v>
      </c>
      <c r="O5446" s="654">
        <v>45194</v>
      </c>
      <c r="P5446" s="658"/>
      <c r="Q5446" s="746" t="s">
        <v>100</v>
      </c>
      <c r="R5446" s="455">
        <f t="shared" si="125"/>
        <v>2023</v>
      </c>
    </row>
    <row r="5447" spans="1:23" ht="23.25" hidden="1" customHeight="1" x14ac:dyDescent="0.25">
      <c r="A5447" s="868" t="s">
        <v>0</v>
      </c>
      <c r="B5447" s="481" t="s">
        <v>8840</v>
      </c>
      <c r="C5447" s="502" t="s">
        <v>5461</v>
      </c>
      <c r="D5447" s="502" t="s">
        <v>7910</v>
      </c>
      <c r="E5447" s="481" t="s">
        <v>8840</v>
      </c>
      <c r="F5447" s="502" t="s">
        <v>50</v>
      </c>
      <c r="G5447" s="661">
        <v>2</v>
      </c>
      <c r="H5447" s="650">
        <v>73.47</v>
      </c>
      <c r="I5447" s="650">
        <f>G5447*H5447</f>
        <v>146.94</v>
      </c>
      <c r="J5447" s="939">
        <v>45260</v>
      </c>
      <c r="K5447" s="671" t="s">
        <v>33</v>
      </c>
      <c r="L5447" s="310"/>
      <c r="M5447" s="920" t="s">
        <v>2352</v>
      </c>
      <c r="N5447" s="654">
        <v>45093</v>
      </c>
      <c r="O5447" s="654">
        <v>45097</v>
      </c>
      <c r="P5447" s="502"/>
      <c r="Q5447" s="882" t="s">
        <v>100</v>
      </c>
      <c r="R5447" s="455">
        <f t="shared" si="125"/>
        <v>2023</v>
      </c>
    </row>
    <row r="5448" spans="1:23" s="124" customFormat="1" ht="23.25" hidden="1" customHeight="1" x14ac:dyDescent="0.25">
      <c r="A5448" s="418" t="s">
        <v>8258</v>
      </c>
      <c r="B5448" s="447" t="s">
        <v>8841</v>
      </c>
      <c r="C5448" s="894" t="s">
        <v>3528</v>
      </c>
      <c r="D5448" s="118">
        <v>51903</v>
      </c>
      <c r="E5448" s="481" t="s">
        <v>8842</v>
      </c>
      <c r="F5448" s="118" t="s">
        <v>44</v>
      </c>
      <c r="G5448" s="118">
        <v>1</v>
      </c>
      <c r="H5448" s="650">
        <v>92.5</v>
      </c>
      <c r="I5448" s="650">
        <f>H5448*G5448</f>
        <v>92.5</v>
      </c>
      <c r="J5448" s="419">
        <v>45260</v>
      </c>
      <c r="K5448" s="782" t="s">
        <v>7532</v>
      </c>
      <c r="L5448" s="312"/>
      <c r="M5448" s="652" t="s">
        <v>4279</v>
      </c>
      <c r="N5448" s="654">
        <v>44966</v>
      </c>
      <c r="O5448" s="654">
        <v>44967</v>
      </c>
      <c r="P5448" s="654" t="s">
        <v>260</v>
      </c>
      <c r="Q5448" s="271" t="s">
        <v>67</v>
      </c>
      <c r="R5448" s="455">
        <f t="shared" si="125"/>
        <v>2023</v>
      </c>
      <c r="S5448" s="330"/>
      <c r="T5448" s="330"/>
      <c r="U5448" s="330"/>
      <c r="V5448" s="330"/>
      <c r="W5448" s="330"/>
    </row>
    <row r="5449" spans="1:23" ht="23.25" hidden="1" customHeight="1" x14ac:dyDescent="0.25">
      <c r="A5449" s="418" t="s">
        <v>8258</v>
      </c>
      <c r="B5449" s="447" t="s">
        <v>8843</v>
      </c>
      <c r="C5449" s="894" t="s">
        <v>3528</v>
      </c>
      <c r="D5449" s="118">
        <v>52102</v>
      </c>
      <c r="E5449" s="481" t="s">
        <v>8844</v>
      </c>
      <c r="F5449" s="118" t="s">
        <v>44</v>
      </c>
      <c r="G5449" s="118">
        <v>1</v>
      </c>
      <c r="H5449" s="650">
        <v>89.93</v>
      </c>
      <c r="I5449" s="650">
        <f>H5449*G5449</f>
        <v>89.93</v>
      </c>
      <c r="J5449" s="419">
        <v>45260</v>
      </c>
      <c r="K5449" s="782" t="s">
        <v>7532</v>
      </c>
      <c r="L5449" s="312"/>
      <c r="M5449" s="652" t="s">
        <v>4279</v>
      </c>
      <c r="N5449" s="654">
        <v>44966</v>
      </c>
      <c r="O5449" s="654">
        <v>44967</v>
      </c>
      <c r="P5449" s="654" t="s">
        <v>260</v>
      </c>
      <c r="Q5449" s="271" t="s">
        <v>67</v>
      </c>
      <c r="R5449" s="455">
        <f t="shared" si="125"/>
        <v>2023</v>
      </c>
    </row>
    <row r="5450" spans="1:23" s="124" customFormat="1" ht="23.25" hidden="1" customHeight="1" x14ac:dyDescent="0.25">
      <c r="A5450" s="418" t="s">
        <v>8258</v>
      </c>
      <c r="B5450" s="124" t="s">
        <v>8845</v>
      </c>
      <c r="C5450" s="118" t="s">
        <v>3528</v>
      </c>
      <c r="D5450" s="118">
        <v>18.38</v>
      </c>
      <c r="E5450" s="481" t="s">
        <v>8846</v>
      </c>
      <c r="F5450" s="118" t="s">
        <v>44</v>
      </c>
      <c r="G5450" s="118">
        <v>1</v>
      </c>
      <c r="H5450" s="650">
        <v>418.62</v>
      </c>
      <c r="I5450" s="650">
        <f>H5450*G5450</f>
        <v>418.62</v>
      </c>
      <c r="J5450" s="419">
        <v>45260</v>
      </c>
      <c r="K5450" s="782" t="s">
        <v>7532</v>
      </c>
      <c r="L5450" s="312"/>
      <c r="M5450" s="652" t="s">
        <v>4279</v>
      </c>
      <c r="N5450" s="654">
        <v>44966</v>
      </c>
      <c r="O5450" s="654">
        <v>44967</v>
      </c>
      <c r="P5450" s="654" t="s">
        <v>260</v>
      </c>
      <c r="Q5450" s="271" t="s">
        <v>67</v>
      </c>
      <c r="R5450" s="455">
        <f t="shared" si="125"/>
        <v>2023</v>
      </c>
      <c r="S5450" s="330"/>
      <c r="T5450" s="330"/>
      <c r="U5450" s="330"/>
      <c r="V5450" s="330"/>
      <c r="W5450" s="330"/>
    </row>
    <row r="5451" spans="1:23" s="124" customFormat="1" ht="23.25" hidden="1" customHeight="1" x14ac:dyDescent="0.25">
      <c r="A5451" s="523" t="s">
        <v>0</v>
      </c>
      <c r="B5451" s="523" t="s">
        <v>8847</v>
      </c>
      <c r="C5451" s="949"/>
      <c r="D5451" s="949"/>
      <c r="E5451" s="523" t="s">
        <v>8847</v>
      </c>
      <c r="F5451" s="277" t="s">
        <v>50</v>
      </c>
      <c r="G5451" s="277">
        <v>1</v>
      </c>
      <c r="H5451" s="650"/>
      <c r="I5451" s="650"/>
      <c r="J5451" s="958">
        <v>45260</v>
      </c>
      <c r="K5451" s="779" t="s">
        <v>33</v>
      </c>
      <c r="L5451" s="277"/>
      <c r="M5451" s="652" t="s">
        <v>5401</v>
      </c>
      <c r="N5451" s="653">
        <v>45273</v>
      </c>
      <c r="O5451" s="653">
        <v>45278</v>
      </c>
      <c r="P5451" s="277"/>
      <c r="Q5451" s="949" t="s">
        <v>67</v>
      </c>
      <c r="R5451" s="455">
        <f t="shared" si="125"/>
        <v>2023</v>
      </c>
    </row>
    <row r="5452" spans="1:23" s="124" customFormat="1" ht="23.25" hidden="1" customHeight="1" x14ac:dyDescent="0.25">
      <c r="A5452" s="339" t="s">
        <v>103</v>
      </c>
      <c r="B5452" s="339" t="s">
        <v>3187</v>
      </c>
      <c r="C5452" s="736"/>
      <c r="D5452" s="340" t="s">
        <v>1980</v>
      </c>
      <c r="E5452" s="333" t="s">
        <v>1980</v>
      </c>
      <c r="F5452" s="340" t="s">
        <v>50</v>
      </c>
      <c r="G5452" s="340">
        <v>8</v>
      </c>
      <c r="H5452" s="650"/>
      <c r="I5452" s="650"/>
      <c r="J5452" s="737">
        <v>45260</v>
      </c>
      <c r="K5452" s="673" t="s">
        <v>784</v>
      </c>
      <c r="L5452" s="310"/>
      <c r="M5452" s="652" t="s">
        <v>3044</v>
      </c>
      <c r="N5452" s="654">
        <v>45058</v>
      </c>
      <c r="O5452" s="654">
        <v>45063</v>
      </c>
      <c r="P5452" s="968"/>
      <c r="Q5452" s="271" t="s">
        <v>67</v>
      </c>
      <c r="R5452" s="455">
        <f t="shared" si="125"/>
        <v>2023</v>
      </c>
    </row>
    <row r="5453" spans="1:23" ht="23.25" hidden="1" customHeight="1" x14ac:dyDescent="0.25">
      <c r="A5453" s="418" t="s">
        <v>8258</v>
      </c>
      <c r="B5453" s="507" t="s">
        <v>8848</v>
      </c>
      <c r="C5453" s="118" t="s">
        <v>3528</v>
      </c>
      <c r="D5453" s="118">
        <v>33.014299999999999</v>
      </c>
      <c r="E5453" s="481" t="s">
        <v>8849</v>
      </c>
      <c r="F5453" s="118" t="s">
        <v>44</v>
      </c>
      <c r="G5453" s="118">
        <v>100</v>
      </c>
      <c r="H5453" s="650">
        <v>1.21</v>
      </c>
      <c r="I5453" s="650">
        <f t="shared" ref="I5453:I5460" si="126">H5453*G5453</f>
        <v>121</v>
      </c>
      <c r="J5453" s="419">
        <v>45260</v>
      </c>
      <c r="K5453" s="782" t="s">
        <v>7532</v>
      </c>
      <c r="L5453" s="312"/>
      <c r="M5453" s="652" t="s">
        <v>4279</v>
      </c>
      <c r="N5453" s="654">
        <v>44966</v>
      </c>
      <c r="O5453" s="654">
        <v>44967</v>
      </c>
      <c r="P5453" s="654" t="s">
        <v>260</v>
      </c>
      <c r="Q5453" s="271" t="s">
        <v>67</v>
      </c>
      <c r="R5453" s="455">
        <f t="shared" si="125"/>
        <v>2023</v>
      </c>
    </row>
    <row r="5454" spans="1:23" s="124" customFormat="1" ht="23.25" hidden="1" customHeight="1" x14ac:dyDescent="0.25">
      <c r="A5454" s="418" t="s">
        <v>8258</v>
      </c>
      <c r="B5454" s="507" t="s">
        <v>8850</v>
      </c>
      <c r="C5454" s="118" t="s">
        <v>3528</v>
      </c>
      <c r="D5454" s="118">
        <v>33.054099999999998</v>
      </c>
      <c r="E5454" s="481" t="s">
        <v>8851</v>
      </c>
      <c r="F5454" s="118" t="s">
        <v>44</v>
      </c>
      <c r="G5454" s="118">
        <v>100</v>
      </c>
      <c r="H5454" s="650">
        <v>0.95</v>
      </c>
      <c r="I5454" s="650">
        <f t="shared" si="126"/>
        <v>95</v>
      </c>
      <c r="J5454" s="419">
        <v>45260</v>
      </c>
      <c r="K5454" s="782" t="s">
        <v>7532</v>
      </c>
      <c r="L5454" s="312"/>
      <c r="M5454" s="652" t="s">
        <v>4279</v>
      </c>
      <c r="N5454" s="654">
        <v>44966</v>
      </c>
      <c r="O5454" s="654">
        <v>44967</v>
      </c>
      <c r="P5454" s="654" t="s">
        <v>260</v>
      </c>
      <c r="Q5454" s="271" t="s">
        <v>67</v>
      </c>
      <c r="R5454" s="455">
        <f t="shared" si="125"/>
        <v>2023</v>
      </c>
      <c r="S5454" s="550"/>
      <c r="T5454" s="550"/>
      <c r="U5454" s="550"/>
      <c r="V5454" s="550"/>
      <c r="W5454" s="550"/>
    </row>
    <row r="5455" spans="1:23" s="124" customFormat="1" ht="23.25" hidden="1" customHeight="1" x14ac:dyDescent="0.25">
      <c r="A5455" s="331" t="s">
        <v>84</v>
      </c>
      <c r="B5455" s="124" t="s">
        <v>8852</v>
      </c>
      <c r="C5455" s="430" t="s">
        <v>3528</v>
      </c>
      <c r="D5455" s="118" t="s">
        <v>8853</v>
      </c>
      <c r="E5455" s="481" t="s">
        <v>4601</v>
      </c>
      <c r="F5455" s="332" t="s">
        <v>50</v>
      </c>
      <c r="G5455" s="332">
        <v>4</v>
      </c>
      <c r="H5455" s="650">
        <v>261.23</v>
      </c>
      <c r="I5455" s="650">
        <f t="shared" si="126"/>
        <v>1044.92</v>
      </c>
      <c r="J5455" s="419">
        <v>45260</v>
      </c>
      <c r="K5455" s="782" t="s">
        <v>7532</v>
      </c>
      <c r="L5455" s="312"/>
      <c r="M5455" s="652" t="s">
        <v>4279</v>
      </c>
      <c r="N5455" s="654">
        <v>44966</v>
      </c>
      <c r="O5455" s="654">
        <v>44967</v>
      </c>
      <c r="P5455" s="654" t="s">
        <v>260</v>
      </c>
      <c r="Q5455" s="271" t="s">
        <v>77</v>
      </c>
      <c r="R5455" s="455">
        <f t="shared" si="125"/>
        <v>2023</v>
      </c>
      <c r="S5455" s="550"/>
      <c r="T5455" s="550"/>
      <c r="U5455" s="550"/>
      <c r="V5455" s="550"/>
      <c r="W5455" s="550"/>
    </row>
    <row r="5456" spans="1:23" s="124" customFormat="1" ht="23.25" hidden="1" customHeight="1" x14ac:dyDescent="0.25">
      <c r="A5456" s="418" t="s">
        <v>8258</v>
      </c>
      <c r="B5456" s="507" t="s">
        <v>8854</v>
      </c>
      <c r="C5456" s="118" t="s">
        <v>3528</v>
      </c>
      <c r="D5456" s="118">
        <v>18.380099999999999</v>
      </c>
      <c r="E5456" s="481" t="s">
        <v>8854</v>
      </c>
      <c r="F5456" s="118" t="s">
        <v>44</v>
      </c>
      <c r="G5456" s="118">
        <v>1</v>
      </c>
      <c r="H5456" s="650">
        <v>127.59</v>
      </c>
      <c r="I5456" s="650">
        <f t="shared" si="126"/>
        <v>127.59</v>
      </c>
      <c r="J5456" s="419">
        <v>45260</v>
      </c>
      <c r="K5456" s="782" t="s">
        <v>7532</v>
      </c>
      <c r="L5456" s="312"/>
      <c r="M5456" s="652" t="s">
        <v>4279</v>
      </c>
      <c r="N5456" s="654">
        <v>44966</v>
      </c>
      <c r="O5456" s="654">
        <v>44967</v>
      </c>
      <c r="P5456" s="654" t="s">
        <v>260</v>
      </c>
      <c r="Q5456" s="271" t="s">
        <v>67</v>
      </c>
      <c r="R5456" s="455">
        <f t="shared" si="125"/>
        <v>2023</v>
      </c>
      <c r="S5456" s="550"/>
      <c r="T5456" s="550"/>
      <c r="U5456" s="550"/>
      <c r="V5456" s="550"/>
      <c r="W5456" s="550"/>
    </row>
    <row r="5457" spans="1:23" s="124" customFormat="1" ht="23.25" hidden="1" customHeight="1" x14ac:dyDescent="0.25">
      <c r="A5457" s="418" t="s">
        <v>8258</v>
      </c>
      <c r="B5457" s="507" t="s">
        <v>8855</v>
      </c>
      <c r="C5457" s="118" t="s">
        <v>3528</v>
      </c>
      <c r="D5457" s="118">
        <v>18.380400000000002</v>
      </c>
      <c r="E5457" s="481" t="s">
        <v>8855</v>
      </c>
      <c r="F5457" s="118" t="s">
        <v>44</v>
      </c>
      <c r="G5457" s="118">
        <v>1</v>
      </c>
      <c r="H5457" s="650">
        <v>48.7</v>
      </c>
      <c r="I5457" s="650">
        <f t="shared" si="126"/>
        <v>48.7</v>
      </c>
      <c r="J5457" s="419">
        <v>45260</v>
      </c>
      <c r="K5457" s="782" t="s">
        <v>7532</v>
      </c>
      <c r="L5457" s="312"/>
      <c r="M5457" s="652" t="s">
        <v>4279</v>
      </c>
      <c r="N5457" s="654">
        <v>44966</v>
      </c>
      <c r="O5457" s="654">
        <v>44967</v>
      </c>
      <c r="P5457" s="654" t="s">
        <v>260</v>
      </c>
      <c r="Q5457" s="271" t="s">
        <v>67</v>
      </c>
      <c r="R5457" s="455">
        <f t="shared" si="125"/>
        <v>2023</v>
      </c>
      <c r="S5457" s="550"/>
      <c r="T5457" s="550"/>
      <c r="U5457" s="550"/>
      <c r="V5457" s="550"/>
      <c r="W5457" s="550"/>
    </row>
    <row r="5458" spans="1:23" ht="23.25" hidden="1" customHeight="1" x14ac:dyDescent="0.25">
      <c r="A5458" s="418" t="s">
        <v>8258</v>
      </c>
      <c r="B5458" s="507" t="s">
        <v>8856</v>
      </c>
      <c r="C5458" s="118" t="s">
        <v>3528</v>
      </c>
      <c r="D5458" s="118">
        <v>18.3001</v>
      </c>
      <c r="E5458" s="481" t="s">
        <v>8856</v>
      </c>
      <c r="F5458" s="118" t="s">
        <v>44</v>
      </c>
      <c r="G5458" s="118">
        <v>1</v>
      </c>
      <c r="H5458" s="650">
        <v>20.56</v>
      </c>
      <c r="I5458" s="650">
        <f t="shared" si="126"/>
        <v>20.56</v>
      </c>
      <c r="J5458" s="419">
        <v>45260</v>
      </c>
      <c r="K5458" s="782" t="s">
        <v>7532</v>
      </c>
      <c r="L5458" s="312"/>
      <c r="M5458" s="652" t="s">
        <v>4279</v>
      </c>
      <c r="N5458" s="654">
        <v>44966</v>
      </c>
      <c r="O5458" s="654">
        <v>44967</v>
      </c>
      <c r="P5458" s="654" t="s">
        <v>260</v>
      </c>
      <c r="Q5458" s="271" t="s">
        <v>67</v>
      </c>
      <c r="R5458" s="455">
        <f t="shared" si="125"/>
        <v>2023</v>
      </c>
    </row>
    <row r="5459" spans="1:23" s="124" customFormat="1" ht="23.25" hidden="1" customHeight="1" x14ac:dyDescent="0.25">
      <c r="A5459" s="418" t="s">
        <v>8258</v>
      </c>
      <c r="B5459" s="507" t="s">
        <v>8857</v>
      </c>
      <c r="C5459" s="118" t="s">
        <v>3528</v>
      </c>
      <c r="D5459" s="118">
        <v>18.3002</v>
      </c>
      <c r="E5459" s="481" t="s">
        <v>8857</v>
      </c>
      <c r="F5459" s="118" t="s">
        <v>44</v>
      </c>
      <c r="G5459" s="118">
        <v>1</v>
      </c>
      <c r="H5459" s="650">
        <v>20.56</v>
      </c>
      <c r="I5459" s="650">
        <f t="shared" si="126"/>
        <v>20.56</v>
      </c>
      <c r="J5459" s="419">
        <v>45260</v>
      </c>
      <c r="K5459" s="782" t="s">
        <v>7532</v>
      </c>
      <c r="L5459" s="312"/>
      <c r="M5459" s="652" t="s">
        <v>4279</v>
      </c>
      <c r="N5459" s="654">
        <v>44966</v>
      </c>
      <c r="O5459" s="654">
        <v>44967</v>
      </c>
      <c r="P5459" s="654" t="s">
        <v>260</v>
      </c>
      <c r="Q5459" s="271" t="s">
        <v>67</v>
      </c>
      <c r="R5459" s="455">
        <f t="shared" si="125"/>
        <v>2023</v>
      </c>
      <c r="S5459" s="330"/>
      <c r="T5459" s="330"/>
      <c r="U5459" s="330"/>
      <c r="V5459" s="330"/>
      <c r="W5459" s="330"/>
    </row>
    <row r="5460" spans="1:23" s="124" customFormat="1" ht="23.25" hidden="1" customHeight="1" x14ac:dyDescent="0.25">
      <c r="A5460" s="418" t="s">
        <v>8258</v>
      </c>
      <c r="B5460" s="507" t="s">
        <v>8858</v>
      </c>
      <c r="C5460" s="118" t="s">
        <v>3528</v>
      </c>
      <c r="D5460" s="118">
        <v>33.3001</v>
      </c>
      <c r="E5460" s="481" t="s">
        <v>8858</v>
      </c>
      <c r="F5460" s="118" t="s">
        <v>44</v>
      </c>
      <c r="G5460" s="118">
        <v>1</v>
      </c>
      <c r="H5460" s="650">
        <v>56.45</v>
      </c>
      <c r="I5460" s="650">
        <f t="shared" si="126"/>
        <v>56.45</v>
      </c>
      <c r="J5460" s="419">
        <v>45260</v>
      </c>
      <c r="K5460" s="782" t="s">
        <v>7532</v>
      </c>
      <c r="L5460" s="312"/>
      <c r="M5460" s="652" t="s">
        <v>4279</v>
      </c>
      <c r="N5460" s="654">
        <v>44966</v>
      </c>
      <c r="O5460" s="654">
        <v>44967</v>
      </c>
      <c r="P5460" s="654" t="s">
        <v>260</v>
      </c>
      <c r="Q5460" s="271" t="s">
        <v>67</v>
      </c>
      <c r="R5460" s="455">
        <f t="shared" si="125"/>
        <v>2023</v>
      </c>
      <c r="S5460" s="519"/>
      <c r="T5460" s="519"/>
      <c r="U5460" s="519"/>
      <c r="V5460" s="519"/>
      <c r="W5460" s="519"/>
    </row>
    <row r="5461" spans="1:23" s="124" customFormat="1" ht="23.25" hidden="1" customHeight="1" x14ac:dyDescent="0.25">
      <c r="A5461" s="440" t="s">
        <v>154</v>
      </c>
      <c r="B5461" s="124" t="s">
        <v>8859</v>
      </c>
      <c r="C5461" s="118" t="s">
        <v>142</v>
      </c>
      <c r="D5461" s="118"/>
      <c r="E5461" s="481" t="s">
        <v>8859</v>
      </c>
      <c r="F5461" s="118" t="s">
        <v>2334</v>
      </c>
      <c r="G5461" s="118">
        <v>20</v>
      </c>
      <c r="H5461" s="650"/>
      <c r="I5461" s="650"/>
      <c r="J5461" s="168">
        <v>45017</v>
      </c>
      <c r="K5461" s="731" t="s">
        <v>76</v>
      </c>
      <c r="L5461" s="310"/>
      <c r="M5461" s="652" t="s">
        <v>2356</v>
      </c>
      <c r="N5461" s="654">
        <v>44952</v>
      </c>
      <c r="O5461" s="654">
        <v>44960</v>
      </c>
      <c r="P5461" s="118"/>
      <c r="Q5461" s="271" t="s">
        <v>67</v>
      </c>
      <c r="R5461" s="455">
        <f t="shared" si="125"/>
        <v>2023</v>
      </c>
      <c r="S5461" s="330"/>
      <c r="T5461" s="330"/>
      <c r="U5461" s="330"/>
      <c r="V5461" s="330"/>
      <c r="W5461" s="330"/>
    </row>
    <row r="5462" spans="1:23" ht="23.25" hidden="1" customHeight="1" x14ac:dyDescent="0.25">
      <c r="A5462" s="440" t="s">
        <v>154</v>
      </c>
      <c r="B5462" s="124" t="s">
        <v>8860</v>
      </c>
      <c r="C5462" s="118" t="s">
        <v>142</v>
      </c>
      <c r="D5462" s="118"/>
      <c r="E5462" s="481" t="s">
        <v>8860</v>
      </c>
      <c r="F5462" s="118" t="s">
        <v>2334</v>
      </c>
      <c r="G5462" s="118">
        <v>20</v>
      </c>
      <c r="H5462" s="650"/>
      <c r="I5462" s="650"/>
      <c r="J5462" s="168">
        <v>45017</v>
      </c>
      <c r="K5462" s="731" t="s">
        <v>76</v>
      </c>
      <c r="L5462" s="310"/>
      <c r="M5462" s="652" t="s">
        <v>2356</v>
      </c>
      <c r="N5462" s="654">
        <v>44952</v>
      </c>
      <c r="O5462" s="654">
        <v>44960</v>
      </c>
      <c r="P5462" s="118"/>
      <c r="Q5462" s="271" t="s">
        <v>67</v>
      </c>
      <c r="R5462" s="455">
        <f t="shared" si="125"/>
        <v>2023</v>
      </c>
      <c r="S5462" s="124"/>
      <c r="T5462" s="124"/>
      <c r="U5462" s="124"/>
      <c r="V5462" s="124"/>
      <c r="W5462" s="124"/>
    </row>
    <row r="5463" spans="1:23" ht="23.25" hidden="1" customHeight="1" x14ac:dyDescent="0.25">
      <c r="A5463" s="440" t="s">
        <v>154</v>
      </c>
      <c r="B5463" s="124" t="s">
        <v>8861</v>
      </c>
      <c r="C5463" s="118" t="s">
        <v>142</v>
      </c>
      <c r="D5463" s="118"/>
      <c r="E5463" s="481" t="s">
        <v>8861</v>
      </c>
      <c r="F5463" s="118" t="s">
        <v>2334</v>
      </c>
      <c r="G5463" s="118">
        <v>20</v>
      </c>
      <c r="H5463" s="650"/>
      <c r="I5463" s="650"/>
      <c r="J5463" s="168">
        <v>45017</v>
      </c>
      <c r="K5463" s="731" t="s">
        <v>76</v>
      </c>
      <c r="L5463" s="310"/>
      <c r="M5463" s="652" t="s">
        <v>2356</v>
      </c>
      <c r="N5463" s="654">
        <v>44952</v>
      </c>
      <c r="O5463" s="654">
        <v>44960</v>
      </c>
      <c r="P5463" s="118"/>
      <c r="Q5463" s="271" t="s">
        <v>67</v>
      </c>
      <c r="R5463" s="455">
        <f t="shared" si="125"/>
        <v>2023</v>
      </c>
      <c r="S5463" s="124"/>
      <c r="T5463" s="124"/>
      <c r="U5463" s="124"/>
      <c r="V5463" s="124"/>
      <c r="W5463" s="124"/>
    </row>
    <row r="5464" spans="1:23" ht="23.25" hidden="1" customHeight="1" x14ac:dyDescent="0.25">
      <c r="A5464" s="440" t="s">
        <v>154</v>
      </c>
      <c r="B5464" s="124" t="s">
        <v>8862</v>
      </c>
      <c r="C5464" s="118" t="s">
        <v>142</v>
      </c>
      <c r="D5464" s="118"/>
      <c r="E5464" s="481" t="s">
        <v>8862</v>
      </c>
      <c r="F5464" s="118" t="s">
        <v>2334</v>
      </c>
      <c r="G5464" s="118">
        <v>20</v>
      </c>
      <c r="H5464" s="650"/>
      <c r="I5464" s="650"/>
      <c r="J5464" s="168">
        <v>45017</v>
      </c>
      <c r="K5464" s="731" t="s">
        <v>76</v>
      </c>
      <c r="L5464" s="310"/>
      <c r="M5464" s="652" t="s">
        <v>2356</v>
      </c>
      <c r="N5464" s="654">
        <v>44952</v>
      </c>
      <c r="O5464" s="654">
        <v>44960</v>
      </c>
      <c r="P5464" s="118"/>
      <c r="Q5464" s="271" t="s">
        <v>67</v>
      </c>
      <c r="R5464" s="455">
        <f t="shared" si="125"/>
        <v>2023</v>
      </c>
    </row>
    <row r="5465" spans="1:23" ht="23.25" hidden="1" customHeight="1" x14ac:dyDescent="0.25">
      <c r="A5465" s="440" t="s">
        <v>9</v>
      </c>
      <c r="B5465" s="124" t="s">
        <v>8863</v>
      </c>
      <c r="C5465" s="118"/>
      <c r="D5465" s="118"/>
      <c r="E5465" s="124" t="s">
        <v>8863</v>
      </c>
      <c r="F5465" s="118" t="s">
        <v>50</v>
      </c>
      <c r="G5465" s="118">
        <v>20</v>
      </c>
      <c r="H5465" s="650"/>
      <c r="I5465" s="650"/>
      <c r="J5465" s="168">
        <v>45260</v>
      </c>
      <c r="K5465" s="992" t="s">
        <v>1560</v>
      </c>
      <c r="L5465" s="310"/>
      <c r="M5465" s="652" t="s">
        <v>3044</v>
      </c>
      <c r="N5465" s="654" t="s">
        <v>8864</v>
      </c>
      <c r="O5465" s="674"/>
      <c r="P5465" s="118"/>
      <c r="Q5465" s="271" t="s">
        <v>67</v>
      </c>
      <c r="R5465" s="455">
        <f t="shared" si="125"/>
        <v>2023</v>
      </c>
    </row>
    <row r="5466" spans="1:23" ht="23.25" hidden="1" customHeight="1" x14ac:dyDescent="0.25">
      <c r="A5466" s="440" t="s">
        <v>9</v>
      </c>
      <c r="B5466" s="124" t="s">
        <v>8865</v>
      </c>
      <c r="C5466" s="118"/>
      <c r="D5466" s="118"/>
      <c r="E5466" s="124" t="s">
        <v>8865</v>
      </c>
      <c r="F5466" s="118" t="s">
        <v>50</v>
      </c>
      <c r="G5466" s="118">
        <v>20</v>
      </c>
      <c r="H5466" s="650"/>
      <c r="I5466" s="650"/>
      <c r="J5466" s="168">
        <v>45260</v>
      </c>
      <c r="K5466" s="992" t="s">
        <v>1560</v>
      </c>
      <c r="L5466" s="310"/>
      <c r="M5466" s="652" t="s">
        <v>3044</v>
      </c>
      <c r="N5466" s="654" t="s">
        <v>8864</v>
      </c>
      <c r="O5466" s="674"/>
      <c r="P5466" s="118"/>
      <c r="Q5466" s="271" t="s">
        <v>67</v>
      </c>
      <c r="R5466" s="455">
        <f t="shared" si="125"/>
        <v>2023</v>
      </c>
    </row>
    <row r="5467" spans="1:23" s="124" customFormat="1" ht="23.25" hidden="1" customHeight="1" x14ac:dyDescent="0.25">
      <c r="A5467" s="440" t="s">
        <v>9</v>
      </c>
      <c r="B5467" s="124" t="s">
        <v>8866</v>
      </c>
      <c r="C5467" s="118"/>
      <c r="D5467" s="118"/>
      <c r="E5467" s="124" t="s">
        <v>8866</v>
      </c>
      <c r="F5467" s="118" t="s">
        <v>50</v>
      </c>
      <c r="G5467" s="118">
        <v>20</v>
      </c>
      <c r="H5467" s="650"/>
      <c r="I5467" s="650"/>
      <c r="J5467" s="168">
        <v>45260</v>
      </c>
      <c r="K5467" s="992" t="s">
        <v>1560</v>
      </c>
      <c r="L5467" s="310"/>
      <c r="M5467" s="652" t="s">
        <v>3044</v>
      </c>
      <c r="N5467" s="654" t="s">
        <v>8864</v>
      </c>
      <c r="O5467" s="674"/>
      <c r="P5467" s="118"/>
      <c r="Q5467" s="271" t="s">
        <v>67</v>
      </c>
      <c r="R5467" s="455">
        <f t="shared" si="125"/>
        <v>2023</v>
      </c>
      <c r="S5467" s="330"/>
      <c r="T5467" s="330"/>
      <c r="U5467" s="330"/>
      <c r="V5467" s="330"/>
      <c r="W5467" s="330"/>
    </row>
    <row r="5468" spans="1:23" ht="23.25" hidden="1" customHeight="1" x14ac:dyDescent="0.25">
      <c r="A5468" s="568" t="s">
        <v>9</v>
      </c>
      <c r="B5468" s="993" t="s">
        <v>8867</v>
      </c>
      <c r="C5468" s="269" t="s">
        <v>8868</v>
      </c>
      <c r="D5468" s="994">
        <v>1030735</v>
      </c>
      <c r="E5468" s="270" t="s">
        <v>8869</v>
      </c>
      <c r="F5468" s="269" t="s">
        <v>94</v>
      </c>
      <c r="G5468" s="269" t="s">
        <v>8870</v>
      </c>
      <c r="H5468" s="650"/>
      <c r="I5468" s="650"/>
      <c r="J5468" s="977">
        <v>45260</v>
      </c>
      <c r="K5468" s="597" t="s">
        <v>9234</v>
      </c>
      <c r="L5468" s="568" t="s">
        <v>8871</v>
      </c>
      <c r="M5468" s="844"/>
      <c r="N5468" s="951"/>
      <c r="O5468" s="951"/>
      <c r="P5468" s="269"/>
      <c r="Q5468" s="269" t="s">
        <v>100</v>
      </c>
      <c r="R5468" s="455">
        <f t="shared" si="125"/>
        <v>2023</v>
      </c>
    </row>
    <row r="5469" spans="1:23" s="564" customFormat="1" ht="23.25" hidden="1" customHeight="1" x14ac:dyDescent="0.25">
      <c r="A5469" s="440" t="s">
        <v>5327</v>
      </c>
      <c r="B5469" s="124" t="s">
        <v>7184</v>
      </c>
      <c r="C5469" s="661" t="s">
        <v>5815</v>
      </c>
      <c r="D5469" s="995">
        <v>80505.100009999995</v>
      </c>
      <c r="E5469" s="481" t="s">
        <v>7186</v>
      </c>
      <c r="F5469" s="118" t="s">
        <v>3141</v>
      </c>
      <c r="G5469" s="699">
        <v>2</v>
      </c>
      <c r="H5469" s="650">
        <v>9.9</v>
      </c>
      <c r="I5469" s="650">
        <f>G5469*H5469</f>
        <v>19.8</v>
      </c>
      <c r="J5469" s="168">
        <v>45260</v>
      </c>
      <c r="K5469" s="779" t="s">
        <v>5524</v>
      </c>
      <c r="L5469" s="310"/>
      <c r="M5469" s="652" t="s">
        <v>4237</v>
      </c>
      <c r="N5469" s="654">
        <v>44979</v>
      </c>
      <c r="O5469" s="654">
        <v>44984</v>
      </c>
      <c r="P5469" s="732"/>
      <c r="Q5469" s="2" t="s">
        <v>100</v>
      </c>
      <c r="R5469" s="455">
        <f t="shared" si="125"/>
        <v>2023</v>
      </c>
      <c r="S5469" s="330"/>
      <c r="T5469" s="330"/>
      <c r="U5469" s="330"/>
      <c r="V5469" s="330"/>
      <c r="W5469" s="330"/>
    </row>
    <row r="5470" spans="1:23" s="564" customFormat="1" ht="23.25" hidden="1" customHeight="1" x14ac:dyDescent="0.25">
      <c r="A5470" s="5" t="s">
        <v>3956</v>
      </c>
      <c r="B5470" s="5" t="s">
        <v>8872</v>
      </c>
      <c r="C5470" s="376" t="s">
        <v>386</v>
      </c>
      <c r="D5470" s="344" t="s">
        <v>3958</v>
      </c>
      <c r="E5470" s="337" t="s">
        <v>3959</v>
      </c>
      <c r="F5470" s="344" t="s">
        <v>8873</v>
      </c>
      <c r="G5470" s="344">
        <v>6</v>
      </c>
      <c r="H5470" s="996"/>
      <c r="I5470" s="996"/>
      <c r="J5470" s="366">
        <v>45436</v>
      </c>
      <c r="K5470" s="673" t="s">
        <v>234</v>
      </c>
      <c r="L5470" s="585"/>
      <c r="M5470" s="652" t="s">
        <v>2352</v>
      </c>
      <c r="N5470" s="654">
        <v>45448</v>
      </c>
      <c r="O5470" s="653">
        <v>45454</v>
      </c>
      <c r="P5470" s="7"/>
      <c r="Q5470" s="363" t="s">
        <v>100</v>
      </c>
      <c r="R5470" s="5"/>
      <c r="S5470" s="330"/>
      <c r="T5470" s="330"/>
      <c r="U5470" s="330"/>
      <c r="V5470" s="330"/>
      <c r="W5470" s="330"/>
    </row>
    <row r="5471" spans="1:23" s="564" customFormat="1" ht="23.25" hidden="1" customHeight="1" x14ac:dyDescent="0.25">
      <c r="A5471" s="441" t="s">
        <v>4</v>
      </c>
      <c r="B5471" s="86" t="s">
        <v>8874</v>
      </c>
      <c r="C5471" s="661" t="s">
        <v>8020</v>
      </c>
      <c r="D5471" s="118">
        <v>117580100</v>
      </c>
      <c r="E5471" s="481" t="s">
        <v>8875</v>
      </c>
      <c r="F5471" s="118" t="s">
        <v>3141</v>
      </c>
      <c r="G5471" s="661">
        <v>1</v>
      </c>
      <c r="H5471" s="650">
        <v>23.9</v>
      </c>
      <c r="I5471" s="650">
        <f>G5471*H5471</f>
        <v>23.9</v>
      </c>
      <c r="J5471" s="168">
        <v>45260</v>
      </c>
      <c r="K5471" s="779" t="s">
        <v>1560</v>
      </c>
      <c r="L5471" s="310"/>
      <c r="M5471" s="652" t="s">
        <v>3014</v>
      </c>
      <c r="N5471" s="654">
        <v>45008</v>
      </c>
      <c r="O5471" s="654">
        <v>45013</v>
      </c>
      <c r="P5471" s="162"/>
      <c r="Q5471" s="271" t="s">
        <v>100</v>
      </c>
      <c r="R5471" s="455">
        <f t="shared" ref="R5471:R5502" si="127">IF(F5471&lt;&gt;"",YEAR(J5471))</f>
        <v>2023</v>
      </c>
      <c r="S5471" s="330"/>
      <c r="T5471" s="330"/>
      <c r="U5471" s="330"/>
      <c r="V5471" s="330"/>
      <c r="W5471" s="330"/>
    </row>
    <row r="5472" spans="1:23" s="564" customFormat="1" ht="23.25" hidden="1" customHeight="1" x14ac:dyDescent="0.25">
      <c r="A5472" s="124" t="s">
        <v>9</v>
      </c>
      <c r="B5472" s="124" t="s">
        <v>8876</v>
      </c>
      <c r="C5472" s="118"/>
      <c r="D5472" s="118"/>
      <c r="E5472" s="124" t="s">
        <v>8877</v>
      </c>
      <c r="F5472" s="158" t="s">
        <v>3964</v>
      </c>
      <c r="G5472" s="158">
        <v>10</v>
      </c>
      <c r="H5472" s="650"/>
      <c r="I5472" s="650"/>
      <c r="J5472" s="168">
        <v>45260</v>
      </c>
      <c r="K5472" s="673" t="s">
        <v>1560</v>
      </c>
      <c r="L5472" s="276" t="s">
        <v>8814</v>
      </c>
      <c r="M5472" s="988" t="s">
        <v>104</v>
      </c>
      <c r="N5472" s="653">
        <v>45278</v>
      </c>
      <c r="O5472" s="653">
        <v>45281</v>
      </c>
      <c r="P5472" s="158"/>
      <c r="Q5472" s="276" t="s">
        <v>67</v>
      </c>
      <c r="R5472" s="455">
        <f t="shared" si="127"/>
        <v>2023</v>
      </c>
      <c r="S5472" s="330"/>
      <c r="T5472" s="330"/>
      <c r="U5472" s="330"/>
      <c r="V5472" s="330"/>
      <c r="W5472" s="330"/>
    </row>
    <row r="5473" spans="1:23" ht="23.25" hidden="1" customHeight="1" x14ac:dyDescent="0.25">
      <c r="A5473" s="124" t="s">
        <v>9</v>
      </c>
      <c r="B5473" s="124" t="s">
        <v>8878</v>
      </c>
      <c r="C5473" s="118"/>
      <c r="D5473" s="118"/>
      <c r="E5473" s="124" t="s">
        <v>8879</v>
      </c>
      <c r="F5473" s="158" t="s">
        <v>3964</v>
      </c>
      <c r="G5473" s="158">
        <v>10</v>
      </c>
      <c r="H5473" s="650"/>
      <c r="I5473" s="650"/>
      <c r="J5473" s="168">
        <v>45260</v>
      </c>
      <c r="K5473" s="673" t="s">
        <v>1560</v>
      </c>
      <c r="L5473" s="276" t="s">
        <v>8814</v>
      </c>
      <c r="M5473" s="988" t="s">
        <v>104</v>
      </c>
      <c r="N5473" s="653">
        <v>45278</v>
      </c>
      <c r="O5473" s="653">
        <v>45281</v>
      </c>
      <c r="P5473" s="158"/>
      <c r="Q5473" s="276" t="s">
        <v>67</v>
      </c>
      <c r="R5473" s="455">
        <f t="shared" si="127"/>
        <v>2023</v>
      </c>
    </row>
    <row r="5474" spans="1:23" s="564" customFormat="1" ht="23.25" hidden="1" customHeight="1" x14ac:dyDescent="0.25">
      <c r="A5474" s="124" t="s">
        <v>9</v>
      </c>
      <c r="B5474" s="124" t="s">
        <v>8880</v>
      </c>
      <c r="C5474" s="118"/>
      <c r="D5474" s="118"/>
      <c r="E5474" s="124" t="s">
        <v>8881</v>
      </c>
      <c r="F5474" s="158" t="s">
        <v>3964</v>
      </c>
      <c r="G5474" s="158">
        <v>10</v>
      </c>
      <c r="H5474" s="650"/>
      <c r="I5474" s="650"/>
      <c r="J5474" s="168">
        <v>45260</v>
      </c>
      <c r="K5474" s="673" t="s">
        <v>1560</v>
      </c>
      <c r="L5474" s="276" t="s">
        <v>8814</v>
      </c>
      <c r="M5474" s="988" t="s">
        <v>104</v>
      </c>
      <c r="N5474" s="653">
        <v>45278</v>
      </c>
      <c r="O5474" s="653">
        <v>45281</v>
      </c>
      <c r="P5474" s="158"/>
      <c r="Q5474" s="276" t="s">
        <v>67</v>
      </c>
      <c r="R5474" s="455">
        <f t="shared" si="127"/>
        <v>2023</v>
      </c>
      <c r="S5474" s="330"/>
      <c r="T5474" s="330"/>
      <c r="U5474" s="330"/>
      <c r="V5474" s="330"/>
      <c r="W5474" s="330"/>
    </row>
    <row r="5475" spans="1:23" s="564" customFormat="1" ht="23.25" hidden="1" customHeight="1" x14ac:dyDescent="0.25">
      <c r="A5475" s="124" t="s">
        <v>9</v>
      </c>
      <c r="B5475" s="124" t="s">
        <v>8882</v>
      </c>
      <c r="C5475" s="118"/>
      <c r="D5475" s="118"/>
      <c r="E5475" s="124" t="s">
        <v>8883</v>
      </c>
      <c r="F5475" s="158" t="s">
        <v>3964</v>
      </c>
      <c r="G5475" s="158">
        <v>10</v>
      </c>
      <c r="H5475" s="650"/>
      <c r="I5475" s="650"/>
      <c r="J5475" s="168">
        <v>45260</v>
      </c>
      <c r="K5475" s="673" t="s">
        <v>1560</v>
      </c>
      <c r="L5475" s="276" t="s">
        <v>8814</v>
      </c>
      <c r="M5475" s="988" t="s">
        <v>104</v>
      </c>
      <c r="N5475" s="653">
        <v>45278</v>
      </c>
      <c r="O5475" s="653">
        <v>45281</v>
      </c>
      <c r="P5475" s="158"/>
      <c r="Q5475" s="276" t="s">
        <v>67</v>
      </c>
      <c r="R5475" s="455">
        <f t="shared" si="127"/>
        <v>2023</v>
      </c>
      <c r="S5475" s="330"/>
      <c r="T5475" s="330"/>
      <c r="U5475" s="330"/>
      <c r="V5475" s="330"/>
      <c r="W5475" s="330"/>
    </row>
    <row r="5476" spans="1:23" s="564" customFormat="1" ht="23.25" hidden="1" customHeight="1" x14ac:dyDescent="0.25">
      <c r="A5476" s="124" t="s">
        <v>9</v>
      </c>
      <c r="B5476" s="124" t="s">
        <v>8884</v>
      </c>
      <c r="C5476" s="118"/>
      <c r="D5476" s="118"/>
      <c r="E5476" s="124" t="s">
        <v>8885</v>
      </c>
      <c r="F5476" s="158" t="s">
        <v>3964</v>
      </c>
      <c r="G5476" s="158">
        <v>10</v>
      </c>
      <c r="H5476" s="650"/>
      <c r="I5476" s="650"/>
      <c r="J5476" s="168">
        <v>45260</v>
      </c>
      <c r="K5476" s="673" t="s">
        <v>1560</v>
      </c>
      <c r="L5476" s="276" t="s">
        <v>8814</v>
      </c>
      <c r="M5476" s="988" t="s">
        <v>104</v>
      </c>
      <c r="N5476" s="653">
        <v>45278</v>
      </c>
      <c r="O5476" s="653">
        <v>45281</v>
      </c>
      <c r="P5476" s="158"/>
      <c r="Q5476" s="276" t="s">
        <v>67</v>
      </c>
      <c r="R5476" s="455">
        <f t="shared" si="127"/>
        <v>2023</v>
      </c>
      <c r="S5476" s="330"/>
      <c r="T5476" s="330"/>
      <c r="U5476" s="330"/>
      <c r="V5476" s="330"/>
      <c r="W5476" s="330"/>
    </row>
    <row r="5477" spans="1:23" s="564" customFormat="1" ht="23.25" hidden="1" customHeight="1" x14ac:dyDescent="0.25">
      <c r="A5477" s="124" t="s">
        <v>9</v>
      </c>
      <c r="B5477" s="124" t="s">
        <v>8886</v>
      </c>
      <c r="C5477" s="118"/>
      <c r="D5477" s="118"/>
      <c r="E5477" s="508" t="s">
        <v>8887</v>
      </c>
      <c r="F5477" s="158" t="s">
        <v>3964</v>
      </c>
      <c r="G5477" s="158">
        <v>10</v>
      </c>
      <c r="H5477" s="650"/>
      <c r="I5477" s="650"/>
      <c r="J5477" s="168">
        <v>45260</v>
      </c>
      <c r="K5477" s="673" t="s">
        <v>1560</v>
      </c>
      <c r="L5477" s="276" t="s">
        <v>8814</v>
      </c>
      <c r="M5477" s="988" t="s">
        <v>104</v>
      </c>
      <c r="N5477" s="653">
        <v>45278</v>
      </c>
      <c r="O5477" s="653">
        <v>45281</v>
      </c>
      <c r="P5477" s="158"/>
      <c r="Q5477" s="276" t="s">
        <v>67</v>
      </c>
      <c r="R5477" s="455">
        <f t="shared" si="127"/>
        <v>2023</v>
      </c>
    </row>
    <row r="5478" spans="1:23" s="124" customFormat="1" ht="23.25" hidden="1" customHeight="1" x14ac:dyDescent="0.25">
      <c r="A5478" s="124" t="s">
        <v>9</v>
      </c>
      <c r="B5478" s="124" t="s">
        <v>8888</v>
      </c>
      <c r="C5478" s="118"/>
      <c r="D5478" s="118"/>
      <c r="E5478" s="508" t="s">
        <v>8889</v>
      </c>
      <c r="F5478" s="158" t="s">
        <v>3964</v>
      </c>
      <c r="G5478" s="158">
        <v>10</v>
      </c>
      <c r="H5478" s="650"/>
      <c r="I5478" s="650"/>
      <c r="J5478" s="168">
        <v>45260</v>
      </c>
      <c r="K5478" s="673" t="s">
        <v>1560</v>
      </c>
      <c r="L5478" s="276" t="s">
        <v>8814</v>
      </c>
      <c r="M5478" s="988" t="s">
        <v>104</v>
      </c>
      <c r="N5478" s="653">
        <v>45278</v>
      </c>
      <c r="O5478" s="653">
        <v>45281</v>
      </c>
      <c r="P5478" s="158"/>
      <c r="Q5478" s="276" t="s">
        <v>67</v>
      </c>
      <c r="R5478" s="455">
        <f t="shared" si="127"/>
        <v>2023</v>
      </c>
    </row>
    <row r="5479" spans="1:23" ht="23.25" hidden="1" customHeight="1" x14ac:dyDescent="0.25">
      <c r="A5479" s="124" t="s">
        <v>9</v>
      </c>
      <c r="B5479" s="124" t="s">
        <v>8890</v>
      </c>
      <c r="C5479" s="118"/>
      <c r="D5479" s="118"/>
      <c r="E5479" s="508" t="s">
        <v>8891</v>
      </c>
      <c r="F5479" s="158" t="s">
        <v>3964</v>
      </c>
      <c r="G5479" s="158">
        <v>6</v>
      </c>
      <c r="H5479" s="650"/>
      <c r="I5479" s="650"/>
      <c r="J5479" s="168">
        <v>45260</v>
      </c>
      <c r="K5479" s="673" t="s">
        <v>1560</v>
      </c>
      <c r="L5479" s="276" t="s">
        <v>8814</v>
      </c>
      <c r="M5479" s="988" t="s">
        <v>104</v>
      </c>
      <c r="N5479" s="653">
        <v>45278</v>
      </c>
      <c r="O5479" s="653">
        <v>45281</v>
      </c>
      <c r="P5479" s="158"/>
      <c r="Q5479" s="276" t="s">
        <v>67</v>
      </c>
      <c r="R5479" s="455">
        <f t="shared" si="127"/>
        <v>2023</v>
      </c>
    </row>
    <row r="5480" spans="1:23" ht="23.25" hidden="1" customHeight="1" x14ac:dyDescent="0.25">
      <c r="A5480" s="124" t="s">
        <v>9</v>
      </c>
      <c r="B5480" s="124" t="s">
        <v>8892</v>
      </c>
      <c r="C5480" s="118"/>
      <c r="D5480" s="118"/>
      <c r="E5480" s="508" t="s">
        <v>8893</v>
      </c>
      <c r="F5480" s="158" t="s">
        <v>3964</v>
      </c>
      <c r="G5480" s="158">
        <v>10</v>
      </c>
      <c r="H5480" s="650"/>
      <c r="I5480" s="650"/>
      <c r="J5480" s="168">
        <v>45260</v>
      </c>
      <c r="K5480" s="673" t="s">
        <v>1560</v>
      </c>
      <c r="L5480" s="276" t="s">
        <v>8814</v>
      </c>
      <c r="M5480" s="988" t="s">
        <v>104</v>
      </c>
      <c r="N5480" s="653">
        <v>45278</v>
      </c>
      <c r="O5480" s="653">
        <v>45281</v>
      </c>
      <c r="P5480" s="158"/>
      <c r="Q5480" s="276" t="s">
        <v>67</v>
      </c>
      <c r="R5480" s="455">
        <f t="shared" si="127"/>
        <v>2023</v>
      </c>
      <c r="S5480" s="564"/>
      <c r="T5480" s="564"/>
      <c r="U5480" s="564"/>
      <c r="V5480" s="564"/>
      <c r="W5480" s="564"/>
    </row>
    <row r="5481" spans="1:23" ht="23.25" hidden="1" customHeight="1" x14ac:dyDescent="0.25">
      <c r="A5481" s="124" t="s">
        <v>9</v>
      </c>
      <c r="B5481" s="124" t="s">
        <v>8894</v>
      </c>
      <c r="C5481" s="118"/>
      <c r="D5481" s="118"/>
      <c r="E5481" s="508" t="s">
        <v>8895</v>
      </c>
      <c r="F5481" s="158" t="s">
        <v>3964</v>
      </c>
      <c r="G5481" s="158">
        <v>10</v>
      </c>
      <c r="H5481" s="650"/>
      <c r="I5481" s="650"/>
      <c r="J5481" s="168">
        <v>45260</v>
      </c>
      <c r="K5481" s="673" t="s">
        <v>1560</v>
      </c>
      <c r="L5481" s="276" t="s">
        <v>8814</v>
      </c>
      <c r="M5481" s="271" t="s">
        <v>104</v>
      </c>
      <c r="N5481" s="653">
        <v>45278</v>
      </c>
      <c r="O5481" s="653">
        <v>45281</v>
      </c>
      <c r="P5481" s="158"/>
      <c r="Q5481" s="276" t="s">
        <v>67</v>
      </c>
      <c r="R5481" s="455">
        <f t="shared" si="127"/>
        <v>2023</v>
      </c>
    </row>
    <row r="5482" spans="1:23" ht="23.25" hidden="1" customHeight="1" x14ac:dyDescent="0.25">
      <c r="A5482" s="124" t="s">
        <v>9</v>
      </c>
      <c r="B5482" s="124" t="s">
        <v>8896</v>
      </c>
      <c r="C5482" s="118"/>
      <c r="D5482" s="118"/>
      <c r="E5482" s="124" t="s">
        <v>8897</v>
      </c>
      <c r="F5482" s="158" t="s">
        <v>3964</v>
      </c>
      <c r="G5482" s="158">
        <v>8</v>
      </c>
      <c r="H5482" s="650"/>
      <c r="I5482" s="650"/>
      <c r="J5482" s="168">
        <v>45260</v>
      </c>
      <c r="K5482" s="673" t="s">
        <v>1560</v>
      </c>
      <c r="L5482" s="276" t="s">
        <v>8814</v>
      </c>
      <c r="M5482" s="988" t="s">
        <v>104</v>
      </c>
      <c r="N5482" s="653">
        <v>45278</v>
      </c>
      <c r="O5482" s="653">
        <v>45281</v>
      </c>
      <c r="P5482" s="158"/>
      <c r="Q5482" s="276" t="s">
        <v>67</v>
      </c>
      <c r="R5482" s="455">
        <f t="shared" si="127"/>
        <v>2023</v>
      </c>
    </row>
    <row r="5483" spans="1:23" s="124" customFormat="1" ht="23.25" hidden="1" customHeight="1" x14ac:dyDescent="0.25">
      <c r="A5483" s="124" t="s">
        <v>9</v>
      </c>
      <c r="B5483" s="124" t="s">
        <v>8898</v>
      </c>
      <c r="C5483" s="118"/>
      <c r="D5483" s="118"/>
      <c r="E5483" s="124" t="s">
        <v>8899</v>
      </c>
      <c r="F5483" s="158" t="s">
        <v>3964</v>
      </c>
      <c r="G5483" s="158">
        <v>6</v>
      </c>
      <c r="H5483" s="650"/>
      <c r="I5483" s="650"/>
      <c r="J5483" s="168">
        <v>45260</v>
      </c>
      <c r="K5483" s="673" t="s">
        <v>1560</v>
      </c>
      <c r="L5483" s="276" t="s">
        <v>8814</v>
      </c>
      <c r="M5483" s="988" t="s">
        <v>104</v>
      </c>
      <c r="N5483" s="653">
        <v>45278</v>
      </c>
      <c r="O5483" s="653">
        <v>45281</v>
      </c>
      <c r="P5483" s="158"/>
      <c r="Q5483" s="276" t="s">
        <v>67</v>
      </c>
      <c r="R5483" s="455">
        <f t="shared" si="127"/>
        <v>2023</v>
      </c>
      <c r="S5483" s="330"/>
      <c r="T5483" s="330"/>
      <c r="U5483" s="330"/>
      <c r="V5483" s="330"/>
      <c r="W5483" s="330"/>
    </row>
    <row r="5484" spans="1:23" s="124" customFormat="1" ht="23.25" hidden="1" customHeight="1" x14ac:dyDescent="0.25">
      <c r="A5484" s="124" t="s">
        <v>9</v>
      </c>
      <c r="B5484" s="124" t="s">
        <v>8900</v>
      </c>
      <c r="C5484" s="118"/>
      <c r="D5484" s="118"/>
      <c r="E5484" s="124" t="s">
        <v>8901</v>
      </c>
      <c r="F5484" s="158" t="s">
        <v>3964</v>
      </c>
      <c r="G5484" s="158">
        <v>6</v>
      </c>
      <c r="H5484" s="650"/>
      <c r="I5484" s="650"/>
      <c r="J5484" s="168">
        <v>45260</v>
      </c>
      <c r="K5484" s="673" t="s">
        <v>1560</v>
      </c>
      <c r="L5484" s="276" t="s">
        <v>8814</v>
      </c>
      <c r="M5484" s="988" t="s">
        <v>104</v>
      </c>
      <c r="N5484" s="653">
        <v>45278</v>
      </c>
      <c r="O5484" s="653">
        <v>45281</v>
      </c>
      <c r="P5484" s="158"/>
      <c r="Q5484" s="276" t="s">
        <v>67</v>
      </c>
      <c r="R5484" s="455">
        <f t="shared" si="127"/>
        <v>2023</v>
      </c>
      <c r="S5484" s="330"/>
      <c r="T5484" s="330"/>
      <c r="U5484" s="330"/>
      <c r="V5484" s="330"/>
      <c r="W5484" s="330"/>
    </row>
    <row r="5485" spans="1:23" s="124" customFormat="1" ht="23.25" hidden="1" customHeight="1" x14ac:dyDescent="0.25">
      <c r="A5485" s="124" t="s">
        <v>9</v>
      </c>
      <c r="B5485" s="124" t="s">
        <v>8902</v>
      </c>
      <c r="C5485" s="118"/>
      <c r="D5485" s="118"/>
      <c r="E5485" s="124" t="s">
        <v>8903</v>
      </c>
      <c r="F5485" s="158" t="s">
        <v>3964</v>
      </c>
      <c r="G5485" s="158">
        <v>6</v>
      </c>
      <c r="H5485" s="650"/>
      <c r="I5485" s="650"/>
      <c r="J5485" s="168">
        <v>45260</v>
      </c>
      <c r="K5485" s="673" t="s">
        <v>1560</v>
      </c>
      <c r="L5485" s="276" t="s">
        <v>8814</v>
      </c>
      <c r="M5485" s="988" t="s">
        <v>104</v>
      </c>
      <c r="N5485" s="653">
        <v>45278</v>
      </c>
      <c r="O5485" s="653">
        <v>45281</v>
      </c>
      <c r="P5485" s="158"/>
      <c r="Q5485" s="276" t="s">
        <v>67</v>
      </c>
      <c r="R5485" s="455">
        <f t="shared" si="127"/>
        <v>2023</v>
      </c>
      <c r="S5485" s="564"/>
      <c r="T5485" s="564"/>
      <c r="U5485" s="564"/>
      <c r="V5485" s="564"/>
      <c r="W5485" s="564"/>
    </row>
    <row r="5486" spans="1:23" ht="23.25" hidden="1" customHeight="1" x14ac:dyDescent="0.25">
      <c r="A5486" s="124" t="s">
        <v>9</v>
      </c>
      <c r="B5486" s="124" t="s">
        <v>8904</v>
      </c>
      <c r="C5486" s="118"/>
      <c r="D5486" s="118"/>
      <c r="E5486" s="508" t="s">
        <v>8905</v>
      </c>
      <c r="F5486" s="158" t="s">
        <v>3964</v>
      </c>
      <c r="G5486" s="158">
        <v>20</v>
      </c>
      <c r="H5486" s="650"/>
      <c r="I5486" s="650"/>
      <c r="J5486" s="168">
        <v>45260</v>
      </c>
      <c r="K5486" s="673" t="s">
        <v>1560</v>
      </c>
      <c r="L5486" s="276" t="s">
        <v>8814</v>
      </c>
      <c r="M5486" s="988" t="s">
        <v>104</v>
      </c>
      <c r="N5486" s="653">
        <v>45278</v>
      </c>
      <c r="O5486" s="653">
        <v>45281</v>
      </c>
      <c r="P5486" s="158"/>
      <c r="Q5486" s="276" t="s">
        <v>67</v>
      </c>
      <c r="R5486" s="455">
        <f t="shared" si="127"/>
        <v>2023</v>
      </c>
    </row>
    <row r="5487" spans="1:23" s="124" customFormat="1" ht="23.25" hidden="1" customHeight="1" x14ac:dyDescent="0.25">
      <c r="A5487" s="124" t="s">
        <v>9</v>
      </c>
      <c r="B5487" s="124" t="s">
        <v>8400</v>
      </c>
      <c r="C5487" s="118"/>
      <c r="D5487" s="118"/>
      <c r="E5487" s="508" t="s">
        <v>8401</v>
      </c>
      <c r="F5487" s="158" t="s">
        <v>3964</v>
      </c>
      <c r="G5487" s="158">
        <v>10</v>
      </c>
      <c r="H5487" s="650"/>
      <c r="I5487" s="650"/>
      <c r="J5487" s="168">
        <v>45260</v>
      </c>
      <c r="K5487" s="673" t="s">
        <v>1560</v>
      </c>
      <c r="L5487" s="276" t="s">
        <v>8814</v>
      </c>
      <c r="M5487" s="988" t="s">
        <v>104</v>
      </c>
      <c r="N5487" s="653">
        <v>45278</v>
      </c>
      <c r="O5487" s="653">
        <v>45281</v>
      </c>
      <c r="P5487" s="158"/>
      <c r="Q5487" s="276" t="s">
        <v>67</v>
      </c>
      <c r="R5487" s="455">
        <f t="shared" si="127"/>
        <v>2023</v>
      </c>
      <c r="S5487" s="330"/>
      <c r="T5487" s="330"/>
      <c r="U5487" s="330"/>
      <c r="V5487" s="330"/>
      <c r="W5487" s="330"/>
    </row>
    <row r="5488" spans="1:23" s="124" customFormat="1" ht="23.25" hidden="1" customHeight="1" x14ac:dyDescent="0.25">
      <c r="A5488" s="124" t="s">
        <v>9</v>
      </c>
      <c r="B5488" s="124" t="s">
        <v>8906</v>
      </c>
      <c r="C5488" s="118"/>
      <c r="D5488" s="118"/>
      <c r="E5488" s="124" t="s">
        <v>8907</v>
      </c>
      <c r="F5488" s="158" t="s">
        <v>3964</v>
      </c>
      <c r="G5488" s="158">
        <v>6</v>
      </c>
      <c r="H5488" s="650"/>
      <c r="I5488" s="650"/>
      <c r="J5488" s="168">
        <v>45260</v>
      </c>
      <c r="K5488" s="673" t="s">
        <v>1560</v>
      </c>
      <c r="L5488" s="276" t="s">
        <v>8814</v>
      </c>
      <c r="M5488" s="988" t="s">
        <v>104</v>
      </c>
      <c r="N5488" s="653">
        <v>45278</v>
      </c>
      <c r="O5488" s="653">
        <v>45281</v>
      </c>
      <c r="P5488" s="158"/>
      <c r="Q5488" s="276" t="s">
        <v>67</v>
      </c>
      <c r="R5488" s="455">
        <f t="shared" si="127"/>
        <v>2023</v>
      </c>
      <c r="S5488" s="330"/>
      <c r="T5488" s="330"/>
      <c r="U5488" s="330"/>
      <c r="V5488" s="330"/>
      <c r="W5488" s="330"/>
    </row>
    <row r="5489" spans="1:23" ht="23.25" hidden="1" customHeight="1" x14ac:dyDescent="0.25">
      <c r="A5489" s="124" t="s">
        <v>9</v>
      </c>
      <c r="B5489" s="124" t="s">
        <v>8908</v>
      </c>
      <c r="C5489" s="118"/>
      <c r="D5489" s="118"/>
      <c r="E5489" s="124" t="s">
        <v>8909</v>
      </c>
      <c r="F5489" s="158" t="s">
        <v>3964</v>
      </c>
      <c r="G5489" s="158">
        <v>16</v>
      </c>
      <c r="H5489" s="650"/>
      <c r="I5489" s="650"/>
      <c r="J5489" s="168">
        <v>45260</v>
      </c>
      <c r="K5489" s="673" t="s">
        <v>1560</v>
      </c>
      <c r="L5489" s="276" t="s">
        <v>8814</v>
      </c>
      <c r="M5489" s="988" t="s">
        <v>104</v>
      </c>
      <c r="N5489" s="653">
        <v>45278</v>
      </c>
      <c r="O5489" s="653">
        <v>45281</v>
      </c>
      <c r="P5489" s="158"/>
      <c r="Q5489" s="276" t="s">
        <v>67</v>
      </c>
      <c r="R5489" s="455">
        <f t="shared" si="127"/>
        <v>2023</v>
      </c>
    </row>
    <row r="5490" spans="1:23" ht="23.25" hidden="1" customHeight="1" x14ac:dyDescent="0.25">
      <c r="A5490" s="124" t="s">
        <v>9</v>
      </c>
      <c r="B5490" s="124" t="s">
        <v>8910</v>
      </c>
      <c r="C5490" s="118"/>
      <c r="D5490" s="118"/>
      <c r="E5490" s="124" t="s">
        <v>8911</v>
      </c>
      <c r="F5490" s="158" t="s">
        <v>3964</v>
      </c>
      <c r="G5490" s="158">
        <v>10</v>
      </c>
      <c r="H5490" s="650"/>
      <c r="I5490" s="650"/>
      <c r="J5490" s="168">
        <v>45260</v>
      </c>
      <c r="K5490" s="673" t="s">
        <v>1560</v>
      </c>
      <c r="L5490" s="276" t="s">
        <v>8814</v>
      </c>
      <c r="M5490" s="988" t="s">
        <v>104</v>
      </c>
      <c r="N5490" s="653">
        <v>45278</v>
      </c>
      <c r="O5490" s="653">
        <v>45281</v>
      </c>
      <c r="P5490" s="158"/>
      <c r="Q5490" s="276" t="s">
        <v>67</v>
      </c>
      <c r="R5490" s="455">
        <f t="shared" si="127"/>
        <v>2023</v>
      </c>
    </row>
    <row r="5491" spans="1:23" s="124" customFormat="1" ht="23.25" hidden="1" customHeight="1" x14ac:dyDescent="0.25">
      <c r="A5491" s="124" t="s">
        <v>9</v>
      </c>
      <c r="B5491" s="124" t="s">
        <v>8912</v>
      </c>
      <c r="C5491" s="118"/>
      <c r="D5491" s="118"/>
      <c r="E5491" s="124" t="s">
        <v>8913</v>
      </c>
      <c r="F5491" s="158" t="s">
        <v>3964</v>
      </c>
      <c r="G5491" s="158">
        <v>6</v>
      </c>
      <c r="H5491" s="650"/>
      <c r="I5491" s="650"/>
      <c r="J5491" s="168">
        <v>45260</v>
      </c>
      <c r="K5491" s="673" t="s">
        <v>1560</v>
      </c>
      <c r="L5491" s="276" t="s">
        <v>8814</v>
      </c>
      <c r="M5491" s="988" t="s">
        <v>104</v>
      </c>
      <c r="N5491" s="653">
        <v>45278</v>
      </c>
      <c r="O5491" s="653">
        <v>45281</v>
      </c>
      <c r="P5491" s="158"/>
      <c r="Q5491" s="276" t="s">
        <v>67</v>
      </c>
      <c r="R5491" s="455">
        <f t="shared" si="127"/>
        <v>2023</v>
      </c>
      <c r="S5491" s="330"/>
      <c r="T5491" s="330"/>
      <c r="U5491" s="330"/>
      <c r="V5491" s="330"/>
      <c r="W5491" s="330"/>
    </row>
    <row r="5492" spans="1:23" s="124" customFormat="1" ht="23.25" hidden="1" customHeight="1" x14ac:dyDescent="0.25">
      <c r="A5492" s="124" t="s">
        <v>9</v>
      </c>
      <c r="B5492" s="124" t="s">
        <v>8914</v>
      </c>
      <c r="C5492" s="118"/>
      <c r="D5492" s="118"/>
      <c r="E5492" s="124" t="s">
        <v>8915</v>
      </c>
      <c r="F5492" s="158" t="s">
        <v>3964</v>
      </c>
      <c r="G5492" s="158">
        <v>20</v>
      </c>
      <c r="H5492" s="650"/>
      <c r="I5492" s="650"/>
      <c r="J5492" s="168">
        <v>45260</v>
      </c>
      <c r="K5492" s="673" t="s">
        <v>1560</v>
      </c>
      <c r="L5492" s="276" t="s">
        <v>8814</v>
      </c>
      <c r="M5492" s="988" t="s">
        <v>104</v>
      </c>
      <c r="N5492" s="653">
        <v>45278</v>
      </c>
      <c r="O5492" s="653">
        <v>45281</v>
      </c>
      <c r="P5492" s="158"/>
      <c r="Q5492" s="276" t="s">
        <v>67</v>
      </c>
      <c r="R5492" s="455">
        <f t="shared" si="127"/>
        <v>2023</v>
      </c>
      <c r="S5492" s="330"/>
      <c r="T5492" s="330"/>
      <c r="U5492" s="330"/>
      <c r="V5492" s="330"/>
      <c r="W5492" s="330"/>
    </row>
    <row r="5493" spans="1:23" s="124" customFormat="1" ht="23.25" hidden="1" customHeight="1" x14ac:dyDescent="0.25">
      <c r="A5493" s="124" t="s">
        <v>9</v>
      </c>
      <c r="B5493" s="124" t="s">
        <v>8916</v>
      </c>
      <c r="C5493" s="118"/>
      <c r="D5493" s="118"/>
      <c r="E5493" s="124" t="s">
        <v>8917</v>
      </c>
      <c r="F5493" s="158" t="s">
        <v>3964</v>
      </c>
      <c r="G5493" s="158">
        <v>16</v>
      </c>
      <c r="H5493" s="650"/>
      <c r="I5493" s="650"/>
      <c r="J5493" s="168">
        <v>45260</v>
      </c>
      <c r="K5493" s="673" t="s">
        <v>1560</v>
      </c>
      <c r="L5493" s="276" t="s">
        <v>8814</v>
      </c>
      <c r="M5493" s="988" t="s">
        <v>104</v>
      </c>
      <c r="N5493" s="653">
        <v>45278</v>
      </c>
      <c r="O5493" s="653">
        <v>45281</v>
      </c>
      <c r="P5493" s="158"/>
      <c r="Q5493" s="276" t="s">
        <v>67</v>
      </c>
      <c r="R5493" s="455">
        <f t="shared" si="127"/>
        <v>2023</v>
      </c>
      <c r="S5493" s="330"/>
      <c r="T5493" s="330"/>
      <c r="U5493" s="330"/>
      <c r="V5493" s="330"/>
      <c r="W5493" s="330"/>
    </row>
    <row r="5494" spans="1:23" ht="23.25" hidden="1" customHeight="1" x14ac:dyDescent="0.25">
      <c r="A5494" s="124" t="s">
        <v>9</v>
      </c>
      <c r="B5494" s="124" t="s">
        <v>8918</v>
      </c>
      <c r="C5494" s="118"/>
      <c r="D5494" s="118"/>
      <c r="E5494" s="124" t="s">
        <v>8919</v>
      </c>
      <c r="F5494" s="158" t="s">
        <v>3964</v>
      </c>
      <c r="G5494" s="158">
        <v>10</v>
      </c>
      <c r="H5494" s="650"/>
      <c r="I5494" s="650"/>
      <c r="J5494" s="168">
        <v>45260</v>
      </c>
      <c r="K5494" s="673" t="s">
        <v>1560</v>
      </c>
      <c r="L5494" s="276" t="s">
        <v>8814</v>
      </c>
      <c r="M5494" s="988" t="s">
        <v>104</v>
      </c>
      <c r="N5494" s="653">
        <v>45278</v>
      </c>
      <c r="O5494" s="653">
        <v>45281</v>
      </c>
      <c r="P5494" s="158"/>
      <c r="Q5494" s="276" t="s">
        <v>67</v>
      </c>
      <c r="R5494" s="455">
        <f t="shared" si="127"/>
        <v>2023</v>
      </c>
    </row>
    <row r="5495" spans="1:23" s="124" customFormat="1" ht="23.25" hidden="1" customHeight="1" x14ac:dyDescent="0.25">
      <c r="A5495" s="124" t="s">
        <v>9</v>
      </c>
      <c r="B5495" s="124" t="s">
        <v>8920</v>
      </c>
      <c r="C5495" s="118"/>
      <c r="D5495" s="118"/>
      <c r="E5495" s="124" t="s">
        <v>8921</v>
      </c>
      <c r="F5495" s="158" t="s">
        <v>3964</v>
      </c>
      <c r="G5495" s="158">
        <v>4</v>
      </c>
      <c r="H5495" s="650"/>
      <c r="I5495" s="650"/>
      <c r="J5495" s="168">
        <v>45260</v>
      </c>
      <c r="K5495" s="673" t="s">
        <v>1560</v>
      </c>
      <c r="L5495" s="276" t="s">
        <v>8814</v>
      </c>
      <c r="M5495" s="988" t="s">
        <v>104</v>
      </c>
      <c r="N5495" s="653">
        <v>45278</v>
      </c>
      <c r="O5495" s="653">
        <v>45281</v>
      </c>
      <c r="P5495" s="158"/>
      <c r="Q5495" s="276" t="s">
        <v>67</v>
      </c>
      <c r="R5495" s="455">
        <f t="shared" si="127"/>
        <v>2023</v>
      </c>
      <c r="S5495" s="330"/>
      <c r="T5495" s="330"/>
      <c r="U5495" s="330"/>
      <c r="V5495" s="330"/>
      <c r="W5495" s="330"/>
    </row>
    <row r="5496" spans="1:23" s="124" customFormat="1" ht="23.25" hidden="1" customHeight="1" x14ac:dyDescent="0.25">
      <c r="A5496" s="440" t="s">
        <v>8258</v>
      </c>
      <c r="B5496" s="124" t="s">
        <v>8922</v>
      </c>
      <c r="C5496" s="118" t="s">
        <v>8923</v>
      </c>
      <c r="D5496" s="118" t="s">
        <v>8924</v>
      </c>
      <c r="E5496" s="124" t="s">
        <v>8925</v>
      </c>
      <c r="F5496" s="118" t="s">
        <v>3141</v>
      </c>
      <c r="G5496" s="118">
        <v>4</v>
      </c>
      <c r="H5496" s="650"/>
      <c r="I5496" s="650">
        <f>G5496*H5496</f>
        <v>0</v>
      </c>
      <c r="J5496" s="500">
        <v>45260</v>
      </c>
      <c r="K5496" s="671" t="s">
        <v>33</v>
      </c>
      <c r="L5496" s="310"/>
      <c r="M5496" s="652" t="s">
        <v>260</v>
      </c>
      <c r="N5496" s="654">
        <v>45076</v>
      </c>
      <c r="O5496" s="674"/>
      <c r="P5496" s="118"/>
      <c r="Q5496" s="271" t="s">
        <v>100</v>
      </c>
      <c r="R5496" s="455">
        <f t="shared" si="127"/>
        <v>2023</v>
      </c>
      <c r="S5496" s="330"/>
      <c r="T5496" s="330"/>
      <c r="U5496" s="330"/>
      <c r="V5496" s="330"/>
      <c r="W5496" s="330"/>
    </row>
    <row r="5497" spans="1:23" s="716" customFormat="1" ht="23.25" hidden="1" customHeight="1" x14ac:dyDescent="0.25">
      <c r="A5497" s="124" t="s">
        <v>9</v>
      </c>
      <c r="B5497" s="124" t="s">
        <v>8926</v>
      </c>
      <c r="C5497" s="118"/>
      <c r="D5497" s="118"/>
      <c r="E5497" s="124" t="s">
        <v>8927</v>
      </c>
      <c r="F5497" s="158" t="s">
        <v>3964</v>
      </c>
      <c r="G5497" s="158">
        <v>20</v>
      </c>
      <c r="H5497" s="650"/>
      <c r="I5497" s="650"/>
      <c r="J5497" s="168">
        <v>45260</v>
      </c>
      <c r="K5497" s="673" t="s">
        <v>1560</v>
      </c>
      <c r="L5497" s="276" t="s">
        <v>8814</v>
      </c>
      <c r="M5497" s="988" t="s">
        <v>104</v>
      </c>
      <c r="N5497" s="653">
        <v>45278</v>
      </c>
      <c r="O5497" s="653">
        <v>45281</v>
      </c>
      <c r="P5497" s="158"/>
      <c r="Q5497" s="276" t="s">
        <v>67</v>
      </c>
      <c r="R5497" s="455">
        <f t="shared" si="127"/>
        <v>2023</v>
      </c>
      <c r="S5497" s="330"/>
      <c r="T5497" s="330"/>
      <c r="U5497" s="330"/>
      <c r="V5497" s="330"/>
      <c r="W5497" s="330"/>
    </row>
    <row r="5498" spans="1:23" ht="23.25" hidden="1" customHeight="1" x14ac:dyDescent="0.25">
      <c r="A5498" s="124" t="s">
        <v>9</v>
      </c>
      <c r="B5498" s="124" t="s">
        <v>8928</v>
      </c>
      <c r="C5498" s="118"/>
      <c r="D5498" s="118"/>
      <c r="E5498" s="124" t="s">
        <v>8929</v>
      </c>
      <c r="F5498" s="158" t="s">
        <v>3964</v>
      </c>
      <c r="G5498" s="158">
        <v>20</v>
      </c>
      <c r="H5498" s="650"/>
      <c r="I5498" s="650"/>
      <c r="J5498" s="168">
        <v>45260</v>
      </c>
      <c r="K5498" s="673" t="s">
        <v>1560</v>
      </c>
      <c r="L5498" s="276" t="s">
        <v>8814</v>
      </c>
      <c r="M5498" s="988" t="s">
        <v>104</v>
      </c>
      <c r="N5498" s="653">
        <v>45278</v>
      </c>
      <c r="O5498" s="653">
        <v>45281</v>
      </c>
      <c r="P5498" s="158"/>
      <c r="Q5498" s="276" t="s">
        <v>67</v>
      </c>
      <c r="R5498" s="455">
        <f t="shared" si="127"/>
        <v>2023</v>
      </c>
    </row>
    <row r="5499" spans="1:23" ht="23.25" hidden="1" customHeight="1" x14ac:dyDescent="0.25">
      <c r="A5499" s="124" t="s">
        <v>9</v>
      </c>
      <c r="B5499" s="124" t="s">
        <v>8930</v>
      </c>
      <c r="C5499" s="118"/>
      <c r="D5499" s="118"/>
      <c r="E5499" s="124" t="s">
        <v>8931</v>
      </c>
      <c r="F5499" s="158" t="s">
        <v>3964</v>
      </c>
      <c r="G5499" s="158">
        <v>20</v>
      </c>
      <c r="H5499" s="650"/>
      <c r="I5499" s="650"/>
      <c r="J5499" s="168">
        <v>45260</v>
      </c>
      <c r="K5499" s="673" t="s">
        <v>1560</v>
      </c>
      <c r="L5499" s="276" t="s">
        <v>8814</v>
      </c>
      <c r="M5499" s="988" t="s">
        <v>104</v>
      </c>
      <c r="N5499" s="653">
        <v>45278</v>
      </c>
      <c r="O5499" s="653">
        <v>45281</v>
      </c>
      <c r="P5499" s="158"/>
      <c r="Q5499" s="276" t="s">
        <v>67</v>
      </c>
      <c r="R5499" s="455">
        <f t="shared" si="127"/>
        <v>2023</v>
      </c>
    </row>
    <row r="5500" spans="1:23" ht="23.25" hidden="1" customHeight="1" x14ac:dyDescent="0.25">
      <c r="A5500" s="124" t="s">
        <v>9</v>
      </c>
      <c r="B5500" s="124" t="s">
        <v>8932</v>
      </c>
      <c r="C5500" s="118"/>
      <c r="D5500" s="118"/>
      <c r="E5500" s="124" t="s">
        <v>8933</v>
      </c>
      <c r="F5500" s="158" t="s">
        <v>3964</v>
      </c>
      <c r="G5500" s="158">
        <v>40</v>
      </c>
      <c r="H5500" s="650"/>
      <c r="I5500" s="650"/>
      <c r="J5500" s="168">
        <v>45260</v>
      </c>
      <c r="K5500" s="673" t="s">
        <v>1560</v>
      </c>
      <c r="L5500" s="276" t="s">
        <v>8814</v>
      </c>
      <c r="M5500" s="988" t="s">
        <v>104</v>
      </c>
      <c r="N5500" s="653">
        <v>45278</v>
      </c>
      <c r="O5500" s="653">
        <v>45281</v>
      </c>
      <c r="P5500" s="158"/>
      <c r="Q5500" s="276" t="s">
        <v>67</v>
      </c>
      <c r="R5500" s="455">
        <f t="shared" si="127"/>
        <v>2023</v>
      </c>
    </row>
    <row r="5501" spans="1:23" ht="23.25" hidden="1" customHeight="1" x14ac:dyDescent="0.25">
      <c r="A5501" s="124" t="s">
        <v>9</v>
      </c>
      <c r="B5501" s="124" t="s">
        <v>1947</v>
      </c>
      <c r="C5501" s="118" t="s">
        <v>1948</v>
      </c>
      <c r="D5501" s="118" t="s">
        <v>1949</v>
      </c>
      <c r="E5501" s="124" t="s">
        <v>1950</v>
      </c>
      <c r="F5501" s="158" t="s">
        <v>3964</v>
      </c>
      <c r="G5501" s="158">
        <v>6</v>
      </c>
      <c r="H5501" s="650"/>
      <c r="I5501" s="650"/>
      <c r="J5501" s="500">
        <v>45260</v>
      </c>
      <c r="K5501" s="673" t="s">
        <v>33</v>
      </c>
      <c r="L5501" s="276"/>
      <c r="M5501" s="652" t="s">
        <v>5401</v>
      </c>
      <c r="N5501" s="653">
        <v>45273</v>
      </c>
      <c r="O5501" s="653">
        <v>45278</v>
      </c>
      <c r="P5501" s="158"/>
      <c r="Q5501" s="271" t="s">
        <v>100</v>
      </c>
      <c r="R5501" s="455">
        <f t="shared" si="127"/>
        <v>2023</v>
      </c>
    </row>
    <row r="5502" spans="1:23" s="124" customFormat="1" ht="23.25" hidden="1" customHeight="1" x14ac:dyDescent="0.25">
      <c r="A5502" s="124" t="s">
        <v>9</v>
      </c>
      <c r="B5502" s="124" t="s">
        <v>1947</v>
      </c>
      <c r="C5502" s="118" t="s">
        <v>1948</v>
      </c>
      <c r="D5502" s="118" t="s">
        <v>1951</v>
      </c>
      <c r="E5502" s="124" t="s">
        <v>1952</v>
      </c>
      <c r="F5502" s="158" t="s">
        <v>3964</v>
      </c>
      <c r="G5502" s="158">
        <v>6</v>
      </c>
      <c r="H5502" s="650"/>
      <c r="I5502" s="650"/>
      <c r="J5502" s="500">
        <v>45260</v>
      </c>
      <c r="K5502" s="673" t="s">
        <v>33</v>
      </c>
      <c r="L5502" s="276"/>
      <c r="M5502" s="652" t="s">
        <v>5401</v>
      </c>
      <c r="N5502" s="653">
        <v>45273</v>
      </c>
      <c r="O5502" s="653">
        <v>45278</v>
      </c>
      <c r="P5502" s="158"/>
      <c r="Q5502" s="271" t="s">
        <v>100</v>
      </c>
      <c r="R5502" s="455">
        <f t="shared" si="127"/>
        <v>2023</v>
      </c>
      <c r="S5502" s="330"/>
      <c r="T5502" s="330"/>
      <c r="U5502" s="330"/>
      <c r="V5502" s="330"/>
      <c r="W5502" s="330"/>
    </row>
    <row r="5503" spans="1:23" ht="23.25" hidden="1" customHeight="1" x14ac:dyDescent="0.25">
      <c r="A5503" s="440" t="s">
        <v>78</v>
      </c>
      <c r="B5503" s="124" t="s">
        <v>8934</v>
      </c>
      <c r="C5503" s="118" t="s">
        <v>8935</v>
      </c>
      <c r="D5503" s="118" t="s">
        <v>8936</v>
      </c>
      <c r="E5503" s="124" t="s">
        <v>8937</v>
      </c>
      <c r="F5503" s="118" t="s">
        <v>32</v>
      </c>
      <c r="G5503" s="118">
        <v>1</v>
      </c>
      <c r="H5503" s="650">
        <v>2075</v>
      </c>
      <c r="I5503" s="650">
        <f>G5503*H5503</f>
        <v>2075</v>
      </c>
      <c r="J5503" s="168">
        <v>45260</v>
      </c>
      <c r="K5503" s="673" t="s">
        <v>524</v>
      </c>
      <c r="L5503" s="310"/>
      <c r="M5503" s="652" t="s">
        <v>4469</v>
      </c>
      <c r="N5503" s="654">
        <v>45075</v>
      </c>
      <c r="O5503" s="654">
        <v>45076</v>
      </c>
      <c r="P5503" s="118" t="s">
        <v>8938</v>
      </c>
      <c r="Q5503" s="271" t="s">
        <v>67</v>
      </c>
      <c r="R5503" s="455">
        <f t="shared" ref="R5503:R5530" si="128">IF(F5503&lt;&gt;"",YEAR(J5503))</f>
        <v>2023</v>
      </c>
    </row>
    <row r="5504" spans="1:23" ht="23.25" hidden="1" customHeight="1" x14ac:dyDescent="0.25">
      <c r="A5504" s="124" t="s">
        <v>2495</v>
      </c>
      <c r="B5504" s="124" t="s">
        <v>8739</v>
      </c>
      <c r="C5504" s="118" t="s">
        <v>220</v>
      </c>
      <c r="D5504" s="118">
        <v>22824</v>
      </c>
      <c r="E5504" s="124" t="s">
        <v>8739</v>
      </c>
      <c r="F5504" s="118" t="s">
        <v>50</v>
      </c>
      <c r="G5504" s="158">
        <v>3</v>
      </c>
      <c r="H5504" s="650"/>
      <c r="I5504" s="650"/>
      <c r="J5504" s="168">
        <v>45260</v>
      </c>
      <c r="K5504" s="673" t="s">
        <v>220</v>
      </c>
      <c r="L5504" s="158"/>
      <c r="M5504" s="954" t="s">
        <v>5401</v>
      </c>
      <c r="N5504" s="653">
        <v>45243</v>
      </c>
      <c r="O5504" s="653">
        <v>45274</v>
      </c>
      <c r="P5504" s="158"/>
      <c r="Q5504" s="271" t="s">
        <v>100</v>
      </c>
      <c r="R5504" s="86">
        <f t="shared" si="128"/>
        <v>2023</v>
      </c>
    </row>
    <row r="5505" spans="1:23" ht="23.25" hidden="1" customHeight="1" x14ac:dyDescent="0.25">
      <c r="A5505" s="472" t="s">
        <v>5522</v>
      </c>
      <c r="B5505" s="124" t="s">
        <v>6446</v>
      </c>
      <c r="C5505" s="118" t="s">
        <v>5524</v>
      </c>
      <c r="D5505" s="524">
        <v>80606.000041000007</v>
      </c>
      <c r="E5505" s="481" t="s">
        <v>8939</v>
      </c>
      <c r="F5505" s="118" t="s">
        <v>3141</v>
      </c>
      <c r="G5505" s="118">
        <v>1</v>
      </c>
      <c r="H5505" s="650"/>
      <c r="I5505" s="650">
        <f>G5505*H5505</f>
        <v>0</v>
      </c>
      <c r="J5505" s="168">
        <v>45260</v>
      </c>
      <c r="K5505" s="779" t="s">
        <v>5524</v>
      </c>
      <c r="L5505" s="310"/>
      <c r="M5505" s="652" t="s">
        <v>4237</v>
      </c>
      <c r="N5505" s="654">
        <v>44979</v>
      </c>
      <c r="O5505" s="654">
        <v>44984</v>
      </c>
      <c r="P5505" s="732"/>
      <c r="Q5505" s="2" t="s">
        <v>100</v>
      </c>
      <c r="R5505" s="455">
        <f t="shared" si="128"/>
        <v>2023</v>
      </c>
    </row>
    <row r="5506" spans="1:23" ht="23.25" hidden="1" customHeight="1" x14ac:dyDescent="0.25">
      <c r="A5506" s="343" t="s">
        <v>120</v>
      </c>
      <c r="B5506" s="334" t="s">
        <v>8940</v>
      </c>
      <c r="C5506" s="656" t="s">
        <v>1423</v>
      </c>
      <c r="D5506" s="335" t="s">
        <v>351</v>
      </c>
      <c r="E5506" s="481" t="s">
        <v>1424</v>
      </c>
      <c r="F5506" s="344" t="s">
        <v>50</v>
      </c>
      <c r="G5506" s="344">
        <v>600</v>
      </c>
      <c r="H5506" s="650"/>
      <c r="I5506" s="650"/>
      <c r="J5506" s="168">
        <v>45260</v>
      </c>
      <c r="K5506" s="673" t="s">
        <v>188</v>
      </c>
      <c r="L5506" s="310"/>
      <c r="M5506" s="652" t="s">
        <v>4237</v>
      </c>
      <c r="N5506" s="654">
        <v>44981</v>
      </c>
      <c r="O5506" s="654">
        <v>44984</v>
      </c>
      <c r="P5506" s="118"/>
      <c r="Q5506" s="271" t="s">
        <v>67</v>
      </c>
      <c r="R5506" s="455">
        <f t="shared" si="128"/>
        <v>2023</v>
      </c>
    </row>
    <row r="5507" spans="1:23" ht="23.25" hidden="1" customHeight="1" x14ac:dyDescent="0.25">
      <c r="A5507" s="343" t="s">
        <v>120</v>
      </c>
      <c r="B5507" s="334" t="s">
        <v>8940</v>
      </c>
      <c r="C5507" s="656" t="s">
        <v>1423</v>
      </c>
      <c r="D5507" s="335" t="s">
        <v>353</v>
      </c>
      <c r="E5507" s="481" t="s">
        <v>1424</v>
      </c>
      <c r="F5507" s="344" t="s">
        <v>50</v>
      </c>
      <c r="G5507" s="344">
        <v>600</v>
      </c>
      <c r="H5507" s="650"/>
      <c r="I5507" s="650"/>
      <c r="J5507" s="168">
        <v>45260</v>
      </c>
      <c r="K5507" s="673" t="s">
        <v>188</v>
      </c>
      <c r="L5507" s="310"/>
      <c r="M5507" s="652" t="s">
        <v>4237</v>
      </c>
      <c r="N5507" s="654">
        <v>44981</v>
      </c>
      <c r="O5507" s="654">
        <v>44984</v>
      </c>
      <c r="P5507" s="118"/>
      <c r="Q5507" s="271" t="s">
        <v>67</v>
      </c>
      <c r="R5507" s="455">
        <f t="shared" si="128"/>
        <v>2023</v>
      </c>
      <c r="S5507" s="124"/>
      <c r="T5507" s="124"/>
      <c r="U5507" s="124"/>
      <c r="V5507" s="124"/>
      <c r="W5507" s="124"/>
    </row>
    <row r="5508" spans="1:23" s="124" customFormat="1" ht="23.25" hidden="1" customHeight="1" x14ac:dyDescent="0.25">
      <c r="A5508" s="343" t="s">
        <v>120</v>
      </c>
      <c r="B5508" s="334" t="s">
        <v>8940</v>
      </c>
      <c r="C5508" s="656" t="s">
        <v>1423</v>
      </c>
      <c r="D5508" s="335" t="s">
        <v>354</v>
      </c>
      <c r="E5508" s="481" t="s">
        <v>1424</v>
      </c>
      <c r="F5508" s="344" t="s">
        <v>50</v>
      </c>
      <c r="G5508" s="344">
        <v>600</v>
      </c>
      <c r="H5508" s="650"/>
      <c r="I5508" s="650"/>
      <c r="J5508" s="168">
        <v>45260</v>
      </c>
      <c r="K5508" s="673" t="s">
        <v>188</v>
      </c>
      <c r="L5508" s="310"/>
      <c r="M5508" s="652" t="s">
        <v>4237</v>
      </c>
      <c r="N5508" s="654">
        <v>44981</v>
      </c>
      <c r="O5508" s="654">
        <v>44984</v>
      </c>
      <c r="P5508" s="118"/>
      <c r="Q5508" s="271" t="s">
        <v>67</v>
      </c>
      <c r="R5508" s="455">
        <f t="shared" si="128"/>
        <v>2023</v>
      </c>
      <c r="S5508" s="564"/>
      <c r="T5508" s="564"/>
      <c r="U5508" s="564"/>
      <c r="V5508" s="564"/>
      <c r="W5508" s="564"/>
    </row>
    <row r="5509" spans="1:23" s="124" customFormat="1" ht="23.25" hidden="1" customHeight="1" x14ac:dyDescent="0.25">
      <c r="A5509" s="124" t="s">
        <v>9</v>
      </c>
      <c r="B5509" s="124" t="s">
        <v>1424</v>
      </c>
      <c r="C5509" s="118" t="s">
        <v>1423</v>
      </c>
      <c r="D5509" s="118" t="s">
        <v>353</v>
      </c>
      <c r="E5509" s="124" t="s">
        <v>1424</v>
      </c>
      <c r="F5509" s="158" t="s">
        <v>2334</v>
      </c>
      <c r="G5509" s="158">
        <v>300</v>
      </c>
      <c r="H5509" s="650"/>
      <c r="I5509" s="650"/>
      <c r="J5509" s="500">
        <v>45260</v>
      </c>
      <c r="K5509" s="673" t="s">
        <v>33</v>
      </c>
      <c r="L5509" s="276"/>
      <c r="M5509" s="652" t="s">
        <v>5401</v>
      </c>
      <c r="N5509" s="653">
        <v>45273</v>
      </c>
      <c r="O5509" s="653">
        <v>45273</v>
      </c>
      <c r="P5509" s="158"/>
      <c r="Q5509" s="271" t="s">
        <v>67</v>
      </c>
      <c r="R5509" s="455">
        <f t="shared" si="128"/>
        <v>2023</v>
      </c>
    </row>
    <row r="5510" spans="1:23" ht="23.25" hidden="1" customHeight="1" x14ac:dyDescent="0.25">
      <c r="A5510" s="440" t="s">
        <v>0</v>
      </c>
      <c r="B5510" s="124" t="s">
        <v>8941</v>
      </c>
      <c r="C5510" s="118" t="s">
        <v>185</v>
      </c>
      <c r="D5510" s="118" t="s">
        <v>8942</v>
      </c>
      <c r="E5510" s="124" t="s">
        <v>8941</v>
      </c>
      <c r="F5510" s="118" t="s">
        <v>50</v>
      </c>
      <c r="G5510" s="118">
        <v>1</v>
      </c>
      <c r="H5510" s="650"/>
      <c r="I5510" s="650"/>
      <c r="J5510" s="500">
        <v>45260</v>
      </c>
      <c r="K5510" s="673" t="s">
        <v>33</v>
      </c>
      <c r="L5510" s="310"/>
      <c r="M5510" s="2" t="s">
        <v>1258</v>
      </c>
      <c r="N5510" s="654">
        <v>45162</v>
      </c>
      <c r="O5510" s="654">
        <v>45166</v>
      </c>
      <c r="P5510" s="118"/>
      <c r="Q5510" s="271" t="s">
        <v>100</v>
      </c>
      <c r="R5510" s="455">
        <f t="shared" si="128"/>
        <v>2023</v>
      </c>
    </row>
    <row r="5511" spans="1:23" ht="23.25" hidden="1" customHeight="1" x14ac:dyDescent="0.25">
      <c r="A5511" s="370" t="s">
        <v>54</v>
      </c>
      <c r="B5511" s="4" t="s">
        <v>8943</v>
      </c>
      <c r="C5511" s="430" t="s">
        <v>1121</v>
      </c>
      <c r="D5511" s="388" t="s">
        <v>8944</v>
      </c>
      <c r="E5511" s="333" t="s">
        <v>8945</v>
      </c>
      <c r="F5511" s="332" t="s">
        <v>44</v>
      </c>
      <c r="G5511" s="332">
        <v>1</v>
      </c>
      <c r="H5511" s="650">
        <v>0</v>
      </c>
      <c r="I5511" s="650">
        <f>G5511*H5511</f>
        <v>0</v>
      </c>
      <c r="J5511" s="168">
        <v>45260</v>
      </c>
      <c r="K5511" s="597" t="s">
        <v>524</v>
      </c>
      <c r="L5511" s="310"/>
      <c r="M5511" s="652" t="s">
        <v>1258</v>
      </c>
      <c r="N5511" s="654">
        <v>45162</v>
      </c>
      <c r="O5511" s="654">
        <v>45169</v>
      </c>
      <c r="P5511" s="4"/>
      <c r="Q5511" s="271" t="s">
        <v>67</v>
      </c>
      <c r="R5511" s="455">
        <f t="shared" si="128"/>
        <v>2023</v>
      </c>
    </row>
    <row r="5512" spans="1:23" ht="23.25" hidden="1" customHeight="1" x14ac:dyDescent="0.25">
      <c r="A5512" s="472" t="s">
        <v>95</v>
      </c>
      <c r="B5512" s="124" t="s">
        <v>4890</v>
      </c>
      <c r="C5512" s="271" t="s">
        <v>784</v>
      </c>
      <c r="D5512" s="271" t="s">
        <v>785</v>
      </c>
      <c r="E5512" s="515" t="s">
        <v>1982</v>
      </c>
      <c r="F5512" s="2" t="s">
        <v>50</v>
      </c>
      <c r="G5512" s="2">
        <v>8</v>
      </c>
      <c r="H5512" s="650"/>
      <c r="I5512" s="650"/>
      <c r="J5512" s="966">
        <v>45260</v>
      </c>
      <c r="K5512" s="967" t="s">
        <v>784</v>
      </c>
      <c r="L5512" s="310"/>
      <c r="M5512" s="652" t="s">
        <v>3044</v>
      </c>
      <c r="N5512" s="654">
        <v>45058</v>
      </c>
      <c r="O5512" s="654">
        <v>45063</v>
      </c>
      <c r="P5512" s="968"/>
      <c r="Q5512" s="7" t="s">
        <v>100</v>
      </c>
      <c r="R5512" s="455">
        <f t="shared" si="128"/>
        <v>2023</v>
      </c>
    </row>
    <row r="5513" spans="1:23" ht="23.25" hidden="1" customHeight="1" x14ac:dyDescent="0.25">
      <c r="A5513" s="440" t="s">
        <v>154</v>
      </c>
      <c r="B5513" s="124" t="s">
        <v>8946</v>
      </c>
      <c r="C5513" s="118"/>
      <c r="D5513" s="118" t="s">
        <v>8947</v>
      </c>
      <c r="E5513" s="506" t="s">
        <v>8946</v>
      </c>
      <c r="F5513" s="118" t="s">
        <v>50</v>
      </c>
      <c r="G5513" s="118">
        <v>1</v>
      </c>
      <c r="H5513" s="650"/>
      <c r="I5513" s="650" t="s">
        <v>8948</v>
      </c>
      <c r="J5513" s="500">
        <v>45260</v>
      </c>
      <c r="K5513" s="673" t="s">
        <v>33</v>
      </c>
      <c r="L5513" s="310"/>
      <c r="M5513" s="652" t="s">
        <v>2351</v>
      </c>
      <c r="N5513" s="654">
        <v>45030</v>
      </c>
      <c r="O5513" s="654">
        <v>45034</v>
      </c>
      <c r="P5513" s="118"/>
      <c r="Q5513" s="271" t="s">
        <v>67</v>
      </c>
      <c r="R5513" s="455">
        <f t="shared" si="128"/>
        <v>2023</v>
      </c>
    </row>
    <row r="5514" spans="1:23" ht="23.25" hidden="1" customHeight="1" x14ac:dyDescent="0.25">
      <c r="A5514" s="124" t="s">
        <v>9</v>
      </c>
      <c r="B5514" s="509" t="s">
        <v>8949</v>
      </c>
      <c r="C5514" s="118" t="s">
        <v>2272</v>
      </c>
      <c r="D5514" s="118" t="s">
        <v>8950</v>
      </c>
      <c r="E5514" s="481" t="s">
        <v>8949</v>
      </c>
      <c r="F5514" s="118" t="s">
        <v>50</v>
      </c>
      <c r="G5514" s="118">
        <v>2</v>
      </c>
      <c r="H5514" s="650">
        <v>180.41</v>
      </c>
      <c r="I5514" s="650"/>
      <c r="J5514" s="500">
        <v>45260</v>
      </c>
      <c r="K5514" s="673" t="s">
        <v>33</v>
      </c>
      <c r="L5514" s="310"/>
      <c r="M5514" s="652" t="s">
        <v>2356</v>
      </c>
      <c r="N5514" s="654">
        <v>44945</v>
      </c>
      <c r="O5514" s="654">
        <v>44951</v>
      </c>
      <c r="P5514" s="118"/>
      <c r="Q5514" s="271" t="s">
        <v>67</v>
      </c>
      <c r="R5514" s="455">
        <f t="shared" si="128"/>
        <v>2023</v>
      </c>
    </row>
    <row r="5515" spans="1:23" ht="23.25" hidden="1" customHeight="1" x14ac:dyDescent="0.25">
      <c r="A5515" s="440" t="s">
        <v>0</v>
      </c>
      <c r="B5515" s="124" t="s">
        <v>8951</v>
      </c>
      <c r="C5515" s="118" t="s">
        <v>185</v>
      </c>
      <c r="D5515" s="118" t="s">
        <v>8952</v>
      </c>
      <c r="E5515" s="124" t="s">
        <v>8951</v>
      </c>
      <c r="F5515" s="118" t="s">
        <v>50</v>
      </c>
      <c r="G5515" s="118">
        <v>1</v>
      </c>
      <c r="H5515" s="650">
        <v>49.83</v>
      </c>
      <c r="I5515" s="650">
        <f>H5515*G5515</f>
        <v>49.83</v>
      </c>
      <c r="J5515" s="500">
        <v>45260</v>
      </c>
      <c r="K5515" s="673" t="s">
        <v>33</v>
      </c>
      <c r="L5515" s="310"/>
      <c r="M5515" s="652" t="s">
        <v>3180</v>
      </c>
      <c r="N5515" s="654">
        <v>45126</v>
      </c>
      <c r="O5515" s="654">
        <v>45132</v>
      </c>
      <c r="P5515" s="118"/>
      <c r="Q5515" s="271" t="s">
        <v>67</v>
      </c>
      <c r="R5515" s="455">
        <f t="shared" si="128"/>
        <v>2023</v>
      </c>
    </row>
    <row r="5516" spans="1:23" ht="23.25" hidden="1" customHeight="1" x14ac:dyDescent="0.25">
      <c r="A5516" s="440" t="s">
        <v>3047</v>
      </c>
      <c r="B5516" s="124" t="s">
        <v>8953</v>
      </c>
      <c r="C5516" s="118" t="s">
        <v>8954</v>
      </c>
      <c r="D5516" s="118" t="s">
        <v>8955</v>
      </c>
      <c r="E5516" s="481" t="s">
        <v>8956</v>
      </c>
      <c r="F5516" s="118" t="s">
        <v>50</v>
      </c>
      <c r="G5516" s="118">
        <v>1</v>
      </c>
      <c r="H5516" s="650"/>
      <c r="I5516" s="650"/>
      <c r="J5516" s="168">
        <v>45260</v>
      </c>
      <c r="K5516" s="779" t="s">
        <v>1560</v>
      </c>
      <c r="L5516" s="310"/>
      <c r="M5516" s="652" t="s">
        <v>3014</v>
      </c>
      <c r="N5516" s="654">
        <v>45008</v>
      </c>
      <c r="O5516" s="654">
        <v>45013</v>
      </c>
      <c r="P5516" s="732"/>
      <c r="Q5516" s="271" t="s">
        <v>100</v>
      </c>
      <c r="R5516" s="455">
        <f t="shared" si="128"/>
        <v>2023</v>
      </c>
    </row>
    <row r="5517" spans="1:23" ht="23.25" hidden="1" customHeight="1" x14ac:dyDescent="0.25">
      <c r="A5517" s="440" t="s">
        <v>5548</v>
      </c>
      <c r="B5517" s="124" t="s">
        <v>8347</v>
      </c>
      <c r="C5517" s="118" t="s">
        <v>362</v>
      </c>
      <c r="D5517" s="118" t="s">
        <v>7456</v>
      </c>
      <c r="E5517" s="481" t="s">
        <v>8348</v>
      </c>
      <c r="F5517" s="118" t="s">
        <v>3141</v>
      </c>
      <c r="G5517" s="118">
        <v>4</v>
      </c>
      <c r="H5517" s="650"/>
      <c r="I5517" s="650">
        <f>G5517*H5517</f>
        <v>0</v>
      </c>
      <c r="J5517" s="168">
        <v>45260</v>
      </c>
      <c r="K5517" s="878" t="s">
        <v>524</v>
      </c>
      <c r="L5517" s="310"/>
      <c r="M5517" s="652" t="s">
        <v>1258</v>
      </c>
      <c r="N5517" s="654">
        <v>45162</v>
      </c>
      <c r="O5517" s="654">
        <v>45169</v>
      </c>
      <c r="P5517" s="713"/>
      <c r="Q5517" s="271" t="s">
        <v>67</v>
      </c>
      <c r="R5517" s="455">
        <f t="shared" si="128"/>
        <v>2023</v>
      </c>
    </row>
    <row r="5518" spans="1:23" s="124" customFormat="1" ht="23.25" hidden="1" customHeight="1" x14ac:dyDescent="0.25">
      <c r="A5518" s="440" t="s">
        <v>5327</v>
      </c>
      <c r="B5518" s="124" t="s">
        <v>5814</v>
      </c>
      <c r="C5518" s="661" t="s">
        <v>5815</v>
      </c>
      <c r="D5518" s="995">
        <v>80505.100005</v>
      </c>
      <c r="E5518" s="481" t="s">
        <v>5817</v>
      </c>
      <c r="F5518" s="118" t="s">
        <v>3141</v>
      </c>
      <c r="G5518" s="699">
        <v>2</v>
      </c>
      <c r="H5518" s="650">
        <v>106.61</v>
      </c>
      <c r="I5518" s="650">
        <f>G5518*H5518</f>
        <v>213.22</v>
      </c>
      <c r="J5518" s="168">
        <v>45260</v>
      </c>
      <c r="K5518" s="779" t="s">
        <v>5524</v>
      </c>
      <c r="L5518" s="310"/>
      <c r="M5518" s="2" t="s">
        <v>4237</v>
      </c>
      <c r="N5518" s="654">
        <v>44979</v>
      </c>
      <c r="O5518" s="654">
        <v>44984</v>
      </c>
      <c r="P5518" s="732"/>
      <c r="Q5518" s="2" t="s">
        <v>100</v>
      </c>
      <c r="R5518" s="455">
        <f t="shared" si="128"/>
        <v>2023</v>
      </c>
      <c r="S5518" s="330"/>
      <c r="T5518" s="330"/>
      <c r="U5518" s="330"/>
      <c r="V5518" s="330"/>
      <c r="W5518" s="330"/>
    </row>
    <row r="5519" spans="1:23" ht="23.25" hidden="1" customHeight="1" x14ac:dyDescent="0.25">
      <c r="A5519" s="440" t="s">
        <v>154</v>
      </c>
      <c r="B5519" s="124" t="s">
        <v>8957</v>
      </c>
      <c r="C5519" s="118"/>
      <c r="D5519" s="118"/>
      <c r="E5519" s="481" t="s">
        <v>8957</v>
      </c>
      <c r="F5519" s="118" t="s">
        <v>1725</v>
      </c>
      <c r="G5519" s="118" t="s">
        <v>8958</v>
      </c>
      <c r="H5519" s="650"/>
      <c r="I5519" s="650" t="e">
        <f>G5519*H5519</f>
        <v>#VALUE!</v>
      </c>
      <c r="J5519" s="168">
        <v>45260</v>
      </c>
      <c r="K5519" s="597" t="s">
        <v>1560</v>
      </c>
      <c r="L5519" s="310"/>
      <c r="M5519" s="652" t="s">
        <v>3014</v>
      </c>
      <c r="N5519" s="940">
        <v>44993</v>
      </c>
      <c r="O5519" s="654">
        <v>44999</v>
      </c>
      <c r="P5519" s="732"/>
      <c r="Q5519" s="271" t="s">
        <v>67</v>
      </c>
      <c r="R5519" s="455">
        <f t="shared" si="128"/>
        <v>2023</v>
      </c>
    </row>
    <row r="5520" spans="1:23" ht="23.25" hidden="1" customHeight="1" x14ac:dyDescent="0.25">
      <c r="A5520" s="472" t="s">
        <v>103</v>
      </c>
      <c r="B5520" s="124" t="s">
        <v>5549</v>
      </c>
      <c r="C5520" s="271" t="s">
        <v>784</v>
      </c>
      <c r="D5520" s="271" t="s">
        <v>5550</v>
      </c>
      <c r="E5520" s="515" t="s">
        <v>5551</v>
      </c>
      <c r="F5520" s="2" t="s">
        <v>50</v>
      </c>
      <c r="G5520" s="2">
        <v>10</v>
      </c>
      <c r="H5520" s="650"/>
      <c r="I5520" s="650"/>
      <c r="J5520" s="966">
        <v>45260</v>
      </c>
      <c r="K5520" s="967" t="s">
        <v>784</v>
      </c>
      <c r="L5520" s="310"/>
      <c r="M5520" s="652" t="s">
        <v>3044</v>
      </c>
      <c r="N5520" s="654">
        <v>45058</v>
      </c>
      <c r="O5520" s="654">
        <v>45063</v>
      </c>
      <c r="P5520" s="968"/>
      <c r="Q5520" s="7" t="s">
        <v>100</v>
      </c>
      <c r="R5520" s="455">
        <f t="shared" si="128"/>
        <v>2023</v>
      </c>
    </row>
    <row r="5521" spans="1:23" ht="23.25" hidden="1" customHeight="1" x14ac:dyDescent="0.25">
      <c r="A5521" s="440" t="s">
        <v>9</v>
      </c>
      <c r="B5521" s="124" t="s">
        <v>8959</v>
      </c>
      <c r="C5521" s="118" t="s">
        <v>8960</v>
      </c>
      <c r="D5521" s="118"/>
      <c r="E5521" s="124" t="s">
        <v>8959</v>
      </c>
      <c r="F5521" s="118" t="s">
        <v>50</v>
      </c>
      <c r="G5521" s="118" t="s">
        <v>8961</v>
      </c>
      <c r="H5521" s="650" t="s">
        <v>8962</v>
      </c>
      <c r="I5521" s="650"/>
      <c r="J5521" s="168">
        <v>45260</v>
      </c>
      <c r="K5521" s="673" t="s">
        <v>446</v>
      </c>
      <c r="L5521" s="310"/>
      <c r="M5521" s="2" t="s">
        <v>2352</v>
      </c>
      <c r="N5521" s="654">
        <v>45089</v>
      </c>
      <c r="O5521" s="654">
        <v>45098</v>
      </c>
      <c r="P5521" s="118"/>
      <c r="Q5521" s="271" t="s">
        <v>67</v>
      </c>
      <c r="R5521" s="455">
        <f t="shared" si="128"/>
        <v>2023</v>
      </c>
    </row>
    <row r="5522" spans="1:23" ht="23.25" hidden="1" customHeight="1" x14ac:dyDescent="0.25">
      <c r="A5522" s="124" t="s">
        <v>7</v>
      </c>
      <c r="B5522" s="509" t="s">
        <v>8963</v>
      </c>
      <c r="C5522" s="118"/>
      <c r="D5522" s="118"/>
      <c r="E5522" s="481" t="s">
        <v>8253</v>
      </c>
      <c r="F5522" s="118" t="s">
        <v>50</v>
      </c>
      <c r="G5522" s="118">
        <v>1</v>
      </c>
      <c r="H5522" s="650"/>
      <c r="I5522" s="650">
        <f>G5522*H5522</f>
        <v>0</v>
      </c>
      <c r="J5522" s="500">
        <v>45260</v>
      </c>
      <c r="K5522" s="673" t="s">
        <v>33</v>
      </c>
      <c r="L5522" s="310"/>
      <c r="M5522" s="652" t="s">
        <v>2352</v>
      </c>
      <c r="N5522" s="654">
        <v>45085</v>
      </c>
      <c r="O5522" s="654">
        <v>45093</v>
      </c>
      <c r="P5522" s="118"/>
      <c r="Q5522" s="271" t="s">
        <v>100</v>
      </c>
      <c r="R5522" s="455">
        <f t="shared" si="128"/>
        <v>2023</v>
      </c>
      <c r="S5522" s="124"/>
      <c r="T5522" s="124"/>
      <c r="U5522" s="124"/>
      <c r="V5522" s="124"/>
      <c r="W5522" s="124"/>
    </row>
    <row r="5523" spans="1:23" s="124" customFormat="1" ht="23.25" hidden="1" customHeight="1" x14ac:dyDescent="0.25">
      <c r="A5523" s="440" t="s">
        <v>0</v>
      </c>
      <c r="B5523" s="124" t="s">
        <v>8964</v>
      </c>
      <c r="C5523" s="118"/>
      <c r="D5523" s="118"/>
      <c r="E5523" s="124" t="s">
        <v>8964</v>
      </c>
      <c r="F5523" s="118" t="s">
        <v>50</v>
      </c>
      <c r="G5523" s="118">
        <v>1</v>
      </c>
      <c r="H5523" s="650"/>
      <c r="I5523" s="650"/>
      <c r="J5523" s="168">
        <v>45260</v>
      </c>
      <c r="K5523" s="673" t="s">
        <v>149</v>
      </c>
      <c r="L5523" s="312"/>
      <c r="M5523" s="652" t="s">
        <v>4854</v>
      </c>
      <c r="N5523" s="654">
        <v>45103</v>
      </c>
      <c r="O5523" s="654">
        <v>45107</v>
      </c>
      <c r="P5523" s="118"/>
      <c r="Q5523" s="271" t="s">
        <v>67</v>
      </c>
      <c r="R5523" s="455">
        <f t="shared" si="128"/>
        <v>2023</v>
      </c>
      <c r="S5523" s="330"/>
      <c r="T5523" s="330"/>
      <c r="U5523" s="330"/>
      <c r="V5523" s="330"/>
      <c r="W5523" s="330"/>
    </row>
    <row r="5524" spans="1:23" ht="23.25" hidden="1" customHeight="1" x14ac:dyDescent="0.25">
      <c r="A5524" s="440" t="s">
        <v>7</v>
      </c>
      <c r="B5524" s="124" t="s">
        <v>8965</v>
      </c>
      <c r="C5524" s="118"/>
      <c r="D5524" s="118" t="s">
        <v>8966</v>
      </c>
      <c r="E5524" s="124" t="s">
        <v>8965</v>
      </c>
      <c r="F5524" s="118" t="s">
        <v>50</v>
      </c>
      <c r="G5524" s="118">
        <v>1</v>
      </c>
      <c r="H5524" s="650"/>
      <c r="I5524" s="650" t="s">
        <v>8967</v>
      </c>
      <c r="J5524" s="500">
        <v>45260</v>
      </c>
      <c r="K5524" s="673" t="s">
        <v>33</v>
      </c>
      <c r="L5524" s="312"/>
      <c r="M5524" s="652" t="s">
        <v>1341</v>
      </c>
      <c r="N5524" s="654">
        <v>45182</v>
      </c>
      <c r="O5524" s="654">
        <v>44094</v>
      </c>
      <c r="P5524" s="118"/>
      <c r="Q5524" s="271" t="s">
        <v>100</v>
      </c>
      <c r="R5524" s="455">
        <f t="shared" si="128"/>
        <v>2023</v>
      </c>
    </row>
    <row r="5525" spans="1:23" ht="23.25" hidden="1" customHeight="1" x14ac:dyDescent="0.25">
      <c r="A5525" s="933" t="s">
        <v>1378</v>
      </c>
      <c r="B5525" s="86" t="s">
        <v>8968</v>
      </c>
      <c r="C5525" s="661" t="s">
        <v>1699</v>
      </c>
      <c r="D5525" s="118">
        <v>112260104</v>
      </c>
      <c r="E5525" s="481" t="s">
        <v>8968</v>
      </c>
      <c r="F5525" s="118" t="s">
        <v>3141</v>
      </c>
      <c r="G5525" s="661">
        <v>1</v>
      </c>
      <c r="H5525" s="650">
        <v>22</v>
      </c>
      <c r="I5525" s="650">
        <f>G5525*H5525</f>
        <v>22</v>
      </c>
      <c r="J5525" s="168">
        <v>45260</v>
      </c>
      <c r="K5525" s="779" t="s">
        <v>1560</v>
      </c>
      <c r="L5525" s="310"/>
      <c r="M5525" s="652" t="s">
        <v>3014</v>
      </c>
      <c r="N5525" s="654">
        <v>45008</v>
      </c>
      <c r="O5525" s="654">
        <v>45013</v>
      </c>
      <c r="P5525" s="162"/>
      <c r="Q5525" s="271" t="s">
        <v>100</v>
      </c>
      <c r="R5525" s="455">
        <f t="shared" si="128"/>
        <v>2023</v>
      </c>
    </row>
    <row r="5526" spans="1:23" ht="23.25" hidden="1" customHeight="1" x14ac:dyDescent="0.25">
      <c r="A5526" s="124" t="s">
        <v>1378</v>
      </c>
      <c r="B5526" s="124" t="s">
        <v>7775</v>
      </c>
      <c r="C5526" s="118"/>
      <c r="D5526" s="118" t="s">
        <v>7776</v>
      </c>
      <c r="E5526" s="124" t="s">
        <v>7775</v>
      </c>
      <c r="F5526" s="158" t="s">
        <v>32</v>
      </c>
      <c r="G5526" s="158">
        <v>1</v>
      </c>
      <c r="H5526" s="650">
        <v>13.6</v>
      </c>
      <c r="I5526" s="650">
        <v>13.6</v>
      </c>
      <c r="J5526" s="168">
        <v>45260</v>
      </c>
      <c r="K5526" s="673" t="s">
        <v>1560</v>
      </c>
      <c r="L5526" s="276"/>
      <c r="M5526" s="652" t="s">
        <v>104</v>
      </c>
      <c r="N5526" s="653">
        <v>45278</v>
      </c>
      <c r="O5526" s="653">
        <v>45281</v>
      </c>
      <c r="P5526" s="158"/>
      <c r="Q5526" s="276" t="s">
        <v>67</v>
      </c>
      <c r="R5526" s="455">
        <f t="shared" si="128"/>
        <v>2023</v>
      </c>
    </row>
    <row r="5527" spans="1:23" ht="23.25" hidden="1" customHeight="1" x14ac:dyDescent="0.25">
      <c r="A5527" s="933" t="s">
        <v>1378</v>
      </c>
      <c r="B5527" s="507" t="s">
        <v>8969</v>
      </c>
      <c r="C5527" s="661" t="s">
        <v>8970</v>
      </c>
      <c r="D5527" s="118">
        <v>748171900</v>
      </c>
      <c r="E5527" s="481" t="s">
        <v>8969</v>
      </c>
      <c r="F5527" s="118" t="s">
        <v>3141</v>
      </c>
      <c r="G5527" s="661">
        <v>1</v>
      </c>
      <c r="H5527" s="650">
        <v>53</v>
      </c>
      <c r="I5527" s="650">
        <f>G5527*H5527</f>
        <v>53</v>
      </c>
      <c r="J5527" s="168">
        <v>45260</v>
      </c>
      <c r="K5527" s="779" t="s">
        <v>1560</v>
      </c>
      <c r="L5527" s="310"/>
      <c r="M5527" s="652" t="s">
        <v>3014</v>
      </c>
      <c r="N5527" s="654">
        <v>45008</v>
      </c>
      <c r="O5527" s="654">
        <v>45013</v>
      </c>
      <c r="P5527" s="162"/>
      <c r="Q5527" s="271" t="s">
        <v>100</v>
      </c>
      <c r="R5527" s="455">
        <f t="shared" si="128"/>
        <v>2023</v>
      </c>
    </row>
    <row r="5528" spans="1:23" ht="23.25" hidden="1" customHeight="1" x14ac:dyDescent="0.25">
      <c r="A5528" s="472" t="s">
        <v>5522</v>
      </c>
      <c r="B5528" s="124" t="s">
        <v>8971</v>
      </c>
      <c r="C5528" s="661" t="s">
        <v>5524</v>
      </c>
      <c r="D5528" s="422" t="s">
        <v>8972</v>
      </c>
      <c r="E5528" s="481" t="s">
        <v>8973</v>
      </c>
      <c r="F5528" s="332" t="s">
        <v>3141</v>
      </c>
      <c r="G5528" s="332">
        <v>2</v>
      </c>
      <c r="H5528" s="650">
        <v>0</v>
      </c>
      <c r="I5528" s="650">
        <f>G5528*H5528</f>
        <v>0</v>
      </c>
      <c r="J5528" s="168">
        <v>45260</v>
      </c>
      <c r="K5528" s="779" t="s">
        <v>5524</v>
      </c>
      <c r="L5528" s="310"/>
      <c r="M5528" s="652" t="s">
        <v>4237</v>
      </c>
      <c r="N5528" s="654">
        <v>44979</v>
      </c>
      <c r="O5528" s="654">
        <v>44984</v>
      </c>
      <c r="P5528" s="732"/>
      <c r="Q5528" s="2" t="s">
        <v>100</v>
      </c>
      <c r="R5528" s="455">
        <f t="shared" si="128"/>
        <v>2023</v>
      </c>
    </row>
    <row r="5529" spans="1:23" ht="23.25" hidden="1" customHeight="1" x14ac:dyDescent="0.25">
      <c r="A5529" s="490" t="s">
        <v>5522</v>
      </c>
      <c r="B5529" s="490" t="s">
        <v>5532</v>
      </c>
      <c r="C5529" s="997" t="s">
        <v>5524</v>
      </c>
      <c r="D5529" s="491" t="s">
        <v>5533</v>
      </c>
      <c r="E5529" s="525" t="s">
        <v>5534</v>
      </c>
      <c r="F5529" s="122" t="s">
        <v>94</v>
      </c>
      <c r="G5529" s="122">
        <v>4</v>
      </c>
      <c r="H5529" s="650">
        <v>57.52</v>
      </c>
      <c r="I5529" s="650">
        <f>H5529*G5529</f>
        <v>230.08</v>
      </c>
      <c r="J5529" s="665">
        <v>45260</v>
      </c>
      <c r="K5529" s="673" t="s">
        <v>5524</v>
      </c>
      <c r="L5529" s="310"/>
      <c r="M5529" s="652" t="s">
        <v>935</v>
      </c>
      <c r="N5529" s="654">
        <v>45110</v>
      </c>
      <c r="O5529" s="654">
        <v>45110</v>
      </c>
      <c r="P5529" s="122"/>
      <c r="Q5529" s="2" t="s">
        <v>100</v>
      </c>
      <c r="R5529" s="455">
        <f t="shared" si="128"/>
        <v>2023</v>
      </c>
    </row>
    <row r="5530" spans="1:23" ht="23.25" hidden="1" customHeight="1" x14ac:dyDescent="0.25">
      <c r="A5530" s="490" t="s">
        <v>5522</v>
      </c>
      <c r="B5530" s="490" t="s">
        <v>5532</v>
      </c>
      <c r="C5530" s="997" t="s">
        <v>5524</v>
      </c>
      <c r="D5530" s="491" t="s">
        <v>5535</v>
      </c>
      <c r="E5530" s="525" t="s">
        <v>5536</v>
      </c>
      <c r="F5530" s="122" t="s">
        <v>94</v>
      </c>
      <c r="G5530" s="122">
        <v>2</v>
      </c>
      <c r="H5530" s="650">
        <v>689.01</v>
      </c>
      <c r="I5530" s="650">
        <f>H5530*G5530</f>
        <v>1378.02</v>
      </c>
      <c r="J5530" s="665">
        <v>45260</v>
      </c>
      <c r="K5530" s="673" t="s">
        <v>5524</v>
      </c>
      <c r="L5530" s="310"/>
      <c r="M5530" s="652" t="s">
        <v>935</v>
      </c>
      <c r="N5530" s="654">
        <v>45110</v>
      </c>
      <c r="O5530" s="654">
        <v>45110</v>
      </c>
      <c r="P5530" s="122"/>
      <c r="Q5530" s="2" t="s">
        <v>100</v>
      </c>
      <c r="R5530" s="455">
        <f t="shared" si="128"/>
        <v>2023</v>
      </c>
    </row>
    <row r="5531" spans="1:23" ht="23.25" hidden="1" customHeight="1" x14ac:dyDescent="0.25">
      <c r="A5531" s="526" t="s">
        <v>10</v>
      </c>
      <c r="B5531" s="527" t="s">
        <v>7982</v>
      </c>
      <c r="C5531" s="998" t="s">
        <v>4783</v>
      </c>
      <c r="D5531" s="528" t="s">
        <v>7983</v>
      </c>
      <c r="E5531" s="506" t="s">
        <v>1696</v>
      </c>
      <c r="F5531" s="118" t="s">
        <v>94</v>
      </c>
      <c r="G5531" s="118">
        <v>3</v>
      </c>
      <c r="H5531" s="650" t="s">
        <v>8974</v>
      </c>
      <c r="I5531" s="650"/>
      <c r="J5531" s="500" t="s">
        <v>8975</v>
      </c>
      <c r="K5531" s="673" t="s">
        <v>4783</v>
      </c>
      <c r="L5531" s="586" t="s">
        <v>8976</v>
      </c>
      <c r="M5531" s="652" t="s">
        <v>4469</v>
      </c>
      <c r="N5531" s="654">
        <v>45405</v>
      </c>
      <c r="O5531" s="654">
        <v>45411</v>
      </c>
      <c r="P5531" s="514" t="s">
        <v>3119</v>
      </c>
      <c r="Q5531" s="514" t="s">
        <v>67</v>
      </c>
      <c r="R5531" s="523"/>
    </row>
    <row r="5532" spans="1:23" ht="23.25" hidden="1" customHeight="1" x14ac:dyDescent="0.25">
      <c r="A5532" s="440" t="s">
        <v>9</v>
      </c>
      <c r="B5532" s="124" t="s">
        <v>8977</v>
      </c>
      <c r="C5532" s="118" t="s">
        <v>223</v>
      </c>
      <c r="D5532" s="118"/>
      <c r="E5532" s="455" t="s">
        <v>8978</v>
      </c>
      <c r="F5532" s="118" t="s">
        <v>3964</v>
      </c>
      <c r="G5532" s="118">
        <v>12</v>
      </c>
      <c r="H5532" s="650"/>
      <c r="I5532" s="650"/>
      <c r="J5532" s="500">
        <v>45260</v>
      </c>
      <c r="K5532" s="673" t="s">
        <v>33</v>
      </c>
      <c r="L5532" s="312"/>
      <c r="M5532" s="652"/>
      <c r="N5532" s="654"/>
      <c r="O5532" s="674"/>
      <c r="P5532" s="118"/>
      <c r="Q5532" s="271" t="s">
        <v>100</v>
      </c>
      <c r="R5532" s="455">
        <f>IF(F5532&lt;&gt;"",YEAR(J5532))</f>
        <v>2023</v>
      </c>
    </row>
    <row r="5533" spans="1:23" s="124" customFormat="1" ht="23.25" hidden="1" customHeight="1" x14ac:dyDescent="0.25">
      <c r="A5533" s="445" t="s">
        <v>10</v>
      </c>
      <c r="B5533" s="124" t="s">
        <v>8673</v>
      </c>
      <c r="C5533" s="118"/>
      <c r="D5533" s="118">
        <v>1102791</v>
      </c>
      <c r="E5533" s="124" t="s">
        <v>8673</v>
      </c>
      <c r="F5533" s="158" t="s">
        <v>50</v>
      </c>
      <c r="G5533" s="158">
        <v>6</v>
      </c>
      <c r="H5533" s="650"/>
      <c r="I5533" s="650"/>
      <c r="J5533" s="168">
        <v>45260</v>
      </c>
      <c r="K5533" s="673" t="s">
        <v>8674</v>
      </c>
      <c r="L5533" s="276"/>
      <c r="M5533" s="652" t="s">
        <v>5401</v>
      </c>
      <c r="N5533" s="653">
        <v>45273</v>
      </c>
      <c r="O5533" s="653">
        <v>45278</v>
      </c>
      <c r="Q5533" s="276" t="s">
        <v>67</v>
      </c>
      <c r="R5533" s="455">
        <f>IF(F5533&lt;&gt;"",YEAR(J5533))</f>
        <v>2023</v>
      </c>
      <c r="S5533" s="330"/>
      <c r="T5533" s="330"/>
      <c r="U5533" s="330"/>
      <c r="V5533" s="330"/>
      <c r="W5533" s="330"/>
    </row>
    <row r="5534" spans="1:23" ht="23.25" hidden="1" customHeight="1" x14ac:dyDescent="0.25">
      <c r="A5534" s="5" t="s">
        <v>10</v>
      </c>
      <c r="B5534" s="5" t="s">
        <v>3939</v>
      </c>
      <c r="C5534" s="376" t="s">
        <v>694</v>
      </c>
      <c r="D5534" s="344">
        <v>1031221</v>
      </c>
      <c r="E5534" s="331" t="s">
        <v>3940</v>
      </c>
      <c r="F5534" s="344" t="s">
        <v>8873</v>
      </c>
      <c r="G5534" s="118">
        <v>2</v>
      </c>
      <c r="H5534" s="650">
        <v>548.58000000000004</v>
      </c>
      <c r="I5534" s="650">
        <f>G5534*H5534</f>
        <v>1097.1600000000001</v>
      </c>
      <c r="J5534" s="651">
        <v>45426</v>
      </c>
      <c r="K5534" s="602" t="s">
        <v>694</v>
      </c>
      <c r="L5534" s="585"/>
      <c r="M5534" s="652" t="s">
        <v>4469</v>
      </c>
      <c r="N5534" s="653">
        <v>45428</v>
      </c>
      <c r="O5534" s="315">
        <v>45439</v>
      </c>
      <c r="P5534" s="999"/>
      <c r="Q5534" s="271" t="s">
        <v>67</v>
      </c>
      <c r="R5534" s="909"/>
    </row>
    <row r="5535" spans="1:23" ht="23.25" hidden="1" customHeight="1" x14ac:dyDescent="0.25">
      <c r="A5535" s="440" t="s">
        <v>3047</v>
      </c>
      <c r="B5535" s="124" t="s">
        <v>8979</v>
      </c>
      <c r="C5535" s="118" t="s">
        <v>1699</v>
      </c>
      <c r="D5535" s="118" t="s">
        <v>8980</v>
      </c>
      <c r="E5535" s="481" t="s">
        <v>8979</v>
      </c>
      <c r="F5535" s="118" t="s">
        <v>50</v>
      </c>
      <c r="G5535" s="118">
        <v>2</v>
      </c>
      <c r="H5535" s="650"/>
      <c r="I5535" s="650"/>
      <c r="J5535" s="168">
        <v>45260</v>
      </c>
      <c r="K5535" s="779" t="s">
        <v>1560</v>
      </c>
      <c r="L5535" s="310"/>
      <c r="M5535" s="2" t="s">
        <v>3014</v>
      </c>
      <c r="N5535" s="654">
        <v>45008</v>
      </c>
      <c r="O5535" s="654">
        <v>45013</v>
      </c>
      <c r="P5535" s="732"/>
      <c r="Q5535" s="271" t="s">
        <v>100</v>
      </c>
      <c r="R5535" s="455">
        <f t="shared" ref="R5535:R5566" si="129">IF(F5535&lt;&gt;"",YEAR(J5535))</f>
        <v>2023</v>
      </c>
      <c r="S5535" s="124"/>
      <c r="T5535" s="124"/>
      <c r="U5535" s="124"/>
      <c r="V5535" s="124"/>
      <c r="W5535" s="124"/>
    </row>
    <row r="5536" spans="1:23" ht="23.25" hidden="1" customHeight="1" x14ac:dyDescent="0.25">
      <c r="A5536" s="440" t="s">
        <v>154</v>
      </c>
      <c r="B5536" s="124" t="s">
        <v>8981</v>
      </c>
      <c r="C5536" s="118"/>
      <c r="D5536" s="118"/>
      <c r="E5536" s="481" t="s">
        <v>8981</v>
      </c>
      <c r="F5536" s="118" t="s">
        <v>2334</v>
      </c>
      <c r="G5536" s="118">
        <v>10</v>
      </c>
      <c r="H5536" s="650"/>
      <c r="I5536" s="650"/>
      <c r="J5536" s="168">
        <v>45017</v>
      </c>
      <c r="K5536" s="731" t="s">
        <v>76</v>
      </c>
      <c r="L5536" s="310"/>
      <c r="M5536" s="2" t="s">
        <v>2356</v>
      </c>
      <c r="N5536" s="654">
        <v>44952</v>
      </c>
      <c r="O5536" s="654">
        <v>44960</v>
      </c>
      <c r="P5536" s="118"/>
      <c r="Q5536" s="271" t="s">
        <v>67</v>
      </c>
      <c r="R5536" s="455">
        <f t="shared" si="129"/>
        <v>2023</v>
      </c>
    </row>
    <row r="5537" spans="1:23" ht="23.25" hidden="1" customHeight="1" x14ac:dyDescent="0.25">
      <c r="A5537" s="440" t="s">
        <v>7</v>
      </c>
      <c r="B5537" s="124" t="s">
        <v>8982</v>
      </c>
      <c r="C5537" s="118" t="s">
        <v>8983</v>
      </c>
      <c r="D5537" s="118" t="s">
        <v>8984</v>
      </c>
      <c r="E5537" s="481" t="s">
        <v>8982</v>
      </c>
      <c r="F5537" s="118" t="s">
        <v>50</v>
      </c>
      <c r="G5537" s="118">
        <v>1</v>
      </c>
      <c r="H5537" s="650"/>
      <c r="I5537" s="650">
        <v>109</v>
      </c>
      <c r="J5537" s="168">
        <v>45260</v>
      </c>
      <c r="K5537" s="598" t="s">
        <v>4645</v>
      </c>
      <c r="L5537" s="310"/>
      <c r="M5537" s="2" t="s">
        <v>5245</v>
      </c>
      <c r="N5537" s="654">
        <v>45009</v>
      </c>
      <c r="O5537" s="654">
        <v>45015</v>
      </c>
      <c r="P5537" s="118"/>
      <c r="Q5537" s="271" t="s">
        <v>67</v>
      </c>
      <c r="R5537" s="455">
        <f t="shared" si="129"/>
        <v>2023</v>
      </c>
    </row>
    <row r="5538" spans="1:23" ht="23.25" hidden="1" customHeight="1" x14ac:dyDescent="0.25">
      <c r="A5538" s="440" t="s">
        <v>9</v>
      </c>
      <c r="B5538" s="124" t="s">
        <v>8985</v>
      </c>
      <c r="C5538" s="118"/>
      <c r="D5538" s="118" t="s">
        <v>8986</v>
      </c>
      <c r="E5538" s="124" t="s">
        <v>8985</v>
      </c>
      <c r="F5538" s="118" t="s">
        <v>50</v>
      </c>
      <c r="G5538" s="118">
        <v>1</v>
      </c>
      <c r="H5538" s="650"/>
      <c r="I5538" s="650" t="s">
        <v>8987</v>
      </c>
      <c r="J5538" s="500">
        <v>45260</v>
      </c>
      <c r="K5538" s="673" t="s">
        <v>33</v>
      </c>
      <c r="L5538" s="310"/>
      <c r="M5538" s="2" t="s">
        <v>3498</v>
      </c>
      <c r="N5538" s="654">
        <v>45131</v>
      </c>
      <c r="O5538" s="654">
        <v>45132</v>
      </c>
      <c r="P5538" s="118"/>
      <c r="Q5538" s="271" t="s">
        <v>67</v>
      </c>
      <c r="R5538" s="455">
        <f t="shared" si="129"/>
        <v>2023</v>
      </c>
    </row>
    <row r="5539" spans="1:23" ht="23.25" hidden="1" customHeight="1" x14ac:dyDescent="0.25">
      <c r="A5539" s="124" t="s">
        <v>2</v>
      </c>
      <c r="B5539" s="124" t="s">
        <v>8988</v>
      </c>
      <c r="C5539" s="118"/>
      <c r="D5539" s="664" t="s">
        <v>8989</v>
      </c>
      <c r="E5539" s="124" t="s">
        <v>8990</v>
      </c>
      <c r="F5539" s="158" t="s">
        <v>32</v>
      </c>
      <c r="G5539" s="158">
        <v>1</v>
      </c>
      <c r="H5539" s="650">
        <v>180.98</v>
      </c>
      <c r="I5539" s="650">
        <v>180.98</v>
      </c>
      <c r="J5539" s="500">
        <v>45260</v>
      </c>
      <c r="K5539" s="673" t="s">
        <v>33</v>
      </c>
      <c r="L5539" s="276"/>
      <c r="M5539" s="2" t="s">
        <v>5401</v>
      </c>
      <c r="N5539" s="653">
        <v>45260</v>
      </c>
      <c r="O5539" s="653">
        <v>45278</v>
      </c>
      <c r="P5539" s="158"/>
      <c r="Q5539" s="271" t="s">
        <v>100</v>
      </c>
      <c r="R5539" s="455">
        <f t="shared" si="129"/>
        <v>2023</v>
      </c>
    </row>
    <row r="5540" spans="1:23" ht="23.25" hidden="1" customHeight="1" x14ac:dyDescent="0.25">
      <c r="A5540" s="440" t="s">
        <v>54</v>
      </c>
      <c r="B5540" s="124" t="s">
        <v>8991</v>
      </c>
      <c r="C5540" s="118" t="s">
        <v>3942</v>
      </c>
      <c r="D5540" s="118" t="s">
        <v>8992</v>
      </c>
      <c r="E5540" s="124" t="s">
        <v>8991</v>
      </c>
      <c r="F5540" s="118" t="s">
        <v>50</v>
      </c>
      <c r="G5540" s="118">
        <v>1</v>
      </c>
      <c r="H5540" s="650"/>
      <c r="I5540" s="650">
        <f>H5540*G5540</f>
        <v>0</v>
      </c>
      <c r="J5540" s="168">
        <v>45260</v>
      </c>
      <c r="K5540" s="673" t="s">
        <v>3942</v>
      </c>
      <c r="L5540" s="310"/>
      <c r="M5540" s="2" t="s">
        <v>3180</v>
      </c>
      <c r="N5540" s="654">
        <v>45132</v>
      </c>
      <c r="O5540" s="654">
        <v>45134</v>
      </c>
      <c r="P5540" s="118"/>
      <c r="Q5540" s="271" t="s">
        <v>67</v>
      </c>
      <c r="R5540" s="455">
        <f t="shared" si="129"/>
        <v>2023</v>
      </c>
      <c r="S5540" s="124"/>
      <c r="T5540" s="124"/>
      <c r="U5540" s="124"/>
      <c r="V5540" s="124"/>
      <c r="W5540" s="124"/>
    </row>
    <row r="5541" spans="1:23" ht="23.25" hidden="1" customHeight="1" x14ac:dyDescent="0.25">
      <c r="A5541" s="440" t="s">
        <v>6014</v>
      </c>
      <c r="B5541" s="124" t="s">
        <v>8993</v>
      </c>
      <c r="C5541" s="118" t="s">
        <v>8994</v>
      </c>
      <c r="D5541" s="118" t="s">
        <v>8995</v>
      </c>
      <c r="E5541" s="481" t="s">
        <v>8993</v>
      </c>
      <c r="F5541" s="118" t="s">
        <v>50</v>
      </c>
      <c r="G5541" s="118">
        <v>1</v>
      </c>
      <c r="H5541" s="650"/>
      <c r="I5541" s="650"/>
      <c r="J5541" s="168">
        <v>45260</v>
      </c>
      <c r="K5541" s="779" t="s">
        <v>1560</v>
      </c>
      <c r="L5541" s="310"/>
      <c r="M5541" s="2" t="s">
        <v>3014</v>
      </c>
      <c r="N5541" s="654">
        <v>45008</v>
      </c>
      <c r="O5541" s="654">
        <v>45013</v>
      </c>
      <c r="P5541" s="732"/>
      <c r="Q5541" s="271" t="s">
        <v>100</v>
      </c>
      <c r="R5541" s="455">
        <f t="shared" si="129"/>
        <v>2023</v>
      </c>
      <c r="S5541" s="124"/>
      <c r="T5541" s="124"/>
      <c r="U5541" s="124"/>
      <c r="V5541" s="124"/>
      <c r="W5541" s="124"/>
    </row>
    <row r="5542" spans="1:23" ht="23.25" hidden="1" customHeight="1" x14ac:dyDescent="0.25">
      <c r="A5542" s="440" t="s">
        <v>9</v>
      </c>
      <c r="B5542" s="124" t="s">
        <v>3703</v>
      </c>
      <c r="C5542" s="118" t="s">
        <v>3704</v>
      </c>
      <c r="D5542" s="118" t="s">
        <v>6259</v>
      </c>
      <c r="E5542" s="124" t="s">
        <v>3706</v>
      </c>
      <c r="F5542" s="118" t="s">
        <v>3964</v>
      </c>
      <c r="G5542" s="118">
        <v>8</v>
      </c>
      <c r="H5542" s="650"/>
      <c r="I5542" s="650"/>
      <c r="J5542" s="500">
        <v>45260</v>
      </c>
      <c r="K5542" s="673" t="s">
        <v>33</v>
      </c>
      <c r="L5542" s="312" t="s">
        <v>9</v>
      </c>
      <c r="M5542" s="652" t="s">
        <v>4607</v>
      </c>
      <c r="N5542" s="654">
        <v>45040</v>
      </c>
      <c r="O5542" s="654">
        <v>45043</v>
      </c>
      <c r="P5542" s="118"/>
      <c r="Q5542" s="271" t="s">
        <v>77</v>
      </c>
      <c r="R5542" s="455">
        <f t="shared" si="129"/>
        <v>2023</v>
      </c>
    </row>
    <row r="5543" spans="1:23" ht="23.25" hidden="1" customHeight="1" x14ac:dyDescent="0.25">
      <c r="A5543" s="440" t="s">
        <v>3047</v>
      </c>
      <c r="B5543" s="124" t="s">
        <v>8996</v>
      </c>
      <c r="C5543" s="118" t="s">
        <v>8997</v>
      </c>
      <c r="D5543" s="118" t="s">
        <v>8998</v>
      </c>
      <c r="E5543" s="481" t="s">
        <v>8996</v>
      </c>
      <c r="F5543" s="118" t="s">
        <v>50</v>
      </c>
      <c r="G5543" s="118" t="s">
        <v>8999</v>
      </c>
      <c r="H5543" s="650"/>
      <c r="I5543" s="650"/>
      <c r="J5543" s="168">
        <v>45260</v>
      </c>
      <c r="K5543" s="673" t="s">
        <v>9000</v>
      </c>
      <c r="L5543" s="310"/>
      <c r="M5543" s="2" t="s">
        <v>3014</v>
      </c>
      <c r="N5543" s="654">
        <v>44999</v>
      </c>
      <c r="O5543" s="654">
        <v>45013</v>
      </c>
      <c r="P5543" s="118"/>
      <c r="Q5543" s="271" t="s">
        <v>67</v>
      </c>
      <c r="R5543" s="455">
        <f t="shared" si="129"/>
        <v>2023</v>
      </c>
    </row>
    <row r="5544" spans="1:23" ht="23.25" hidden="1" customHeight="1" x14ac:dyDescent="0.25">
      <c r="A5544" s="440" t="s">
        <v>36</v>
      </c>
      <c r="B5544" s="124" t="s">
        <v>9001</v>
      </c>
      <c r="C5544" s="376" t="s">
        <v>694</v>
      </c>
      <c r="D5544" s="118">
        <v>8534483</v>
      </c>
      <c r="E5544" s="481" t="s">
        <v>9002</v>
      </c>
      <c r="F5544" s="118" t="s">
        <v>32</v>
      </c>
      <c r="G5544" s="118">
        <v>1</v>
      </c>
      <c r="H5544" s="650">
        <v>1621</v>
      </c>
      <c r="I5544" s="650">
        <v>1621</v>
      </c>
      <c r="J5544" s="168">
        <v>45260</v>
      </c>
      <c r="K5544" s="779" t="s">
        <v>694</v>
      </c>
      <c r="L5544" s="312"/>
      <c r="M5544" s="2" t="s">
        <v>3014</v>
      </c>
      <c r="N5544" s="654">
        <v>44965</v>
      </c>
      <c r="O5544" s="654">
        <v>45001</v>
      </c>
      <c r="P5544" s="6"/>
      <c r="Q5544" s="271" t="s">
        <v>100</v>
      </c>
      <c r="R5544" s="455">
        <f t="shared" si="129"/>
        <v>2023</v>
      </c>
      <c r="S5544" s="542"/>
      <c r="T5544" s="542"/>
      <c r="U5544" s="542"/>
      <c r="V5544" s="542"/>
      <c r="W5544" s="542"/>
    </row>
    <row r="5545" spans="1:23" ht="23.25" hidden="1" customHeight="1" x14ac:dyDescent="0.25">
      <c r="A5545" s="440" t="s">
        <v>0</v>
      </c>
      <c r="B5545" s="124" t="s">
        <v>9003</v>
      </c>
      <c r="C5545" s="118"/>
      <c r="D5545" s="118" t="s">
        <v>9004</v>
      </c>
      <c r="E5545" s="124" t="s">
        <v>9003</v>
      </c>
      <c r="F5545" s="118" t="s">
        <v>50</v>
      </c>
      <c r="G5545" s="118">
        <v>1</v>
      </c>
      <c r="H5545" s="650"/>
      <c r="I5545" s="650" t="s">
        <v>9005</v>
      </c>
      <c r="J5545" s="500">
        <v>45260</v>
      </c>
      <c r="K5545" s="673" t="s">
        <v>33</v>
      </c>
      <c r="L5545" s="312"/>
      <c r="M5545" s="2" t="s">
        <v>2632</v>
      </c>
      <c r="N5545" s="654">
        <v>45189</v>
      </c>
      <c r="O5545" s="654">
        <v>45194</v>
      </c>
      <c r="P5545" s="118"/>
      <c r="Q5545" s="271" t="s">
        <v>100</v>
      </c>
      <c r="R5545" s="455">
        <f t="shared" si="129"/>
        <v>2023</v>
      </c>
    </row>
    <row r="5546" spans="1:23" ht="23.25" hidden="1" customHeight="1" x14ac:dyDescent="0.25">
      <c r="A5546" s="440" t="s">
        <v>0</v>
      </c>
      <c r="B5546" s="124" t="s">
        <v>9006</v>
      </c>
      <c r="C5546" s="118"/>
      <c r="D5546" s="118" t="s">
        <v>9007</v>
      </c>
      <c r="E5546" s="124" t="s">
        <v>9006</v>
      </c>
      <c r="F5546" s="118" t="s">
        <v>50</v>
      </c>
      <c r="G5546" s="118">
        <v>1</v>
      </c>
      <c r="H5546" s="650"/>
      <c r="I5546" s="650" t="s">
        <v>9008</v>
      </c>
      <c r="J5546" s="500">
        <v>45260</v>
      </c>
      <c r="K5546" s="673" t="s">
        <v>33</v>
      </c>
      <c r="L5546" s="310"/>
      <c r="M5546" s="2" t="s">
        <v>3498</v>
      </c>
      <c r="N5546" s="654">
        <v>45131</v>
      </c>
      <c r="O5546" s="654">
        <v>45132</v>
      </c>
      <c r="P5546" s="118"/>
      <c r="Q5546" s="271" t="s">
        <v>67</v>
      </c>
      <c r="R5546" s="455">
        <f t="shared" si="129"/>
        <v>2023</v>
      </c>
    </row>
    <row r="5547" spans="1:23" ht="23.25" hidden="1" customHeight="1" x14ac:dyDescent="0.25">
      <c r="A5547" s="124" t="s">
        <v>7</v>
      </c>
      <c r="B5547" s="124" t="s">
        <v>9009</v>
      </c>
      <c r="C5547" s="118"/>
      <c r="D5547" s="118" t="s">
        <v>9010</v>
      </c>
      <c r="E5547" s="124" t="s">
        <v>9009</v>
      </c>
      <c r="F5547" s="158" t="s">
        <v>50</v>
      </c>
      <c r="G5547" s="158">
        <v>1</v>
      </c>
      <c r="H5547" s="650"/>
      <c r="I5547" s="650" t="s">
        <v>9011</v>
      </c>
      <c r="J5547" s="500">
        <v>45260</v>
      </c>
      <c r="K5547" s="673" t="s">
        <v>33</v>
      </c>
      <c r="L5547" s="276"/>
      <c r="M5547" s="2" t="s">
        <v>3106</v>
      </c>
      <c r="N5547" s="653">
        <v>45310</v>
      </c>
      <c r="O5547" s="279">
        <v>45313</v>
      </c>
      <c r="P5547" s="158"/>
      <c r="Q5547" s="271" t="s">
        <v>67</v>
      </c>
      <c r="R5547" s="455">
        <f t="shared" si="129"/>
        <v>2023</v>
      </c>
    </row>
    <row r="5548" spans="1:23" ht="23.25" hidden="1" customHeight="1" x14ac:dyDescent="0.25">
      <c r="A5548" s="440" t="s">
        <v>0</v>
      </c>
      <c r="B5548" s="124" t="s">
        <v>9012</v>
      </c>
      <c r="C5548" s="118"/>
      <c r="D5548" s="118"/>
      <c r="E5548" s="124" t="s">
        <v>9012</v>
      </c>
      <c r="F5548" s="118" t="s">
        <v>50</v>
      </c>
      <c r="G5548" s="118">
        <v>2</v>
      </c>
      <c r="H5548" s="650"/>
      <c r="I5548" s="650"/>
      <c r="J5548" s="168">
        <v>45260</v>
      </c>
      <c r="K5548" s="673" t="s">
        <v>149</v>
      </c>
      <c r="L5548" s="310"/>
      <c r="M5548" s="2" t="s">
        <v>3044</v>
      </c>
      <c r="N5548" s="654">
        <v>45058</v>
      </c>
      <c r="O5548" s="654">
        <v>45063</v>
      </c>
      <c r="P5548" s="118"/>
      <c r="Q5548" s="271" t="s">
        <v>100</v>
      </c>
      <c r="R5548" s="455">
        <f t="shared" si="129"/>
        <v>2023</v>
      </c>
    </row>
    <row r="5549" spans="1:23" ht="23.25" hidden="1" customHeight="1" x14ac:dyDescent="0.25">
      <c r="A5549" s="440" t="s">
        <v>0</v>
      </c>
      <c r="B5549" s="124" t="s">
        <v>9013</v>
      </c>
      <c r="C5549" s="118"/>
      <c r="D5549" s="118"/>
      <c r="E5549" s="124" t="s">
        <v>9013</v>
      </c>
      <c r="F5549" s="118" t="s">
        <v>50</v>
      </c>
      <c r="G5549" s="118">
        <v>1</v>
      </c>
      <c r="H5549" s="650"/>
      <c r="I5549" s="650"/>
      <c r="J5549" s="168">
        <v>45260</v>
      </c>
      <c r="K5549" s="673" t="s">
        <v>1560</v>
      </c>
      <c r="L5549" s="312"/>
      <c r="M5549" s="2" t="s">
        <v>2352</v>
      </c>
      <c r="N5549" s="654">
        <v>45096</v>
      </c>
      <c r="O5549" s="654">
        <v>45096</v>
      </c>
      <c r="P5549" s="118"/>
      <c r="Q5549" s="271" t="s">
        <v>100</v>
      </c>
      <c r="R5549" s="455">
        <f t="shared" si="129"/>
        <v>2023</v>
      </c>
    </row>
    <row r="5550" spans="1:23" ht="23.25" hidden="1" customHeight="1" x14ac:dyDescent="0.25">
      <c r="A5550" s="440" t="s">
        <v>154</v>
      </c>
      <c r="B5550" s="124" t="s">
        <v>9014</v>
      </c>
      <c r="C5550" s="118"/>
      <c r="D5550" s="118"/>
      <c r="E5550" s="481" t="s">
        <v>9014</v>
      </c>
      <c r="F5550" s="118" t="s">
        <v>2334</v>
      </c>
      <c r="G5550" s="118">
        <v>6</v>
      </c>
      <c r="H5550" s="650"/>
      <c r="I5550" s="650"/>
      <c r="J5550" s="168">
        <v>45017</v>
      </c>
      <c r="K5550" s="731" t="s">
        <v>76</v>
      </c>
      <c r="L5550" s="310"/>
      <c r="M5550" s="2" t="s">
        <v>2356</v>
      </c>
      <c r="N5550" s="654">
        <v>44952</v>
      </c>
      <c r="O5550" s="654">
        <v>44960</v>
      </c>
      <c r="P5550" s="118"/>
      <c r="Q5550" s="271" t="s">
        <v>67</v>
      </c>
      <c r="R5550" s="455">
        <f t="shared" si="129"/>
        <v>2023</v>
      </c>
    </row>
    <row r="5551" spans="1:23" ht="23.25" hidden="1" customHeight="1" x14ac:dyDescent="0.25">
      <c r="A5551" s="440" t="s">
        <v>154</v>
      </c>
      <c r="B5551" s="124" t="s">
        <v>9015</v>
      </c>
      <c r="C5551" s="118"/>
      <c r="D5551" s="118"/>
      <c r="E5551" s="481" t="s">
        <v>9015</v>
      </c>
      <c r="F5551" s="118" t="s">
        <v>2334</v>
      </c>
      <c r="G5551" s="118">
        <v>6</v>
      </c>
      <c r="H5551" s="650"/>
      <c r="I5551" s="650"/>
      <c r="J5551" s="168">
        <v>45017</v>
      </c>
      <c r="K5551" s="731" t="s">
        <v>76</v>
      </c>
      <c r="L5551" s="310"/>
      <c r="M5551" s="2" t="s">
        <v>2356</v>
      </c>
      <c r="N5551" s="654">
        <v>44952</v>
      </c>
      <c r="O5551" s="654">
        <v>44960</v>
      </c>
      <c r="P5551" s="118"/>
      <c r="Q5551" s="271" t="s">
        <v>67</v>
      </c>
      <c r="R5551" s="455">
        <f t="shared" si="129"/>
        <v>2023</v>
      </c>
    </row>
    <row r="5552" spans="1:23" ht="23.25" hidden="1" customHeight="1" x14ac:dyDescent="0.25">
      <c r="A5552" s="440" t="s">
        <v>36</v>
      </c>
      <c r="B5552" s="124" t="s">
        <v>9016</v>
      </c>
      <c r="C5552" s="118"/>
      <c r="D5552" s="118"/>
      <c r="E5552" s="124" t="s">
        <v>9017</v>
      </c>
      <c r="F5552" s="118" t="s">
        <v>2334</v>
      </c>
      <c r="G5552" s="118">
        <v>24</v>
      </c>
      <c r="H5552" s="650"/>
      <c r="I5552" s="650"/>
      <c r="J5552" s="168">
        <v>45020</v>
      </c>
      <c r="K5552" s="673" t="s">
        <v>76</v>
      </c>
      <c r="L5552" s="310"/>
      <c r="M5552" s="2" t="s">
        <v>2351</v>
      </c>
      <c r="N5552" s="654">
        <v>45034</v>
      </c>
      <c r="O5552" s="654">
        <v>45037</v>
      </c>
      <c r="P5552" s="732"/>
      <c r="Q5552" s="271" t="s">
        <v>67</v>
      </c>
      <c r="R5552" s="455">
        <f t="shared" si="129"/>
        <v>2023</v>
      </c>
    </row>
    <row r="5553" spans="1:23" ht="23.25" hidden="1" customHeight="1" x14ac:dyDescent="0.25">
      <c r="A5553" s="124" t="s">
        <v>10</v>
      </c>
      <c r="B5553" s="124" t="s">
        <v>8404</v>
      </c>
      <c r="C5553" s="118" t="s">
        <v>9018</v>
      </c>
      <c r="D5553" s="118" t="s">
        <v>8160</v>
      </c>
      <c r="E5553" s="481" t="s">
        <v>9019</v>
      </c>
      <c r="F5553" s="118" t="s">
        <v>50</v>
      </c>
      <c r="G5553" s="158">
        <v>3</v>
      </c>
      <c r="H5553" s="650">
        <v>529.29999999999995</v>
      </c>
      <c r="I5553" s="650">
        <f>G5553*H5553</f>
        <v>1587.8999999999999</v>
      </c>
      <c r="J5553" s="500">
        <v>45260</v>
      </c>
      <c r="K5553" s="673" t="s">
        <v>5</v>
      </c>
      <c r="L5553" s="276" t="s">
        <v>8668</v>
      </c>
      <c r="M5553" s="2" t="s">
        <v>5245</v>
      </c>
      <c r="N5553" s="653">
        <v>45014</v>
      </c>
      <c r="O5553" s="653">
        <v>45015</v>
      </c>
      <c r="P5553" s="299" t="s">
        <v>9020</v>
      </c>
      <c r="Q5553" s="276" t="s">
        <v>100</v>
      </c>
      <c r="R5553" s="455">
        <f t="shared" si="129"/>
        <v>2023</v>
      </c>
    </row>
    <row r="5554" spans="1:23" ht="23.25" hidden="1" customHeight="1" x14ac:dyDescent="0.25">
      <c r="A5554" s="440" t="s">
        <v>9</v>
      </c>
      <c r="B5554" s="124" t="s">
        <v>9021</v>
      </c>
      <c r="C5554" s="118"/>
      <c r="D5554" s="118" t="s">
        <v>9022</v>
      </c>
      <c r="E5554" s="124" t="s">
        <v>9021</v>
      </c>
      <c r="F5554" s="118" t="s">
        <v>50</v>
      </c>
      <c r="G5554" s="118">
        <v>1</v>
      </c>
      <c r="H5554" s="650"/>
      <c r="I5554" s="650" t="s">
        <v>9023</v>
      </c>
      <c r="J5554" s="500">
        <v>45260</v>
      </c>
      <c r="K5554" s="673" t="s">
        <v>33</v>
      </c>
      <c r="L5554" s="310"/>
      <c r="M5554" s="2" t="s">
        <v>3044</v>
      </c>
      <c r="N5554" s="654">
        <v>45058</v>
      </c>
      <c r="O5554" s="654">
        <v>45063</v>
      </c>
      <c r="P5554" s="118"/>
      <c r="Q5554" s="271" t="s">
        <v>77</v>
      </c>
      <c r="R5554" s="455">
        <f t="shared" si="129"/>
        <v>2023</v>
      </c>
    </row>
    <row r="5555" spans="1:23" ht="23.25" hidden="1" customHeight="1" x14ac:dyDescent="0.25">
      <c r="A5555" s="440" t="s">
        <v>4526</v>
      </c>
      <c r="B5555" s="124" t="s">
        <v>9024</v>
      </c>
      <c r="C5555" s="118" t="s">
        <v>9025</v>
      </c>
      <c r="D5555" s="118" t="s">
        <v>9026</v>
      </c>
      <c r="E5555" s="124" t="s">
        <v>9024</v>
      </c>
      <c r="F5555" s="118" t="s">
        <v>144</v>
      </c>
      <c r="G5555" s="118">
        <v>4</v>
      </c>
      <c r="H5555" s="650"/>
      <c r="I5555" s="650"/>
      <c r="J5555" s="168">
        <v>45260</v>
      </c>
      <c r="K5555" s="673" t="s">
        <v>234</v>
      </c>
      <c r="L5555" s="310"/>
      <c r="M5555" s="2" t="s">
        <v>4469</v>
      </c>
      <c r="N5555" s="654">
        <v>45065</v>
      </c>
      <c r="O5555" s="654">
        <v>45069</v>
      </c>
      <c r="P5555" s="118"/>
      <c r="Q5555" s="271" t="s">
        <v>100</v>
      </c>
      <c r="R5555" s="455">
        <f t="shared" si="129"/>
        <v>2023</v>
      </c>
      <c r="S5555" s="564"/>
      <c r="T5555" s="564"/>
      <c r="U5555" s="564"/>
      <c r="V5555" s="564"/>
      <c r="W5555" s="564"/>
    </row>
    <row r="5556" spans="1:23" ht="23.25" hidden="1" customHeight="1" x14ac:dyDescent="0.25">
      <c r="A5556" s="124" t="s">
        <v>9</v>
      </c>
      <c r="B5556" s="124" t="s">
        <v>9027</v>
      </c>
      <c r="C5556" s="118"/>
      <c r="D5556" s="118"/>
      <c r="E5556" s="124" t="s">
        <v>9027</v>
      </c>
      <c r="F5556" s="158" t="s">
        <v>50</v>
      </c>
      <c r="G5556" s="158">
        <v>1</v>
      </c>
      <c r="H5556" s="650"/>
      <c r="I5556" s="650"/>
      <c r="J5556" s="168">
        <v>45260</v>
      </c>
      <c r="K5556" s="673" t="s">
        <v>1560</v>
      </c>
      <c r="L5556" s="276" t="s">
        <v>9028</v>
      </c>
      <c r="M5556" s="2"/>
      <c r="N5556" s="653">
        <v>45278</v>
      </c>
      <c r="O5556" s="653">
        <v>45281</v>
      </c>
      <c r="P5556" s="158"/>
      <c r="Q5556" s="276" t="s">
        <v>67</v>
      </c>
      <c r="R5556" s="455">
        <f t="shared" si="129"/>
        <v>2023</v>
      </c>
    </row>
    <row r="5557" spans="1:23" ht="23.25" hidden="1" customHeight="1" x14ac:dyDescent="0.25">
      <c r="A5557" s="440" t="s">
        <v>0</v>
      </c>
      <c r="B5557" s="124" t="s">
        <v>8087</v>
      </c>
      <c r="C5557" s="118"/>
      <c r="D5557" s="118" t="s">
        <v>8088</v>
      </c>
      <c r="E5557" s="124" t="s">
        <v>8089</v>
      </c>
      <c r="F5557" s="118" t="s">
        <v>3964</v>
      </c>
      <c r="G5557" s="118">
        <v>1</v>
      </c>
      <c r="H5557" s="650"/>
      <c r="I5557" s="650">
        <v>257.67</v>
      </c>
      <c r="J5557" s="168">
        <v>45260</v>
      </c>
      <c r="K5557" s="673" t="s">
        <v>149</v>
      </c>
      <c r="L5557" s="310"/>
      <c r="M5557" s="2" t="s">
        <v>2352</v>
      </c>
      <c r="N5557" s="654">
        <v>45084</v>
      </c>
      <c r="O5557" s="654">
        <v>45092</v>
      </c>
      <c r="P5557" s="118"/>
      <c r="Q5557" s="271" t="s">
        <v>100</v>
      </c>
      <c r="R5557" s="455">
        <f t="shared" si="129"/>
        <v>2023</v>
      </c>
    </row>
    <row r="5558" spans="1:23" ht="23.25" hidden="1" customHeight="1" x14ac:dyDescent="0.25">
      <c r="A5558" s="124" t="s">
        <v>4</v>
      </c>
      <c r="B5558" s="124" t="s">
        <v>9029</v>
      </c>
      <c r="C5558" s="118" t="s">
        <v>1699</v>
      </c>
      <c r="D5558" s="118" t="s">
        <v>9030</v>
      </c>
      <c r="E5558" s="124" t="s">
        <v>9029</v>
      </c>
      <c r="F5558" s="158" t="s">
        <v>50</v>
      </c>
      <c r="G5558" s="158">
        <v>1</v>
      </c>
      <c r="H5558" s="650"/>
      <c r="I5558" s="650"/>
      <c r="J5558" s="168">
        <v>45260</v>
      </c>
      <c r="K5558" s="673" t="s">
        <v>1560</v>
      </c>
      <c r="L5558" s="276" t="s">
        <v>9028</v>
      </c>
      <c r="M5558" s="2"/>
      <c r="N5558" s="653">
        <v>45278</v>
      </c>
      <c r="O5558" s="653">
        <v>45281</v>
      </c>
      <c r="P5558" s="158"/>
      <c r="Q5558" s="276" t="s">
        <v>67</v>
      </c>
      <c r="R5558" s="455">
        <f t="shared" si="129"/>
        <v>2023</v>
      </c>
      <c r="S5558" s="564"/>
      <c r="T5558" s="564"/>
      <c r="U5558" s="564"/>
      <c r="V5558" s="564"/>
      <c r="W5558" s="564"/>
    </row>
    <row r="5559" spans="1:23" ht="23.25" hidden="1" customHeight="1" x14ac:dyDescent="0.25">
      <c r="A5559" s="472" t="s">
        <v>2225</v>
      </c>
      <c r="B5559" s="437" t="s">
        <v>9031</v>
      </c>
      <c r="C5559" s="661" t="s">
        <v>1699</v>
      </c>
      <c r="D5559" s="118">
        <v>172260101</v>
      </c>
      <c r="E5559" s="481" t="s">
        <v>9031</v>
      </c>
      <c r="F5559" s="118" t="s">
        <v>3141</v>
      </c>
      <c r="G5559" s="661">
        <v>2</v>
      </c>
      <c r="H5559" s="650">
        <v>13.28</v>
      </c>
      <c r="I5559" s="650">
        <f>G5559*H5559</f>
        <v>26.56</v>
      </c>
      <c r="J5559" s="168">
        <v>45260</v>
      </c>
      <c r="K5559" s="779" t="s">
        <v>1560</v>
      </c>
      <c r="L5559" s="310"/>
      <c r="M5559" s="2" t="s">
        <v>3014</v>
      </c>
      <c r="N5559" s="654">
        <v>45008</v>
      </c>
      <c r="O5559" s="654">
        <v>45013</v>
      </c>
      <c r="P5559" s="162"/>
      <c r="Q5559" s="271" t="s">
        <v>100</v>
      </c>
      <c r="R5559" s="455">
        <f t="shared" si="129"/>
        <v>2023</v>
      </c>
    </row>
    <row r="5560" spans="1:23" ht="23.25" hidden="1" customHeight="1" x14ac:dyDescent="0.25">
      <c r="A5560" s="514" t="s">
        <v>9</v>
      </c>
      <c r="B5560" s="514" t="s">
        <v>9032</v>
      </c>
      <c r="C5560" s="271"/>
      <c r="D5560" s="271"/>
      <c r="E5560" s="514" t="s">
        <v>9032</v>
      </c>
      <c r="F5560" s="276" t="s">
        <v>50</v>
      </c>
      <c r="G5560" s="276">
        <v>2</v>
      </c>
      <c r="H5560" s="650"/>
      <c r="I5560" s="650"/>
      <c r="J5560" s="989">
        <v>45260</v>
      </c>
      <c r="K5560" s="990" t="s">
        <v>1560</v>
      </c>
      <c r="L5560" s="276"/>
      <c r="M5560" s="2" t="s">
        <v>104</v>
      </c>
      <c r="N5560" s="653">
        <v>45278</v>
      </c>
      <c r="O5560" s="653">
        <v>45281</v>
      </c>
      <c r="P5560" s="276"/>
      <c r="Q5560" s="276" t="s">
        <v>67</v>
      </c>
      <c r="R5560" s="455">
        <f t="shared" si="129"/>
        <v>2023</v>
      </c>
    </row>
    <row r="5561" spans="1:23" ht="23.25" hidden="1" customHeight="1" x14ac:dyDescent="0.25">
      <c r="A5561" s="440" t="s">
        <v>36</v>
      </c>
      <c r="B5561" s="509" t="s">
        <v>8660</v>
      </c>
      <c r="C5561" s="118" t="s">
        <v>1192</v>
      </c>
      <c r="D5561" s="118" t="s">
        <v>8661</v>
      </c>
      <c r="E5561" s="481" t="s">
        <v>8662</v>
      </c>
      <c r="F5561" s="118" t="s">
        <v>32</v>
      </c>
      <c r="G5561" s="118">
        <v>1</v>
      </c>
      <c r="H5561" s="650" t="s">
        <v>8663</v>
      </c>
      <c r="I5561" s="650" t="s">
        <v>8663</v>
      </c>
      <c r="J5561" s="168">
        <v>45260</v>
      </c>
      <c r="K5561" s="671" t="s">
        <v>1842</v>
      </c>
      <c r="L5561" s="310"/>
      <c r="M5561" s="2" t="s">
        <v>2356</v>
      </c>
      <c r="N5561" s="654">
        <v>44943</v>
      </c>
      <c r="O5561" s="654">
        <v>44951</v>
      </c>
      <c r="P5561" s="713" t="s">
        <v>7444</v>
      </c>
      <c r="Q5561" s="271" t="s">
        <v>67</v>
      </c>
      <c r="R5561" s="455">
        <f t="shared" si="129"/>
        <v>2023</v>
      </c>
    </row>
    <row r="5562" spans="1:23" ht="23.25" hidden="1" customHeight="1" x14ac:dyDescent="0.25">
      <c r="A5562" s="331" t="s">
        <v>4643</v>
      </c>
      <c r="B5562" s="530" t="s">
        <v>4661</v>
      </c>
      <c r="C5562" s="668" t="s">
        <v>4645</v>
      </c>
      <c r="D5562" s="118" t="s">
        <v>4662</v>
      </c>
      <c r="E5562" s="481" t="s">
        <v>4663</v>
      </c>
      <c r="F5562" s="344" t="s">
        <v>44</v>
      </c>
      <c r="G5562" s="332">
        <v>5</v>
      </c>
      <c r="H5562" s="650">
        <v>11.25</v>
      </c>
      <c r="I5562" s="650">
        <f>G5562*H5562</f>
        <v>56.25</v>
      </c>
      <c r="J5562" s="168">
        <v>45260</v>
      </c>
      <c r="K5562" s="598" t="s">
        <v>4645</v>
      </c>
      <c r="L5562" s="310"/>
      <c r="M5562" s="2" t="s">
        <v>4237</v>
      </c>
      <c r="N5562" s="653">
        <v>44980</v>
      </c>
      <c r="O5562" s="654">
        <v>44984</v>
      </c>
      <c r="P5562" s="430" t="s">
        <v>2351</v>
      </c>
      <c r="Q5562" s="2" t="s">
        <v>67</v>
      </c>
      <c r="R5562" s="455">
        <f t="shared" si="129"/>
        <v>2023</v>
      </c>
      <c r="S5562" s="124"/>
      <c r="T5562" s="124"/>
      <c r="U5562" s="124"/>
      <c r="V5562" s="124"/>
      <c r="W5562" s="124"/>
    </row>
    <row r="5563" spans="1:23" ht="23.25" hidden="1" customHeight="1" x14ac:dyDescent="0.25">
      <c r="A5563" s="331" t="s">
        <v>4643</v>
      </c>
      <c r="B5563" s="530" t="s">
        <v>4664</v>
      </c>
      <c r="C5563" s="668" t="s">
        <v>4645</v>
      </c>
      <c r="D5563" s="118" t="s">
        <v>4665</v>
      </c>
      <c r="E5563" s="531" t="s">
        <v>4666</v>
      </c>
      <c r="F5563" s="344" t="s">
        <v>44</v>
      </c>
      <c r="G5563" s="332">
        <v>4</v>
      </c>
      <c r="H5563" s="650">
        <v>23.5</v>
      </c>
      <c r="I5563" s="650">
        <f>G5563*H5563</f>
        <v>94</v>
      </c>
      <c r="J5563" s="168">
        <v>45260</v>
      </c>
      <c r="K5563" s="598" t="s">
        <v>4645</v>
      </c>
      <c r="L5563" s="310"/>
      <c r="M5563" s="2" t="s">
        <v>4237</v>
      </c>
      <c r="N5563" s="653">
        <v>44980</v>
      </c>
      <c r="O5563" s="654">
        <v>44984</v>
      </c>
      <c r="P5563" s="430" t="s">
        <v>2351</v>
      </c>
      <c r="Q5563" s="2" t="s">
        <v>67</v>
      </c>
      <c r="R5563" s="455">
        <f t="shared" si="129"/>
        <v>2023</v>
      </c>
    </row>
    <row r="5564" spans="1:23" ht="23.25" hidden="1" customHeight="1" x14ac:dyDescent="0.25">
      <c r="A5564" s="440" t="s">
        <v>7</v>
      </c>
      <c r="B5564" s="124" t="s">
        <v>9033</v>
      </c>
      <c r="C5564" s="118" t="s">
        <v>8983</v>
      </c>
      <c r="D5564" s="118" t="s">
        <v>9034</v>
      </c>
      <c r="E5564" s="481" t="s">
        <v>9035</v>
      </c>
      <c r="F5564" s="118" t="s">
        <v>50</v>
      </c>
      <c r="G5564" s="118">
        <v>1</v>
      </c>
      <c r="H5564" s="650"/>
      <c r="I5564" s="650">
        <v>139</v>
      </c>
      <c r="J5564" s="168">
        <v>45260</v>
      </c>
      <c r="K5564" s="598" t="s">
        <v>4645</v>
      </c>
      <c r="L5564" s="310"/>
      <c r="M5564" s="2" t="s">
        <v>5245</v>
      </c>
      <c r="N5564" s="654">
        <v>45009</v>
      </c>
      <c r="O5564" s="654">
        <v>45013</v>
      </c>
      <c r="P5564" s="118"/>
      <c r="Q5564" s="2" t="s">
        <v>67</v>
      </c>
      <c r="R5564" s="455">
        <f t="shared" si="129"/>
        <v>2023</v>
      </c>
    </row>
    <row r="5565" spans="1:23" ht="23.25" hidden="1" customHeight="1" x14ac:dyDescent="0.25">
      <c r="A5565" s="440" t="s">
        <v>0</v>
      </c>
      <c r="B5565" s="124" t="s">
        <v>9036</v>
      </c>
      <c r="C5565" s="118"/>
      <c r="D5565" s="118"/>
      <c r="E5565" s="124" t="s">
        <v>9036</v>
      </c>
      <c r="F5565" s="118" t="s">
        <v>50</v>
      </c>
      <c r="G5565" s="118">
        <v>2</v>
      </c>
      <c r="H5565" s="650"/>
      <c r="I5565" s="650"/>
      <c r="J5565" s="168">
        <v>45260</v>
      </c>
      <c r="K5565" s="673" t="s">
        <v>149</v>
      </c>
      <c r="L5565" s="310"/>
      <c r="M5565" s="2" t="s">
        <v>3044</v>
      </c>
      <c r="N5565" s="654">
        <v>45058</v>
      </c>
      <c r="O5565" s="654">
        <v>45063</v>
      </c>
      <c r="P5565" s="118"/>
      <c r="Q5565" s="271" t="s">
        <v>100</v>
      </c>
      <c r="R5565" s="455">
        <f t="shared" si="129"/>
        <v>2023</v>
      </c>
    </row>
    <row r="5566" spans="1:23" ht="23.25" hidden="1" customHeight="1" x14ac:dyDescent="0.25">
      <c r="A5566" s="440" t="s">
        <v>36</v>
      </c>
      <c r="B5566" s="124" t="s">
        <v>9037</v>
      </c>
      <c r="C5566" s="118"/>
      <c r="D5566" s="118"/>
      <c r="E5566" s="506" t="s">
        <v>9038</v>
      </c>
      <c r="F5566" s="118" t="s">
        <v>2334</v>
      </c>
      <c r="G5566" s="118">
        <v>6</v>
      </c>
      <c r="H5566" s="650"/>
      <c r="I5566" s="650"/>
      <c r="J5566" s="168">
        <v>45020</v>
      </c>
      <c r="K5566" s="673" t="s">
        <v>76</v>
      </c>
      <c r="L5566" s="310"/>
      <c r="M5566" s="2" t="s">
        <v>2351</v>
      </c>
      <c r="N5566" s="654">
        <v>45034</v>
      </c>
      <c r="O5566" s="654">
        <v>45037</v>
      </c>
      <c r="P5566" s="732"/>
      <c r="Q5566" s="271" t="s">
        <v>67</v>
      </c>
      <c r="R5566" s="455">
        <f t="shared" si="129"/>
        <v>2023</v>
      </c>
    </row>
    <row r="5567" spans="1:23" ht="23.25" hidden="1" customHeight="1" x14ac:dyDescent="0.25">
      <c r="A5567" s="440" t="s">
        <v>36</v>
      </c>
      <c r="B5567" s="124" t="s">
        <v>9039</v>
      </c>
      <c r="C5567" s="118"/>
      <c r="D5567" s="118"/>
      <c r="E5567" s="124" t="s">
        <v>9040</v>
      </c>
      <c r="F5567" s="118" t="s">
        <v>2334</v>
      </c>
      <c r="G5567" s="118">
        <v>40</v>
      </c>
      <c r="H5567" s="650"/>
      <c r="I5567" s="650"/>
      <c r="J5567" s="168">
        <v>45020</v>
      </c>
      <c r="K5567" s="673" t="s">
        <v>76</v>
      </c>
      <c r="L5567" s="310"/>
      <c r="M5567" s="2" t="s">
        <v>2351</v>
      </c>
      <c r="N5567" s="654">
        <v>45034</v>
      </c>
      <c r="O5567" s="654">
        <v>45037</v>
      </c>
      <c r="P5567" s="732"/>
      <c r="Q5567" s="271" t="s">
        <v>67</v>
      </c>
      <c r="R5567" s="455">
        <f t="shared" ref="R5567:R5593" si="130">IF(F5567&lt;&gt;"",YEAR(J5567))</f>
        <v>2023</v>
      </c>
    </row>
    <row r="5568" spans="1:23" ht="23.25" hidden="1" customHeight="1" x14ac:dyDescent="0.25">
      <c r="A5568" s="440" t="s">
        <v>36</v>
      </c>
      <c r="B5568" s="124" t="s">
        <v>9041</v>
      </c>
      <c r="C5568" s="118"/>
      <c r="D5568" s="118"/>
      <c r="E5568" s="124" t="s">
        <v>9042</v>
      </c>
      <c r="F5568" s="118" t="s">
        <v>2334</v>
      </c>
      <c r="G5568" s="118">
        <v>12</v>
      </c>
      <c r="H5568" s="650"/>
      <c r="I5568" s="650"/>
      <c r="J5568" s="168">
        <v>45020</v>
      </c>
      <c r="K5568" s="673" t="s">
        <v>76</v>
      </c>
      <c r="L5568" s="310"/>
      <c r="M5568" s="2" t="s">
        <v>2351</v>
      </c>
      <c r="N5568" s="654">
        <v>45034</v>
      </c>
      <c r="O5568" s="654">
        <v>45037</v>
      </c>
      <c r="P5568" s="732"/>
      <c r="Q5568" s="271" t="s">
        <v>67</v>
      </c>
      <c r="R5568" s="455">
        <f t="shared" si="130"/>
        <v>2023</v>
      </c>
    </row>
    <row r="5569" spans="1:23" ht="23.25" hidden="1" customHeight="1" x14ac:dyDescent="0.25">
      <c r="A5569" s="440" t="s">
        <v>36</v>
      </c>
      <c r="B5569" s="124" t="s">
        <v>8506</v>
      </c>
      <c r="C5569" s="118"/>
      <c r="D5569" s="118"/>
      <c r="E5569" s="124" t="s">
        <v>8507</v>
      </c>
      <c r="F5569" s="118" t="s">
        <v>2334</v>
      </c>
      <c r="G5569" s="118">
        <v>12</v>
      </c>
      <c r="H5569" s="650"/>
      <c r="I5569" s="650"/>
      <c r="J5569" s="168">
        <v>45020</v>
      </c>
      <c r="K5569" s="673" t="s">
        <v>76</v>
      </c>
      <c r="L5569" s="310"/>
      <c r="M5569" s="2" t="s">
        <v>2351</v>
      </c>
      <c r="N5569" s="654">
        <v>45034</v>
      </c>
      <c r="O5569" s="654">
        <v>45037</v>
      </c>
      <c r="P5569" s="732"/>
      <c r="Q5569" s="271" t="s">
        <v>67</v>
      </c>
      <c r="R5569" s="455">
        <f t="shared" si="130"/>
        <v>2023</v>
      </c>
      <c r="S5569" s="564"/>
      <c r="T5569" s="564"/>
      <c r="U5569" s="564"/>
      <c r="V5569" s="564"/>
      <c r="W5569" s="564"/>
    </row>
    <row r="5570" spans="1:23" ht="23.25" hidden="1" customHeight="1" x14ac:dyDescent="0.25">
      <c r="A5570" s="440" t="s">
        <v>0</v>
      </c>
      <c r="B5570" s="124" t="s">
        <v>9043</v>
      </c>
      <c r="C5570" s="118"/>
      <c r="D5570" s="118"/>
      <c r="E5570" s="481" t="s">
        <v>9043</v>
      </c>
      <c r="F5570" s="118" t="s">
        <v>50</v>
      </c>
      <c r="G5570" s="118">
        <v>10</v>
      </c>
      <c r="H5570" s="650"/>
      <c r="I5570" s="650"/>
      <c r="J5570" s="168">
        <v>45260</v>
      </c>
      <c r="K5570" s="779" t="s">
        <v>1560</v>
      </c>
      <c r="L5570" s="310"/>
      <c r="M5570" s="2" t="s">
        <v>3014</v>
      </c>
      <c r="N5570" s="654">
        <v>45008</v>
      </c>
      <c r="O5570" s="654">
        <v>45013</v>
      </c>
      <c r="P5570" s="732"/>
      <c r="Q5570" s="271" t="s">
        <v>100</v>
      </c>
      <c r="R5570" s="455">
        <f t="shared" si="130"/>
        <v>2023</v>
      </c>
    </row>
    <row r="5571" spans="1:23" ht="23.25" hidden="1" customHeight="1" x14ac:dyDescent="0.25">
      <c r="A5571" s="124" t="s">
        <v>9</v>
      </c>
      <c r="B5571" s="124" t="s">
        <v>9044</v>
      </c>
      <c r="C5571" s="118"/>
      <c r="D5571" s="118" t="s">
        <v>9045</v>
      </c>
      <c r="E5571" s="124" t="s">
        <v>9044</v>
      </c>
      <c r="F5571" s="158" t="s">
        <v>50</v>
      </c>
      <c r="G5571" s="158">
        <v>50</v>
      </c>
      <c r="H5571" s="650"/>
      <c r="I5571" s="650"/>
      <c r="J5571" s="168">
        <v>45260</v>
      </c>
      <c r="K5571" s="673" t="s">
        <v>1560</v>
      </c>
      <c r="L5571" s="276" t="s">
        <v>9028</v>
      </c>
      <c r="M5571" s="652" t="s">
        <v>1341</v>
      </c>
      <c r="N5571" s="653">
        <v>45182</v>
      </c>
      <c r="O5571" s="653">
        <v>45189</v>
      </c>
      <c r="P5571" s="158"/>
      <c r="Q5571" s="276" t="s">
        <v>67</v>
      </c>
      <c r="R5571" s="455">
        <f t="shared" si="130"/>
        <v>2023</v>
      </c>
    </row>
    <row r="5572" spans="1:23" ht="23.25" hidden="1" customHeight="1" x14ac:dyDescent="0.25">
      <c r="A5572" s="124" t="s">
        <v>9</v>
      </c>
      <c r="B5572" s="124" t="s">
        <v>9046</v>
      </c>
      <c r="C5572" s="118"/>
      <c r="D5572" s="118" t="s">
        <v>9045</v>
      </c>
      <c r="E5572" s="124" t="s">
        <v>9047</v>
      </c>
      <c r="F5572" s="158" t="s">
        <v>50</v>
      </c>
      <c r="G5572" s="158">
        <v>50</v>
      </c>
      <c r="H5572" s="650"/>
      <c r="I5572" s="650"/>
      <c r="J5572" s="168">
        <v>45260</v>
      </c>
      <c r="K5572" s="673" t="s">
        <v>1560</v>
      </c>
      <c r="L5572" s="276" t="s">
        <v>9028</v>
      </c>
      <c r="M5572" s="652" t="s">
        <v>1341</v>
      </c>
      <c r="N5572" s="653">
        <v>45182</v>
      </c>
      <c r="O5572" s="653">
        <v>45189</v>
      </c>
      <c r="P5572" s="158"/>
      <c r="Q5572" s="276" t="s">
        <v>67</v>
      </c>
      <c r="R5572" s="455">
        <f t="shared" si="130"/>
        <v>2023</v>
      </c>
    </row>
    <row r="5573" spans="1:23" ht="23.25" hidden="1" customHeight="1" x14ac:dyDescent="0.25">
      <c r="A5573" s="440" t="s">
        <v>9</v>
      </c>
      <c r="B5573" s="124" t="s">
        <v>8111</v>
      </c>
      <c r="C5573" s="118" t="s">
        <v>223</v>
      </c>
      <c r="D5573" s="118"/>
      <c r="E5573" s="124" t="s">
        <v>9048</v>
      </c>
      <c r="F5573" s="118" t="s">
        <v>3964</v>
      </c>
      <c r="G5573" s="118">
        <v>25</v>
      </c>
      <c r="H5573" s="650"/>
      <c r="I5573" s="650"/>
      <c r="J5573" s="500">
        <v>45260</v>
      </c>
      <c r="K5573" s="673" t="s">
        <v>33</v>
      </c>
      <c r="L5573" s="312"/>
      <c r="M5573" s="652"/>
      <c r="N5573" s="654"/>
      <c r="O5573" s="674"/>
      <c r="P5573" s="118"/>
      <c r="Q5573" s="271" t="s">
        <v>100</v>
      </c>
      <c r="R5573" s="455">
        <f t="shared" si="130"/>
        <v>2023</v>
      </c>
    </row>
    <row r="5574" spans="1:23" ht="23.25" hidden="1" customHeight="1" x14ac:dyDescent="0.25">
      <c r="A5574" s="440" t="s">
        <v>0</v>
      </c>
      <c r="B5574" s="124" t="s">
        <v>9049</v>
      </c>
      <c r="C5574" s="118"/>
      <c r="D5574" s="118"/>
      <c r="E5574" s="124" t="s">
        <v>9049</v>
      </c>
      <c r="F5574" s="118" t="s">
        <v>50</v>
      </c>
      <c r="G5574" s="118">
        <v>1</v>
      </c>
      <c r="H5574" s="650"/>
      <c r="I5574" s="650"/>
      <c r="J5574" s="168">
        <v>45260</v>
      </c>
      <c r="K5574" s="673" t="s">
        <v>149</v>
      </c>
      <c r="L5574" s="312"/>
      <c r="M5574" s="652" t="s">
        <v>4854</v>
      </c>
      <c r="N5574" s="654">
        <v>45103</v>
      </c>
      <c r="O5574" s="654">
        <v>45107</v>
      </c>
      <c r="P5574" s="118"/>
      <c r="Q5574" s="271" t="s">
        <v>67</v>
      </c>
      <c r="R5574" s="455">
        <f t="shared" si="130"/>
        <v>2023</v>
      </c>
    </row>
    <row r="5575" spans="1:23" ht="23.25" hidden="1" customHeight="1" x14ac:dyDescent="0.25">
      <c r="A5575" s="124" t="s">
        <v>9</v>
      </c>
      <c r="B5575" s="124" t="s">
        <v>9050</v>
      </c>
      <c r="C5575" s="118"/>
      <c r="D5575" s="913" t="s">
        <v>9051</v>
      </c>
      <c r="E5575" s="124" t="s">
        <v>9050</v>
      </c>
      <c r="F5575" s="158" t="s">
        <v>50</v>
      </c>
      <c r="G5575" s="158">
        <v>1</v>
      </c>
      <c r="H5575" s="650"/>
      <c r="I5575" s="650" t="s">
        <v>9052</v>
      </c>
      <c r="J5575" s="500">
        <v>45260</v>
      </c>
      <c r="K5575" s="673" t="s">
        <v>33</v>
      </c>
      <c r="L5575" s="276"/>
      <c r="M5575" s="652" t="s">
        <v>3106</v>
      </c>
      <c r="N5575" s="653">
        <v>45310</v>
      </c>
      <c r="O5575" s="279">
        <v>45313</v>
      </c>
      <c r="P5575" s="158"/>
      <c r="Q5575" s="271" t="s">
        <v>67</v>
      </c>
      <c r="R5575" s="455">
        <f t="shared" si="130"/>
        <v>2023</v>
      </c>
    </row>
    <row r="5576" spans="1:23" ht="23.25" hidden="1" customHeight="1" x14ac:dyDescent="0.25">
      <c r="A5576" s="124" t="s">
        <v>9</v>
      </c>
      <c r="B5576" s="124" t="s">
        <v>9053</v>
      </c>
      <c r="C5576" s="118"/>
      <c r="D5576" s="118"/>
      <c r="E5576" s="508" t="s">
        <v>9054</v>
      </c>
      <c r="F5576" s="158" t="s">
        <v>3964</v>
      </c>
      <c r="G5576" s="158">
        <v>20</v>
      </c>
      <c r="H5576" s="650"/>
      <c r="I5576" s="650"/>
      <c r="J5576" s="168">
        <v>45260</v>
      </c>
      <c r="K5576" s="673" t="s">
        <v>1560</v>
      </c>
      <c r="L5576" s="276" t="s">
        <v>8814</v>
      </c>
      <c r="M5576" s="988" t="s">
        <v>104</v>
      </c>
      <c r="N5576" s="653">
        <v>45278</v>
      </c>
      <c r="O5576" s="653">
        <v>45281</v>
      </c>
      <c r="P5576" s="158"/>
      <c r="Q5576" s="276" t="s">
        <v>67</v>
      </c>
      <c r="R5576" s="455">
        <f t="shared" si="130"/>
        <v>2023</v>
      </c>
    </row>
    <row r="5577" spans="1:23" s="124" customFormat="1" ht="23.25" hidden="1" customHeight="1" x14ac:dyDescent="0.25">
      <c r="A5577" s="124" t="s">
        <v>9</v>
      </c>
      <c r="B5577" s="124" t="s">
        <v>9055</v>
      </c>
      <c r="C5577" s="118"/>
      <c r="D5577" s="118"/>
      <c r="E5577" s="508" t="s">
        <v>9056</v>
      </c>
      <c r="F5577" s="158" t="s">
        <v>3964</v>
      </c>
      <c r="G5577" s="158">
        <v>20</v>
      </c>
      <c r="H5577" s="650"/>
      <c r="I5577" s="650"/>
      <c r="J5577" s="168">
        <v>45260</v>
      </c>
      <c r="K5577" s="673" t="s">
        <v>1560</v>
      </c>
      <c r="L5577" s="276" t="s">
        <v>8814</v>
      </c>
      <c r="M5577" s="988" t="s">
        <v>104</v>
      </c>
      <c r="N5577" s="653">
        <v>45278</v>
      </c>
      <c r="O5577" s="653">
        <v>45281</v>
      </c>
      <c r="P5577" s="158"/>
      <c r="Q5577" s="276" t="s">
        <v>67</v>
      </c>
      <c r="R5577" s="455">
        <f t="shared" si="130"/>
        <v>2023</v>
      </c>
    </row>
    <row r="5578" spans="1:23" ht="23.25" hidden="1" customHeight="1" x14ac:dyDescent="0.25">
      <c r="A5578" s="124" t="s">
        <v>9</v>
      </c>
      <c r="B5578" s="124" t="s">
        <v>9057</v>
      </c>
      <c r="C5578" s="118"/>
      <c r="D5578" s="118"/>
      <c r="E5578" s="508" t="s">
        <v>9058</v>
      </c>
      <c r="F5578" s="158" t="s">
        <v>3964</v>
      </c>
      <c r="G5578" s="158">
        <v>20</v>
      </c>
      <c r="H5578" s="650"/>
      <c r="I5578" s="650"/>
      <c r="J5578" s="168">
        <v>45260</v>
      </c>
      <c r="K5578" s="673" t="s">
        <v>1560</v>
      </c>
      <c r="L5578" s="276" t="s">
        <v>8814</v>
      </c>
      <c r="M5578" s="988" t="s">
        <v>104</v>
      </c>
      <c r="N5578" s="653">
        <v>45278</v>
      </c>
      <c r="O5578" s="653">
        <v>45281</v>
      </c>
      <c r="P5578" s="158"/>
      <c r="Q5578" s="276" t="s">
        <v>67</v>
      </c>
      <c r="R5578" s="455">
        <f t="shared" si="130"/>
        <v>2023</v>
      </c>
    </row>
    <row r="5579" spans="1:23" s="124" customFormat="1" ht="23.25" hidden="1" customHeight="1" x14ac:dyDescent="0.25">
      <c r="A5579" s="124" t="s">
        <v>9</v>
      </c>
      <c r="B5579" s="124" t="s">
        <v>9059</v>
      </c>
      <c r="C5579" s="118"/>
      <c r="D5579" s="118"/>
      <c r="E5579" s="508" t="s">
        <v>9060</v>
      </c>
      <c r="F5579" s="158" t="s">
        <v>3964</v>
      </c>
      <c r="G5579" s="158">
        <v>20</v>
      </c>
      <c r="H5579" s="650"/>
      <c r="I5579" s="650"/>
      <c r="J5579" s="168">
        <v>45260</v>
      </c>
      <c r="K5579" s="673" t="s">
        <v>1560</v>
      </c>
      <c r="L5579" s="276" t="s">
        <v>8814</v>
      </c>
      <c r="M5579" s="988" t="s">
        <v>104</v>
      </c>
      <c r="N5579" s="653">
        <v>45278</v>
      </c>
      <c r="O5579" s="653">
        <v>45281</v>
      </c>
      <c r="P5579" s="158"/>
      <c r="Q5579" s="276" t="s">
        <v>67</v>
      </c>
      <c r="R5579" s="455">
        <f t="shared" si="130"/>
        <v>2023</v>
      </c>
      <c r="S5579" s="330"/>
      <c r="T5579" s="330"/>
      <c r="U5579" s="330"/>
      <c r="V5579" s="330"/>
      <c r="W5579" s="330"/>
    </row>
    <row r="5580" spans="1:23" s="124" customFormat="1" ht="23.25" hidden="1" customHeight="1" x14ac:dyDescent="0.25">
      <c r="A5580" s="124" t="s">
        <v>9</v>
      </c>
      <c r="B5580" s="124" t="s">
        <v>9061</v>
      </c>
      <c r="C5580" s="118"/>
      <c r="D5580" s="118"/>
      <c r="E5580" s="508" t="s">
        <v>9062</v>
      </c>
      <c r="F5580" s="158" t="s">
        <v>3964</v>
      </c>
      <c r="G5580" s="158">
        <v>10</v>
      </c>
      <c r="H5580" s="650"/>
      <c r="I5580" s="650"/>
      <c r="J5580" s="168">
        <v>45260</v>
      </c>
      <c r="K5580" s="673" t="s">
        <v>1560</v>
      </c>
      <c r="L5580" s="276" t="s">
        <v>8814</v>
      </c>
      <c r="M5580" s="988" t="s">
        <v>104</v>
      </c>
      <c r="N5580" s="653">
        <v>45278</v>
      </c>
      <c r="O5580" s="653">
        <v>45281</v>
      </c>
      <c r="P5580" s="158"/>
      <c r="Q5580" s="276" t="s">
        <v>67</v>
      </c>
      <c r="R5580" s="455">
        <f t="shared" si="130"/>
        <v>2023</v>
      </c>
      <c r="S5580" s="330"/>
      <c r="T5580" s="330"/>
      <c r="U5580" s="330"/>
      <c r="V5580" s="330"/>
      <c r="W5580" s="330"/>
    </row>
    <row r="5581" spans="1:23" ht="23.25" hidden="1" customHeight="1" x14ac:dyDescent="0.25">
      <c r="A5581" s="124" t="s">
        <v>9</v>
      </c>
      <c r="B5581" s="124" t="s">
        <v>9063</v>
      </c>
      <c r="C5581" s="118"/>
      <c r="D5581" s="118"/>
      <c r="E5581" s="124" t="s">
        <v>9064</v>
      </c>
      <c r="F5581" s="158" t="s">
        <v>3964</v>
      </c>
      <c r="G5581" s="158">
        <v>20</v>
      </c>
      <c r="H5581" s="650"/>
      <c r="I5581" s="650"/>
      <c r="J5581" s="168">
        <v>45260</v>
      </c>
      <c r="K5581" s="673" t="s">
        <v>1560</v>
      </c>
      <c r="L5581" s="276" t="s">
        <v>8814</v>
      </c>
      <c r="M5581" s="988" t="s">
        <v>104</v>
      </c>
      <c r="N5581" s="653">
        <v>45278</v>
      </c>
      <c r="O5581" s="653">
        <v>45281</v>
      </c>
      <c r="P5581" s="158"/>
      <c r="Q5581" s="276" t="s">
        <v>67</v>
      </c>
      <c r="R5581" s="455">
        <f t="shared" si="130"/>
        <v>2023</v>
      </c>
    </row>
    <row r="5582" spans="1:23" ht="23.25" hidden="1" customHeight="1" x14ac:dyDescent="0.25">
      <c r="A5582" s="124" t="s">
        <v>9</v>
      </c>
      <c r="B5582" s="124" t="s">
        <v>9065</v>
      </c>
      <c r="C5582" s="118"/>
      <c r="D5582" s="118"/>
      <c r="E5582" s="124" t="s">
        <v>9066</v>
      </c>
      <c r="F5582" s="158" t="s">
        <v>3964</v>
      </c>
      <c r="G5582" s="158">
        <v>20</v>
      </c>
      <c r="H5582" s="650"/>
      <c r="I5582" s="650"/>
      <c r="J5582" s="168">
        <v>45260</v>
      </c>
      <c r="K5582" s="673" t="s">
        <v>1560</v>
      </c>
      <c r="L5582" s="276" t="s">
        <v>8814</v>
      </c>
      <c r="M5582" s="988" t="s">
        <v>104</v>
      </c>
      <c r="N5582" s="653">
        <v>45278</v>
      </c>
      <c r="O5582" s="653">
        <v>45281</v>
      </c>
      <c r="P5582" s="158"/>
      <c r="Q5582" s="276" t="s">
        <v>67</v>
      </c>
      <c r="R5582" s="455">
        <f t="shared" si="130"/>
        <v>2023</v>
      </c>
      <c r="S5582" s="767"/>
      <c r="T5582" s="767"/>
      <c r="U5582" s="767"/>
      <c r="V5582" s="767"/>
      <c r="W5582" s="767"/>
    </row>
    <row r="5583" spans="1:23" ht="23.25" hidden="1" customHeight="1" x14ac:dyDescent="0.25">
      <c r="A5583" s="440" t="s">
        <v>0</v>
      </c>
      <c r="B5583" s="124" t="s">
        <v>9067</v>
      </c>
      <c r="C5583" s="118"/>
      <c r="D5583" s="118"/>
      <c r="E5583" s="124" t="s">
        <v>9067</v>
      </c>
      <c r="F5583" s="118" t="s">
        <v>50</v>
      </c>
      <c r="G5583" s="118">
        <v>1</v>
      </c>
      <c r="H5583" s="650"/>
      <c r="I5583" s="650"/>
      <c r="J5583" s="168">
        <v>45260</v>
      </c>
      <c r="K5583" s="673" t="s">
        <v>149</v>
      </c>
      <c r="L5583" s="310"/>
      <c r="M5583" s="652" t="s">
        <v>3044</v>
      </c>
      <c r="N5583" s="654">
        <v>45058</v>
      </c>
      <c r="O5583" s="654">
        <v>45063</v>
      </c>
      <c r="P5583" s="118"/>
      <c r="Q5583" s="271" t="s">
        <v>100</v>
      </c>
      <c r="R5583" s="455">
        <f t="shared" si="130"/>
        <v>2023</v>
      </c>
    </row>
    <row r="5584" spans="1:23" ht="23.25" hidden="1" customHeight="1" x14ac:dyDescent="0.25">
      <c r="A5584" s="440" t="s">
        <v>9068</v>
      </c>
      <c r="B5584" s="124" t="s">
        <v>9069</v>
      </c>
      <c r="C5584" s="118" t="s">
        <v>5524</v>
      </c>
      <c r="D5584" s="118">
        <v>503.05849999999998</v>
      </c>
      <c r="E5584" s="124" t="s">
        <v>9069</v>
      </c>
      <c r="F5584" s="118" t="s">
        <v>144</v>
      </c>
      <c r="G5584" s="118">
        <v>4</v>
      </c>
      <c r="H5584" s="650">
        <v>192.15</v>
      </c>
      <c r="I5584" s="650">
        <f>H5584*G5584</f>
        <v>768.6</v>
      </c>
      <c r="J5584" s="168">
        <v>45260</v>
      </c>
      <c r="K5584" s="673" t="s">
        <v>5524</v>
      </c>
      <c r="L5584" s="310"/>
      <c r="M5584" s="652" t="s">
        <v>4854</v>
      </c>
      <c r="N5584" s="654">
        <v>45103</v>
      </c>
      <c r="O5584" s="654">
        <v>45107</v>
      </c>
      <c r="P5584" s="118"/>
      <c r="Q5584" s="2" t="s">
        <v>100</v>
      </c>
      <c r="R5584" s="455">
        <f t="shared" si="130"/>
        <v>2023</v>
      </c>
    </row>
    <row r="5585" spans="1:23" ht="23.25" hidden="1" customHeight="1" x14ac:dyDescent="0.25">
      <c r="A5585" s="440" t="s">
        <v>0</v>
      </c>
      <c r="B5585" s="507" t="s">
        <v>8837</v>
      </c>
      <c r="C5585" s="118" t="s">
        <v>8270</v>
      </c>
      <c r="D5585" s="118" t="s">
        <v>8838</v>
      </c>
      <c r="E5585" s="481" t="s">
        <v>8269</v>
      </c>
      <c r="F5585" s="332" t="s">
        <v>50</v>
      </c>
      <c r="G5585" s="118">
        <v>2</v>
      </c>
      <c r="H5585" s="650"/>
      <c r="I5585" s="650">
        <v>79</v>
      </c>
      <c r="J5585" s="500">
        <v>45260</v>
      </c>
      <c r="K5585" s="673" t="s">
        <v>33</v>
      </c>
      <c r="L5585" s="310"/>
      <c r="M5585" s="652" t="s">
        <v>1258</v>
      </c>
      <c r="N5585" s="654">
        <v>45162</v>
      </c>
      <c r="O5585" s="654">
        <v>45166</v>
      </c>
      <c r="P5585" s="118"/>
      <c r="Q5585" s="271" t="s">
        <v>100</v>
      </c>
      <c r="R5585" s="455">
        <f t="shared" si="130"/>
        <v>2023</v>
      </c>
      <c r="S5585" s="124"/>
      <c r="T5585" s="124"/>
      <c r="U5585" s="124"/>
      <c r="V5585" s="124"/>
      <c r="W5585" s="124"/>
    </row>
    <row r="5586" spans="1:23" ht="23.25" hidden="1" customHeight="1" x14ac:dyDescent="0.25">
      <c r="A5586" s="338" t="s">
        <v>54</v>
      </c>
      <c r="B5586" s="5" t="s">
        <v>1118</v>
      </c>
      <c r="C5586" s="656" t="s">
        <v>362</v>
      </c>
      <c r="D5586" s="335" t="s">
        <v>1124</v>
      </c>
      <c r="E5586" s="333" t="s">
        <v>1125</v>
      </c>
      <c r="F5586" s="118" t="s">
        <v>3141</v>
      </c>
      <c r="G5586" s="344">
        <v>3</v>
      </c>
      <c r="H5586" s="650">
        <v>19.54</v>
      </c>
      <c r="I5586" s="650">
        <f>G5586*H5586</f>
        <v>58.62</v>
      </c>
      <c r="J5586" s="168">
        <v>45260</v>
      </c>
      <c r="K5586" s="598" t="s">
        <v>524</v>
      </c>
      <c r="L5586" s="310"/>
      <c r="M5586" s="652" t="s">
        <v>1258</v>
      </c>
      <c r="N5586" s="654">
        <v>45162</v>
      </c>
      <c r="O5586" s="654">
        <v>45169</v>
      </c>
      <c r="P5586" s="5"/>
      <c r="Q5586" s="271" t="s">
        <v>67</v>
      </c>
      <c r="R5586" s="455">
        <f t="shared" si="130"/>
        <v>2023</v>
      </c>
    </row>
    <row r="5587" spans="1:23" ht="23.25" hidden="1" customHeight="1" x14ac:dyDescent="0.25">
      <c r="A5587" s="338" t="s">
        <v>54</v>
      </c>
      <c r="B5587" s="5" t="s">
        <v>1118</v>
      </c>
      <c r="C5587" s="376" t="s">
        <v>1121</v>
      </c>
      <c r="D5587" s="335" t="s">
        <v>1126</v>
      </c>
      <c r="E5587" s="333" t="s">
        <v>1123</v>
      </c>
      <c r="F5587" s="344" t="s">
        <v>44</v>
      </c>
      <c r="G5587" s="344">
        <v>10</v>
      </c>
      <c r="H5587" s="650">
        <v>14.4</v>
      </c>
      <c r="I5587" s="650">
        <f>G5587*H5587</f>
        <v>144</v>
      </c>
      <c r="J5587" s="168">
        <v>45260</v>
      </c>
      <c r="K5587" s="598" t="s">
        <v>524</v>
      </c>
      <c r="L5587" s="310"/>
      <c r="M5587" s="652" t="s">
        <v>1258</v>
      </c>
      <c r="N5587" s="654">
        <v>45162</v>
      </c>
      <c r="O5587" s="654">
        <v>45169</v>
      </c>
      <c r="P5587" s="5"/>
      <c r="Q5587" s="271" t="s">
        <v>67</v>
      </c>
      <c r="R5587" s="455">
        <f t="shared" si="130"/>
        <v>2023</v>
      </c>
    </row>
    <row r="5588" spans="1:23" s="124" customFormat="1" ht="23.25" hidden="1" customHeight="1" x14ac:dyDescent="0.25">
      <c r="A5588" s="379" t="s">
        <v>140</v>
      </c>
      <c r="B5588" s="378" t="s">
        <v>2103</v>
      </c>
      <c r="C5588" s="381" t="s">
        <v>362</v>
      </c>
      <c r="D5588" s="335" t="s">
        <v>1791</v>
      </c>
      <c r="E5588" s="333" t="s">
        <v>2115</v>
      </c>
      <c r="F5588" s="344" t="s">
        <v>44</v>
      </c>
      <c r="G5588" s="344">
        <v>6</v>
      </c>
      <c r="H5588" s="650">
        <v>18.89</v>
      </c>
      <c r="I5588" s="650">
        <f>G5588*H5588</f>
        <v>113.34</v>
      </c>
      <c r="J5588" s="168">
        <v>45260</v>
      </c>
      <c r="K5588" s="878" t="s">
        <v>524</v>
      </c>
      <c r="L5588" s="310"/>
      <c r="M5588" s="652" t="s">
        <v>1258</v>
      </c>
      <c r="N5588" s="654">
        <v>45162</v>
      </c>
      <c r="O5588" s="654">
        <v>45169</v>
      </c>
      <c r="P5588" s="8"/>
      <c r="Q5588" s="271" t="s">
        <v>67</v>
      </c>
      <c r="R5588" s="455">
        <f t="shared" si="130"/>
        <v>2023</v>
      </c>
    </row>
    <row r="5589" spans="1:23" s="124" customFormat="1" ht="23.25" hidden="1" customHeight="1" x14ac:dyDescent="0.25">
      <c r="A5589" s="440" t="s">
        <v>9</v>
      </c>
      <c r="B5589" s="124" t="s">
        <v>9070</v>
      </c>
      <c r="C5589" s="118"/>
      <c r="D5589" s="118"/>
      <c r="E5589" s="124" t="s">
        <v>9071</v>
      </c>
      <c r="F5589" s="118" t="s">
        <v>3964</v>
      </c>
      <c r="G5589" s="118">
        <v>6</v>
      </c>
      <c r="H5589" s="650"/>
      <c r="I5589" s="650">
        <v>2.57</v>
      </c>
      <c r="J5589" s="168">
        <v>45260</v>
      </c>
      <c r="K5589" s="779" t="s">
        <v>1560</v>
      </c>
      <c r="L5589" s="310"/>
      <c r="M5589" s="652"/>
      <c r="N5589" s="654" t="s">
        <v>8864</v>
      </c>
      <c r="O5589" s="674"/>
      <c r="P5589" s="118"/>
      <c r="Q5589" s="271" t="s">
        <v>77</v>
      </c>
      <c r="R5589" s="455">
        <f t="shared" si="130"/>
        <v>2023</v>
      </c>
    </row>
    <row r="5590" spans="1:23" s="124" customFormat="1" ht="23.25" hidden="1" customHeight="1" x14ac:dyDescent="0.25">
      <c r="A5590" s="440" t="s">
        <v>9</v>
      </c>
      <c r="B5590" s="124" t="s">
        <v>9072</v>
      </c>
      <c r="C5590" s="118"/>
      <c r="D5590" s="118"/>
      <c r="E5590" s="508" t="s">
        <v>9073</v>
      </c>
      <c r="F5590" s="118" t="s">
        <v>3964</v>
      </c>
      <c r="G5590" s="118">
        <v>10</v>
      </c>
      <c r="H5590" s="650"/>
      <c r="I5590" s="650">
        <v>10.8</v>
      </c>
      <c r="J5590" s="168">
        <v>45260</v>
      </c>
      <c r="K5590" s="779" t="s">
        <v>1560</v>
      </c>
      <c r="L5590" s="310"/>
      <c r="M5590" s="652"/>
      <c r="N5590" s="654" t="s">
        <v>8864</v>
      </c>
      <c r="O5590" s="674"/>
      <c r="P5590" s="118"/>
      <c r="Q5590" s="271" t="s">
        <v>77</v>
      </c>
      <c r="R5590" s="455">
        <f t="shared" si="130"/>
        <v>2023</v>
      </c>
      <c r="S5590" s="330"/>
      <c r="T5590" s="330"/>
      <c r="U5590" s="330"/>
      <c r="V5590" s="330"/>
      <c r="W5590" s="330"/>
    </row>
    <row r="5591" spans="1:23" s="124" customFormat="1" ht="23.25" hidden="1" customHeight="1" x14ac:dyDescent="0.25">
      <c r="A5591" s="440" t="s">
        <v>9</v>
      </c>
      <c r="B5591" s="124" t="s">
        <v>9074</v>
      </c>
      <c r="C5591" s="118"/>
      <c r="D5591" s="118"/>
      <c r="E5591" s="124" t="s">
        <v>9075</v>
      </c>
      <c r="F5591" s="118" t="s">
        <v>3964</v>
      </c>
      <c r="G5591" s="118">
        <v>8</v>
      </c>
      <c r="H5591" s="650"/>
      <c r="I5591" s="650">
        <v>9.1199999999999992</v>
      </c>
      <c r="J5591" s="168">
        <v>45260</v>
      </c>
      <c r="K5591" s="779" t="s">
        <v>1560</v>
      </c>
      <c r="L5591" s="310"/>
      <c r="M5591" s="652"/>
      <c r="N5591" s="654"/>
      <c r="O5591" s="674"/>
      <c r="P5591" s="118"/>
      <c r="Q5591" s="271" t="s">
        <v>77</v>
      </c>
      <c r="R5591" s="455">
        <f t="shared" si="130"/>
        <v>2023</v>
      </c>
      <c r="S5591" s="330"/>
      <c r="T5591" s="330"/>
      <c r="U5591" s="330"/>
      <c r="V5591" s="330"/>
      <c r="W5591" s="330"/>
    </row>
    <row r="5592" spans="1:23" s="124" customFormat="1" ht="23.25" hidden="1" customHeight="1" x14ac:dyDescent="0.25">
      <c r="A5592" s="514" t="s">
        <v>1048</v>
      </c>
      <c r="B5592" s="514" t="s">
        <v>4523</v>
      </c>
      <c r="C5592" s="271" t="s">
        <v>1832</v>
      </c>
      <c r="D5592" s="271" t="s">
        <v>3210</v>
      </c>
      <c r="E5592" s="514" t="s">
        <v>8520</v>
      </c>
      <c r="F5592" s="276" t="s">
        <v>2334</v>
      </c>
      <c r="G5592" s="276">
        <v>30</v>
      </c>
      <c r="H5592" s="650"/>
      <c r="I5592" s="650"/>
      <c r="J5592" s="989">
        <v>45260</v>
      </c>
      <c r="K5592" s="597" t="s">
        <v>9234</v>
      </c>
      <c r="L5592" s="276"/>
      <c r="M5592" s="652" t="s">
        <v>104</v>
      </c>
      <c r="N5592" s="653">
        <v>45278</v>
      </c>
      <c r="O5592" s="653">
        <v>45281</v>
      </c>
      <c r="P5592" s="158"/>
      <c r="Q5592" s="276" t="s">
        <v>67</v>
      </c>
      <c r="R5592" s="455">
        <f t="shared" si="130"/>
        <v>2023</v>
      </c>
      <c r="S5592" s="330"/>
      <c r="T5592" s="330"/>
      <c r="U5592" s="330"/>
      <c r="V5592" s="330"/>
      <c r="W5592" s="330"/>
    </row>
    <row r="5593" spans="1:23" s="124" customFormat="1" ht="23.25" hidden="1" customHeight="1" x14ac:dyDescent="0.25">
      <c r="A5593" s="440" t="s">
        <v>0</v>
      </c>
      <c r="B5593" s="124" t="s">
        <v>9076</v>
      </c>
      <c r="C5593" s="118" t="s">
        <v>9077</v>
      </c>
      <c r="D5593" s="118" t="s">
        <v>9078</v>
      </c>
      <c r="E5593" s="124" t="s">
        <v>9076</v>
      </c>
      <c r="F5593" s="118" t="s">
        <v>50</v>
      </c>
      <c r="G5593" s="118">
        <v>1</v>
      </c>
      <c r="H5593" s="650"/>
      <c r="I5593" s="650"/>
      <c r="J5593" s="168">
        <v>45260</v>
      </c>
      <c r="K5593" s="673" t="s">
        <v>234</v>
      </c>
      <c r="L5593" s="312"/>
      <c r="M5593" s="652" t="s">
        <v>2632</v>
      </c>
      <c r="N5593" s="654">
        <v>45189</v>
      </c>
      <c r="O5593" s="674"/>
      <c r="P5593" s="118"/>
      <c r="Q5593" s="271" t="s">
        <v>100</v>
      </c>
      <c r="R5593" s="455">
        <f t="shared" si="130"/>
        <v>2023</v>
      </c>
      <c r="S5593" s="330"/>
      <c r="T5593" s="330"/>
      <c r="U5593" s="330"/>
      <c r="V5593" s="330"/>
      <c r="W5593" s="330"/>
    </row>
    <row r="5594" spans="1:23" s="124" customFormat="1" ht="23.25" hidden="1" customHeight="1" x14ac:dyDescent="0.25">
      <c r="A5594" s="124" t="s">
        <v>2</v>
      </c>
      <c r="B5594" s="124" t="s">
        <v>9079</v>
      </c>
      <c r="C5594" s="118"/>
      <c r="D5594" s="898">
        <v>1016768300</v>
      </c>
      <c r="E5594" s="124" t="s">
        <v>9080</v>
      </c>
      <c r="F5594" s="499" t="s">
        <v>32</v>
      </c>
      <c r="G5594" s="158">
        <v>3</v>
      </c>
      <c r="H5594" s="650" t="s">
        <v>9081</v>
      </c>
      <c r="I5594" s="650" t="s">
        <v>9082</v>
      </c>
      <c r="J5594" s="500">
        <v>45273</v>
      </c>
      <c r="K5594" s="673" t="s">
        <v>33</v>
      </c>
      <c r="L5594" s="276"/>
      <c r="M5594" s="652" t="s">
        <v>104</v>
      </c>
      <c r="N5594" s="653">
        <v>45278</v>
      </c>
      <c r="O5594" s="653">
        <v>45281</v>
      </c>
      <c r="P5594" s="158"/>
      <c r="Q5594" s="271" t="s">
        <v>100</v>
      </c>
      <c r="R5594" s="455" t="e">
        <f>IF(#REF!&lt;&gt;"",YEAR(#REF!))</f>
        <v>#REF!</v>
      </c>
      <c r="S5594" s="330"/>
      <c r="T5594" s="330"/>
      <c r="U5594" s="330"/>
      <c r="V5594" s="330"/>
      <c r="W5594" s="330"/>
    </row>
    <row r="5595" spans="1:23" s="124" customFormat="1" ht="23.25" hidden="1" customHeight="1" x14ac:dyDescent="0.25">
      <c r="A5595" s="124" t="s">
        <v>2</v>
      </c>
      <c r="B5595" s="124" t="s">
        <v>9083</v>
      </c>
      <c r="C5595" s="118"/>
      <c r="D5595" s="898">
        <v>1004675100</v>
      </c>
      <c r="E5595" s="124" t="s">
        <v>9084</v>
      </c>
      <c r="F5595" s="499" t="s">
        <v>32</v>
      </c>
      <c r="G5595" s="158">
        <v>1</v>
      </c>
      <c r="H5595" s="650" t="s">
        <v>9085</v>
      </c>
      <c r="I5595" s="650" t="s">
        <v>9085</v>
      </c>
      <c r="J5595" s="500">
        <v>45273</v>
      </c>
      <c r="K5595" s="673" t="s">
        <v>33</v>
      </c>
      <c r="L5595" s="276"/>
      <c r="M5595" s="652" t="s">
        <v>104</v>
      </c>
      <c r="N5595" s="653">
        <v>45278</v>
      </c>
      <c r="O5595" s="653">
        <v>45281</v>
      </c>
      <c r="P5595" s="158"/>
      <c r="Q5595" s="271" t="s">
        <v>100</v>
      </c>
      <c r="R5595" s="455" t="e">
        <f>IF(#REF!&lt;&gt;"",YEAR(#REF!))</f>
        <v>#REF!</v>
      </c>
      <c r="S5595" s="330"/>
      <c r="T5595" s="330"/>
      <c r="U5595" s="330"/>
      <c r="V5595" s="330"/>
      <c r="W5595" s="330"/>
    </row>
    <row r="5596" spans="1:23" s="124" customFormat="1" ht="23.25" hidden="1" customHeight="1" x14ac:dyDescent="0.25">
      <c r="A5596" s="124" t="s">
        <v>2</v>
      </c>
      <c r="B5596" s="124" t="s">
        <v>9086</v>
      </c>
      <c r="C5596" s="118"/>
      <c r="D5596" s="898" t="s">
        <v>9087</v>
      </c>
      <c r="E5596" s="124" t="s">
        <v>9088</v>
      </c>
      <c r="F5596" s="499" t="s">
        <v>32</v>
      </c>
      <c r="G5596" s="158">
        <v>1</v>
      </c>
      <c r="H5596" s="650" t="s">
        <v>9089</v>
      </c>
      <c r="I5596" s="650" t="s">
        <v>9089</v>
      </c>
      <c r="J5596" s="500">
        <v>45273</v>
      </c>
      <c r="K5596" s="673" t="s">
        <v>33</v>
      </c>
      <c r="L5596" s="276"/>
      <c r="M5596" s="652" t="s">
        <v>104</v>
      </c>
      <c r="N5596" s="653">
        <v>45278</v>
      </c>
      <c r="O5596" s="653">
        <v>45281</v>
      </c>
      <c r="P5596" s="158"/>
      <c r="Q5596" s="271" t="s">
        <v>100</v>
      </c>
      <c r="R5596" s="455" t="e">
        <f>IF(#REF!&lt;&gt;"",YEAR(#REF!))</f>
        <v>#REF!</v>
      </c>
      <c r="S5596" s="330"/>
      <c r="T5596" s="330"/>
      <c r="U5596" s="330"/>
      <c r="V5596" s="330"/>
      <c r="W5596" s="330"/>
    </row>
    <row r="5597" spans="1:23" s="514" customFormat="1" ht="23.25" hidden="1" customHeight="1" x14ac:dyDescent="0.25">
      <c r="A5597" s="124" t="s">
        <v>2</v>
      </c>
      <c r="B5597" s="124" t="s">
        <v>9090</v>
      </c>
      <c r="C5597" s="118"/>
      <c r="D5597" s="898">
        <v>1016853200</v>
      </c>
      <c r="E5597" s="124" t="s">
        <v>9091</v>
      </c>
      <c r="F5597" s="499" t="s">
        <v>32</v>
      </c>
      <c r="G5597" s="158">
        <v>1</v>
      </c>
      <c r="H5597" s="650" t="s">
        <v>9092</v>
      </c>
      <c r="I5597" s="650" t="s">
        <v>9092</v>
      </c>
      <c r="J5597" s="500">
        <v>45273</v>
      </c>
      <c r="K5597" s="673" t="s">
        <v>33</v>
      </c>
      <c r="L5597" s="276"/>
      <c r="M5597" s="652" t="s">
        <v>104</v>
      </c>
      <c r="N5597" s="653">
        <v>45278</v>
      </c>
      <c r="O5597" s="653">
        <v>45281</v>
      </c>
      <c r="P5597" s="158"/>
      <c r="Q5597" s="271" t="s">
        <v>100</v>
      </c>
      <c r="R5597" s="455" t="e">
        <f>IF(#REF!&lt;&gt;"",YEAR(#REF!))</f>
        <v>#REF!</v>
      </c>
      <c r="S5597" s="330"/>
      <c r="T5597" s="330"/>
      <c r="U5597" s="330"/>
      <c r="V5597" s="330"/>
      <c r="W5597" s="330"/>
    </row>
    <row r="5598" spans="1:23" s="514" customFormat="1" ht="23.25" hidden="1" customHeight="1" x14ac:dyDescent="0.25">
      <c r="A5598" s="124" t="s">
        <v>103</v>
      </c>
      <c r="B5598" s="86" t="s">
        <v>9093</v>
      </c>
      <c r="C5598" s="661" t="s">
        <v>9094</v>
      </c>
      <c r="D5598" s="443"/>
      <c r="E5598" s="448" t="s">
        <v>9095</v>
      </c>
      <c r="F5598" s="158" t="s">
        <v>32</v>
      </c>
      <c r="G5598" s="448">
        <v>5</v>
      </c>
      <c r="H5598" s="650">
        <v>28.6</v>
      </c>
      <c r="I5598" s="650">
        <f>H5598*G5598</f>
        <v>143</v>
      </c>
      <c r="J5598" s="168">
        <v>45275</v>
      </c>
      <c r="K5598" s="731" t="s">
        <v>3203</v>
      </c>
      <c r="L5598" s="276" t="s">
        <v>8609</v>
      </c>
      <c r="M5598" s="652" t="s">
        <v>601</v>
      </c>
      <c r="N5598" s="653">
        <v>45279</v>
      </c>
      <c r="O5598" s="653">
        <v>45281</v>
      </c>
      <c r="P5598" s="275"/>
      <c r="Q5598" s="276" t="s">
        <v>67</v>
      </c>
      <c r="R5598" s="455">
        <f>YEAR(J5598)</f>
        <v>2023</v>
      </c>
      <c r="S5598" s="330"/>
      <c r="T5598" s="330"/>
      <c r="U5598" s="330"/>
      <c r="V5598" s="330"/>
      <c r="W5598" s="330"/>
    </row>
    <row r="5599" spans="1:23" s="124" customFormat="1" ht="23.25" hidden="1" customHeight="1" x14ac:dyDescent="0.25">
      <c r="A5599" s="124" t="s">
        <v>6</v>
      </c>
      <c r="B5599" s="124" t="s">
        <v>9096</v>
      </c>
      <c r="C5599" s="118" t="s">
        <v>1553</v>
      </c>
      <c r="D5599" s="118" t="s">
        <v>9097</v>
      </c>
      <c r="E5599" s="124" t="s">
        <v>9098</v>
      </c>
      <c r="F5599" s="499" t="s">
        <v>32</v>
      </c>
      <c r="G5599" s="936">
        <v>1</v>
      </c>
      <c r="H5599" s="650" t="s">
        <v>9099</v>
      </c>
      <c r="I5599" s="650" t="s">
        <v>9099</v>
      </c>
      <c r="J5599" s="168">
        <v>45280</v>
      </c>
      <c r="K5599" s="673" t="s">
        <v>1553</v>
      </c>
      <c r="L5599" s="276" t="s">
        <v>9100</v>
      </c>
      <c r="M5599" s="652" t="s">
        <v>3729</v>
      </c>
      <c r="N5599" s="653">
        <v>45279</v>
      </c>
      <c r="O5599" s="653">
        <v>45281</v>
      </c>
      <c r="P5599" s="158"/>
      <c r="Q5599" s="276" t="s">
        <v>100</v>
      </c>
      <c r="R5599" s="86"/>
      <c r="S5599" s="330"/>
      <c r="T5599" s="330"/>
      <c r="U5599" s="330"/>
      <c r="V5599" s="330"/>
      <c r="W5599" s="330"/>
    </row>
    <row r="5600" spans="1:23" s="124" customFormat="1" ht="23.25" hidden="1" customHeight="1" x14ac:dyDescent="0.25">
      <c r="A5600" s="124" t="s">
        <v>7</v>
      </c>
      <c r="B5600" s="124" t="s">
        <v>9101</v>
      </c>
      <c r="C5600" s="118" t="s">
        <v>1553</v>
      </c>
      <c r="D5600" s="118" t="s">
        <v>9102</v>
      </c>
      <c r="E5600" s="124" t="s">
        <v>9103</v>
      </c>
      <c r="F5600" s="118" t="s">
        <v>32</v>
      </c>
      <c r="G5600" s="118">
        <v>1</v>
      </c>
      <c r="H5600" s="650" t="s">
        <v>9104</v>
      </c>
      <c r="I5600" s="650" t="s">
        <v>9104</v>
      </c>
      <c r="J5600" s="500">
        <v>45306</v>
      </c>
      <c r="K5600" s="673" t="s">
        <v>1553</v>
      </c>
      <c r="L5600" s="276" t="s">
        <v>9105</v>
      </c>
      <c r="M5600" s="652" t="s">
        <v>3106</v>
      </c>
      <c r="N5600" s="653">
        <v>45309</v>
      </c>
      <c r="O5600" s="653">
        <v>45327</v>
      </c>
      <c r="P5600" s="158"/>
      <c r="Q5600" s="276" t="s">
        <v>100</v>
      </c>
      <c r="R5600" s="86"/>
      <c r="S5600" s="330"/>
      <c r="T5600" s="330"/>
      <c r="U5600" s="330"/>
      <c r="V5600" s="330"/>
      <c r="W5600" s="330"/>
    </row>
    <row r="5601" spans="1:23" s="124" customFormat="1" ht="23.25" hidden="1" customHeight="1" x14ac:dyDescent="0.25">
      <c r="A5601" s="124" t="s">
        <v>7</v>
      </c>
      <c r="B5601" s="124" t="s">
        <v>9106</v>
      </c>
      <c r="C5601" s="118" t="s">
        <v>9107</v>
      </c>
      <c r="D5601" s="118" t="s">
        <v>9108</v>
      </c>
      <c r="E5601" s="124" t="s">
        <v>9109</v>
      </c>
      <c r="F5601" s="499" t="s">
        <v>32</v>
      </c>
      <c r="G5601" s="936">
        <v>2</v>
      </c>
      <c r="H5601" s="650" t="s">
        <v>9110</v>
      </c>
      <c r="I5601" s="650" t="s">
        <v>9110</v>
      </c>
      <c r="J5601" s="500">
        <v>45308</v>
      </c>
      <c r="K5601" s="673" t="s">
        <v>212</v>
      </c>
      <c r="L5601" s="276"/>
      <c r="M5601" s="652" t="s">
        <v>3106</v>
      </c>
      <c r="N5601" s="653">
        <v>45310</v>
      </c>
      <c r="O5601" s="279">
        <v>45313</v>
      </c>
      <c r="P5601" s="158"/>
      <c r="Q5601" s="271" t="s">
        <v>67</v>
      </c>
      <c r="R5601" s="86"/>
      <c r="S5601" s="330"/>
      <c r="T5601" s="330"/>
      <c r="U5601" s="330"/>
      <c r="V5601" s="330"/>
      <c r="W5601" s="330"/>
    </row>
    <row r="5602" spans="1:23" s="124" customFormat="1" ht="23.25" hidden="1" customHeight="1" x14ac:dyDescent="0.25">
      <c r="A5602" s="124" t="s">
        <v>7</v>
      </c>
      <c r="B5602" s="124" t="s">
        <v>9106</v>
      </c>
      <c r="C5602" s="118" t="s">
        <v>9107</v>
      </c>
      <c r="D5602" s="118" t="s">
        <v>9108</v>
      </c>
      <c r="E5602" s="124" t="s">
        <v>9109</v>
      </c>
      <c r="F5602" s="499" t="s">
        <v>32</v>
      </c>
      <c r="G5602" s="936">
        <v>2</v>
      </c>
      <c r="H5602" s="650">
        <v>135.71</v>
      </c>
      <c r="I5602" s="650">
        <f>H5602*G5602</f>
        <v>271.42</v>
      </c>
      <c r="J5602" s="500">
        <v>45308</v>
      </c>
      <c r="K5602" s="673" t="s">
        <v>212</v>
      </c>
      <c r="L5602" s="276" t="s">
        <v>9111</v>
      </c>
      <c r="M5602" s="652" t="s">
        <v>193</v>
      </c>
      <c r="N5602" s="653">
        <v>45320</v>
      </c>
      <c r="O5602" s="653">
        <v>45322</v>
      </c>
      <c r="P5602" s="158"/>
      <c r="Q5602" s="271" t="s">
        <v>100</v>
      </c>
      <c r="R5602" s="86"/>
      <c r="S5602" s="330"/>
      <c r="T5602" s="330"/>
      <c r="U5602" s="330"/>
      <c r="V5602" s="330"/>
      <c r="W5602" s="330"/>
    </row>
    <row r="5603" spans="1:23" s="124" customFormat="1" ht="23.25" hidden="1" customHeight="1" x14ac:dyDescent="0.25">
      <c r="A5603" s="124" t="s">
        <v>7</v>
      </c>
      <c r="B5603" s="124" t="s">
        <v>9112</v>
      </c>
      <c r="C5603" s="118"/>
      <c r="D5603" s="118" t="s">
        <v>9113</v>
      </c>
      <c r="E5603" s="330" t="s">
        <v>9112</v>
      </c>
      <c r="F5603" s="118" t="s">
        <v>32</v>
      </c>
      <c r="G5603" s="936">
        <v>1</v>
      </c>
      <c r="H5603" s="650">
        <v>319</v>
      </c>
      <c r="I5603" s="650">
        <v>319</v>
      </c>
      <c r="J5603" s="500">
        <v>45313</v>
      </c>
      <c r="K5603" s="673" t="s">
        <v>1345</v>
      </c>
      <c r="L5603" s="276" t="s">
        <v>9114</v>
      </c>
      <c r="M5603" s="652" t="s">
        <v>193</v>
      </c>
      <c r="N5603" s="653">
        <v>45327</v>
      </c>
      <c r="O5603" s="653">
        <v>45335</v>
      </c>
      <c r="P5603" s="158"/>
      <c r="Q5603" s="276" t="s">
        <v>100</v>
      </c>
      <c r="R5603" s="86"/>
      <c r="S5603" s="330"/>
      <c r="T5603" s="330"/>
      <c r="U5603" s="330"/>
      <c r="V5603" s="330"/>
      <c r="W5603" s="330"/>
    </row>
    <row r="5604" spans="1:23" s="124" customFormat="1" ht="23.25" hidden="1" customHeight="1" x14ac:dyDescent="0.25">
      <c r="A5604" s="445" t="s">
        <v>0</v>
      </c>
      <c r="B5604" s="124" t="s">
        <v>8350</v>
      </c>
      <c r="C5604" s="661" t="s">
        <v>5524</v>
      </c>
      <c r="D5604" s="422" t="s">
        <v>6452</v>
      </c>
      <c r="E5604" s="481" t="s">
        <v>8351</v>
      </c>
      <c r="F5604" s="332" t="s">
        <v>3141</v>
      </c>
      <c r="G5604" s="332">
        <v>2</v>
      </c>
      <c r="H5604" s="650">
        <v>376.26</v>
      </c>
      <c r="I5604" s="650">
        <f>G5604*H5604</f>
        <v>752.52</v>
      </c>
      <c r="J5604" s="500">
        <v>45026</v>
      </c>
      <c r="K5604" s="673" t="s">
        <v>5524</v>
      </c>
      <c r="L5604" s="276" t="s">
        <v>9115</v>
      </c>
      <c r="M5604" s="652" t="s">
        <v>5401</v>
      </c>
      <c r="N5604" s="653">
        <v>45273</v>
      </c>
      <c r="O5604" s="653">
        <v>45278</v>
      </c>
      <c r="P5604" s="1000"/>
      <c r="Q5604" s="2" t="s">
        <v>100</v>
      </c>
      <c r="R5604" s="455">
        <f>IF(F5604&lt;&gt;"",YEAR(J5604))</f>
        <v>2023</v>
      </c>
      <c r="S5604" s="330"/>
      <c r="T5604" s="330"/>
      <c r="U5604" s="330"/>
      <c r="V5604" s="330"/>
      <c r="W5604" s="330"/>
    </row>
    <row r="5605" spans="1:23" s="270" customFormat="1" ht="23.25" hidden="1" customHeight="1" x14ac:dyDescent="0.25">
      <c r="A5605" s="124" t="s">
        <v>6</v>
      </c>
      <c r="B5605" s="124" t="s">
        <v>9116</v>
      </c>
      <c r="C5605" s="118"/>
      <c r="D5605" s="118" t="s">
        <v>9117</v>
      </c>
      <c r="E5605" s="124" t="s">
        <v>9118</v>
      </c>
      <c r="F5605" s="118" t="s">
        <v>32</v>
      </c>
      <c r="G5605" s="118">
        <v>1</v>
      </c>
      <c r="H5605" s="650">
        <v>1636</v>
      </c>
      <c r="I5605" s="650">
        <v>1636</v>
      </c>
      <c r="J5605" s="500">
        <v>45314</v>
      </c>
      <c r="K5605" s="673" t="s">
        <v>1345</v>
      </c>
      <c r="L5605" s="276"/>
      <c r="M5605" s="652" t="s">
        <v>3697</v>
      </c>
      <c r="N5605" s="653">
        <v>45327</v>
      </c>
      <c r="O5605" s="653">
        <v>45348</v>
      </c>
      <c r="P5605" s="158" t="s">
        <v>66</v>
      </c>
      <c r="Q5605" s="276" t="s">
        <v>100</v>
      </c>
      <c r="R5605" s="86"/>
      <c r="S5605" s="330"/>
      <c r="T5605" s="330"/>
      <c r="U5605" s="330"/>
      <c r="V5605" s="330"/>
      <c r="W5605" s="330"/>
    </row>
    <row r="5606" spans="1:23" s="124" customFormat="1" ht="23.25" hidden="1" customHeight="1" x14ac:dyDescent="0.25">
      <c r="A5606" s="124" t="s">
        <v>7</v>
      </c>
      <c r="B5606" s="124" t="s">
        <v>9119</v>
      </c>
      <c r="C5606" s="118"/>
      <c r="D5606" s="118" t="s">
        <v>9120</v>
      </c>
      <c r="E5606" s="124" t="s">
        <v>9121</v>
      </c>
      <c r="F5606" s="118" t="s">
        <v>64</v>
      </c>
      <c r="G5606" s="118">
        <v>1</v>
      </c>
      <c r="H5606" s="650">
        <v>975</v>
      </c>
      <c r="I5606" s="650">
        <v>975</v>
      </c>
      <c r="J5606" s="500">
        <v>45315</v>
      </c>
      <c r="K5606" s="673" t="s">
        <v>8293</v>
      </c>
      <c r="L5606" s="276"/>
      <c r="M5606" s="652" t="s">
        <v>193</v>
      </c>
      <c r="N5606" s="653">
        <v>45320</v>
      </c>
      <c r="O5606" s="653">
        <v>45320</v>
      </c>
      <c r="P5606" s="158" t="s">
        <v>4237</v>
      </c>
      <c r="Q5606" s="276" t="s">
        <v>100</v>
      </c>
      <c r="R5606" s="86"/>
      <c r="S5606" s="330"/>
      <c r="T5606" s="330"/>
      <c r="U5606" s="330"/>
      <c r="V5606" s="330"/>
      <c r="W5606" s="330"/>
    </row>
    <row r="5607" spans="1:23" s="124" customFormat="1" ht="23.25" hidden="1" customHeight="1" x14ac:dyDescent="0.25">
      <c r="A5607" s="4" t="s">
        <v>0</v>
      </c>
      <c r="B5607" s="124" t="s">
        <v>6164</v>
      </c>
      <c r="C5607" s="691" t="s">
        <v>5524</v>
      </c>
      <c r="D5607" s="422" t="s">
        <v>6165</v>
      </c>
      <c r="E5607" s="389" t="s">
        <v>6166</v>
      </c>
      <c r="F5607" s="344" t="s">
        <v>44</v>
      </c>
      <c r="G5607" s="692">
        <v>4</v>
      </c>
      <c r="H5607" s="650">
        <v>0</v>
      </c>
      <c r="I5607" s="650">
        <f>H5607*G5607</f>
        <v>0</v>
      </c>
      <c r="J5607" s="420">
        <v>45179</v>
      </c>
      <c r="K5607" s="598" t="s">
        <v>5524</v>
      </c>
      <c r="L5607" s="276" t="s">
        <v>9115</v>
      </c>
      <c r="M5607" s="652" t="s">
        <v>5401</v>
      </c>
      <c r="N5607" s="653">
        <v>45273</v>
      </c>
      <c r="O5607" s="653">
        <v>45278</v>
      </c>
      <c r="P5607" s="417"/>
      <c r="Q5607" s="2" t="s">
        <v>100</v>
      </c>
      <c r="R5607" s="455">
        <f>IF(F5607&lt;&gt;"",YEAR(J5607))</f>
        <v>2023</v>
      </c>
      <c r="S5607" s="330"/>
      <c r="T5607" s="330"/>
      <c r="U5607" s="330"/>
      <c r="V5607" s="330"/>
      <c r="W5607" s="330"/>
    </row>
    <row r="5608" spans="1:23" s="514" customFormat="1" ht="23.25" hidden="1" customHeight="1" x14ac:dyDescent="0.25">
      <c r="A5608" s="330" t="s">
        <v>6</v>
      </c>
      <c r="B5608" s="124" t="s">
        <v>9122</v>
      </c>
      <c r="C5608" s="118"/>
      <c r="D5608" s="118" t="s">
        <v>9123</v>
      </c>
      <c r="E5608" s="124" t="s">
        <v>9124</v>
      </c>
      <c r="F5608" s="118" t="s">
        <v>32</v>
      </c>
      <c r="G5608" s="118">
        <v>1</v>
      </c>
      <c r="H5608" s="650" t="s">
        <v>9125</v>
      </c>
      <c r="I5608" s="124" t="s">
        <v>9125</v>
      </c>
      <c r="J5608" s="500">
        <v>45315</v>
      </c>
      <c r="K5608" s="673" t="s">
        <v>1972</v>
      </c>
      <c r="L5608" s="276" t="s">
        <v>9126</v>
      </c>
      <c r="M5608" s="652" t="s">
        <v>193</v>
      </c>
      <c r="N5608" s="653">
        <v>45320</v>
      </c>
      <c r="O5608" s="653">
        <v>45322</v>
      </c>
      <c r="P5608" s="158"/>
      <c r="Q5608" s="276" t="s">
        <v>100</v>
      </c>
      <c r="R5608" s="86"/>
      <c r="S5608" s="330"/>
      <c r="T5608" s="330"/>
      <c r="U5608" s="330"/>
      <c r="V5608" s="330"/>
      <c r="W5608" s="330"/>
    </row>
    <row r="5609" spans="1:23" s="124" customFormat="1" ht="23.25" hidden="1" customHeight="1" x14ac:dyDescent="0.25">
      <c r="A5609" s="124" t="s">
        <v>0</v>
      </c>
      <c r="B5609" s="124" t="s">
        <v>9127</v>
      </c>
      <c r="C5609" s="118"/>
      <c r="D5609" s="118" t="s">
        <v>9128</v>
      </c>
      <c r="E5609" s="124" t="s">
        <v>9129</v>
      </c>
      <c r="F5609" s="118" t="s">
        <v>32</v>
      </c>
      <c r="G5609" s="118">
        <v>1</v>
      </c>
      <c r="H5609" s="650">
        <v>912.39</v>
      </c>
      <c r="I5609" s="650">
        <v>912.39</v>
      </c>
      <c r="J5609" s="500">
        <v>45322</v>
      </c>
      <c r="K5609" s="673" t="s">
        <v>341</v>
      </c>
      <c r="L5609" s="276" t="s">
        <v>9130</v>
      </c>
      <c r="M5609" s="652" t="s">
        <v>193</v>
      </c>
      <c r="N5609" s="653">
        <v>45323</v>
      </c>
      <c r="O5609" s="653">
        <v>45323</v>
      </c>
      <c r="P5609" s="158"/>
      <c r="Q5609" s="276" t="s">
        <v>100</v>
      </c>
      <c r="R5609" s="86"/>
      <c r="S5609" s="330"/>
      <c r="T5609" s="330"/>
      <c r="U5609" s="330"/>
      <c r="V5609" s="330"/>
      <c r="W5609" s="330"/>
    </row>
    <row r="5610" spans="1:23" s="124" customFormat="1" ht="23.25" hidden="1" customHeight="1" x14ac:dyDescent="0.25">
      <c r="A5610" s="124" t="s">
        <v>9</v>
      </c>
      <c r="B5610" s="124" t="s">
        <v>9131</v>
      </c>
      <c r="C5610" s="118"/>
      <c r="D5610" s="118" t="s">
        <v>9132</v>
      </c>
      <c r="E5610" s="124" t="s">
        <v>9133</v>
      </c>
      <c r="F5610" s="499" t="s">
        <v>32</v>
      </c>
      <c r="G5610" s="936">
        <v>3</v>
      </c>
      <c r="H5610" s="778">
        <v>8.41</v>
      </c>
      <c r="I5610" s="650">
        <f>H5610*G5610</f>
        <v>25.23</v>
      </c>
      <c r="J5610" s="168">
        <v>45323</v>
      </c>
      <c r="K5610" s="673" t="s">
        <v>234</v>
      </c>
      <c r="L5610" s="276"/>
      <c r="M5610" s="652" t="s">
        <v>4279</v>
      </c>
      <c r="N5610" s="653">
        <v>45327</v>
      </c>
      <c r="O5610" s="653">
        <v>45335</v>
      </c>
      <c r="P5610" s="158"/>
      <c r="Q5610" s="276" t="s">
        <v>100</v>
      </c>
      <c r="R5610" s="86"/>
    </row>
    <row r="5611" spans="1:23" s="124" customFormat="1" ht="23.25" hidden="1" customHeight="1" x14ac:dyDescent="0.25">
      <c r="A5611" s="124" t="s">
        <v>9</v>
      </c>
      <c r="B5611" s="124" t="s">
        <v>9134</v>
      </c>
      <c r="C5611" s="118"/>
      <c r="D5611" s="118" t="s">
        <v>9135</v>
      </c>
      <c r="E5611" s="124" t="s">
        <v>9136</v>
      </c>
      <c r="F5611" s="499" t="s">
        <v>32</v>
      </c>
      <c r="G5611" s="936">
        <v>3</v>
      </c>
      <c r="H5611" s="650">
        <v>7.65</v>
      </c>
      <c r="I5611" s="650">
        <f>H5611*G5611</f>
        <v>22.950000000000003</v>
      </c>
      <c r="J5611" s="168">
        <v>45323</v>
      </c>
      <c r="K5611" s="673" t="s">
        <v>234</v>
      </c>
      <c r="L5611" s="276"/>
      <c r="M5611" s="652" t="s">
        <v>4279</v>
      </c>
      <c r="N5611" s="653">
        <v>45327</v>
      </c>
      <c r="O5611" s="653">
        <v>45335</v>
      </c>
      <c r="P5611" s="158"/>
      <c r="Q5611" s="276" t="s">
        <v>100</v>
      </c>
      <c r="R5611" s="86"/>
      <c r="S5611" s="330"/>
      <c r="T5611" s="330"/>
      <c r="U5611" s="330"/>
      <c r="V5611" s="330"/>
      <c r="W5611" s="330"/>
    </row>
    <row r="5612" spans="1:23" ht="23.25" hidden="1" customHeight="1" x14ac:dyDescent="0.25">
      <c r="A5612" s="124" t="s">
        <v>9</v>
      </c>
      <c r="B5612" s="124" t="s">
        <v>9137</v>
      </c>
      <c r="C5612" s="118"/>
      <c r="D5612" s="118" t="s">
        <v>9138</v>
      </c>
      <c r="E5612" s="124" t="s">
        <v>9139</v>
      </c>
      <c r="F5612" s="499" t="s">
        <v>32</v>
      </c>
      <c r="G5612" s="936">
        <v>3</v>
      </c>
      <c r="H5612" s="650">
        <v>10.3</v>
      </c>
      <c r="I5612" s="650">
        <f>H5612*G5612</f>
        <v>30.900000000000002</v>
      </c>
      <c r="J5612" s="168">
        <v>45323</v>
      </c>
      <c r="K5612" s="673" t="s">
        <v>234</v>
      </c>
      <c r="L5612" s="276"/>
      <c r="M5612" s="652" t="s">
        <v>4279</v>
      </c>
      <c r="N5612" s="653">
        <v>45327</v>
      </c>
      <c r="O5612" s="653">
        <v>45335</v>
      </c>
      <c r="P5612" s="158"/>
      <c r="Q5612" s="276" t="s">
        <v>100</v>
      </c>
      <c r="R5612" s="86"/>
    </row>
    <row r="5613" spans="1:23" s="124" customFormat="1" ht="48" hidden="1" customHeight="1" x14ac:dyDescent="0.25">
      <c r="A5613" s="124" t="s">
        <v>0</v>
      </c>
      <c r="B5613" s="124" t="s">
        <v>9140</v>
      </c>
      <c r="C5613" s="118" t="s">
        <v>7448</v>
      </c>
      <c r="D5613" s="118" t="s">
        <v>9141</v>
      </c>
      <c r="E5613" s="124" t="s">
        <v>9142</v>
      </c>
      <c r="F5613" s="118" t="s">
        <v>348</v>
      </c>
      <c r="G5613" s="118">
        <v>1</v>
      </c>
      <c r="H5613" s="650"/>
      <c r="I5613" s="650">
        <f>G5613*H5613</f>
        <v>0</v>
      </c>
      <c r="J5613" s="500">
        <v>45260</v>
      </c>
      <c r="K5613" s="673" t="s">
        <v>5</v>
      </c>
      <c r="L5613" s="276" t="s">
        <v>9143</v>
      </c>
      <c r="M5613" s="652" t="s">
        <v>85</v>
      </c>
      <c r="N5613" s="653">
        <v>45607</v>
      </c>
      <c r="O5613" s="653">
        <v>45607</v>
      </c>
      <c r="P5613" s="276" t="s">
        <v>9144</v>
      </c>
      <c r="Q5613" s="276" t="s">
        <v>67</v>
      </c>
      <c r="R5613" s="455">
        <f>IF(F5613&lt;&gt;"",YEAR(J5613))</f>
        <v>2023</v>
      </c>
      <c r="S5613" s="330"/>
      <c r="T5613" s="330"/>
      <c r="U5613" s="330"/>
      <c r="V5613" s="330"/>
      <c r="W5613" s="330"/>
    </row>
    <row r="5614" spans="1:23" s="124" customFormat="1" ht="23.25" hidden="1" customHeight="1" x14ac:dyDescent="0.25">
      <c r="A5614" s="124" t="s">
        <v>0</v>
      </c>
      <c r="B5614" s="124" t="s">
        <v>9145</v>
      </c>
      <c r="C5614" s="118"/>
      <c r="D5614" s="118" t="s">
        <v>9146</v>
      </c>
      <c r="E5614" s="124" t="s">
        <v>9147</v>
      </c>
      <c r="F5614" s="118" t="s">
        <v>32</v>
      </c>
      <c r="G5614" s="118">
        <v>1</v>
      </c>
      <c r="H5614" s="650" t="s">
        <v>9148</v>
      </c>
      <c r="I5614" s="650" t="s">
        <v>9148</v>
      </c>
      <c r="J5614" s="500">
        <v>45273</v>
      </c>
      <c r="K5614" s="673" t="s">
        <v>341</v>
      </c>
      <c r="L5614" s="276" t="s">
        <v>9149</v>
      </c>
      <c r="M5614" s="652" t="s">
        <v>3073</v>
      </c>
      <c r="N5614" s="653">
        <v>45278</v>
      </c>
      <c r="O5614" s="653">
        <v>45281</v>
      </c>
      <c r="P5614" s="158"/>
      <c r="Q5614" s="276" t="s">
        <v>67</v>
      </c>
      <c r="R5614" s="455">
        <f>IF(F5614&lt;&gt;"",YEAR(J5614))</f>
        <v>2023</v>
      </c>
    </row>
    <row r="5615" spans="1:23" s="124" customFormat="1" ht="23.25" hidden="1" customHeight="1" x14ac:dyDescent="0.25">
      <c r="A5615" s="124" t="s">
        <v>2</v>
      </c>
      <c r="B5615" s="124" t="s">
        <v>9150</v>
      </c>
      <c r="C5615" s="118"/>
      <c r="D5615" s="118"/>
      <c r="E5615" s="124" t="s">
        <v>9150</v>
      </c>
      <c r="F5615" s="499" t="s">
        <v>32</v>
      </c>
      <c r="G5615" s="936"/>
      <c r="H5615" s="778"/>
      <c r="I5615" s="650"/>
      <c r="J5615" s="500">
        <v>45329</v>
      </c>
      <c r="K5615" s="673" t="s">
        <v>287</v>
      </c>
      <c r="L5615" s="276" t="s">
        <v>9151</v>
      </c>
      <c r="M5615" s="652" t="s">
        <v>4279</v>
      </c>
      <c r="N5615" s="654">
        <v>45335</v>
      </c>
      <c r="O5615" s="654">
        <v>45342</v>
      </c>
      <c r="P5615" s="158"/>
      <c r="Q5615" s="276" t="s">
        <v>100</v>
      </c>
      <c r="R5615" s="86"/>
      <c r="S5615" s="330"/>
      <c r="T5615" s="330"/>
      <c r="U5615" s="330"/>
      <c r="V5615" s="330"/>
      <c r="W5615" s="330"/>
    </row>
    <row r="5616" spans="1:23" s="124" customFormat="1" ht="29.25" hidden="1" customHeight="1" x14ac:dyDescent="0.25">
      <c r="A5616" s="124" t="s">
        <v>0</v>
      </c>
      <c r="B5616" s="124" t="s">
        <v>9152</v>
      </c>
      <c r="C5616" s="118"/>
      <c r="D5616" s="118"/>
      <c r="E5616" s="124" t="s">
        <v>9153</v>
      </c>
      <c r="F5616" s="118" t="s">
        <v>32</v>
      </c>
      <c r="G5616" s="936">
        <v>1</v>
      </c>
      <c r="H5616" s="778">
        <v>199</v>
      </c>
      <c r="I5616" s="650">
        <v>199</v>
      </c>
      <c r="J5616" s="500">
        <v>45329</v>
      </c>
      <c r="K5616" s="673" t="s">
        <v>1892</v>
      </c>
      <c r="L5616" s="276" t="s">
        <v>9154</v>
      </c>
      <c r="M5616" s="652" t="s">
        <v>4279</v>
      </c>
      <c r="N5616" s="653">
        <v>45330</v>
      </c>
      <c r="O5616" s="653">
        <v>45335</v>
      </c>
      <c r="P5616" s="158"/>
      <c r="Q5616" s="276" t="s">
        <v>67</v>
      </c>
      <c r="R5616" s="86"/>
      <c r="S5616" s="330"/>
      <c r="T5616" s="330"/>
      <c r="U5616" s="330"/>
      <c r="V5616" s="330"/>
      <c r="W5616" s="330"/>
    </row>
    <row r="5617" spans="1:23" s="124" customFormat="1" ht="23.25" hidden="1" customHeight="1" x14ac:dyDescent="0.25">
      <c r="A5617" s="124" t="s">
        <v>0</v>
      </c>
      <c r="B5617" s="509" t="s">
        <v>9155</v>
      </c>
      <c r="C5617" s="118"/>
      <c r="D5617" s="509" t="s">
        <v>9156</v>
      </c>
      <c r="E5617" s="532" t="s">
        <v>9157</v>
      </c>
      <c r="F5617" s="118" t="s">
        <v>32</v>
      </c>
      <c r="G5617" s="118">
        <v>1</v>
      </c>
      <c r="H5617" s="778">
        <v>1848</v>
      </c>
      <c r="I5617" s="650">
        <v>1848</v>
      </c>
      <c r="J5617" s="500">
        <v>45338</v>
      </c>
      <c r="K5617" s="673" t="s">
        <v>4670</v>
      </c>
      <c r="L5617" s="276" t="s">
        <v>9158</v>
      </c>
      <c r="M5617" s="652" t="s">
        <v>4237</v>
      </c>
      <c r="N5617" s="653">
        <v>45338</v>
      </c>
      <c r="O5617" s="835"/>
      <c r="P5617" s="158"/>
      <c r="Q5617" s="276" t="s">
        <v>100</v>
      </c>
      <c r="R5617" s="86"/>
      <c r="S5617" s="330"/>
      <c r="T5617" s="330"/>
      <c r="U5617" s="330"/>
      <c r="V5617" s="330"/>
      <c r="W5617" s="330"/>
    </row>
    <row r="5618" spans="1:23" s="124" customFormat="1" ht="23.25" hidden="1" customHeight="1" x14ac:dyDescent="0.25">
      <c r="A5618" s="124" t="s">
        <v>0</v>
      </c>
      <c r="B5618" s="124" t="s">
        <v>9159</v>
      </c>
      <c r="C5618" s="118" t="s">
        <v>5</v>
      </c>
      <c r="D5618" s="118" t="s">
        <v>9160</v>
      </c>
      <c r="E5618" s="1001" t="s">
        <v>9161</v>
      </c>
      <c r="F5618" s="118" t="s">
        <v>32</v>
      </c>
      <c r="G5618" s="118">
        <v>2</v>
      </c>
      <c r="H5618" s="650">
        <v>493.99</v>
      </c>
      <c r="I5618" s="650">
        <f>H5618*G5618</f>
        <v>987.98</v>
      </c>
      <c r="J5618" s="500">
        <v>45372</v>
      </c>
      <c r="K5618" s="673" t="s">
        <v>5</v>
      </c>
      <c r="L5618" s="276" t="s">
        <v>9162</v>
      </c>
      <c r="M5618" s="652" t="s">
        <v>66</v>
      </c>
      <c r="N5618" s="653">
        <v>45371</v>
      </c>
      <c r="O5618" s="653">
        <v>45388</v>
      </c>
      <c r="P5618" s="312" t="s">
        <v>9163</v>
      </c>
      <c r="Q5618" s="271" t="s">
        <v>67</v>
      </c>
      <c r="R5618" s="86"/>
      <c r="S5618" s="330"/>
      <c r="T5618" s="330"/>
      <c r="U5618" s="330"/>
      <c r="V5618" s="330"/>
      <c r="W5618" s="330"/>
    </row>
    <row r="5619" spans="1:23" s="124" customFormat="1" ht="23.25" hidden="1" customHeight="1" x14ac:dyDescent="0.25">
      <c r="A5619" s="124" t="s">
        <v>0</v>
      </c>
      <c r="B5619" s="124" t="s">
        <v>9164</v>
      </c>
      <c r="C5619" s="118"/>
      <c r="D5619" s="118" t="s">
        <v>9165</v>
      </c>
      <c r="E5619" s="124" t="s">
        <v>9166</v>
      </c>
      <c r="F5619" s="118" t="s">
        <v>50</v>
      </c>
      <c r="G5619" s="118">
        <v>2</v>
      </c>
      <c r="H5619" s="650"/>
      <c r="I5619" s="650" t="s">
        <v>9167</v>
      </c>
      <c r="J5619" s="500">
        <v>45445</v>
      </c>
      <c r="K5619" s="673" t="s">
        <v>33</v>
      </c>
      <c r="L5619" s="276"/>
      <c r="M5619" s="652" t="s">
        <v>1873</v>
      </c>
      <c r="N5619" s="653">
        <v>45448</v>
      </c>
      <c r="O5619" s="653">
        <v>45455</v>
      </c>
      <c r="P5619" s="158"/>
      <c r="Q5619" s="271" t="s">
        <v>100</v>
      </c>
      <c r="R5619" s="86"/>
    </row>
    <row r="5620" spans="1:23" s="124" customFormat="1" ht="23.25" hidden="1" customHeight="1" x14ac:dyDescent="0.25">
      <c r="A5620" s="124" t="s">
        <v>0</v>
      </c>
      <c r="B5620" s="124" t="s">
        <v>9168</v>
      </c>
      <c r="C5620" s="118"/>
      <c r="D5620" s="118"/>
      <c r="E5620" s="124" t="s">
        <v>9168</v>
      </c>
      <c r="F5620" s="118" t="s">
        <v>50</v>
      </c>
      <c r="G5620" s="118">
        <v>20</v>
      </c>
      <c r="H5620" s="650"/>
      <c r="I5620" s="650"/>
      <c r="J5620" s="161">
        <v>45352</v>
      </c>
      <c r="K5620" s="673" t="s">
        <v>33</v>
      </c>
      <c r="L5620" s="276"/>
      <c r="M5620" s="652" t="s">
        <v>3014</v>
      </c>
      <c r="N5620" s="653">
        <v>45363</v>
      </c>
      <c r="O5620" s="654">
        <v>45371</v>
      </c>
      <c r="P5620" s="158"/>
      <c r="Q5620" s="271" t="s">
        <v>100</v>
      </c>
      <c r="R5620" s="86"/>
      <c r="S5620" s="330"/>
      <c r="T5620" s="330"/>
      <c r="U5620" s="330"/>
      <c r="V5620" s="330"/>
      <c r="W5620" s="330"/>
    </row>
    <row r="5621" spans="1:23" s="124" customFormat="1" ht="23.25" hidden="1" customHeight="1" x14ac:dyDescent="0.25">
      <c r="A5621" s="440" t="s">
        <v>0</v>
      </c>
      <c r="B5621" s="124" t="s">
        <v>8951</v>
      </c>
      <c r="C5621" s="118" t="s">
        <v>185</v>
      </c>
      <c r="D5621" s="118" t="s">
        <v>8952</v>
      </c>
      <c r="E5621" s="124" t="s">
        <v>8951</v>
      </c>
      <c r="F5621" s="118" t="s">
        <v>50</v>
      </c>
      <c r="G5621" s="118">
        <v>6</v>
      </c>
      <c r="H5621" s="650">
        <v>49.83</v>
      </c>
      <c r="I5621" s="650">
        <f>H5621*G5621</f>
        <v>298.98</v>
      </c>
      <c r="J5621" s="500">
        <v>45352</v>
      </c>
      <c r="K5621" s="673" t="s">
        <v>33</v>
      </c>
      <c r="L5621" s="312"/>
      <c r="M5621" s="652" t="s">
        <v>3106</v>
      </c>
      <c r="N5621" s="653">
        <v>45310</v>
      </c>
      <c r="O5621" s="279">
        <v>45313</v>
      </c>
      <c r="P5621" s="455"/>
      <c r="Q5621" s="122" t="s">
        <v>67</v>
      </c>
      <c r="S5621" s="330"/>
      <c r="T5621" s="330"/>
      <c r="U5621" s="330"/>
      <c r="V5621" s="330"/>
      <c r="W5621" s="330"/>
    </row>
    <row r="5622" spans="1:23" s="124" customFormat="1" ht="23.25" hidden="1" customHeight="1" x14ac:dyDescent="0.25">
      <c r="A5622" s="124" t="s">
        <v>0</v>
      </c>
      <c r="B5622" s="124" t="s">
        <v>9169</v>
      </c>
      <c r="C5622" s="118" t="s">
        <v>9170</v>
      </c>
      <c r="D5622" s="118" t="s">
        <v>9171</v>
      </c>
      <c r="E5622" s="124" t="s">
        <v>9172</v>
      </c>
      <c r="F5622" s="118" t="s">
        <v>50</v>
      </c>
      <c r="G5622" s="936">
        <v>1</v>
      </c>
      <c r="H5622" s="650"/>
      <c r="I5622" s="650" t="s">
        <v>9173</v>
      </c>
      <c r="J5622" s="500">
        <v>45352</v>
      </c>
      <c r="K5622" s="673" t="s">
        <v>33</v>
      </c>
      <c r="L5622" s="276"/>
      <c r="M5622" s="652" t="s">
        <v>3106</v>
      </c>
      <c r="N5622" s="653">
        <v>45310</v>
      </c>
      <c r="O5622" s="279">
        <v>45313</v>
      </c>
      <c r="P5622" s="158"/>
      <c r="Q5622" s="271" t="s">
        <v>100</v>
      </c>
      <c r="R5622" s="86"/>
    </row>
    <row r="5623" spans="1:23" s="536" customFormat="1" ht="23.25" hidden="1" customHeight="1" x14ac:dyDescent="0.25">
      <c r="A5623" s="124" t="s">
        <v>0</v>
      </c>
      <c r="B5623" s="124" t="s">
        <v>9174</v>
      </c>
      <c r="C5623" s="118" t="s">
        <v>4253</v>
      </c>
      <c r="D5623" s="118" t="s">
        <v>9175</v>
      </c>
      <c r="E5623" s="124" t="s">
        <v>9176</v>
      </c>
      <c r="F5623" s="118" t="s">
        <v>8402</v>
      </c>
      <c r="G5623" s="118">
        <v>2</v>
      </c>
      <c r="H5623" s="650"/>
      <c r="I5623" s="650"/>
      <c r="J5623" s="161">
        <v>45356</v>
      </c>
      <c r="K5623" s="673" t="s">
        <v>33</v>
      </c>
      <c r="L5623" s="276"/>
      <c r="M5623" s="652" t="s">
        <v>3014</v>
      </c>
      <c r="N5623" s="653">
        <v>45363</v>
      </c>
      <c r="O5623" s="654">
        <v>45371</v>
      </c>
      <c r="P5623" s="158"/>
      <c r="Q5623" s="271" t="s">
        <v>100</v>
      </c>
      <c r="R5623" s="86"/>
      <c r="S5623" s="330"/>
      <c r="T5623" s="330"/>
      <c r="U5623" s="330"/>
      <c r="V5623" s="330"/>
      <c r="W5623" s="330"/>
    </row>
    <row r="5624" spans="1:23" ht="23.25" hidden="1" customHeight="1" x14ac:dyDescent="0.25">
      <c r="A5624" s="124" t="s">
        <v>0</v>
      </c>
      <c r="B5624" s="86" t="s">
        <v>9177</v>
      </c>
      <c r="C5624" s="118" t="s">
        <v>5524</v>
      </c>
      <c r="D5624" s="903" t="s">
        <v>9178</v>
      </c>
      <c r="E5624" s="124" t="s">
        <v>9179</v>
      </c>
      <c r="F5624" s="118" t="s">
        <v>94</v>
      </c>
      <c r="G5624" s="118">
        <v>10</v>
      </c>
      <c r="H5624" s="650"/>
      <c r="I5624" s="650"/>
      <c r="J5624" s="958">
        <v>45356</v>
      </c>
      <c r="K5624" s="673" t="s">
        <v>5524</v>
      </c>
      <c r="L5624" s="276" t="s">
        <v>9180</v>
      </c>
      <c r="M5624" s="652" t="s">
        <v>3014</v>
      </c>
      <c r="N5624" s="653">
        <v>45358</v>
      </c>
      <c r="O5624" s="653">
        <v>45362</v>
      </c>
      <c r="P5624" s="158"/>
      <c r="Q5624" s="2" t="s">
        <v>100</v>
      </c>
      <c r="R5624" s="86"/>
    </row>
    <row r="5625" spans="1:23" ht="23.25" hidden="1" customHeight="1" x14ac:dyDescent="0.25">
      <c r="A5625" s="124" t="s">
        <v>0</v>
      </c>
      <c r="B5625" s="86" t="s">
        <v>9177</v>
      </c>
      <c r="C5625" s="118" t="s">
        <v>5524</v>
      </c>
      <c r="D5625" s="903" t="s">
        <v>9181</v>
      </c>
      <c r="E5625" s="124" t="s">
        <v>9179</v>
      </c>
      <c r="F5625" s="118" t="s">
        <v>8402</v>
      </c>
      <c r="G5625" s="118">
        <v>15</v>
      </c>
      <c r="H5625" s="650"/>
      <c r="I5625" s="650"/>
      <c r="J5625" s="958">
        <v>45356</v>
      </c>
      <c r="K5625" s="673" t="s">
        <v>5524</v>
      </c>
      <c r="L5625" s="276" t="s">
        <v>9180</v>
      </c>
      <c r="M5625" s="652" t="s">
        <v>3014</v>
      </c>
      <c r="N5625" s="653">
        <v>45358</v>
      </c>
      <c r="O5625" s="653">
        <v>45362</v>
      </c>
      <c r="P5625" s="1002"/>
      <c r="Q5625" s="2" t="s">
        <v>100</v>
      </c>
      <c r="R5625" s="158"/>
    </row>
    <row r="5626" spans="1:23" ht="23.25" hidden="1" customHeight="1" x14ac:dyDescent="0.25">
      <c r="A5626" s="124" t="s">
        <v>0</v>
      </c>
      <c r="B5626" s="86" t="s">
        <v>9177</v>
      </c>
      <c r="C5626" s="118" t="s">
        <v>5524</v>
      </c>
      <c r="D5626" s="443" t="s">
        <v>6069</v>
      </c>
      <c r="E5626" s="437" t="s">
        <v>6538</v>
      </c>
      <c r="F5626" s="118" t="s">
        <v>8402</v>
      </c>
      <c r="G5626" s="118">
        <v>10</v>
      </c>
      <c r="H5626" s="650"/>
      <c r="I5626" s="650"/>
      <c r="J5626" s="958">
        <v>45356</v>
      </c>
      <c r="K5626" s="673" t="s">
        <v>5524</v>
      </c>
      <c r="L5626" s="276" t="s">
        <v>9180</v>
      </c>
      <c r="M5626" s="652" t="s">
        <v>3014</v>
      </c>
      <c r="N5626" s="653">
        <v>45358</v>
      </c>
      <c r="O5626" s="653">
        <v>45362</v>
      </c>
      <c r="P5626" s="158"/>
      <c r="Q5626" s="2" t="s">
        <v>100</v>
      </c>
      <c r="R5626" s="86"/>
    </row>
    <row r="5627" spans="1:23" s="124" customFormat="1" ht="23.25" hidden="1" customHeight="1" x14ac:dyDescent="0.25">
      <c r="A5627" s="124" t="s">
        <v>0</v>
      </c>
      <c r="B5627" s="86" t="s">
        <v>9177</v>
      </c>
      <c r="C5627" s="118" t="s">
        <v>5524</v>
      </c>
      <c r="D5627" s="118">
        <v>6540036</v>
      </c>
      <c r="E5627" s="124" t="s">
        <v>6051</v>
      </c>
      <c r="F5627" s="118" t="s">
        <v>8402</v>
      </c>
      <c r="G5627" s="118">
        <v>5</v>
      </c>
      <c r="H5627" s="650"/>
      <c r="I5627" s="650"/>
      <c r="J5627" s="958">
        <v>45356</v>
      </c>
      <c r="K5627" s="673" t="s">
        <v>5524</v>
      </c>
      <c r="L5627" s="276" t="s">
        <v>9180</v>
      </c>
      <c r="M5627" s="652" t="s">
        <v>3014</v>
      </c>
      <c r="N5627" s="653">
        <v>45358</v>
      </c>
      <c r="O5627" s="653">
        <v>45362</v>
      </c>
      <c r="P5627" s="158"/>
      <c r="Q5627" s="2" t="s">
        <v>100</v>
      </c>
      <c r="R5627" s="86"/>
      <c r="S5627" s="330"/>
      <c r="T5627" s="330"/>
      <c r="U5627" s="330"/>
      <c r="V5627" s="330"/>
      <c r="W5627" s="330"/>
    </row>
    <row r="5628" spans="1:23" s="124" customFormat="1" ht="23.25" hidden="1" customHeight="1" x14ac:dyDescent="0.25">
      <c r="A5628" s="124" t="s">
        <v>7</v>
      </c>
      <c r="B5628" s="124" t="s">
        <v>9182</v>
      </c>
      <c r="C5628" s="118" t="s">
        <v>1003</v>
      </c>
      <c r="D5628" s="118" t="s">
        <v>9183</v>
      </c>
      <c r="E5628" s="124" t="s">
        <v>9184</v>
      </c>
      <c r="F5628" s="118" t="s">
        <v>32</v>
      </c>
      <c r="G5628" s="118">
        <v>1</v>
      </c>
      <c r="H5628" s="650">
        <v>410</v>
      </c>
      <c r="I5628" s="650">
        <v>410</v>
      </c>
      <c r="J5628" s="958">
        <v>45357</v>
      </c>
      <c r="K5628" s="673" t="s">
        <v>1003</v>
      </c>
      <c r="L5628" s="276" t="s">
        <v>9185</v>
      </c>
      <c r="M5628" s="652" t="s">
        <v>3014</v>
      </c>
      <c r="N5628" s="653">
        <v>45358</v>
      </c>
      <c r="O5628" s="653">
        <v>45362</v>
      </c>
      <c r="P5628" s="158"/>
      <c r="Q5628" s="276" t="s">
        <v>100</v>
      </c>
      <c r="R5628" s="86"/>
      <c r="S5628" s="330"/>
      <c r="T5628" s="330"/>
      <c r="U5628" s="330"/>
      <c r="V5628" s="330"/>
      <c r="W5628" s="330"/>
    </row>
    <row r="5629" spans="1:23" s="124" customFormat="1" ht="23.25" hidden="1" customHeight="1" x14ac:dyDescent="0.25">
      <c r="A5629" s="124" t="s">
        <v>4</v>
      </c>
      <c r="B5629" s="124" t="s">
        <v>9186</v>
      </c>
      <c r="C5629" s="118"/>
      <c r="D5629" s="664" t="s">
        <v>9187</v>
      </c>
      <c r="E5629" s="124" t="s">
        <v>9186</v>
      </c>
      <c r="F5629" s="118" t="s">
        <v>50</v>
      </c>
      <c r="G5629" s="118">
        <v>1</v>
      </c>
      <c r="H5629" s="650"/>
      <c r="I5629" s="650">
        <v>39.26</v>
      </c>
      <c r="J5629" s="500">
        <v>45369</v>
      </c>
      <c r="K5629" s="673" t="s">
        <v>33</v>
      </c>
      <c r="L5629" s="276"/>
      <c r="M5629" s="652" t="s">
        <v>66</v>
      </c>
      <c r="N5629" s="653">
        <v>45371</v>
      </c>
      <c r="O5629" s="654">
        <v>45377</v>
      </c>
      <c r="P5629" s="158"/>
      <c r="Q5629" s="271" t="s">
        <v>100</v>
      </c>
      <c r="R5629" s="86"/>
      <c r="S5629" s="330"/>
      <c r="T5629" s="330"/>
      <c r="U5629" s="330"/>
      <c r="V5629" s="330"/>
      <c r="W5629" s="330"/>
    </row>
    <row r="5630" spans="1:23" s="124" customFormat="1" ht="23.25" hidden="1" customHeight="1" x14ac:dyDescent="0.25">
      <c r="A5630" s="124" t="s">
        <v>7</v>
      </c>
      <c r="B5630" s="124" t="s">
        <v>9188</v>
      </c>
      <c r="C5630" s="118"/>
      <c r="D5630" s="118" t="s">
        <v>9189</v>
      </c>
      <c r="E5630" s="124" t="s">
        <v>9190</v>
      </c>
      <c r="F5630" s="118" t="s">
        <v>32</v>
      </c>
      <c r="G5630" s="118">
        <v>1</v>
      </c>
      <c r="H5630" s="650">
        <v>1893.89</v>
      </c>
      <c r="I5630" s="650">
        <v>1893.89</v>
      </c>
      <c r="J5630" s="500">
        <v>45369</v>
      </c>
      <c r="K5630" s="673" t="s">
        <v>256</v>
      </c>
      <c r="L5630" s="276"/>
      <c r="M5630" s="652" t="s">
        <v>129</v>
      </c>
      <c r="N5630" s="653">
        <v>45390</v>
      </c>
      <c r="O5630" s="653">
        <v>45400</v>
      </c>
      <c r="P5630" s="158"/>
      <c r="Q5630" s="271" t="s">
        <v>100</v>
      </c>
      <c r="R5630" s="86"/>
      <c r="S5630" s="564"/>
      <c r="T5630" s="564"/>
      <c r="U5630" s="564"/>
      <c r="V5630" s="564"/>
      <c r="W5630" s="564"/>
    </row>
    <row r="5631" spans="1:23" s="270" customFormat="1" ht="23.25" hidden="1" customHeight="1" x14ac:dyDescent="0.25">
      <c r="A5631" s="533" t="s">
        <v>9</v>
      </c>
      <c r="B5631" s="4" t="s">
        <v>9191</v>
      </c>
      <c r="C5631" s="430" t="s">
        <v>1349</v>
      </c>
      <c r="D5631" s="422" t="s">
        <v>9192</v>
      </c>
      <c r="E5631" s="479" t="s">
        <v>9193</v>
      </c>
      <c r="F5631" s="332" t="s">
        <v>44</v>
      </c>
      <c r="G5631" s="118">
        <v>1</v>
      </c>
      <c r="H5631" s="650"/>
      <c r="I5631" s="650"/>
      <c r="J5631" s="161">
        <v>45370</v>
      </c>
      <c r="K5631" s="598" t="s">
        <v>234</v>
      </c>
      <c r="L5631" s="323"/>
      <c r="M5631" s="652" t="s">
        <v>99</v>
      </c>
      <c r="N5631" s="654">
        <v>45355</v>
      </c>
      <c r="O5631" s="653">
        <v>45362</v>
      </c>
      <c r="P5631" s="430"/>
      <c r="Q5631" s="271" t="s">
        <v>100</v>
      </c>
      <c r="R5631" s="715"/>
      <c r="S5631" s="564"/>
      <c r="T5631" s="564"/>
      <c r="U5631" s="564"/>
      <c r="V5631" s="564"/>
      <c r="W5631" s="564"/>
    </row>
    <row r="5632" spans="1:23" ht="23.25" hidden="1" customHeight="1" x14ac:dyDescent="0.25">
      <c r="A5632" s="4" t="s">
        <v>6654</v>
      </c>
      <c r="B5632" s="4" t="s">
        <v>9194</v>
      </c>
      <c r="C5632" s="430" t="s">
        <v>9195</v>
      </c>
      <c r="D5632" s="430" t="s">
        <v>9196</v>
      </c>
      <c r="E5632" s="479" t="s">
        <v>9194</v>
      </c>
      <c r="F5632" s="118" t="s">
        <v>44</v>
      </c>
      <c r="G5632" s="118">
        <v>2</v>
      </c>
      <c r="H5632" s="440"/>
      <c r="I5632" s="440">
        <f>H5632*G5632</f>
        <v>0</v>
      </c>
      <c r="J5632" s="161">
        <v>45370</v>
      </c>
      <c r="K5632" s="673" t="s">
        <v>234</v>
      </c>
      <c r="L5632" s="276"/>
      <c r="M5632" s="652" t="s">
        <v>99</v>
      </c>
      <c r="N5632" s="654">
        <v>45355</v>
      </c>
      <c r="O5632" s="653">
        <v>45362</v>
      </c>
      <c r="P5632" s="158"/>
      <c r="Q5632" s="276" t="s">
        <v>100</v>
      </c>
      <c r="R5632" s="86"/>
    </row>
    <row r="5633" spans="1:23" ht="23.25" hidden="1" customHeight="1" x14ac:dyDescent="0.25">
      <c r="A5633" s="4" t="s">
        <v>6654</v>
      </c>
      <c r="B5633" s="4" t="s">
        <v>7963</v>
      </c>
      <c r="C5633" s="430" t="s">
        <v>7964</v>
      </c>
      <c r="D5633" s="430" t="s">
        <v>7965</v>
      </c>
      <c r="E5633" s="479" t="s">
        <v>7966</v>
      </c>
      <c r="F5633" s="118" t="s">
        <v>44</v>
      </c>
      <c r="G5633" s="118">
        <v>2</v>
      </c>
      <c r="H5633" s="440"/>
      <c r="I5633" s="440">
        <f>H5633*G5633</f>
        <v>0</v>
      </c>
      <c r="J5633" s="161">
        <v>45370</v>
      </c>
      <c r="K5633" s="673" t="s">
        <v>234</v>
      </c>
      <c r="L5633" s="312"/>
      <c r="M5633" s="652" t="s">
        <v>99</v>
      </c>
      <c r="N5633" s="654">
        <v>45355</v>
      </c>
      <c r="O5633" s="653">
        <v>45362</v>
      </c>
      <c r="P5633" s="118"/>
      <c r="Q5633" s="271" t="s">
        <v>100</v>
      </c>
      <c r="R5633" s="455"/>
    </row>
    <row r="5634" spans="1:23" s="716" customFormat="1" ht="23.25" hidden="1" customHeight="1" x14ac:dyDescent="0.25">
      <c r="A5634" s="479" t="s">
        <v>0</v>
      </c>
      <c r="B5634" s="479" t="s">
        <v>9197</v>
      </c>
      <c r="C5634" s="949" t="s">
        <v>5524</v>
      </c>
      <c r="D5634" s="1003" t="s">
        <v>6531</v>
      </c>
      <c r="E5634" s="479" t="s">
        <v>9198</v>
      </c>
      <c r="F5634" s="949" t="s">
        <v>94</v>
      </c>
      <c r="G5634" s="949">
        <v>17</v>
      </c>
      <c r="H5634" s="650"/>
      <c r="I5634" s="650"/>
      <c r="J5634" s="958" t="s">
        <v>9199</v>
      </c>
      <c r="K5634" s="779" t="s">
        <v>5524</v>
      </c>
      <c r="L5634" s="276" t="s">
        <v>9200</v>
      </c>
      <c r="M5634" s="652" t="s">
        <v>3106</v>
      </c>
      <c r="N5634" s="654">
        <v>45313</v>
      </c>
      <c r="O5634" s="654">
        <v>45320</v>
      </c>
      <c r="P5634" s="279" t="s">
        <v>9201</v>
      </c>
      <c r="Q5634" s="2" t="s">
        <v>100</v>
      </c>
      <c r="R5634" s="523"/>
      <c r="S5634" s="330"/>
      <c r="T5634" s="330"/>
      <c r="U5634" s="330"/>
      <c r="V5634" s="330"/>
      <c r="W5634" s="330"/>
    </row>
    <row r="5635" spans="1:23" ht="23.25" hidden="1" customHeight="1" x14ac:dyDescent="0.25">
      <c r="A5635" s="124" t="s">
        <v>0</v>
      </c>
      <c r="B5635" s="124" t="s">
        <v>9202</v>
      </c>
      <c r="C5635" s="118"/>
      <c r="D5635" s="118" t="s">
        <v>9203</v>
      </c>
      <c r="E5635" s="124" t="s">
        <v>9204</v>
      </c>
      <c r="F5635" s="118" t="s">
        <v>32</v>
      </c>
      <c r="G5635" s="118">
        <v>1</v>
      </c>
      <c r="H5635" s="650">
        <v>198.5</v>
      </c>
      <c r="I5635" s="650">
        <v>198.5</v>
      </c>
      <c r="J5635" s="500">
        <v>45370</v>
      </c>
      <c r="K5635" s="673" t="s">
        <v>808</v>
      </c>
      <c r="L5635" s="276" t="s">
        <v>9205</v>
      </c>
      <c r="M5635" s="652" t="s">
        <v>66</v>
      </c>
      <c r="N5635" s="653">
        <v>45372</v>
      </c>
      <c r="O5635" s="653">
        <v>45372</v>
      </c>
      <c r="P5635" s="158"/>
      <c r="Q5635" s="271" t="s">
        <v>100</v>
      </c>
      <c r="R5635" s="86"/>
    </row>
    <row r="5636" spans="1:23" ht="23.25" hidden="1" customHeight="1" x14ac:dyDescent="0.25">
      <c r="A5636" s="124" t="s">
        <v>9</v>
      </c>
      <c r="B5636" s="124" t="s">
        <v>9206</v>
      </c>
      <c r="C5636" s="118"/>
      <c r="D5636" s="118"/>
      <c r="E5636" s="479" t="s">
        <v>9206</v>
      </c>
      <c r="F5636" s="118" t="s">
        <v>50</v>
      </c>
      <c r="G5636" s="118" t="s">
        <v>9207</v>
      </c>
      <c r="H5636" s="778"/>
      <c r="I5636" s="650"/>
      <c r="J5636" s="500">
        <v>45370</v>
      </c>
      <c r="K5636" s="673" t="s">
        <v>234</v>
      </c>
      <c r="L5636" s="276"/>
      <c r="M5636" s="652" t="s">
        <v>66</v>
      </c>
      <c r="N5636" s="653">
        <v>45371</v>
      </c>
      <c r="O5636" s="653">
        <v>45388</v>
      </c>
      <c r="P5636" s="158"/>
      <c r="Q5636" s="276" t="s">
        <v>100</v>
      </c>
      <c r="R5636" s="86"/>
    </row>
    <row r="5637" spans="1:23" ht="23.25" hidden="1" customHeight="1" x14ac:dyDescent="0.25">
      <c r="A5637" s="479" t="s">
        <v>0</v>
      </c>
      <c r="B5637" s="479" t="s">
        <v>9208</v>
      </c>
      <c r="C5637" s="949" t="s">
        <v>5524</v>
      </c>
      <c r="D5637" s="1003" t="s">
        <v>6060</v>
      </c>
      <c r="E5637" s="479" t="s">
        <v>9209</v>
      </c>
      <c r="F5637" s="949" t="s">
        <v>94</v>
      </c>
      <c r="G5637" s="949">
        <v>2</v>
      </c>
      <c r="H5637" s="650"/>
      <c r="I5637" s="650"/>
      <c r="J5637" s="958" t="s">
        <v>9199</v>
      </c>
      <c r="K5637" s="779" t="s">
        <v>5524</v>
      </c>
      <c r="L5637" s="276" t="s">
        <v>9200</v>
      </c>
      <c r="M5637" s="652" t="s">
        <v>3106</v>
      </c>
      <c r="N5637" s="654">
        <v>45313</v>
      </c>
      <c r="O5637" s="654">
        <v>45320</v>
      </c>
      <c r="P5637" s="279" t="s">
        <v>9210</v>
      </c>
      <c r="Q5637" s="2" t="s">
        <v>100</v>
      </c>
      <c r="R5637" s="523"/>
    </row>
    <row r="5638" spans="1:23" ht="23.25" hidden="1" customHeight="1" x14ac:dyDescent="0.25">
      <c r="A5638" s="124" t="s">
        <v>0</v>
      </c>
      <c r="B5638" s="124" t="s">
        <v>9211</v>
      </c>
      <c r="C5638" s="118" t="s">
        <v>5</v>
      </c>
      <c r="D5638" s="118" t="s">
        <v>9212</v>
      </c>
      <c r="E5638" s="124" t="s">
        <v>9213</v>
      </c>
      <c r="F5638" s="118" t="s">
        <v>32</v>
      </c>
      <c r="G5638" s="118">
        <v>10</v>
      </c>
      <c r="H5638" s="650">
        <v>24.4</v>
      </c>
      <c r="I5638" s="650">
        <f>H5638*G5638</f>
        <v>244</v>
      </c>
      <c r="J5638" s="500">
        <v>45372</v>
      </c>
      <c r="K5638" s="673" t="s">
        <v>5</v>
      </c>
      <c r="L5638" s="276" t="s">
        <v>9162</v>
      </c>
      <c r="M5638" s="652" t="s">
        <v>66</v>
      </c>
      <c r="N5638" s="653">
        <v>45371</v>
      </c>
      <c r="O5638" s="653">
        <v>45388</v>
      </c>
      <c r="P5638" s="312" t="s">
        <v>4554</v>
      </c>
      <c r="Q5638" s="271" t="s">
        <v>100</v>
      </c>
      <c r="R5638" s="86"/>
    </row>
    <row r="5639" spans="1:23" ht="23.25" hidden="1" customHeight="1" x14ac:dyDescent="0.25">
      <c r="A5639" s="86" t="s">
        <v>0</v>
      </c>
      <c r="B5639" s="86" t="s">
        <v>9177</v>
      </c>
      <c r="C5639" s="118" t="s">
        <v>5524</v>
      </c>
      <c r="D5639" s="898" t="s">
        <v>9214</v>
      </c>
      <c r="E5639" s="86" t="s">
        <v>9215</v>
      </c>
      <c r="F5639" s="118" t="s">
        <v>94</v>
      </c>
      <c r="G5639" s="118">
        <v>2</v>
      </c>
      <c r="H5639" s="650"/>
      <c r="I5639" s="650"/>
      <c r="J5639" s="500" t="s">
        <v>9216</v>
      </c>
      <c r="K5639" s="673" t="s">
        <v>5524</v>
      </c>
      <c r="L5639" s="276" t="s">
        <v>9200</v>
      </c>
      <c r="M5639" s="652" t="s">
        <v>3106</v>
      </c>
      <c r="N5639" s="654">
        <v>45313</v>
      </c>
      <c r="O5639" s="654">
        <v>45320</v>
      </c>
      <c r="P5639" s="279" t="s">
        <v>9201</v>
      </c>
      <c r="Q5639" s="2" t="s">
        <v>100</v>
      </c>
      <c r="R5639" s="86"/>
    </row>
    <row r="5640" spans="1:23" s="641" customFormat="1" ht="23.25" hidden="1" customHeight="1" x14ac:dyDescent="0.25">
      <c r="A5640" s="124" t="s">
        <v>7</v>
      </c>
      <c r="B5640" s="124" t="s">
        <v>9217</v>
      </c>
      <c r="C5640" s="118" t="s">
        <v>947</v>
      </c>
      <c r="D5640" s="118" t="s">
        <v>9218</v>
      </c>
      <c r="E5640" s="124" t="s">
        <v>9219</v>
      </c>
      <c r="F5640" s="118" t="s">
        <v>32</v>
      </c>
      <c r="G5640" s="118">
        <v>1</v>
      </c>
      <c r="H5640" s="650">
        <v>295.94</v>
      </c>
      <c r="I5640" s="650">
        <v>295.94</v>
      </c>
      <c r="J5640" s="500">
        <v>45377</v>
      </c>
      <c r="K5640" s="673" t="s">
        <v>33</v>
      </c>
      <c r="L5640" s="276"/>
      <c r="M5640" s="652" t="s">
        <v>4607</v>
      </c>
      <c r="N5640" s="653">
        <v>45404</v>
      </c>
      <c r="O5640" s="654">
        <v>45411</v>
      </c>
      <c r="P5640" s="158"/>
      <c r="Q5640" s="271" t="s">
        <v>100</v>
      </c>
      <c r="R5640" s="86"/>
      <c r="S5640" s="330"/>
      <c r="T5640" s="330"/>
      <c r="U5640" s="330"/>
      <c r="V5640" s="330"/>
      <c r="W5640" s="330"/>
    </row>
    <row r="5641" spans="1:23" s="716" customFormat="1" ht="23.25" hidden="1" customHeight="1" x14ac:dyDescent="0.25">
      <c r="A5641" s="472" t="s">
        <v>0</v>
      </c>
      <c r="B5641" s="472" t="s">
        <v>7246</v>
      </c>
      <c r="C5641" s="830" t="s">
        <v>5524</v>
      </c>
      <c r="D5641" s="443" t="s">
        <v>7247</v>
      </c>
      <c r="E5641" s="441" t="s">
        <v>7248</v>
      </c>
      <c r="F5641" s="332" t="s">
        <v>44</v>
      </c>
      <c r="G5641" s="661">
        <v>1</v>
      </c>
      <c r="H5641" s="650">
        <v>202.21</v>
      </c>
      <c r="I5641" s="650">
        <f>G5641*H5641</f>
        <v>202.21</v>
      </c>
      <c r="J5641" s="500" t="s">
        <v>9220</v>
      </c>
      <c r="K5641" s="612" t="s">
        <v>5524</v>
      </c>
      <c r="L5641" s="276" t="s">
        <v>9200</v>
      </c>
      <c r="M5641" s="652" t="s">
        <v>129</v>
      </c>
      <c r="N5641" s="653">
        <v>45390</v>
      </c>
      <c r="O5641" s="654">
        <v>45400</v>
      </c>
      <c r="P5641" s="333"/>
      <c r="Q5641" s="2" t="s">
        <v>100</v>
      </c>
      <c r="R5641" s="455"/>
      <c r="S5641" s="330"/>
      <c r="T5641" s="330"/>
      <c r="U5641" s="330"/>
      <c r="V5641" s="330"/>
      <c r="W5641" s="330"/>
    </row>
    <row r="5642" spans="1:23" ht="23.25" hidden="1" customHeight="1" x14ac:dyDescent="0.25">
      <c r="A5642" s="445" t="s">
        <v>0</v>
      </c>
      <c r="B5642" s="86" t="s">
        <v>9221</v>
      </c>
      <c r="C5642" s="661" t="s">
        <v>694</v>
      </c>
      <c r="D5642" s="118">
        <v>1099532</v>
      </c>
      <c r="E5642" s="536" t="s">
        <v>7955</v>
      </c>
      <c r="F5642" s="118" t="s">
        <v>3141</v>
      </c>
      <c r="G5642" s="661">
        <v>1</v>
      </c>
      <c r="H5642" s="650"/>
      <c r="I5642" s="650"/>
      <c r="J5642" s="500">
        <v>45416</v>
      </c>
      <c r="K5642" s="930" t="s">
        <v>694</v>
      </c>
      <c r="L5642" s="312"/>
      <c r="M5642" s="652" t="s">
        <v>2351</v>
      </c>
      <c r="N5642" s="654">
        <v>45393</v>
      </c>
      <c r="O5642" s="654">
        <v>45400</v>
      </c>
      <c r="P5642" s="654" t="s">
        <v>9222</v>
      </c>
      <c r="Q5642" s="271" t="s">
        <v>67</v>
      </c>
      <c r="R5642" s="455"/>
    </row>
    <row r="5643" spans="1:23" ht="23.25" hidden="1" customHeight="1" x14ac:dyDescent="0.25">
      <c r="A5643" s="124" t="s">
        <v>9</v>
      </c>
      <c r="B5643" s="124" t="s">
        <v>9223</v>
      </c>
      <c r="C5643" s="118" t="s">
        <v>9224</v>
      </c>
      <c r="D5643" s="118" t="s">
        <v>9225</v>
      </c>
      <c r="E5643" s="124" t="s">
        <v>9223</v>
      </c>
      <c r="F5643" s="118" t="s">
        <v>50</v>
      </c>
      <c r="G5643" s="118" t="s">
        <v>9226</v>
      </c>
      <c r="H5643" s="650">
        <v>21.76</v>
      </c>
      <c r="I5643" s="650">
        <v>43.52</v>
      </c>
      <c r="J5643" s="500">
        <v>45446</v>
      </c>
      <c r="K5643" s="673" t="s">
        <v>33</v>
      </c>
      <c r="L5643" s="276" t="s">
        <v>9227</v>
      </c>
      <c r="M5643" s="652" t="s">
        <v>3014</v>
      </c>
      <c r="N5643" s="653">
        <v>45363</v>
      </c>
      <c r="O5643" s="654">
        <v>45371</v>
      </c>
      <c r="P5643" s="158"/>
      <c r="Q5643" s="271" t="s">
        <v>100</v>
      </c>
      <c r="R5643" s="86"/>
      <c r="S5643" s="124"/>
      <c r="T5643" s="124"/>
      <c r="U5643" s="124"/>
      <c r="V5643" s="124"/>
      <c r="W5643" s="124"/>
    </row>
    <row r="5644" spans="1:23" s="124" customFormat="1" ht="23.25" hidden="1" customHeight="1" x14ac:dyDescent="0.25">
      <c r="A5644" s="124" t="s">
        <v>0</v>
      </c>
      <c r="B5644" s="124" t="s">
        <v>9228</v>
      </c>
      <c r="C5644" s="118" t="s">
        <v>694</v>
      </c>
      <c r="D5644" s="118">
        <v>1102793</v>
      </c>
      <c r="E5644" s="124" t="s">
        <v>9229</v>
      </c>
      <c r="F5644" s="118" t="s">
        <v>94</v>
      </c>
      <c r="G5644" s="118">
        <v>6</v>
      </c>
      <c r="H5644" s="778">
        <v>23.64</v>
      </c>
      <c r="I5644" s="650">
        <v>141.84</v>
      </c>
      <c r="J5644" s="500" t="s">
        <v>9230</v>
      </c>
      <c r="K5644" s="673" t="s">
        <v>694</v>
      </c>
      <c r="L5644" s="158" t="s">
        <v>9231</v>
      </c>
      <c r="M5644" s="954" t="s">
        <v>4607</v>
      </c>
      <c r="N5644" s="654">
        <v>45406</v>
      </c>
      <c r="O5644" s="654">
        <v>45411</v>
      </c>
      <c r="P5644" s="654">
        <v>45436</v>
      </c>
      <c r="Q5644" s="271" t="s">
        <v>100</v>
      </c>
      <c r="R5644" s="86"/>
      <c r="S5644" s="330"/>
      <c r="T5644" s="330"/>
      <c r="U5644" s="330"/>
      <c r="V5644" s="330"/>
      <c r="W5644" s="330"/>
    </row>
    <row r="5645" spans="1:23" ht="23.25" hidden="1" customHeight="1" x14ac:dyDescent="0.25">
      <c r="A5645" s="124" t="s">
        <v>0</v>
      </c>
      <c r="B5645" s="86" t="s">
        <v>1780</v>
      </c>
      <c r="C5645" s="661" t="s">
        <v>362</v>
      </c>
      <c r="D5645" s="470" t="s">
        <v>1122</v>
      </c>
      <c r="E5645" s="534" t="s">
        <v>1785</v>
      </c>
      <c r="F5645" s="118" t="s">
        <v>44</v>
      </c>
      <c r="G5645" s="661">
        <v>10</v>
      </c>
      <c r="H5645" s="650"/>
      <c r="I5645" s="650"/>
      <c r="J5645" s="500">
        <v>45475</v>
      </c>
      <c r="K5645" s="673" t="s">
        <v>524</v>
      </c>
      <c r="L5645" s="568"/>
      <c r="M5645" s="652" t="s">
        <v>4279</v>
      </c>
      <c r="N5645" s="654">
        <v>45335</v>
      </c>
      <c r="O5645" s="654">
        <v>45342</v>
      </c>
      <c r="P5645" s="455"/>
      <c r="Q5645" s="271" t="s">
        <v>100</v>
      </c>
      <c r="R5645" s="86"/>
      <c r="S5645" s="124"/>
      <c r="T5645" s="124"/>
      <c r="U5645" s="124"/>
      <c r="V5645" s="124"/>
      <c r="W5645" s="124"/>
    </row>
    <row r="5646" spans="1:23" ht="23.25" hidden="1" customHeight="1" x14ac:dyDescent="0.25">
      <c r="A5646" s="124" t="s">
        <v>0</v>
      </c>
      <c r="B5646" s="86" t="s">
        <v>1780</v>
      </c>
      <c r="C5646" s="661" t="s">
        <v>362</v>
      </c>
      <c r="D5646" s="470" t="s">
        <v>1127</v>
      </c>
      <c r="E5646" s="534" t="s">
        <v>1793</v>
      </c>
      <c r="F5646" s="118" t="s">
        <v>44</v>
      </c>
      <c r="G5646" s="661">
        <v>20</v>
      </c>
      <c r="H5646" s="650"/>
      <c r="I5646" s="650"/>
      <c r="J5646" s="500">
        <v>45475</v>
      </c>
      <c r="K5646" s="673" t="s">
        <v>524</v>
      </c>
      <c r="L5646" s="568"/>
      <c r="M5646" s="652" t="s">
        <v>4279</v>
      </c>
      <c r="N5646" s="654">
        <v>45335</v>
      </c>
      <c r="O5646" s="654">
        <v>45342</v>
      </c>
      <c r="P5646" s="455"/>
      <c r="Q5646" s="271" t="s">
        <v>100</v>
      </c>
      <c r="R5646" s="86"/>
    </row>
    <row r="5647" spans="1:23" s="716" customFormat="1" ht="23.25" hidden="1" customHeight="1" x14ac:dyDescent="0.25">
      <c r="A5647" s="124" t="s">
        <v>0</v>
      </c>
      <c r="B5647" s="86" t="s">
        <v>1780</v>
      </c>
      <c r="C5647" s="661" t="s">
        <v>362</v>
      </c>
      <c r="D5647" s="470" t="s">
        <v>1781</v>
      </c>
      <c r="E5647" s="534" t="s">
        <v>1782</v>
      </c>
      <c r="F5647" s="118" t="s">
        <v>44</v>
      </c>
      <c r="G5647" s="661">
        <v>10</v>
      </c>
      <c r="H5647" s="650"/>
      <c r="I5647" s="650"/>
      <c r="J5647" s="500">
        <v>45475</v>
      </c>
      <c r="K5647" s="673" t="s">
        <v>524</v>
      </c>
      <c r="L5647" s="568"/>
      <c r="M5647" s="652" t="s">
        <v>4279</v>
      </c>
      <c r="N5647" s="654">
        <v>45335</v>
      </c>
      <c r="O5647" s="654">
        <v>45342</v>
      </c>
      <c r="P5647" s="455"/>
      <c r="Q5647" s="271" t="s">
        <v>100</v>
      </c>
      <c r="R5647" s="86"/>
      <c r="S5647" s="330"/>
      <c r="T5647" s="330"/>
      <c r="U5647" s="330"/>
      <c r="V5647" s="330"/>
      <c r="W5647" s="330"/>
    </row>
    <row r="5648" spans="1:23" ht="23.25" hidden="1" customHeight="1" x14ac:dyDescent="0.25">
      <c r="A5648" s="124" t="s">
        <v>0</v>
      </c>
      <c r="B5648" s="86" t="s">
        <v>1780</v>
      </c>
      <c r="C5648" s="661" t="s">
        <v>362</v>
      </c>
      <c r="D5648" s="470" t="s">
        <v>1783</v>
      </c>
      <c r="E5648" s="534" t="s">
        <v>1784</v>
      </c>
      <c r="F5648" s="118" t="s">
        <v>44</v>
      </c>
      <c r="G5648" s="661">
        <v>6</v>
      </c>
      <c r="H5648" s="650"/>
      <c r="I5648" s="650"/>
      <c r="J5648" s="500">
        <v>45475</v>
      </c>
      <c r="K5648" s="673" t="s">
        <v>524</v>
      </c>
      <c r="L5648" s="568"/>
      <c r="M5648" s="652" t="s">
        <v>4279</v>
      </c>
      <c r="N5648" s="654">
        <v>45335</v>
      </c>
      <c r="O5648" s="654">
        <v>45342</v>
      </c>
      <c r="P5648" s="455"/>
      <c r="Q5648" s="271" t="s">
        <v>100</v>
      </c>
      <c r="R5648" s="86"/>
    </row>
    <row r="5649" spans="1:23" ht="23.25" hidden="1" customHeight="1" x14ac:dyDescent="0.25">
      <c r="A5649" s="124" t="s">
        <v>0</v>
      </c>
      <c r="B5649" s="86" t="s">
        <v>1780</v>
      </c>
      <c r="C5649" s="661" t="s">
        <v>362</v>
      </c>
      <c r="D5649" s="470" t="s">
        <v>1791</v>
      </c>
      <c r="E5649" s="534" t="s">
        <v>1792</v>
      </c>
      <c r="F5649" s="118" t="s">
        <v>44</v>
      </c>
      <c r="G5649" s="661">
        <v>6</v>
      </c>
      <c r="H5649" s="650"/>
      <c r="I5649" s="650"/>
      <c r="J5649" s="500">
        <v>45475</v>
      </c>
      <c r="K5649" s="673" t="s">
        <v>524</v>
      </c>
      <c r="L5649" s="568"/>
      <c r="M5649" s="652" t="s">
        <v>4279</v>
      </c>
      <c r="N5649" s="654">
        <v>45335</v>
      </c>
      <c r="O5649" s="654">
        <v>45342</v>
      </c>
      <c r="P5649" s="455"/>
      <c r="Q5649" s="271" t="s">
        <v>100</v>
      </c>
      <c r="R5649" s="86"/>
    </row>
    <row r="5650" spans="1:23" ht="23.25" hidden="1" customHeight="1" x14ac:dyDescent="0.25">
      <c r="A5650" s="5" t="s">
        <v>0</v>
      </c>
      <c r="B5650" s="5" t="s">
        <v>1780</v>
      </c>
      <c r="C5650" s="376" t="s">
        <v>362</v>
      </c>
      <c r="D5650" s="344" t="s">
        <v>1788</v>
      </c>
      <c r="E5650" s="535" t="s">
        <v>1789</v>
      </c>
      <c r="F5650" s="344" t="s">
        <v>44</v>
      </c>
      <c r="G5650" s="344">
        <v>4</v>
      </c>
      <c r="H5650" s="650"/>
      <c r="I5650" s="650"/>
      <c r="J5650" s="500">
        <v>45475</v>
      </c>
      <c r="K5650" s="673" t="s">
        <v>524</v>
      </c>
      <c r="L5650" s="361"/>
      <c r="M5650" s="652" t="s">
        <v>4279</v>
      </c>
      <c r="N5650" s="654">
        <v>45335</v>
      </c>
      <c r="O5650" s="654">
        <v>45342</v>
      </c>
      <c r="P5650" s="5"/>
      <c r="Q5650" s="271" t="s">
        <v>100</v>
      </c>
      <c r="R5650" s="86"/>
      <c r="S5650" s="124"/>
      <c r="T5650" s="124"/>
      <c r="U5650" s="124"/>
      <c r="V5650" s="124"/>
      <c r="W5650" s="124"/>
    </row>
    <row r="5651" spans="1:23" ht="23.25" hidden="1" customHeight="1" x14ac:dyDescent="0.25">
      <c r="A5651" s="124" t="s">
        <v>9</v>
      </c>
      <c r="B5651" s="124" t="s">
        <v>9232</v>
      </c>
      <c r="C5651" s="118"/>
      <c r="D5651" s="118"/>
      <c r="E5651" s="124" t="s">
        <v>9232</v>
      </c>
      <c r="F5651" s="499" t="s">
        <v>50</v>
      </c>
      <c r="G5651" s="936">
        <v>10</v>
      </c>
      <c r="H5651" s="650"/>
      <c r="I5651" s="650"/>
      <c r="J5651" s="168">
        <v>45566</v>
      </c>
      <c r="K5651" s="673" t="s">
        <v>234</v>
      </c>
      <c r="L5651" s="276"/>
      <c r="M5651" s="652" t="s">
        <v>3106</v>
      </c>
      <c r="N5651" s="653">
        <v>45310</v>
      </c>
      <c r="O5651" s="279">
        <v>45313</v>
      </c>
      <c r="P5651" s="158"/>
      <c r="Q5651" s="271" t="s">
        <v>100</v>
      </c>
      <c r="R5651" s="86"/>
    </row>
    <row r="5652" spans="1:23" ht="23.25" hidden="1" customHeight="1" x14ac:dyDescent="0.25">
      <c r="A5652" s="331" t="s">
        <v>1048</v>
      </c>
      <c r="B5652" s="86" t="s">
        <v>9233</v>
      </c>
      <c r="C5652" s="430" t="s">
        <v>1832</v>
      </c>
      <c r="D5652" s="332" t="s">
        <v>7559</v>
      </c>
      <c r="E5652" s="342" t="s">
        <v>1836</v>
      </c>
      <c r="F5652" s="332" t="s">
        <v>50</v>
      </c>
      <c r="G5652" s="332">
        <v>15</v>
      </c>
      <c r="H5652" s="650"/>
      <c r="I5652" s="650"/>
      <c r="J5652" s="366">
        <v>45597</v>
      </c>
      <c r="K5652" s="598" t="s">
        <v>9234</v>
      </c>
      <c r="L5652" s="323"/>
      <c r="M5652" s="652" t="s">
        <v>3106</v>
      </c>
      <c r="N5652" s="653">
        <v>45309</v>
      </c>
      <c r="O5652" s="279">
        <v>45322</v>
      </c>
      <c r="P5652" s="455"/>
      <c r="Q5652" s="124" t="s">
        <v>100</v>
      </c>
      <c r="R5652" s="124"/>
    </row>
    <row r="5653" spans="1:23" ht="23.25" hidden="1" customHeight="1" x14ac:dyDescent="0.25">
      <c r="A5653" s="472" t="s">
        <v>103</v>
      </c>
      <c r="B5653" s="523" t="s">
        <v>5549</v>
      </c>
      <c r="C5653" s="949" t="s">
        <v>784</v>
      </c>
      <c r="D5653" s="949" t="s">
        <v>5550</v>
      </c>
      <c r="E5653" s="455" t="s">
        <v>5551</v>
      </c>
      <c r="F5653" s="332" t="s">
        <v>50</v>
      </c>
      <c r="G5653" s="332">
        <v>10</v>
      </c>
      <c r="H5653" s="996"/>
      <c r="I5653" s="996"/>
      <c r="J5653" s="420">
        <v>45628</v>
      </c>
      <c r="K5653" s="598" t="s">
        <v>784</v>
      </c>
      <c r="L5653" s="585" t="s">
        <v>9235</v>
      </c>
      <c r="M5653" s="652" t="s">
        <v>1873</v>
      </c>
      <c r="N5653" s="653">
        <v>45342</v>
      </c>
      <c r="O5653" s="653">
        <v>45351</v>
      </c>
      <c r="P5653" s="455"/>
      <c r="Q5653" s="277" t="s">
        <v>100</v>
      </c>
      <c r="R5653" s="455"/>
    </row>
    <row r="5654" spans="1:23" ht="23.25" hidden="1" customHeight="1" x14ac:dyDescent="0.25">
      <c r="A5654" s="4" t="s">
        <v>103</v>
      </c>
      <c r="B5654" s="4" t="s">
        <v>5549</v>
      </c>
      <c r="C5654" s="659" t="s">
        <v>784</v>
      </c>
      <c r="D5654" s="332" t="s">
        <v>5562</v>
      </c>
      <c r="E5654" s="479" t="s">
        <v>5563</v>
      </c>
      <c r="F5654" s="332" t="s">
        <v>50</v>
      </c>
      <c r="G5654" s="332">
        <v>4</v>
      </c>
      <c r="H5654" s="996"/>
      <c r="I5654" s="996">
        <f>H5654*G5654</f>
        <v>0</v>
      </c>
      <c r="J5654" s="420">
        <v>45628</v>
      </c>
      <c r="K5654" s="598" t="s">
        <v>784</v>
      </c>
      <c r="L5654" s="585" t="s">
        <v>9235</v>
      </c>
      <c r="M5654" s="652" t="s">
        <v>1873</v>
      </c>
      <c r="N5654" s="653">
        <v>45342</v>
      </c>
      <c r="O5654" s="653">
        <v>45351</v>
      </c>
      <c r="P5654" s="455"/>
      <c r="Q5654" s="276" t="s">
        <v>100</v>
      </c>
      <c r="R5654" s="86"/>
    </row>
    <row r="5655" spans="1:23" ht="23.25" hidden="1" customHeight="1" x14ac:dyDescent="0.25">
      <c r="A5655" s="124" t="s">
        <v>2</v>
      </c>
      <c r="B5655" s="4" t="s">
        <v>8259</v>
      </c>
      <c r="C5655" s="659" t="s">
        <v>5467</v>
      </c>
      <c r="D5655" s="118">
        <v>28146</v>
      </c>
      <c r="E5655" s="479" t="s">
        <v>9236</v>
      </c>
      <c r="F5655" s="332" t="s">
        <v>44</v>
      </c>
      <c r="G5655" s="659">
        <v>20</v>
      </c>
      <c r="H5655" s="650">
        <v>10.343999999999999</v>
      </c>
      <c r="I5655" s="650">
        <f>H5655*G5655</f>
        <v>206.88</v>
      </c>
      <c r="J5655" s="500" t="s">
        <v>9237</v>
      </c>
      <c r="K5655" s="597" t="s">
        <v>33</v>
      </c>
      <c r="L5655" s="312"/>
      <c r="M5655" s="652" t="s">
        <v>1873</v>
      </c>
      <c r="N5655" s="653">
        <v>45338</v>
      </c>
      <c r="O5655" s="653">
        <v>45350</v>
      </c>
      <c r="P5655" s="659"/>
      <c r="Q5655" s="2" t="s">
        <v>100</v>
      </c>
      <c r="R5655" s="455"/>
    </row>
    <row r="5656" spans="1:23" s="641" customFormat="1" ht="23.25" hidden="1" customHeight="1" x14ac:dyDescent="0.25">
      <c r="A5656" s="124" t="s">
        <v>2</v>
      </c>
      <c r="B5656" s="4" t="s">
        <v>9238</v>
      </c>
      <c r="C5656" s="659" t="s">
        <v>1093</v>
      </c>
      <c r="D5656" s="118" t="s">
        <v>9239</v>
      </c>
      <c r="E5656" s="479" t="s">
        <v>9240</v>
      </c>
      <c r="F5656" s="332" t="s">
        <v>44</v>
      </c>
      <c r="G5656" s="659">
        <v>1</v>
      </c>
      <c r="H5656" s="650">
        <v>1305</v>
      </c>
      <c r="I5656" s="650">
        <v>1305</v>
      </c>
      <c r="J5656" s="500" t="s">
        <v>9237</v>
      </c>
      <c r="K5656" s="597" t="s">
        <v>33</v>
      </c>
      <c r="L5656" s="312" t="s">
        <v>9241</v>
      </c>
      <c r="M5656" s="652" t="s">
        <v>1873</v>
      </c>
      <c r="N5656" s="653">
        <v>45372</v>
      </c>
      <c r="O5656" s="654">
        <v>45377</v>
      </c>
      <c r="P5656" s="659">
        <v>10.039999999999999</v>
      </c>
      <c r="Q5656" s="2" t="s">
        <v>100</v>
      </c>
      <c r="R5656" s="455"/>
      <c r="S5656" s="330"/>
      <c r="T5656" s="330"/>
      <c r="U5656" s="330"/>
      <c r="V5656" s="330"/>
      <c r="W5656" s="330"/>
    </row>
    <row r="5657" spans="1:23" s="641" customFormat="1" ht="33" hidden="1" customHeight="1" x14ac:dyDescent="0.25">
      <c r="A5657" s="124" t="s">
        <v>9</v>
      </c>
      <c r="B5657" s="124" t="s">
        <v>9242</v>
      </c>
      <c r="C5657" s="118" t="s">
        <v>9243</v>
      </c>
      <c r="D5657" s="118" t="s">
        <v>9244</v>
      </c>
      <c r="E5657" s="124" t="s">
        <v>9242</v>
      </c>
      <c r="F5657" s="118" t="s">
        <v>50</v>
      </c>
      <c r="G5657" s="936">
        <v>3</v>
      </c>
      <c r="H5657" s="778" t="s">
        <v>9245</v>
      </c>
      <c r="I5657" s="778" t="s">
        <v>9246</v>
      </c>
      <c r="J5657" s="161" t="s">
        <v>9247</v>
      </c>
      <c r="K5657" s="673" t="s">
        <v>234</v>
      </c>
      <c r="L5657" s="276"/>
      <c r="M5657" s="652" t="s">
        <v>99</v>
      </c>
      <c r="N5657" s="654">
        <v>45355</v>
      </c>
      <c r="O5657" s="653">
        <v>45362</v>
      </c>
      <c r="P5657" s="158"/>
      <c r="Q5657" s="276" t="s">
        <v>100</v>
      </c>
      <c r="R5657" s="86"/>
      <c r="S5657" s="330"/>
      <c r="T5657" s="330"/>
      <c r="U5657" s="330"/>
      <c r="V5657" s="330"/>
      <c r="W5657" s="330"/>
    </row>
    <row r="5658" spans="1:23" s="542" customFormat="1" ht="23.25" hidden="1" customHeight="1" x14ac:dyDescent="0.25">
      <c r="A5658" s="124" t="s">
        <v>6</v>
      </c>
      <c r="B5658" s="124" t="s">
        <v>9248</v>
      </c>
      <c r="C5658" s="118"/>
      <c r="D5658" s="118" t="s">
        <v>9249</v>
      </c>
      <c r="E5658" s="479" t="s">
        <v>8297</v>
      </c>
      <c r="F5658" s="332" t="s">
        <v>32</v>
      </c>
      <c r="G5658" s="659">
        <v>56</v>
      </c>
      <c r="H5658" s="778"/>
      <c r="I5658" s="650"/>
      <c r="J5658" s="500" t="s">
        <v>9247</v>
      </c>
      <c r="K5658" s="673" t="s">
        <v>784</v>
      </c>
      <c r="L5658" s="276" t="s">
        <v>9235</v>
      </c>
      <c r="M5658" s="652" t="s">
        <v>1873</v>
      </c>
      <c r="N5658" s="653">
        <v>45342</v>
      </c>
      <c r="O5658" s="653">
        <v>45351</v>
      </c>
      <c r="P5658" s="158"/>
      <c r="Q5658" s="276" t="s">
        <v>100</v>
      </c>
      <c r="R5658" s="86"/>
      <c r="S5658" s="330"/>
      <c r="T5658" s="330"/>
      <c r="U5658" s="330"/>
      <c r="V5658" s="330"/>
      <c r="W5658" s="330"/>
    </row>
    <row r="5659" spans="1:23" ht="23.25" hidden="1" customHeight="1" x14ac:dyDescent="0.25">
      <c r="A5659" s="124" t="s">
        <v>6</v>
      </c>
      <c r="B5659" s="124" t="s">
        <v>7307</v>
      </c>
      <c r="C5659" s="118" t="s">
        <v>784</v>
      </c>
      <c r="D5659" s="118" t="s">
        <v>9250</v>
      </c>
      <c r="E5659" s="479" t="s">
        <v>8295</v>
      </c>
      <c r="F5659" s="332" t="s">
        <v>32</v>
      </c>
      <c r="G5659" s="659">
        <v>56</v>
      </c>
      <c r="H5659" s="778"/>
      <c r="I5659" s="650"/>
      <c r="J5659" s="500" t="s">
        <v>9247</v>
      </c>
      <c r="K5659" s="673" t="s">
        <v>784</v>
      </c>
      <c r="L5659" s="276" t="s">
        <v>9251</v>
      </c>
      <c r="M5659" s="652" t="s">
        <v>1873</v>
      </c>
      <c r="N5659" s="653">
        <v>45342</v>
      </c>
      <c r="O5659" s="653">
        <v>45351</v>
      </c>
      <c r="P5659" s="158"/>
      <c r="Q5659" s="276" t="s">
        <v>67</v>
      </c>
      <c r="R5659" s="86"/>
    </row>
    <row r="5660" spans="1:23" s="640" customFormat="1" ht="23.25" hidden="1" customHeight="1" x14ac:dyDescent="0.25">
      <c r="A5660" s="124" t="s">
        <v>2</v>
      </c>
      <c r="B5660" s="124" t="s">
        <v>9252</v>
      </c>
      <c r="C5660" s="118" t="s">
        <v>2079</v>
      </c>
      <c r="D5660" s="118">
        <v>19300241521</v>
      </c>
      <c r="E5660" s="479" t="s">
        <v>9253</v>
      </c>
      <c r="F5660" s="118" t="s">
        <v>3141</v>
      </c>
      <c r="G5660" s="118">
        <v>4</v>
      </c>
      <c r="H5660" s="778"/>
      <c r="I5660" s="650"/>
      <c r="J5660" s="500" t="s">
        <v>9247</v>
      </c>
      <c r="K5660" s="673" t="s">
        <v>33</v>
      </c>
      <c r="L5660" s="276"/>
      <c r="M5660" s="652" t="s">
        <v>1873</v>
      </c>
      <c r="N5660" s="653">
        <v>45338</v>
      </c>
      <c r="O5660" s="653">
        <v>45350</v>
      </c>
      <c r="P5660" s="158"/>
      <c r="Q5660" s="271" t="s">
        <v>100</v>
      </c>
      <c r="R5660" s="86"/>
      <c r="S5660" s="330"/>
      <c r="T5660" s="330"/>
      <c r="U5660" s="330"/>
      <c r="V5660" s="330"/>
      <c r="W5660" s="330"/>
    </row>
    <row r="5661" spans="1:23" s="670" customFormat="1" ht="23.25" hidden="1" customHeight="1" x14ac:dyDescent="0.25">
      <c r="A5661" s="124" t="s">
        <v>2</v>
      </c>
      <c r="B5661" s="124" t="s">
        <v>9252</v>
      </c>
      <c r="C5661" s="118" t="s">
        <v>2079</v>
      </c>
      <c r="D5661" s="118">
        <v>19300241531</v>
      </c>
      <c r="E5661" s="479" t="s">
        <v>9254</v>
      </c>
      <c r="F5661" s="118" t="s">
        <v>3141</v>
      </c>
      <c r="G5661" s="118">
        <v>4</v>
      </c>
      <c r="H5661" s="778"/>
      <c r="I5661" s="650"/>
      <c r="J5661" s="500" t="s">
        <v>9247</v>
      </c>
      <c r="K5661" s="673" t="s">
        <v>33</v>
      </c>
      <c r="L5661" s="276"/>
      <c r="M5661" s="652" t="s">
        <v>1873</v>
      </c>
      <c r="N5661" s="653">
        <v>45338</v>
      </c>
      <c r="O5661" s="653">
        <v>45350</v>
      </c>
      <c r="P5661" s="158"/>
      <c r="Q5661" s="271" t="s">
        <v>100</v>
      </c>
      <c r="R5661" s="86"/>
      <c r="S5661" s="330"/>
      <c r="T5661" s="330"/>
      <c r="U5661" s="330"/>
      <c r="V5661" s="330"/>
      <c r="W5661" s="330"/>
    </row>
    <row r="5662" spans="1:23" s="670" customFormat="1" ht="23.25" hidden="1" customHeight="1" x14ac:dyDescent="0.25">
      <c r="A5662" s="124" t="s">
        <v>2</v>
      </c>
      <c r="B5662" s="124" t="s">
        <v>9252</v>
      </c>
      <c r="C5662" s="118" t="s">
        <v>2079</v>
      </c>
      <c r="D5662" s="118">
        <v>9330242601</v>
      </c>
      <c r="E5662" s="479" t="s">
        <v>9255</v>
      </c>
      <c r="F5662" s="118" t="s">
        <v>3141</v>
      </c>
      <c r="G5662" s="118">
        <v>4</v>
      </c>
      <c r="H5662" s="778"/>
      <c r="I5662" s="650"/>
      <c r="J5662" s="500" t="s">
        <v>9247</v>
      </c>
      <c r="K5662" s="673" t="s">
        <v>33</v>
      </c>
      <c r="L5662" s="276"/>
      <c r="M5662" s="652" t="s">
        <v>1873</v>
      </c>
      <c r="N5662" s="653">
        <v>45338</v>
      </c>
      <c r="O5662" s="653">
        <v>45350</v>
      </c>
      <c r="P5662" s="158"/>
      <c r="Q5662" s="271" t="s">
        <v>100</v>
      </c>
      <c r="R5662" s="86"/>
      <c r="S5662" s="330"/>
      <c r="T5662" s="330"/>
      <c r="U5662" s="330"/>
      <c r="V5662" s="330"/>
      <c r="W5662" s="330"/>
    </row>
    <row r="5663" spans="1:23" ht="23.25" hidden="1" customHeight="1" x14ac:dyDescent="0.25">
      <c r="A5663" s="124" t="s">
        <v>2</v>
      </c>
      <c r="B5663" s="124" t="s">
        <v>9252</v>
      </c>
      <c r="C5663" s="118" t="s">
        <v>2079</v>
      </c>
      <c r="D5663" s="118">
        <v>9330242701</v>
      </c>
      <c r="E5663" s="479" t="s">
        <v>9256</v>
      </c>
      <c r="F5663" s="118" t="s">
        <v>3141</v>
      </c>
      <c r="G5663" s="118">
        <v>4</v>
      </c>
      <c r="H5663" s="778"/>
      <c r="I5663" s="650"/>
      <c r="J5663" s="500" t="s">
        <v>9247</v>
      </c>
      <c r="K5663" s="673" t="s">
        <v>33</v>
      </c>
      <c r="L5663" s="276"/>
      <c r="M5663" s="652" t="s">
        <v>1873</v>
      </c>
      <c r="N5663" s="653">
        <v>45338</v>
      </c>
      <c r="O5663" s="653">
        <v>45350</v>
      </c>
      <c r="P5663" s="158"/>
      <c r="Q5663" s="271" t="s">
        <v>100</v>
      </c>
      <c r="R5663" s="86"/>
    </row>
    <row r="5664" spans="1:23" ht="23.25" hidden="1" customHeight="1" x14ac:dyDescent="0.25">
      <c r="A5664" s="124" t="s">
        <v>2</v>
      </c>
      <c r="B5664" s="124" t="s">
        <v>9257</v>
      </c>
      <c r="C5664" s="118"/>
      <c r="D5664" s="118" t="s">
        <v>9258</v>
      </c>
      <c r="E5664" s="479" t="s">
        <v>9259</v>
      </c>
      <c r="F5664" s="332" t="s">
        <v>32</v>
      </c>
      <c r="G5664" s="659">
        <v>10</v>
      </c>
      <c r="H5664" s="778"/>
      <c r="I5664" s="650"/>
      <c r="J5664" s="500" t="s">
        <v>9247</v>
      </c>
      <c r="K5664" s="673" t="s">
        <v>33</v>
      </c>
      <c r="L5664" s="276"/>
      <c r="M5664" s="652" t="s">
        <v>1873</v>
      </c>
      <c r="N5664" s="653">
        <v>45338</v>
      </c>
      <c r="O5664" s="653">
        <v>45350</v>
      </c>
      <c r="P5664" s="158"/>
      <c r="Q5664" s="271" t="s">
        <v>100</v>
      </c>
      <c r="R5664" s="86"/>
    </row>
    <row r="5665" spans="1:23" ht="23.25" hidden="1" customHeight="1" x14ac:dyDescent="0.25">
      <c r="A5665" s="124" t="s">
        <v>2</v>
      </c>
      <c r="B5665" s="124" t="s">
        <v>9260</v>
      </c>
      <c r="C5665" s="118"/>
      <c r="D5665" s="118" t="s">
        <v>9261</v>
      </c>
      <c r="E5665" s="479" t="s">
        <v>9262</v>
      </c>
      <c r="F5665" s="332" t="s">
        <v>32</v>
      </c>
      <c r="G5665" s="659">
        <v>10</v>
      </c>
      <c r="H5665" s="778"/>
      <c r="I5665" s="650"/>
      <c r="J5665" s="500" t="s">
        <v>9247</v>
      </c>
      <c r="K5665" s="673" t="s">
        <v>33</v>
      </c>
      <c r="L5665" s="276"/>
      <c r="M5665" s="652" t="s">
        <v>1873</v>
      </c>
      <c r="N5665" s="653">
        <v>45338</v>
      </c>
      <c r="O5665" s="653">
        <v>45350</v>
      </c>
      <c r="P5665" s="158"/>
      <c r="Q5665" s="271" t="s">
        <v>100</v>
      </c>
      <c r="R5665" s="86"/>
    </row>
    <row r="5666" spans="1:23" ht="23.25" hidden="1" customHeight="1" x14ac:dyDescent="0.25">
      <c r="A5666" s="124" t="s">
        <v>2</v>
      </c>
      <c r="B5666" s="124" t="s">
        <v>9263</v>
      </c>
      <c r="C5666" s="118"/>
      <c r="D5666" s="118" t="s">
        <v>9264</v>
      </c>
      <c r="E5666" s="479" t="s">
        <v>9265</v>
      </c>
      <c r="F5666" s="332" t="s">
        <v>32</v>
      </c>
      <c r="G5666" s="659">
        <v>10</v>
      </c>
      <c r="H5666" s="778"/>
      <c r="I5666" s="650"/>
      <c r="J5666" s="500" t="s">
        <v>9247</v>
      </c>
      <c r="K5666" s="673" t="s">
        <v>33</v>
      </c>
      <c r="L5666" s="276"/>
      <c r="M5666" s="652" t="s">
        <v>1873</v>
      </c>
      <c r="N5666" s="653">
        <v>45338</v>
      </c>
      <c r="O5666" s="653">
        <v>45350</v>
      </c>
      <c r="P5666" s="158"/>
      <c r="Q5666" s="271" t="s">
        <v>100</v>
      </c>
      <c r="R5666" s="86"/>
    </row>
    <row r="5667" spans="1:23" ht="23.25" hidden="1" customHeight="1" x14ac:dyDescent="0.25">
      <c r="A5667" s="124" t="s">
        <v>2</v>
      </c>
      <c r="B5667" s="124" t="s">
        <v>9266</v>
      </c>
      <c r="C5667" s="118"/>
      <c r="D5667" s="118" t="s">
        <v>9267</v>
      </c>
      <c r="E5667" s="479" t="s">
        <v>9268</v>
      </c>
      <c r="F5667" s="332" t="s">
        <v>32</v>
      </c>
      <c r="G5667" s="659">
        <v>10</v>
      </c>
      <c r="H5667" s="778"/>
      <c r="I5667" s="650"/>
      <c r="J5667" s="500" t="s">
        <v>9247</v>
      </c>
      <c r="K5667" s="673" t="s">
        <v>33</v>
      </c>
      <c r="L5667" s="276"/>
      <c r="M5667" s="652" t="s">
        <v>1873</v>
      </c>
      <c r="N5667" s="653">
        <v>45338</v>
      </c>
      <c r="O5667" s="653">
        <v>45350</v>
      </c>
      <c r="P5667" s="158"/>
      <c r="Q5667" s="271" t="s">
        <v>100</v>
      </c>
      <c r="R5667" s="86"/>
    </row>
    <row r="5668" spans="1:23" ht="23.25" hidden="1" customHeight="1" x14ac:dyDescent="0.25">
      <c r="A5668" s="124" t="s">
        <v>9</v>
      </c>
      <c r="B5668" s="124" t="s">
        <v>9269</v>
      </c>
      <c r="C5668" s="118" t="s">
        <v>784</v>
      </c>
      <c r="D5668" s="1004" t="s">
        <v>9270</v>
      </c>
      <c r="E5668" s="124" t="s">
        <v>9269</v>
      </c>
      <c r="F5668" s="118" t="s">
        <v>50</v>
      </c>
      <c r="G5668" s="118">
        <v>2</v>
      </c>
      <c r="H5668" s="650"/>
      <c r="I5668" s="650"/>
      <c r="J5668" s="500" t="s">
        <v>9271</v>
      </c>
      <c r="K5668" s="673" t="s">
        <v>784</v>
      </c>
      <c r="L5668" s="276"/>
      <c r="M5668" s="652" t="s">
        <v>66</v>
      </c>
      <c r="N5668" s="653">
        <v>45376</v>
      </c>
      <c r="O5668" s="653">
        <v>45388</v>
      </c>
      <c r="P5668" s="158"/>
      <c r="Q5668" s="276" t="s">
        <v>100</v>
      </c>
      <c r="R5668" s="86"/>
    </row>
    <row r="5669" spans="1:23" s="124" customFormat="1" ht="23.25" hidden="1" customHeight="1" x14ac:dyDescent="0.25">
      <c r="A5669" s="124" t="s">
        <v>7</v>
      </c>
      <c r="B5669" s="124" t="s">
        <v>9272</v>
      </c>
      <c r="C5669" s="118"/>
      <c r="D5669" s="664" t="s">
        <v>9273</v>
      </c>
      <c r="E5669" s="124" t="s">
        <v>9272</v>
      </c>
      <c r="F5669" s="158" t="s">
        <v>50</v>
      </c>
      <c r="G5669" s="158">
        <v>1</v>
      </c>
      <c r="H5669" s="650"/>
      <c r="I5669" s="650" t="s">
        <v>9274</v>
      </c>
      <c r="J5669" s="168" t="s">
        <v>9275</v>
      </c>
      <c r="K5669" s="673" t="s">
        <v>149</v>
      </c>
      <c r="L5669" s="276" t="s">
        <v>9276</v>
      </c>
      <c r="M5669" s="652" t="s">
        <v>5401</v>
      </c>
      <c r="N5669" s="653">
        <v>45273</v>
      </c>
      <c r="O5669" s="653">
        <v>45278</v>
      </c>
      <c r="P5669" s="158"/>
      <c r="Q5669" s="276" t="s">
        <v>67</v>
      </c>
      <c r="R5669" s="455">
        <f>IF(F5669&lt;&gt;"",YEAR(J5669))</f>
        <v>2023</v>
      </c>
    </row>
    <row r="5670" spans="1:23" ht="23.25" hidden="1" customHeight="1" x14ac:dyDescent="0.25">
      <c r="A5670" s="124" t="s">
        <v>4</v>
      </c>
      <c r="B5670" s="124" t="s">
        <v>9277</v>
      </c>
      <c r="C5670" s="118" t="s">
        <v>8744</v>
      </c>
      <c r="D5670" s="118">
        <v>7210900200</v>
      </c>
      <c r="E5670" s="124" t="s">
        <v>9277</v>
      </c>
      <c r="F5670" s="118" t="s">
        <v>50</v>
      </c>
      <c r="G5670" s="118">
        <v>1</v>
      </c>
      <c r="H5670" s="650"/>
      <c r="I5670" s="650"/>
      <c r="J5670" s="500" t="s">
        <v>9278</v>
      </c>
      <c r="K5670" s="673" t="s">
        <v>1560</v>
      </c>
      <c r="L5670" s="276"/>
      <c r="M5670" s="988" t="s">
        <v>104</v>
      </c>
      <c r="N5670" s="653">
        <v>45278</v>
      </c>
      <c r="O5670" s="653">
        <v>45281</v>
      </c>
      <c r="P5670" s="158"/>
      <c r="Q5670" s="276" t="s">
        <v>100</v>
      </c>
      <c r="R5670" s="455">
        <f>IF(F5670&lt;&gt;"",YEAR(J5670))</f>
        <v>2023</v>
      </c>
    </row>
    <row r="5671" spans="1:23" ht="23.25" hidden="1" customHeight="1" x14ac:dyDescent="0.25">
      <c r="A5671" s="124" t="s">
        <v>103</v>
      </c>
      <c r="B5671" s="124" t="s">
        <v>9279</v>
      </c>
      <c r="C5671" s="118" t="s">
        <v>784</v>
      </c>
      <c r="D5671" s="118" t="s">
        <v>1979</v>
      </c>
      <c r="E5671" s="124" t="s">
        <v>9279</v>
      </c>
      <c r="F5671" s="118" t="s">
        <v>50</v>
      </c>
      <c r="G5671" s="118">
        <v>20</v>
      </c>
      <c r="H5671" s="650"/>
      <c r="I5671" s="650"/>
      <c r="J5671" s="500" t="s">
        <v>9278</v>
      </c>
      <c r="K5671" s="673" t="s">
        <v>784</v>
      </c>
      <c r="L5671" s="276"/>
      <c r="M5671" s="652" t="s">
        <v>3106</v>
      </c>
      <c r="N5671" s="653">
        <v>45309</v>
      </c>
      <c r="O5671" s="279">
        <v>45313</v>
      </c>
      <c r="P5671" s="158"/>
      <c r="Q5671" s="276" t="s">
        <v>100</v>
      </c>
      <c r="R5671" s="86"/>
      <c r="S5671" s="124"/>
      <c r="T5671" s="124"/>
      <c r="U5671" s="124"/>
      <c r="V5671" s="124"/>
      <c r="W5671" s="124"/>
    </row>
    <row r="5672" spans="1:23" ht="23.25" hidden="1" customHeight="1" x14ac:dyDescent="0.25">
      <c r="A5672" s="124" t="s">
        <v>0</v>
      </c>
      <c r="B5672" s="124" t="s">
        <v>9280</v>
      </c>
      <c r="C5672" s="118" t="s">
        <v>532</v>
      </c>
      <c r="D5672" s="118" t="s">
        <v>9281</v>
      </c>
      <c r="E5672" s="124" t="s">
        <v>9280</v>
      </c>
      <c r="F5672" s="118" t="s">
        <v>94</v>
      </c>
      <c r="G5672" s="118">
        <v>2</v>
      </c>
      <c r="H5672" s="650"/>
      <c r="I5672" s="650"/>
      <c r="J5672" s="500" t="s">
        <v>9216</v>
      </c>
      <c r="K5672" s="673" t="s">
        <v>234</v>
      </c>
      <c r="L5672" s="276"/>
      <c r="M5672" s="2" t="s">
        <v>66</v>
      </c>
      <c r="N5672" s="653">
        <v>45371</v>
      </c>
      <c r="O5672" s="653">
        <v>45388</v>
      </c>
      <c r="P5672" s="158"/>
      <c r="Q5672" s="276" t="s">
        <v>67</v>
      </c>
      <c r="R5672" s="86"/>
      <c r="S5672" s="124"/>
      <c r="T5672" s="124"/>
      <c r="U5672" s="124"/>
      <c r="V5672" s="124"/>
      <c r="W5672" s="124"/>
    </row>
    <row r="5673" spans="1:23" ht="23.25" hidden="1" customHeight="1" x14ac:dyDescent="0.25">
      <c r="A5673" s="370" t="s">
        <v>10</v>
      </c>
      <c r="B5673" s="4" t="s">
        <v>3382</v>
      </c>
      <c r="C5673" s="430" t="s">
        <v>220</v>
      </c>
      <c r="D5673" s="332">
        <v>31930</v>
      </c>
      <c r="E5673" s="4" t="s">
        <v>3383</v>
      </c>
      <c r="F5673" s="332" t="s">
        <v>44</v>
      </c>
      <c r="G5673" s="332">
        <v>1</v>
      </c>
      <c r="H5673" s="650">
        <v>319.76</v>
      </c>
      <c r="I5673" s="650">
        <f>G5673*H5673</f>
        <v>319.76</v>
      </c>
      <c r="J5673" s="420" t="s">
        <v>9282</v>
      </c>
      <c r="K5673" s="597" t="s">
        <v>220</v>
      </c>
      <c r="L5673" s="323" t="s">
        <v>9283</v>
      </c>
      <c r="M5673" s="652" t="s">
        <v>3697</v>
      </c>
      <c r="N5673" s="653">
        <v>45315</v>
      </c>
      <c r="O5673" s="279">
        <v>45320</v>
      </c>
      <c r="P5673" s="4"/>
      <c r="Q5673" s="514" t="s">
        <v>67</v>
      </c>
      <c r="R5673" s="124"/>
    </row>
    <row r="5674" spans="1:23" ht="23.25" hidden="1" customHeight="1" x14ac:dyDescent="0.25">
      <c r="A5674" s="124" t="s">
        <v>10</v>
      </c>
      <c r="B5674" s="124" t="s">
        <v>9284</v>
      </c>
      <c r="C5674" s="118" t="s">
        <v>220</v>
      </c>
      <c r="D5674" s="118">
        <v>10379</v>
      </c>
      <c r="E5674" s="124" t="s">
        <v>9285</v>
      </c>
      <c r="F5674" s="332" t="s">
        <v>44</v>
      </c>
      <c r="G5674" s="332">
        <v>5</v>
      </c>
      <c r="H5674" s="650">
        <v>19.489999999999998</v>
      </c>
      <c r="I5674" s="650">
        <f>G5674*H5674</f>
        <v>97.449999999999989</v>
      </c>
      <c r="J5674" s="420" t="s">
        <v>9282</v>
      </c>
      <c r="K5674" s="602" t="s">
        <v>220</v>
      </c>
      <c r="L5674" s="323" t="s">
        <v>9283</v>
      </c>
      <c r="M5674" s="652" t="s">
        <v>3697</v>
      </c>
      <c r="N5674" s="653">
        <v>45315</v>
      </c>
      <c r="O5674" s="279">
        <v>45320</v>
      </c>
      <c r="P5674" s="158"/>
      <c r="Q5674" s="514" t="s">
        <v>67</v>
      </c>
      <c r="R5674" s="86"/>
    </row>
    <row r="5675" spans="1:23" ht="23.25" hidden="1" customHeight="1" x14ac:dyDescent="0.25">
      <c r="A5675" s="370" t="s">
        <v>10</v>
      </c>
      <c r="B5675" s="4" t="s">
        <v>7730</v>
      </c>
      <c r="C5675" s="430" t="s">
        <v>220</v>
      </c>
      <c r="D5675" s="949">
        <v>10839</v>
      </c>
      <c r="E5675" s="455" t="s">
        <v>7731</v>
      </c>
      <c r="F5675" s="332" t="s">
        <v>44</v>
      </c>
      <c r="G5675" s="332">
        <v>3</v>
      </c>
      <c r="H5675" s="650">
        <v>48.86</v>
      </c>
      <c r="I5675" s="650">
        <f>G5675*H5675</f>
        <v>146.57999999999998</v>
      </c>
      <c r="J5675" s="420" t="s">
        <v>9282</v>
      </c>
      <c r="K5675" s="602" t="s">
        <v>220</v>
      </c>
      <c r="L5675" s="323" t="s">
        <v>9283</v>
      </c>
      <c r="M5675" s="652" t="s">
        <v>3697</v>
      </c>
      <c r="N5675" s="653">
        <v>45315</v>
      </c>
      <c r="O5675" s="279">
        <v>45320</v>
      </c>
      <c r="P5675" s="455"/>
      <c r="Q5675" s="514" t="s">
        <v>67</v>
      </c>
      <c r="R5675" s="523"/>
      <c r="S5675" s="542"/>
    </row>
    <row r="5676" spans="1:23" ht="23.25" hidden="1" customHeight="1" x14ac:dyDescent="0.25">
      <c r="A5676" s="124" t="s">
        <v>2</v>
      </c>
      <c r="B5676" s="124" t="s">
        <v>9286</v>
      </c>
      <c r="C5676" s="118" t="s">
        <v>220</v>
      </c>
      <c r="D5676" s="118">
        <v>11550</v>
      </c>
      <c r="E5676" s="124" t="s">
        <v>9287</v>
      </c>
      <c r="F5676" s="332" t="s">
        <v>3141</v>
      </c>
      <c r="G5676" s="332">
        <v>1</v>
      </c>
      <c r="H5676" s="650">
        <v>151.05000000000001</v>
      </c>
      <c r="I5676" s="650">
        <f>G5676*H5676</f>
        <v>151.05000000000001</v>
      </c>
      <c r="J5676" s="420" t="s">
        <v>9282</v>
      </c>
      <c r="K5676" s="602" t="s">
        <v>220</v>
      </c>
      <c r="L5676" s="323" t="s">
        <v>9283</v>
      </c>
      <c r="M5676" s="652" t="s">
        <v>3697</v>
      </c>
      <c r="N5676" s="653">
        <v>45315</v>
      </c>
      <c r="O5676" s="279">
        <v>45320</v>
      </c>
      <c r="P5676" s="158"/>
      <c r="Q5676" s="514" t="s">
        <v>67</v>
      </c>
      <c r="R5676" s="86"/>
    </row>
    <row r="5677" spans="1:23" ht="23.25" hidden="1" customHeight="1" x14ac:dyDescent="0.25">
      <c r="A5677" s="490" t="s">
        <v>0</v>
      </c>
      <c r="B5677" s="490" t="s">
        <v>9288</v>
      </c>
      <c r="C5677" s="376" t="s">
        <v>694</v>
      </c>
      <c r="D5677" s="118">
        <v>1031221</v>
      </c>
      <c r="E5677" s="124" t="s">
        <v>3940</v>
      </c>
      <c r="F5677" s="338" t="s">
        <v>94</v>
      </c>
      <c r="G5677" s="1005">
        <v>1</v>
      </c>
      <c r="H5677" s="650"/>
      <c r="I5677" s="650"/>
      <c r="J5677" s="366" t="s">
        <v>9289</v>
      </c>
      <c r="K5677" s="779" t="s">
        <v>694</v>
      </c>
      <c r="L5677" s="587" t="s">
        <v>54</v>
      </c>
      <c r="M5677" s="844" t="s">
        <v>3106</v>
      </c>
      <c r="N5677" s="653">
        <v>45310</v>
      </c>
      <c r="O5677" s="279">
        <v>45313</v>
      </c>
      <c r="P5677" s="1006"/>
      <c r="Q5677" s="949" t="s">
        <v>100</v>
      </c>
      <c r="R5677" s="124"/>
    </row>
    <row r="5678" spans="1:23" ht="23.25" hidden="1" customHeight="1" x14ac:dyDescent="0.25">
      <c r="A5678" s="124" t="s">
        <v>7</v>
      </c>
      <c r="B5678" s="124" t="s">
        <v>9290</v>
      </c>
      <c r="C5678" s="118"/>
      <c r="D5678" s="118"/>
      <c r="E5678" s="124" t="s">
        <v>9290</v>
      </c>
      <c r="F5678" s="158" t="s">
        <v>50</v>
      </c>
      <c r="G5678" s="158">
        <v>6</v>
      </c>
      <c r="H5678" s="650"/>
      <c r="I5678" s="650"/>
      <c r="J5678" s="168" t="s">
        <v>9291</v>
      </c>
      <c r="K5678" s="673" t="s">
        <v>234</v>
      </c>
      <c r="L5678" s="276"/>
      <c r="M5678" s="652" t="s">
        <v>104</v>
      </c>
      <c r="N5678" s="653"/>
      <c r="O5678" s="653"/>
      <c r="P5678" s="158"/>
      <c r="Q5678" s="271" t="s">
        <v>100</v>
      </c>
      <c r="R5678" s="455">
        <f>IF(F5678&lt;&gt;"",YEAR(J5678))</f>
        <v>2023</v>
      </c>
    </row>
    <row r="5679" spans="1:23" ht="23.25" hidden="1" customHeight="1" x14ac:dyDescent="0.25">
      <c r="A5679" s="536" t="s">
        <v>7</v>
      </c>
      <c r="B5679" s="536" t="s">
        <v>9292</v>
      </c>
      <c r="C5679" s="118"/>
      <c r="D5679" s="118" t="s">
        <v>9293</v>
      </c>
      <c r="E5679" s="536" t="s">
        <v>9292</v>
      </c>
      <c r="F5679" s="158" t="s">
        <v>50</v>
      </c>
      <c r="G5679" s="158">
        <v>6</v>
      </c>
      <c r="H5679" s="650"/>
      <c r="I5679" s="650" t="s">
        <v>9294</v>
      </c>
      <c r="J5679" s="500" t="s">
        <v>9291</v>
      </c>
      <c r="K5679" s="673" t="s">
        <v>234</v>
      </c>
      <c r="L5679" s="276"/>
      <c r="M5679" s="988" t="s">
        <v>4279</v>
      </c>
      <c r="N5679" s="653">
        <v>45327</v>
      </c>
      <c r="O5679" s="653">
        <v>45335</v>
      </c>
      <c r="P5679" s="158"/>
      <c r="Q5679" s="271" t="s">
        <v>100</v>
      </c>
      <c r="R5679" s="277"/>
    </row>
    <row r="5680" spans="1:23" ht="23.25" hidden="1" customHeight="1" x14ac:dyDescent="0.25">
      <c r="A5680" s="124" t="s">
        <v>9</v>
      </c>
      <c r="B5680" s="124" t="s">
        <v>9295</v>
      </c>
      <c r="C5680" s="118"/>
      <c r="D5680" s="118"/>
      <c r="E5680" s="124" t="s">
        <v>9295</v>
      </c>
      <c r="F5680" s="499" t="s">
        <v>50</v>
      </c>
      <c r="G5680" s="936">
        <v>6</v>
      </c>
      <c r="H5680" s="650"/>
      <c r="I5680" s="650"/>
      <c r="J5680" s="500" t="s">
        <v>9296</v>
      </c>
      <c r="K5680" s="673" t="s">
        <v>33</v>
      </c>
      <c r="L5680" s="276"/>
      <c r="M5680" s="652" t="s">
        <v>3697</v>
      </c>
      <c r="N5680" s="653">
        <v>45315</v>
      </c>
      <c r="O5680" s="279">
        <v>45320</v>
      </c>
      <c r="P5680" s="158"/>
      <c r="Q5680" s="271" t="s">
        <v>100</v>
      </c>
      <c r="R5680" s="86"/>
    </row>
    <row r="5681" spans="1:23" ht="23.25" hidden="1" customHeight="1" x14ac:dyDescent="0.25">
      <c r="A5681" s="440" t="s">
        <v>6654</v>
      </c>
      <c r="B5681" s="124" t="s">
        <v>9297</v>
      </c>
      <c r="C5681" s="118" t="s">
        <v>9195</v>
      </c>
      <c r="D5681" s="118" t="s">
        <v>9298</v>
      </c>
      <c r="E5681" s="124" t="s">
        <v>9297</v>
      </c>
      <c r="F5681" s="118" t="s">
        <v>3141</v>
      </c>
      <c r="G5681" s="118">
        <v>1</v>
      </c>
      <c r="H5681" s="650">
        <v>70.319999999999993</v>
      </c>
      <c r="I5681" s="650">
        <f>G5681*H5681</f>
        <v>70.319999999999993</v>
      </c>
      <c r="J5681" s="168" t="s">
        <v>9299</v>
      </c>
      <c r="K5681" s="673" t="s">
        <v>234</v>
      </c>
      <c r="L5681" s="310"/>
      <c r="M5681" s="652" t="s">
        <v>4469</v>
      </c>
      <c r="N5681" s="654">
        <v>45063</v>
      </c>
      <c r="O5681" s="654">
        <v>45089</v>
      </c>
      <c r="P5681" s="118" t="s">
        <v>9300</v>
      </c>
      <c r="Q5681" s="271" t="s">
        <v>100</v>
      </c>
      <c r="R5681" s="455">
        <f>IF(F5681&lt;&gt;"",YEAR(J5681))</f>
        <v>2023</v>
      </c>
      <c r="S5681" s="564"/>
      <c r="T5681" s="564"/>
      <c r="U5681" s="564"/>
      <c r="V5681" s="564"/>
      <c r="W5681" s="564"/>
    </row>
    <row r="5682" spans="1:23" s="124" customFormat="1" ht="23.25" hidden="1" customHeight="1" x14ac:dyDescent="0.25">
      <c r="A5682" s="455" t="s">
        <v>384</v>
      </c>
      <c r="B5682" s="455" t="s">
        <v>9301</v>
      </c>
      <c r="C5682" s="827" t="s">
        <v>694</v>
      </c>
      <c r="D5682" s="949">
        <v>1007372</v>
      </c>
      <c r="E5682" s="455" t="s">
        <v>7749</v>
      </c>
      <c r="F5682" s="338" t="s">
        <v>94</v>
      </c>
      <c r="G5682" s="1007">
        <v>3</v>
      </c>
      <c r="H5682" s="650"/>
      <c r="I5682" s="650"/>
      <c r="J5682" s="366" t="s">
        <v>9302</v>
      </c>
      <c r="K5682" s="602" t="s">
        <v>694</v>
      </c>
      <c r="L5682" s="588"/>
      <c r="M5682" s="652" t="s">
        <v>3106</v>
      </c>
      <c r="N5682" s="654">
        <v>45309</v>
      </c>
      <c r="O5682" s="279">
        <v>45313</v>
      </c>
      <c r="P5682" s="279" t="s">
        <v>9303</v>
      </c>
      <c r="Q5682" s="949" t="s">
        <v>100</v>
      </c>
      <c r="R5682" s="455"/>
    </row>
    <row r="5683" spans="1:23" s="124" customFormat="1" ht="23.25" hidden="1" customHeight="1" x14ac:dyDescent="0.25">
      <c r="A5683" s="3" t="s">
        <v>10</v>
      </c>
      <c r="B5683" s="5" t="s">
        <v>4295</v>
      </c>
      <c r="C5683" s="376" t="s">
        <v>694</v>
      </c>
      <c r="D5683" s="344">
        <v>1056130</v>
      </c>
      <c r="E5683" s="3" t="s">
        <v>4296</v>
      </c>
      <c r="F5683" s="338" t="s">
        <v>94</v>
      </c>
      <c r="G5683" s="1005">
        <v>1</v>
      </c>
      <c r="H5683" s="650"/>
      <c r="I5683" s="650"/>
      <c r="J5683" s="366" t="s">
        <v>9302</v>
      </c>
      <c r="K5683" s="779" t="s">
        <v>694</v>
      </c>
      <c r="L5683" s="585"/>
      <c r="M5683" s="652" t="s">
        <v>3106</v>
      </c>
      <c r="N5683" s="654">
        <v>45309</v>
      </c>
      <c r="O5683" s="279">
        <v>45313</v>
      </c>
      <c r="P5683" s="279" t="s">
        <v>9303</v>
      </c>
      <c r="Q5683" s="949" t="s">
        <v>100</v>
      </c>
      <c r="R5683" s="455"/>
    </row>
    <row r="5684" spans="1:23" ht="23.25" hidden="1" customHeight="1" x14ac:dyDescent="0.25">
      <c r="A5684" s="124" t="s">
        <v>9</v>
      </c>
      <c r="B5684" s="124" t="s">
        <v>9304</v>
      </c>
      <c r="C5684" s="118"/>
      <c r="D5684" s="118"/>
      <c r="E5684" s="479" t="s">
        <v>9304</v>
      </c>
      <c r="F5684" s="118" t="s">
        <v>50</v>
      </c>
      <c r="G5684" s="118">
        <v>50</v>
      </c>
      <c r="H5684" s="778"/>
      <c r="I5684" s="650"/>
      <c r="J5684" s="500" t="s">
        <v>9305</v>
      </c>
      <c r="K5684" s="673" t="s">
        <v>234</v>
      </c>
      <c r="L5684" s="276"/>
      <c r="M5684" s="652" t="s">
        <v>66</v>
      </c>
      <c r="N5684" s="653">
        <v>45371</v>
      </c>
      <c r="O5684" s="653">
        <v>45388</v>
      </c>
      <c r="P5684" s="158"/>
      <c r="Q5684" s="276" t="s">
        <v>100</v>
      </c>
      <c r="R5684" s="86"/>
    </row>
    <row r="5685" spans="1:23" s="670" customFormat="1" ht="23.25" hidden="1" customHeight="1" x14ac:dyDescent="0.25">
      <c r="A5685" s="124" t="s">
        <v>2</v>
      </c>
      <c r="B5685" s="124" t="s">
        <v>9306</v>
      </c>
      <c r="C5685" s="118" t="s">
        <v>1160</v>
      </c>
      <c r="D5685" s="118" t="s">
        <v>9307</v>
      </c>
      <c r="E5685" s="479" t="s">
        <v>9308</v>
      </c>
      <c r="F5685" s="118" t="s">
        <v>1334</v>
      </c>
      <c r="G5685" s="118">
        <v>4</v>
      </c>
      <c r="H5685" s="778">
        <v>16.63</v>
      </c>
      <c r="I5685" s="650">
        <f>G5685*H5685</f>
        <v>66.52</v>
      </c>
      <c r="J5685" s="500" t="s">
        <v>9305</v>
      </c>
      <c r="K5685" s="673" t="s">
        <v>4630</v>
      </c>
      <c r="L5685" s="276"/>
      <c r="M5685" s="652" t="s">
        <v>4237</v>
      </c>
      <c r="N5685" s="653">
        <v>45342</v>
      </c>
      <c r="O5685" s="653">
        <v>45349</v>
      </c>
      <c r="P5685" s="158"/>
      <c r="Q5685" s="276" t="s">
        <v>100</v>
      </c>
      <c r="R5685" s="86"/>
      <c r="S5685" s="330"/>
      <c r="T5685" s="330"/>
      <c r="U5685" s="330"/>
      <c r="V5685" s="330"/>
      <c r="W5685" s="330"/>
    </row>
    <row r="5686" spans="1:23" s="523" customFormat="1" ht="23.25" hidden="1" customHeight="1" x14ac:dyDescent="0.25">
      <c r="A5686" s="124" t="s">
        <v>4</v>
      </c>
      <c r="B5686" s="124" t="s">
        <v>9309</v>
      </c>
      <c r="C5686" s="118" t="s">
        <v>9310</v>
      </c>
      <c r="D5686" s="118" t="s">
        <v>9311</v>
      </c>
      <c r="E5686" s="124" t="s">
        <v>9309</v>
      </c>
      <c r="F5686" s="499" t="s">
        <v>50</v>
      </c>
      <c r="G5686" s="936">
        <v>1</v>
      </c>
      <c r="H5686" s="650"/>
      <c r="I5686" s="650">
        <v>45</v>
      </c>
      <c r="J5686" s="500" t="s">
        <v>9312</v>
      </c>
      <c r="K5686" s="673" t="s">
        <v>33</v>
      </c>
      <c r="L5686" s="276"/>
      <c r="M5686" s="652" t="s">
        <v>3106</v>
      </c>
      <c r="N5686" s="653">
        <v>45310</v>
      </c>
      <c r="O5686" s="279">
        <v>45313</v>
      </c>
      <c r="P5686" s="158"/>
      <c r="Q5686" s="271" t="s">
        <v>67</v>
      </c>
      <c r="R5686" s="86"/>
      <c r="S5686" s="124"/>
      <c r="T5686" s="124"/>
      <c r="U5686" s="124"/>
      <c r="V5686" s="124"/>
      <c r="W5686" s="124"/>
    </row>
    <row r="5687" spans="1:23" ht="23.25" hidden="1" customHeight="1" x14ac:dyDescent="0.25">
      <c r="A5687" s="124" t="s">
        <v>6654</v>
      </c>
      <c r="B5687" s="4" t="s">
        <v>9313</v>
      </c>
      <c r="C5687" s="118" t="s">
        <v>52</v>
      </c>
      <c r="D5687" s="118">
        <v>170824</v>
      </c>
      <c r="E5687" s="479" t="s">
        <v>9313</v>
      </c>
      <c r="F5687" s="118" t="s">
        <v>3141</v>
      </c>
      <c r="G5687" s="118">
        <v>2</v>
      </c>
      <c r="H5687" s="778">
        <v>133.84</v>
      </c>
      <c r="I5687" s="778">
        <f>G5687*H5687</f>
        <v>267.68</v>
      </c>
      <c r="J5687" s="161" t="s">
        <v>9314</v>
      </c>
      <c r="K5687" s="673" t="s">
        <v>33</v>
      </c>
      <c r="L5687" s="312"/>
      <c r="M5687" s="652" t="s">
        <v>99</v>
      </c>
      <c r="N5687" s="654">
        <v>45357</v>
      </c>
      <c r="O5687" s="654">
        <v>45362</v>
      </c>
      <c r="P5687" s="118"/>
      <c r="Q5687" s="271" t="s">
        <v>100</v>
      </c>
      <c r="R5687" s="455"/>
    </row>
    <row r="5688" spans="1:23" s="124" customFormat="1" ht="23.25" hidden="1" customHeight="1" x14ac:dyDescent="0.25">
      <c r="A5688" s="124" t="s">
        <v>6654</v>
      </c>
      <c r="B5688" s="498" t="s">
        <v>9315</v>
      </c>
      <c r="C5688" s="118" t="s">
        <v>1225</v>
      </c>
      <c r="D5688" s="118" t="s">
        <v>9316</v>
      </c>
      <c r="E5688" s="508" t="s">
        <v>6657</v>
      </c>
      <c r="F5688" s="118" t="s">
        <v>3141</v>
      </c>
      <c r="G5688" s="118">
        <v>10</v>
      </c>
      <c r="H5688" s="650"/>
      <c r="I5688" s="650"/>
      <c r="J5688" s="168" t="s">
        <v>9314</v>
      </c>
      <c r="K5688" s="673" t="s">
        <v>234</v>
      </c>
      <c r="L5688" s="276"/>
      <c r="M5688" s="652" t="s">
        <v>4237</v>
      </c>
      <c r="N5688" s="653">
        <v>45344</v>
      </c>
      <c r="O5688" s="653">
        <v>45349</v>
      </c>
      <c r="P5688" s="158"/>
      <c r="Q5688" s="276" t="s">
        <v>100</v>
      </c>
      <c r="R5688" s="455"/>
    </row>
    <row r="5689" spans="1:23" ht="23.25" hidden="1" customHeight="1" x14ac:dyDescent="0.25">
      <c r="A5689" s="4" t="s">
        <v>6654</v>
      </c>
      <c r="B5689" s="4" t="s">
        <v>9315</v>
      </c>
      <c r="C5689" s="4" t="s">
        <v>1225</v>
      </c>
      <c r="D5689" s="430" t="s">
        <v>9317</v>
      </c>
      <c r="E5689" s="479" t="s">
        <v>6657</v>
      </c>
      <c r="F5689" s="118" t="s">
        <v>3141</v>
      </c>
      <c r="G5689" s="440">
        <v>10</v>
      </c>
      <c r="H5689" s="440"/>
      <c r="I5689" s="440"/>
      <c r="J5689" s="440" t="s">
        <v>9314</v>
      </c>
      <c r="K5689" s="673" t="s">
        <v>234</v>
      </c>
      <c r="L5689" s="276"/>
      <c r="M5689" s="652" t="s">
        <v>4237</v>
      </c>
      <c r="N5689" s="653">
        <v>45344</v>
      </c>
      <c r="O5689" s="653">
        <v>45349</v>
      </c>
      <c r="P5689" s="158"/>
      <c r="Q5689" s="276" t="s">
        <v>100</v>
      </c>
      <c r="R5689" s="455"/>
    </row>
    <row r="5690" spans="1:23" ht="23.25" hidden="1" customHeight="1" x14ac:dyDescent="0.25">
      <c r="A5690" s="4" t="s">
        <v>6654</v>
      </c>
      <c r="B5690" s="4" t="s">
        <v>6655</v>
      </c>
      <c r="C5690" s="4" t="s">
        <v>1225</v>
      </c>
      <c r="D5690" s="430" t="s">
        <v>9318</v>
      </c>
      <c r="E5690" s="479" t="s">
        <v>6657</v>
      </c>
      <c r="F5690" s="118" t="s">
        <v>3141</v>
      </c>
      <c r="G5690" s="440">
        <v>10</v>
      </c>
      <c r="H5690" s="440">
        <v>14.51</v>
      </c>
      <c r="I5690" s="440">
        <f>G5690*H5690</f>
        <v>145.1</v>
      </c>
      <c r="J5690" s="440" t="s">
        <v>9314</v>
      </c>
      <c r="K5690" s="673" t="s">
        <v>234</v>
      </c>
      <c r="L5690" s="276"/>
      <c r="M5690" s="652" t="s">
        <v>4237</v>
      </c>
      <c r="N5690" s="653">
        <v>45344</v>
      </c>
      <c r="O5690" s="653">
        <v>45349</v>
      </c>
      <c r="P5690" s="158"/>
      <c r="Q5690" s="276" t="s">
        <v>100</v>
      </c>
      <c r="R5690" s="455"/>
    </row>
    <row r="5691" spans="1:23" ht="23.25" hidden="1" customHeight="1" x14ac:dyDescent="0.25">
      <c r="A5691" s="124" t="s">
        <v>9</v>
      </c>
      <c r="B5691" s="124" t="s">
        <v>9319</v>
      </c>
      <c r="C5691" s="118" t="s">
        <v>976</v>
      </c>
      <c r="D5691" s="118" t="s">
        <v>9320</v>
      </c>
      <c r="E5691" s="479" t="s">
        <v>5705</v>
      </c>
      <c r="F5691" s="344" t="s">
        <v>50</v>
      </c>
      <c r="G5691" s="118">
        <v>10</v>
      </c>
      <c r="H5691" s="650"/>
      <c r="I5691" s="650"/>
      <c r="J5691" s="161" t="s">
        <v>9321</v>
      </c>
      <c r="K5691" s="663" t="s">
        <v>33</v>
      </c>
      <c r="L5691" s="578"/>
      <c r="M5691" s="652" t="s">
        <v>99</v>
      </c>
      <c r="N5691" s="654">
        <v>45357</v>
      </c>
      <c r="O5691" s="654">
        <v>45362</v>
      </c>
      <c r="P5691" s="442"/>
      <c r="Q5691" s="912" t="s">
        <v>100</v>
      </c>
      <c r="R5691" s="455"/>
    </row>
    <row r="5692" spans="1:23" ht="23.25" hidden="1" customHeight="1" x14ac:dyDescent="0.25">
      <c r="A5692" s="124" t="s">
        <v>9</v>
      </c>
      <c r="B5692" s="124" t="s">
        <v>9322</v>
      </c>
      <c r="C5692" s="376" t="s">
        <v>694</v>
      </c>
      <c r="D5692" s="118">
        <v>272294</v>
      </c>
      <c r="E5692" s="124" t="s">
        <v>9323</v>
      </c>
      <c r="F5692" s="338" t="s">
        <v>3964</v>
      </c>
      <c r="G5692" s="1005">
        <v>1</v>
      </c>
      <c r="H5692" s="650"/>
      <c r="I5692" s="650">
        <v>3.94</v>
      </c>
      <c r="J5692" s="366" t="s">
        <v>9324</v>
      </c>
      <c r="K5692" s="779" t="s">
        <v>694</v>
      </c>
      <c r="L5692" s="276"/>
      <c r="M5692" s="652" t="s">
        <v>3106</v>
      </c>
      <c r="N5692" s="654">
        <v>45309</v>
      </c>
      <c r="O5692" s="279">
        <v>45313</v>
      </c>
      <c r="P5692" s="279" t="s">
        <v>9303</v>
      </c>
      <c r="Q5692" s="276" t="s">
        <v>67</v>
      </c>
      <c r="R5692" s="86"/>
    </row>
    <row r="5693" spans="1:23" ht="23.25" hidden="1" customHeight="1" x14ac:dyDescent="0.25">
      <c r="A5693" s="124" t="s">
        <v>9</v>
      </c>
      <c r="B5693" s="124" t="s">
        <v>9325</v>
      </c>
      <c r="C5693" s="376" t="s">
        <v>1999</v>
      </c>
      <c r="D5693" s="118">
        <v>983012</v>
      </c>
      <c r="E5693" s="124" t="s">
        <v>9326</v>
      </c>
      <c r="F5693" s="338" t="s">
        <v>3964</v>
      </c>
      <c r="G5693" s="1005">
        <v>1</v>
      </c>
      <c r="H5693" s="650"/>
      <c r="I5693" s="650">
        <v>4.68</v>
      </c>
      <c r="J5693" s="366" t="s">
        <v>9324</v>
      </c>
      <c r="K5693" s="779" t="s">
        <v>694</v>
      </c>
      <c r="L5693" s="276" t="s">
        <v>9327</v>
      </c>
      <c r="M5693" s="652" t="s">
        <v>3106</v>
      </c>
      <c r="N5693" s="654">
        <v>45309</v>
      </c>
      <c r="O5693" s="279">
        <v>45313</v>
      </c>
      <c r="P5693" s="279" t="s">
        <v>9303</v>
      </c>
      <c r="Q5693" s="276" t="s">
        <v>100</v>
      </c>
      <c r="R5693" s="86"/>
    </row>
    <row r="5694" spans="1:23" ht="23.25" hidden="1" customHeight="1" x14ac:dyDescent="0.25">
      <c r="A5694" s="124" t="s">
        <v>9</v>
      </c>
      <c r="B5694" s="124" t="s">
        <v>9328</v>
      </c>
      <c r="C5694" s="376" t="s">
        <v>1999</v>
      </c>
      <c r="D5694" s="118">
        <v>940121</v>
      </c>
      <c r="E5694" s="124" t="s">
        <v>9329</v>
      </c>
      <c r="F5694" s="338" t="s">
        <v>3964</v>
      </c>
      <c r="G5694" s="1005">
        <v>1</v>
      </c>
      <c r="H5694" s="650"/>
      <c r="I5694" s="650">
        <v>4.33</v>
      </c>
      <c r="J5694" s="366" t="s">
        <v>9324</v>
      </c>
      <c r="K5694" s="779" t="s">
        <v>694</v>
      </c>
      <c r="L5694" s="276"/>
      <c r="M5694" s="652" t="s">
        <v>3106</v>
      </c>
      <c r="N5694" s="654">
        <v>45309</v>
      </c>
      <c r="O5694" s="279">
        <v>45313</v>
      </c>
      <c r="P5694" s="279" t="s">
        <v>9303</v>
      </c>
      <c r="Q5694" s="949" t="s">
        <v>100</v>
      </c>
      <c r="R5694" s="86"/>
    </row>
    <row r="5695" spans="1:23" s="124" customFormat="1" ht="23.25" hidden="1" customHeight="1" x14ac:dyDescent="0.25">
      <c r="A5695" s="124" t="s">
        <v>9</v>
      </c>
      <c r="B5695" s="124" t="s">
        <v>9330</v>
      </c>
      <c r="C5695" s="376" t="s">
        <v>1999</v>
      </c>
      <c r="D5695" s="118">
        <v>940161</v>
      </c>
      <c r="E5695" s="124" t="s">
        <v>9331</v>
      </c>
      <c r="F5695" s="338" t="s">
        <v>3964</v>
      </c>
      <c r="G5695" s="1005">
        <v>1</v>
      </c>
      <c r="H5695" s="650"/>
      <c r="I5695" s="650">
        <v>4.1100000000000003</v>
      </c>
      <c r="J5695" s="366" t="s">
        <v>9324</v>
      </c>
      <c r="K5695" s="779" t="s">
        <v>694</v>
      </c>
      <c r="L5695" s="276"/>
      <c r="M5695" s="652" t="s">
        <v>3106</v>
      </c>
      <c r="N5695" s="654">
        <v>45309</v>
      </c>
      <c r="O5695" s="279">
        <v>45313</v>
      </c>
      <c r="P5695" s="279" t="s">
        <v>9303</v>
      </c>
      <c r="Q5695" s="949" t="s">
        <v>100</v>
      </c>
      <c r="R5695" s="86"/>
    </row>
    <row r="5696" spans="1:23" ht="23.25" hidden="1" customHeight="1" x14ac:dyDescent="0.25">
      <c r="A5696" s="124" t="s">
        <v>9</v>
      </c>
      <c r="B5696" s="124" t="s">
        <v>9332</v>
      </c>
      <c r="C5696" s="376" t="s">
        <v>1999</v>
      </c>
      <c r="D5696" s="118">
        <v>986354</v>
      </c>
      <c r="E5696" s="124" t="s">
        <v>9333</v>
      </c>
      <c r="F5696" s="338" t="s">
        <v>3964</v>
      </c>
      <c r="G5696" s="1005">
        <v>1</v>
      </c>
      <c r="H5696" s="650"/>
      <c r="I5696" s="650">
        <v>1.3</v>
      </c>
      <c r="J5696" s="366" t="s">
        <v>9324</v>
      </c>
      <c r="K5696" s="779" t="s">
        <v>694</v>
      </c>
      <c r="L5696" s="276"/>
      <c r="M5696" s="652" t="s">
        <v>3106</v>
      </c>
      <c r="N5696" s="654">
        <v>45309</v>
      </c>
      <c r="O5696" s="279">
        <v>45313</v>
      </c>
      <c r="P5696" s="158"/>
      <c r="Q5696" s="276" t="s">
        <v>67</v>
      </c>
      <c r="R5696" s="86"/>
    </row>
    <row r="5697" spans="1:23" s="124" customFormat="1" ht="23.25" hidden="1" customHeight="1" x14ac:dyDescent="0.25">
      <c r="A5697" s="124" t="s">
        <v>9</v>
      </c>
      <c r="B5697" s="124" t="s">
        <v>9334</v>
      </c>
      <c r="C5697" s="376" t="s">
        <v>1999</v>
      </c>
      <c r="D5697" s="118">
        <v>1076243</v>
      </c>
      <c r="E5697" s="124" t="s">
        <v>9335</v>
      </c>
      <c r="F5697" s="338" t="s">
        <v>3964</v>
      </c>
      <c r="G5697" s="1005">
        <v>1</v>
      </c>
      <c r="H5697" s="650"/>
      <c r="I5697" s="650">
        <v>46.38</v>
      </c>
      <c r="J5697" s="366" t="s">
        <v>9324</v>
      </c>
      <c r="K5697" s="779" t="s">
        <v>694</v>
      </c>
      <c r="L5697" s="276"/>
      <c r="M5697" s="652" t="s">
        <v>3106</v>
      </c>
      <c r="N5697" s="654">
        <v>45309</v>
      </c>
      <c r="O5697" s="279">
        <v>45313</v>
      </c>
      <c r="P5697" s="279" t="s">
        <v>9303</v>
      </c>
      <c r="Q5697" s="949" t="s">
        <v>100</v>
      </c>
      <c r="R5697" s="86"/>
      <c r="S5697" s="330"/>
      <c r="T5697" s="330"/>
      <c r="U5697" s="330"/>
      <c r="V5697" s="330"/>
      <c r="W5697" s="330"/>
    </row>
    <row r="5698" spans="1:23" ht="23.25" hidden="1" customHeight="1" x14ac:dyDescent="0.25">
      <c r="A5698" s="124" t="s">
        <v>9</v>
      </c>
      <c r="B5698" s="124" t="s">
        <v>9336</v>
      </c>
      <c r="C5698" s="376" t="s">
        <v>1999</v>
      </c>
      <c r="D5698" s="118">
        <v>1052868</v>
      </c>
      <c r="E5698" s="124" t="s">
        <v>9337</v>
      </c>
      <c r="F5698" s="338" t="s">
        <v>3964</v>
      </c>
      <c r="G5698" s="1005">
        <v>1</v>
      </c>
      <c r="H5698" s="650"/>
      <c r="I5698" s="650">
        <v>60.4</v>
      </c>
      <c r="J5698" s="366" t="s">
        <v>9324</v>
      </c>
      <c r="K5698" s="779" t="s">
        <v>694</v>
      </c>
      <c r="L5698" s="276"/>
      <c r="M5698" s="652" t="s">
        <v>3106</v>
      </c>
      <c r="N5698" s="654">
        <v>45309</v>
      </c>
      <c r="O5698" s="279">
        <v>45313</v>
      </c>
      <c r="P5698" s="279" t="s">
        <v>9303</v>
      </c>
      <c r="Q5698" s="949" t="s">
        <v>100</v>
      </c>
      <c r="R5698" s="86"/>
    </row>
    <row r="5699" spans="1:23" ht="23.25" hidden="1" customHeight="1" x14ac:dyDescent="0.25">
      <c r="A5699" s="589" t="s">
        <v>9</v>
      </c>
      <c r="B5699" s="1008" t="s">
        <v>8867</v>
      </c>
      <c r="C5699" s="987" t="s">
        <v>8868</v>
      </c>
      <c r="D5699" s="1009">
        <v>1030735</v>
      </c>
      <c r="E5699" s="614" t="s">
        <v>8869</v>
      </c>
      <c r="F5699" s="987" t="s">
        <v>94</v>
      </c>
      <c r="G5699" s="987" t="s">
        <v>8870</v>
      </c>
      <c r="H5699" s="650"/>
      <c r="I5699" s="650"/>
      <c r="J5699" s="1010" t="s">
        <v>8975</v>
      </c>
      <c r="K5699" s="598" t="s">
        <v>9234</v>
      </c>
      <c r="L5699" s="589"/>
      <c r="M5699" s="652" t="s">
        <v>3697</v>
      </c>
      <c r="N5699" s="653">
        <v>45314</v>
      </c>
      <c r="O5699" s="279">
        <v>45320</v>
      </c>
      <c r="P5699" s="455"/>
      <c r="Q5699" s="523" t="s">
        <v>100</v>
      </c>
      <c r="R5699" s="523"/>
    </row>
    <row r="5700" spans="1:23" s="124" customFormat="1" ht="23.25" hidden="1" customHeight="1" x14ac:dyDescent="0.25">
      <c r="A5700" s="124" t="s">
        <v>0</v>
      </c>
      <c r="B5700" s="124" t="s">
        <v>9338</v>
      </c>
      <c r="C5700" s="118"/>
      <c r="D5700" s="118" t="s">
        <v>9339</v>
      </c>
      <c r="E5700" s="124" t="s">
        <v>9338</v>
      </c>
      <c r="F5700" s="499" t="s">
        <v>50</v>
      </c>
      <c r="G5700" s="936">
        <v>4</v>
      </c>
      <c r="H5700" s="650"/>
      <c r="I5700" s="650" t="s">
        <v>9340</v>
      </c>
      <c r="J5700" s="500" t="s">
        <v>8975</v>
      </c>
      <c r="K5700" s="673" t="s">
        <v>33</v>
      </c>
      <c r="L5700" s="276"/>
      <c r="M5700" s="652" t="s">
        <v>3697</v>
      </c>
      <c r="N5700" s="653">
        <v>45315</v>
      </c>
      <c r="O5700" s="279">
        <v>45320</v>
      </c>
      <c r="P5700" s="158"/>
      <c r="Q5700" s="271" t="s">
        <v>100</v>
      </c>
      <c r="R5700" s="86"/>
      <c r="S5700" s="330"/>
      <c r="T5700" s="330"/>
      <c r="U5700" s="330"/>
      <c r="V5700" s="330"/>
      <c r="W5700" s="330"/>
    </row>
    <row r="5701" spans="1:23" ht="23.25" hidden="1" customHeight="1" x14ac:dyDescent="0.25">
      <c r="A5701" s="537" t="s">
        <v>54</v>
      </c>
      <c r="B5701" s="364" t="s">
        <v>9341</v>
      </c>
      <c r="C5701" s="1011" t="s">
        <v>3677</v>
      </c>
      <c r="D5701" s="538" t="s">
        <v>5686</v>
      </c>
      <c r="E5701" s="539" t="s">
        <v>5687</v>
      </c>
      <c r="F5701" s="1012" t="s">
        <v>94</v>
      </c>
      <c r="G5701" s="390">
        <v>40</v>
      </c>
      <c r="H5701" s="650"/>
      <c r="I5701" s="650"/>
      <c r="J5701" s="500" t="s">
        <v>8975</v>
      </c>
      <c r="K5701" s="673" t="s">
        <v>234</v>
      </c>
      <c r="L5701" s="590"/>
      <c r="M5701" s="652" t="s">
        <v>3697</v>
      </c>
      <c r="N5701" s="654">
        <v>45317</v>
      </c>
      <c r="O5701" s="654">
        <v>45324</v>
      </c>
      <c r="P5701" s="1013"/>
      <c r="Q5701" s="523" t="s">
        <v>100</v>
      </c>
      <c r="R5701" s="523"/>
    </row>
    <row r="5702" spans="1:23" ht="23.25" hidden="1" customHeight="1" x14ac:dyDescent="0.25">
      <c r="A5702" s="124" t="s">
        <v>6654</v>
      </c>
      <c r="B5702" s="4" t="s">
        <v>9342</v>
      </c>
      <c r="C5702" s="118" t="s">
        <v>52</v>
      </c>
      <c r="D5702" s="118" t="s">
        <v>9343</v>
      </c>
      <c r="E5702" s="479" t="s">
        <v>9344</v>
      </c>
      <c r="F5702" s="118" t="s">
        <v>8402</v>
      </c>
      <c r="G5702" s="118">
        <v>2</v>
      </c>
      <c r="H5702" s="440"/>
      <c r="I5702" s="778">
        <f>G5702*H5702</f>
        <v>0</v>
      </c>
      <c r="J5702" s="161" t="s">
        <v>8403</v>
      </c>
      <c r="K5702" s="673" t="s">
        <v>33</v>
      </c>
      <c r="L5702" s="276"/>
      <c r="M5702" s="652" t="s">
        <v>99</v>
      </c>
      <c r="N5702" s="654">
        <v>45357</v>
      </c>
      <c r="O5702" s="654">
        <v>45362</v>
      </c>
      <c r="P5702" s="158"/>
      <c r="Q5702" s="271" t="s">
        <v>100</v>
      </c>
      <c r="R5702" s="86"/>
    </row>
    <row r="5703" spans="1:23" ht="23.25" hidden="1" customHeight="1" x14ac:dyDescent="0.25">
      <c r="A5703" s="124" t="s">
        <v>6654</v>
      </c>
      <c r="B5703" s="4" t="s">
        <v>9345</v>
      </c>
      <c r="C5703" s="118" t="s">
        <v>52</v>
      </c>
      <c r="D5703" s="118" t="s">
        <v>9346</v>
      </c>
      <c r="E5703" s="479" t="s">
        <v>9347</v>
      </c>
      <c r="F5703" s="118" t="s">
        <v>8402</v>
      </c>
      <c r="G5703" s="118">
        <v>2</v>
      </c>
      <c r="H5703" s="440"/>
      <c r="I5703" s="778">
        <f>G5703*H5703</f>
        <v>0</v>
      </c>
      <c r="J5703" s="161" t="s">
        <v>8403</v>
      </c>
      <c r="K5703" s="673" t="s">
        <v>33</v>
      </c>
      <c r="L5703" s="276"/>
      <c r="M5703" s="652" t="s">
        <v>99</v>
      </c>
      <c r="N5703" s="654">
        <v>45357</v>
      </c>
      <c r="O5703" s="654">
        <v>45362</v>
      </c>
      <c r="P5703" s="158"/>
      <c r="Q5703" s="271" t="s">
        <v>100</v>
      </c>
      <c r="R5703" s="86"/>
    </row>
    <row r="5704" spans="1:23" ht="23.25" hidden="1" customHeight="1" x14ac:dyDescent="0.25">
      <c r="A5704" s="124" t="s">
        <v>6654</v>
      </c>
      <c r="B5704" s="4" t="s">
        <v>9348</v>
      </c>
      <c r="C5704" s="118" t="s">
        <v>52</v>
      </c>
      <c r="D5704" s="118">
        <v>574231</v>
      </c>
      <c r="E5704" s="479" t="s">
        <v>9348</v>
      </c>
      <c r="F5704" s="118" t="s">
        <v>8402</v>
      </c>
      <c r="G5704" s="118">
        <v>1</v>
      </c>
      <c r="H5704" s="440"/>
      <c r="I5704" s="778">
        <f>G5704*H5704</f>
        <v>0</v>
      </c>
      <c r="J5704" s="161" t="s">
        <v>8403</v>
      </c>
      <c r="K5704" s="673" t="s">
        <v>33</v>
      </c>
      <c r="L5704" s="692"/>
      <c r="M5704" s="652" t="s">
        <v>99</v>
      </c>
      <c r="N5704" s="654">
        <v>45357</v>
      </c>
      <c r="O5704" s="654">
        <v>45362</v>
      </c>
      <c r="P5704" s="515"/>
      <c r="Q5704" s="271" t="s">
        <v>100</v>
      </c>
      <c r="R5704" s="7"/>
    </row>
    <row r="5705" spans="1:23" ht="23.25" hidden="1" customHeight="1" x14ac:dyDescent="0.25">
      <c r="A5705" s="124" t="s">
        <v>6654</v>
      </c>
      <c r="B5705" s="4" t="s">
        <v>8458</v>
      </c>
      <c r="C5705" s="118" t="s">
        <v>2579</v>
      </c>
      <c r="D5705" s="118">
        <v>574230</v>
      </c>
      <c r="E5705" s="479" t="s">
        <v>8458</v>
      </c>
      <c r="F5705" s="118" t="s">
        <v>8402</v>
      </c>
      <c r="G5705" s="118">
        <v>1</v>
      </c>
      <c r="H5705" s="778">
        <v>96.63</v>
      </c>
      <c r="I5705" s="778">
        <f>G5705*H5705</f>
        <v>96.63</v>
      </c>
      <c r="J5705" s="161" t="s">
        <v>8403</v>
      </c>
      <c r="K5705" s="673" t="s">
        <v>33</v>
      </c>
      <c r="L5705" s="312"/>
      <c r="M5705" s="652" t="s">
        <v>99</v>
      </c>
      <c r="N5705" s="654">
        <v>45357</v>
      </c>
      <c r="O5705" s="654">
        <v>45362</v>
      </c>
      <c r="P5705" s="118"/>
      <c r="Q5705" s="363" t="s">
        <v>100</v>
      </c>
      <c r="R5705" s="455"/>
    </row>
    <row r="5706" spans="1:23" ht="23.25" hidden="1" customHeight="1" x14ac:dyDescent="0.25">
      <c r="A5706" s="440" t="s">
        <v>293</v>
      </c>
      <c r="B5706" s="4" t="s">
        <v>294</v>
      </c>
      <c r="C5706" s="440" t="s">
        <v>2234</v>
      </c>
      <c r="D5706" s="440">
        <v>1550118</v>
      </c>
      <c r="E5706" s="479" t="s">
        <v>295</v>
      </c>
      <c r="F5706" s="118" t="s">
        <v>94</v>
      </c>
      <c r="G5706" s="440">
        <v>5</v>
      </c>
      <c r="H5706" s="440"/>
      <c r="I5706" s="440"/>
      <c r="J5706" s="161" t="s">
        <v>8403</v>
      </c>
      <c r="K5706" s="673" t="s">
        <v>296</v>
      </c>
      <c r="L5706" s="586"/>
      <c r="M5706" s="652" t="s">
        <v>99</v>
      </c>
      <c r="N5706" s="660">
        <v>45355</v>
      </c>
      <c r="O5706" s="848">
        <v>45359</v>
      </c>
      <c r="P5706" s="527"/>
      <c r="Q5706" s="1014" t="s">
        <v>100</v>
      </c>
      <c r="R5706" s="124"/>
      <c r="S5706" s="124"/>
      <c r="T5706" s="124"/>
      <c r="U5706" s="124"/>
      <c r="V5706" s="124"/>
      <c r="W5706" s="124"/>
    </row>
    <row r="5707" spans="1:23" ht="23.25" hidden="1" customHeight="1" x14ac:dyDescent="0.25">
      <c r="A5707" s="4" t="s">
        <v>10</v>
      </c>
      <c r="B5707" s="4" t="s">
        <v>9349</v>
      </c>
      <c r="C5707" s="430" t="s">
        <v>1225</v>
      </c>
      <c r="D5707" s="430" t="s">
        <v>9350</v>
      </c>
      <c r="E5707" s="479" t="s">
        <v>9351</v>
      </c>
      <c r="F5707" s="118" t="s">
        <v>8402</v>
      </c>
      <c r="G5707" s="118">
        <v>1</v>
      </c>
      <c r="H5707" s="650">
        <v>787.56</v>
      </c>
      <c r="I5707" s="650">
        <f>G5707*H5707</f>
        <v>787.56</v>
      </c>
      <c r="J5707" s="958" t="s">
        <v>8403</v>
      </c>
      <c r="K5707" s="673" t="s">
        <v>234</v>
      </c>
      <c r="L5707" s="276"/>
      <c r="M5707" s="652" t="s">
        <v>3044</v>
      </c>
      <c r="N5707" s="654">
        <v>45420</v>
      </c>
      <c r="O5707" s="653">
        <v>45425</v>
      </c>
      <c r="P5707" s="158"/>
      <c r="Q5707" s="276" t="s">
        <v>100</v>
      </c>
      <c r="R5707" s="86"/>
      <c r="S5707" s="641"/>
      <c r="T5707" s="641"/>
      <c r="U5707" s="641"/>
      <c r="V5707" s="641"/>
      <c r="W5707" s="641"/>
    </row>
    <row r="5708" spans="1:23" ht="23.25" hidden="1" customHeight="1" x14ac:dyDescent="0.25">
      <c r="A5708" s="5" t="s">
        <v>2641</v>
      </c>
      <c r="B5708" s="86" t="s">
        <v>6917</v>
      </c>
      <c r="C5708" s="376" t="s">
        <v>694</v>
      </c>
      <c r="D5708" s="344">
        <v>1055560</v>
      </c>
      <c r="E5708" s="342" t="s">
        <v>3938</v>
      </c>
      <c r="F5708" s="344" t="s">
        <v>44</v>
      </c>
      <c r="G5708" s="344">
        <v>4</v>
      </c>
      <c r="H5708" s="650"/>
      <c r="I5708" s="650">
        <v>0</v>
      </c>
      <c r="J5708" s="366" t="s">
        <v>9352</v>
      </c>
      <c r="K5708" s="738" t="s">
        <v>694</v>
      </c>
      <c r="L5708" s="361" t="s">
        <v>9353</v>
      </c>
      <c r="M5708" s="652" t="s">
        <v>5245</v>
      </c>
      <c r="N5708" s="654">
        <v>45377</v>
      </c>
      <c r="O5708" s="653">
        <v>45388</v>
      </c>
      <c r="P5708" s="713"/>
      <c r="Q5708" s="7" t="s">
        <v>100</v>
      </c>
      <c r="R5708" s="455"/>
    </row>
    <row r="5709" spans="1:23" ht="23.25" hidden="1" customHeight="1" x14ac:dyDescent="0.25">
      <c r="A5709" s="124" t="s">
        <v>6654</v>
      </c>
      <c r="B5709" s="4" t="s">
        <v>9354</v>
      </c>
      <c r="C5709" s="118" t="s">
        <v>2579</v>
      </c>
      <c r="D5709" s="118">
        <v>553744</v>
      </c>
      <c r="E5709" s="479" t="s">
        <v>9355</v>
      </c>
      <c r="F5709" s="118" t="s">
        <v>8402</v>
      </c>
      <c r="G5709" s="118">
        <v>1</v>
      </c>
      <c r="H5709" s="778">
        <v>115.81</v>
      </c>
      <c r="I5709" s="778">
        <f>G5709*H5709</f>
        <v>115.81</v>
      </c>
      <c r="J5709" s="958" t="s">
        <v>9356</v>
      </c>
      <c r="K5709" s="673" t="s">
        <v>33</v>
      </c>
      <c r="L5709" s="276"/>
      <c r="M5709" s="652" t="s">
        <v>3044</v>
      </c>
      <c r="N5709" s="654">
        <v>45419</v>
      </c>
      <c r="O5709" s="654">
        <v>45425</v>
      </c>
      <c r="P5709" s="158"/>
      <c r="Q5709" s="271" t="s">
        <v>100</v>
      </c>
      <c r="R5709" s="86"/>
      <c r="S5709" s="124"/>
      <c r="T5709" s="124"/>
      <c r="U5709" s="124"/>
      <c r="V5709" s="124"/>
      <c r="W5709" s="124"/>
    </row>
    <row r="5710" spans="1:23" ht="23.25" hidden="1" customHeight="1" x14ac:dyDescent="0.25">
      <c r="A5710" s="124" t="s">
        <v>7</v>
      </c>
      <c r="B5710" s="4" t="s">
        <v>9357</v>
      </c>
      <c r="C5710" s="118" t="s">
        <v>851</v>
      </c>
      <c r="D5710" s="118" t="s">
        <v>9358</v>
      </c>
      <c r="E5710" s="479" t="s">
        <v>9359</v>
      </c>
      <c r="F5710" s="118" t="s">
        <v>3141</v>
      </c>
      <c r="G5710" s="118">
        <v>2</v>
      </c>
      <c r="H5710" s="440"/>
      <c r="I5710" s="778">
        <f>G5710*H5710</f>
        <v>0</v>
      </c>
      <c r="J5710" s="161" t="s">
        <v>9356</v>
      </c>
      <c r="K5710" s="673" t="s">
        <v>33</v>
      </c>
      <c r="L5710" s="276"/>
      <c r="M5710" s="652" t="s">
        <v>99</v>
      </c>
      <c r="N5710" s="654">
        <v>45357</v>
      </c>
      <c r="O5710" s="654">
        <v>45362</v>
      </c>
      <c r="P5710" s="158"/>
      <c r="Q5710" s="271" t="s">
        <v>100</v>
      </c>
      <c r="R5710" s="86"/>
      <c r="S5710" s="564"/>
      <c r="T5710" s="564"/>
      <c r="U5710" s="564"/>
      <c r="V5710" s="564"/>
      <c r="W5710" s="564"/>
    </row>
    <row r="5711" spans="1:23" ht="23.25" hidden="1" customHeight="1" x14ac:dyDescent="0.25">
      <c r="A5711" s="124" t="s">
        <v>6654</v>
      </c>
      <c r="B5711" s="4" t="s">
        <v>9360</v>
      </c>
      <c r="C5711" s="118" t="s">
        <v>8193</v>
      </c>
      <c r="D5711" s="118" t="s">
        <v>8194</v>
      </c>
      <c r="E5711" s="479" t="s">
        <v>8195</v>
      </c>
      <c r="F5711" s="118" t="s">
        <v>9361</v>
      </c>
      <c r="G5711" s="118">
        <v>2</v>
      </c>
      <c r="H5711" s="440"/>
      <c r="I5711" s="778">
        <f>G5711*H5711</f>
        <v>0</v>
      </c>
      <c r="J5711" s="161" t="s">
        <v>9356</v>
      </c>
      <c r="K5711" s="673" t="s">
        <v>33</v>
      </c>
      <c r="L5711" s="312"/>
      <c r="M5711" s="652" t="s">
        <v>99</v>
      </c>
      <c r="N5711" s="654">
        <v>45357</v>
      </c>
      <c r="O5711" s="654">
        <v>45362</v>
      </c>
      <c r="P5711" s="481"/>
      <c r="Q5711" s="882" t="s">
        <v>100</v>
      </c>
      <c r="R5711" s="455"/>
    </row>
    <row r="5712" spans="1:23" ht="23.25" hidden="1" customHeight="1" x14ac:dyDescent="0.25">
      <c r="A5712" s="440" t="s">
        <v>0</v>
      </c>
      <c r="B5712" s="4" t="s">
        <v>9362</v>
      </c>
      <c r="C5712" s="664" t="s">
        <v>694</v>
      </c>
      <c r="D5712" s="664">
        <v>1017849</v>
      </c>
      <c r="E5712" s="479" t="s">
        <v>9363</v>
      </c>
      <c r="F5712" s="118" t="s">
        <v>94</v>
      </c>
      <c r="G5712" s="664">
        <v>10</v>
      </c>
      <c r="H5712" s="1015" t="s">
        <v>9364</v>
      </c>
      <c r="I5712" s="1015" t="s">
        <v>9365</v>
      </c>
      <c r="J5712" s="161" t="s">
        <v>9356</v>
      </c>
      <c r="K5712" s="673" t="s">
        <v>694</v>
      </c>
      <c r="L5712" s="276"/>
      <c r="M5712" s="652" t="s">
        <v>99</v>
      </c>
      <c r="N5712" s="653">
        <v>45348</v>
      </c>
      <c r="O5712" s="653">
        <v>45351</v>
      </c>
      <c r="P5712" s="158"/>
      <c r="Q5712" s="276" t="s">
        <v>100</v>
      </c>
      <c r="R5712" s="86"/>
    </row>
    <row r="5713" spans="1:23" ht="23.25" hidden="1" customHeight="1" x14ac:dyDescent="0.25">
      <c r="A5713" s="440" t="s">
        <v>0</v>
      </c>
      <c r="B5713" s="4" t="s">
        <v>9362</v>
      </c>
      <c r="C5713" s="664" t="s">
        <v>694</v>
      </c>
      <c r="D5713" s="664">
        <v>940261</v>
      </c>
      <c r="E5713" s="479" t="s">
        <v>7375</v>
      </c>
      <c r="F5713" s="118" t="s">
        <v>94</v>
      </c>
      <c r="G5713" s="664">
        <v>10</v>
      </c>
      <c r="H5713" s="1015" t="s">
        <v>9364</v>
      </c>
      <c r="I5713" s="1015" t="s">
        <v>9365</v>
      </c>
      <c r="J5713" s="161" t="s">
        <v>9356</v>
      </c>
      <c r="K5713" s="673" t="s">
        <v>694</v>
      </c>
      <c r="L5713" s="276"/>
      <c r="M5713" s="652" t="s">
        <v>99</v>
      </c>
      <c r="N5713" s="653">
        <v>45348</v>
      </c>
      <c r="O5713" s="653">
        <v>45351</v>
      </c>
      <c r="P5713" s="158"/>
      <c r="Q5713" s="276" t="s">
        <v>100</v>
      </c>
      <c r="R5713" s="86"/>
    </row>
    <row r="5714" spans="1:23" ht="23.25" hidden="1" customHeight="1" x14ac:dyDescent="0.25">
      <c r="A5714" s="440" t="s">
        <v>0</v>
      </c>
      <c r="B5714" s="4" t="s">
        <v>9362</v>
      </c>
      <c r="C5714" s="664" t="s">
        <v>694</v>
      </c>
      <c r="D5714" s="664">
        <v>1083209</v>
      </c>
      <c r="E5714" s="479" t="s">
        <v>9366</v>
      </c>
      <c r="F5714" s="118" t="s">
        <v>94</v>
      </c>
      <c r="G5714" s="664">
        <v>1</v>
      </c>
      <c r="H5714" s="1015" t="s">
        <v>9367</v>
      </c>
      <c r="I5714" s="1015" t="s">
        <v>9368</v>
      </c>
      <c r="J5714" s="161" t="s">
        <v>9356</v>
      </c>
      <c r="K5714" s="673" t="s">
        <v>694</v>
      </c>
      <c r="L5714" s="276"/>
      <c r="M5714" s="652" t="s">
        <v>99</v>
      </c>
      <c r="N5714" s="653">
        <v>45348</v>
      </c>
      <c r="O5714" s="653">
        <v>45351</v>
      </c>
      <c r="P5714" s="158"/>
      <c r="Q5714" s="276" t="s">
        <v>100</v>
      </c>
      <c r="R5714" s="86"/>
      <c r="S5714" s="124"/>
      <c r="T5714" s="124"/>
      <c r="U5714" s="124"/>
      <c r="V5714" s="124"/>
      <c r="W5714" s="124"/>
    </row>
    <row r="5715" spans="1:23" ht="23.25" hidden="1" customHeight="1" x14ac:dyDescent="0.25">
      <c r="A5715" s="440" t="s">
        <v>0</v>
      </c>
      <c r="B5715" s="4" t="s">
        <v>9362</v>
      </c>
      <c r="C5715" s="664" t="s">
        <v>694</v>
      </c>
      <c r="D5715" s="664">
        <v>940172</v>
      </c>
      <c r="E5715" s="479" t="s">
        <v>9369</v>
      </c>
      <c r="F5715" s="118" t="s">
        <v>94</v>
      </c>
      <c r="G5715" s="664">
        <v>10</v>
      </c>
      <c r="H5715" s="1015" t="s">
        <v>9370</v>
      </c>
      <c r="I5715" s="1015" t="s">
        <v>9371</v>
      </c>
      <c r="J5715" s="161" t="s">
        <v>9356</v>
      </c>
      <c r="K5715" s="673" t="s">
        <v>694</v>
      </c>
      <c r="L5715" s="276"/>
      <c r="M5715" s="652" t="s">
        <v>99</v>
      </c>
      <c r="N5715" s="653">
        <v>45348</v>
      </c>
      <c r="O5715" s="653">
        <v>45351</v>
      </c>
      <c r="P5715" s="158"/>
      <c r="Q5715" s="276" t="s">
        <v>100</v>
      </c>
      <c r="R5715" s="86"/>
      <c r="S5715" s="124"/>
      <c r="T5715" s="124"/>
      <c r="U5715" s="124"/>
      <c r="V5715" s="124"/>
      <c r="W5715" s="124"/>
    </row>
    <row r="5716" spans="1:23" ht="23.25" hidden="1" customHeight="1" x14ac:dyDescent="0.25">
      <c r="A5716" s="440" t="s">
        <v>0</v>
      </c>
      <c r="B5716" s="4" t="s">
        <v>9362</v>
      </c>
      <c r="C5716" s="664" t="s">
        <v>694</v>
      </c>
      <c r="D5716" s="664">
        <v>1120201</v>
      </c>
      <c r="E5716" s="479" t="s">
        <v>9372</v>
      </c>
      <c r="F5716" s="118" t="s">
        <v>94</v>
      </c>
      <c r="G5716" s="664">
        <v>1</v>
      </c>
      <c r="H5716" s="1015" t="s">
        <v>9373</v>
      </c>
      <c r="I5716" s="1015" t="s">
        <v>9373</v>
      </c>
      <c r="J5716" s="161" t="s">
        <v>9356</v>
      </c>
      <c r="K5716" s="673" t="s">
        <v>694</v>
      </c>
      <c r="L5716" s="276"/>
      <c r="M5716" s="652" t="s">
        <v>99</v>
      </c>
      <c r="N5716" s="653">
        <v>45348</v>
      </c>
      <c r="O5716" s="653">
        <v>45351</v>
      </c>
      <c r="P5716" s="158"/>
      <c r="Q5716" s="276" t="s">
        <v>100</v>
      </c>
      <c r="R5716" s="86"/>
      <c r="S5716" s="124"/>
      <c r="T5716" s="124"/>
      <c r="U5716" s="124"/>
      <c r="V5716" s="124"/>
      <c r="W5716" s="124"/>
    </row>
    <row r="5717" spans="1:23" ht="23.25" hidden="1" customHeight="1" x14ac:dyDescent="0.25">
      <c r="A5717" s="440" t="s">
        <v>0</v>
      </c>
      <c r="B5717" s="4" t="s">
        <v>9362</v>
      </c>
      <c r="C5717" s="664" t="s">
        <v>694</v>
      </c>
      <c r="D5717" s="664">
        <v>940024</v>
      </c>
      <c r="E5717" s="479" t="s">
        <v>9374</v>
      </c>
      <c r="F5717" s="118" t="s">
        <v>94</v>
      </c>
      <c r="G5717" s="664">
        <v>9</v>
      </c>
      <c r="H5717" s="1015" t="s">
        <v>9375</v>
      </c>
      <c r="I5717" s="1016"/>
      <c r="J5717" s="161" t="s">
        <v>9356</v>
      </c>
      <c r="K5717" s="673" t="s">
        <v>694</v>
      </c>
      <c r="L5717" s="276"/>
      <c r="M5717" s="652" t="s">
        <v>99</v>
      </c>
      <c r="N5717" s="653">
        <v>45348</v>
      </c>
      <c r="O5717" s="653">
        <v>45351</v>
      </c>
      <c r="P5717" s="158"/>
      <c r="Q5717" s="276" t="s">
        <v>100</v>
      </c>
      <c r="R5717" s="86"/>
      <c r="S5717" s="124"/>
      <c r="T5717" s="124"/>
      <c r="U5717" s="124"/>
      <c r="V5717" s="124"/>
      <c r="W5717" s="124"/>
    </row>
    <row r="5718" spans="1:23" ht="23.25" hidden="1" customHeight="1" x14ac:dyDescent="0.25">
      <c r="A5718" s="124" t="s">
        <v>6654</v>
      </c>
      <c r="B5718" s="4" t="s">
        <v>9376</v>
      </c>
      <c r="C5718" s="118" t="s">
        <v>798</v>
      </c>
      <c r="D5718" s="118" t="s">
        <v>9377</v>
      </c>
      <c r="E5718" s="479" t="s">
        <v>9378</v>
      </c>
      <c r="F5718" s="118" t="s">
        <v>8402</v>
      </c>
      <c r="G5718" s="118">
        <v>1</v>
      </c>
      <c r="H5718" s="440"/>
      <c r="I5718" s="778">
        <f>G5718*H5718</f>
        <v>0</v>
      </c>
      <c r="J5718" s="958" t="s">
        <v>9356</v>
      </c>
      <c r="K5718" s="673" t="s">
        <v>33</v>
      </c>
      <c r="L5718" s="276"/>
      <c r="M5718" s="652" t="s">
        <v>99</v>
      </c>
      <c r="N5718" s="654">
        <v>45357</v>
      </c>
      <c r="O5718" s="654">
        <v>45362</v>
      </c>
      <c r="P5718" s="158"/>
      <c r="Q5718" s="271" t="s">
        <v>100</v>
      </c>
      <c r="R5718" s="86"/>
    </row>
    <row r="5719" spans="1:23" ht="23.25" hidden="1" customHeight="1" x14ac:dyDescent="0.25">
      <c r="A5719" s="124" t="s">
        <v>8</v>
      </c>
      <c r="B5719" s="124" t="s">
        <v>9379</v>
      </c>
      <c r="C5719" s="118"/>
      <c r="D5719" s="118" t="s">
        <v>9380</v>
      </c>
      <c r="E5719" s="330" t="s">
        <v>9379</v>
      </c>
      <c r="F5719" s="118" t="s">
        <v>32</v>
      </c>
      <c r="G5719" s="118">
        <v>1</v>
      </c>
      <c r="H5719" s="650">
        <v>4549.22</v>
      </c>
      <c r="I5719" s="650">
        <f>G5719*H5719</f>
        <v>4549.22</v>
      </c>
      <c r="J5719" s="500" t="s">
        <v>9381</v>
      </c>
      <c r="K5719" s="598" t="s">
        <v>1290</v>
      </c>
      <c r="L5719" s="276" t="s">
        <v>9382</v>
      </c>
      <c r="M5719" s="652" t="s">
        <v>3697</v>
      </c>
      <c r="N5719" s="653">
        <v>45315</v>
      </c>
      <c r="O5719" s="835"/>
      <c r="P5719" s="158" t="s">
        <v>5245</v>
      </c>
      <c r="Q5719" s="276" t="s">
        <v>100</v>
      </c>
      <c r="R5719" s="86"/>
    </row>
    <row r="5720" spans="1:23" ht="23.25" hidden="1" customHeight="1" x14ac:dyDescent="0.25">
      <c r="A5720" s="338" t="s">
        <v>95</v>
      </c>
      <c r="B5720" s="4" t="s">
        <v>893</v>
      </c>
      <c r="C5720" s="376"/>
      <c r="D5720" s="335" t="s">
        <v>894</v>
      </c>
      <c r="E5720" s="479" t="s">
        <v>895</v>
      </c>
      <c r="F5720" s="118" t="s">
        <v>44</v>
      </c>
      <c r="G5720" s="699">
        <v>10</v>
      </c>
      <c r="H5720" s="650">
        <v>9.94</v>
      </c>
      <c r="I5720" s="650">
        <v>99.399999999999991</v>
      </c>
      <c r="J5720" s="366" t="s">
        <v>9383</v>
      </c>
      <c r="K5720" s="673" t="s">
        <v>524</v>
      </c>
      <c r="L5720" s="312"/>
      <c r="M5720" s="652" t="s">
        <v>99</v>
      </c>
      <c r="N5720" s="654">
        <v>45355</v>
      </c>
      <c r="O5720" s="654">
        <v>45362</v>
      </c>
      <c r="P5720" s="86"/>
      <c r="Q5720" s="271" t="s">
        <v>100</v>
      </c>
      <c r="R5720" s="455"/>
    </row>
    <row r="5721" spans="1:23" ht="23.25" hidden="1" customHeight="1" x14ac:dyDescent="0.25">
      <c r="A5721" s="472" t="s">
        <v>95</v>
      </c>
      <c r="B5721" s="4" t="s">
        <v>9384</v>
      </c>
      <c r="C5721" s="118" t="s">
        <v>784</v>
      </c>
      <c r="D5721" s="949" t="s">
        <v>785</v>
      </c>
      <c r="E5721" s="479" t="s">
        <v>1982</v>
      </c>
      <c r="F5721" s="118" t="s">
        <v>50</v>
      </c>
      <c r="G5721" s="332">
        <v>12</v>
      </c>
      <c r="H5721" s="650"/>
      <c r="I5721" s="650"/>
      <c r="J5721" s="958" t="s">
        <v>9383</v>
      </c>
      <c r="K5721" s="673" t="s">
        <v>784</v>
      </c>
      <c r="L5721" s="312" t="s">
        <v>9385</v>
      </c>
      <c r="M5721" s="652" t="s">
        <v>99</v>
      </c>
      <c r="N5721" s="653">
        <v>45355</v>
      </c>
      <c r="O5721" s="653">
        <v>45362</v>
      </c>
      <c r="P5721" s="968"/>
      <c r="Q5721" s="7" t="s">
        <v>67</v>
      </c>
      <c r="R5721" s="455"/>
    </row>
    <row r="5722" spans="1:23" s="124" customFormat="1" ht="23.25" hidden="1" customHeight="1" x14ac:dyDescent="0.25">
      <c r="A5722" s="124" t="s">
        <v>6</v>
      </c>
      <c r="B5722" s="4" t="s">
        <v>9386</v>
      </c>
      <c r="C5722" s="118"/>
      <c r="D5722" s="118" t="s">
        <v>9387</v>
      </c>
      <c r="E5722" s="479" t="s">
        <v>9388</v>
      </c>
      <c r="F5722" s="118" t="s">
        <v>32</v>
      </c>
      <c r="G5722" s="118">
        <v>5</v>
      </c>
      <c r="H5722" s="650">
        <v>139.4</v>
      </c>
      <c r="I5722" s="650">
        <f>H5722*G5722</f>
        <v>697</v>
      </c>
      <c r="J5722" s="161" t="s">
        <v>9383</v>
      </c>
      <c r="K5722" s="673" t="s">
        <v>784</v>
      </c>
      <c r="L5722" s="276"/>
      <c r="M5722" s="652" t="s">
        <v>99</v>
      </c>
      <c r="N5722" s="653">
        <v>45355</v>
      </c>
      <c r="O5722" s="653">
        <v>45362</v>
      </c>
      <c r="P5722" s="158"/>
      <c r="Q5722" s="276" t="s">
        <v>67</v>
      </c>
      <c r="R5722" s="86"/>
    </row>
    <row r="5723" spans="1:23" ht="23.25" hidden="1" customHeight="1" x14ac:dyDescent="0.25">
      <c r="A5723" s="124" t="s">
        <v>6</v>
      </c>
      <c r="B5723" s="4" t="s">
        <v>9389</v>
      </c>
      <c r="C5723" s="118"/>
      <c r="D5723" s="118" t="s">
        <v>9390</v>
      </c>
      <c r="E5723" s="479" t="s">
        <v>9391</v>
      </c>
      <c r="F5723" s="118" t="s">
        <v>32</v>
      </c>
      <c r="G5723" s="118">
        <v>1</v>
      </c>
      <c r="H5723" s="650" t="s">
        <v>9392</v>
      </c>
      <c r="I5723" s="650" t="s">
        <v>9392</v>
      </c>
      <c r="J5723" s="161" t="s">
        <v>9383</v>
      </c>
      <c r="K5723" s="673" t="s">
        <v>5</v>
      </c>
      <c r="L5723" s="276" t="s">
        <v>9393</v>
      </c>
      <c r="M5723" s="652" t="s">
        <v>66</v>
      </c>
      <c r="N5723" s="653">
        <v>45371</v>
      </c>
      <c r="O5723" s="653">
        <v>45388</v>
      </c>
      <c r="P5723" s="158"/>
      <c r="Q5723" s="276" t="s">
        <v>100</v>
      </c>
      <c r="R5723" s="86"/>
      <c r="S5723" s="124"/>
      <c r="T5723" s="124"/>
      <c r="U5723" s="124"/>
      <c r="V5723" s="124"/>
      <c r="W5723" s="124"/>
    </row>
    <row r="5724" spans="1:23" s="641" customFormat="1" ht="29.25" hidden="1" customHeight="1" x14ac:dyDescent="0.25">
      <c r="A5724" s="440" t="s">
        <v>0</v>
      </c>
      <c r="B5724" s="4" t="s">
        <v>9394</v>
      </c>
      <c r="C5724" s="440" t="s">
        <v>1892</v>
      </c>
      <c r="D5724" s="440" t="s">
        <v>9395</v>
      </c>
      <c r="E5724" s="479" t="s">
        <v>9396</v>
      </c>
      <c r="F5724" s="118" t="s">
        <v>64</v>
      </c>
      <c r="G5724" s="440">
        <v>1</v>
      </c>
      <c r="H5724" s="650">
        <v>1617.65</v>
      </c>
      <c r="I5724" s="650">
        <v>1617.65</v>
      </c>
      <c r="J5724" s="161" t="s">
        <v>9383</v>
      </c>
      <c r="K5724" s="673" t="s">
        <v>8785</v>
      </c>
      <c r="L5724" s="276"/>
      <c r="M5724" s="652" t="s">
        <v>99</v>
      </c>
      <c r="N5724" s="653">
        <v>45348</v>
      </c>
      <c r="O5724" s="653">
        <v>45355</v>
      </c>
      <c r="P5724" s="158"/>
      <c r="Q5724" s="276" t="s">
        <v>67</v>
      </c>
      <c r="R5724" s="86"/>
      <c r="S5724" s="330"/>
      <c r="T5724" s="330"/>
      <c r="U5724" s="330"/>
      <c r="V5724" s="330"/>
      <c r="W5724" s="330"/>
    </row>
    <row r="5725" spans="1:23" ht="23.25" hidden="1" customHeight="1" x14ac:dyDescent="0.25">
      <c r="A5725" s="124" t="s">
        <v>9</v>
      </c>
      <c r="B5725" s="124" t="s">
        <v>9397</v>
      </c>
      <c r="C5725" s="118"/>
      <c r="D5725" s="664"/>
      <c r="E5725" s="124" t="s">
        <v>9397</v>
      </c>
      <c r="F5725" s="118" t="s">
        <v>50</v>
      </c>
      <c r="G5725" s="118" t="s">
        <v>9398</v>
      </c>
      <c r="H5725" s="650"/>
      <c r="I5725" s="650"/>
      <c r="J5725" s="500" t="s">
        <v>9399</v>
      </c>
      <c r="K5725" s="673" t="s">
        <v>33</v>
      </c>
      <c r="L5725" s="276" t="s">
        <v>9400</v>
      </c>
      <c r="M5725" s="652" t="s">
        <v>99</v>
      </c>
      <c r="N5725" s="654">
        <v>45357</v>
      </c>
      <c r="O5725" s="653">
        <v>45362</v>
      </c>
      <c r="P5725" s="158"/>
      <c r="Q5725" s="271" t="s">
        <v>100</v>
      </c>
      <c r="R5725" s="86"/>
    </row>
    <row r="5726" spans="1:23" s="124" customFormat="1" ht="23.25" hidden="1" customHeight="1" x14ac:dyDescent="0.25">
      <c r="A5726" s="4" t="s">
        <v>0</v>
      </c>
      <c r="B5726" s="4" t="s">
        <v>9401</v>
      </c>
      <c r="C5726" s="376" t="s">
        <v>2579</v>
      </c>
      <c r="D5726" s="422" t="s">
        <v>9402</v>
      </c>
      <c r="E5726" s="333" t="s">
        <v>9403</v>
      </c>
      <c r="F5726" s="344" t="s">
        <v>8402</v>
      </c>
      <c r="G5726" s="692">
        <v>1</v>
      </c>
      <c r="H5726" s="650"/>
      <c r="I5726" s="650"/>
      <c r="J5726" s="500" t="s">
        <v>9399</v>
      </c>
      <c r="K5726" s="598" t="s">
        <v>33</v>
      </c>
      <c r="L5726" s="276" t="s">
        <v>9404</v>
      </c>
      <c r="M5726" s="652" t="s">
        <v>99</v>
      </c>
      <c r="N5726" s="654">
        <v>45357</v>
      </c>
      <c r="O5726" s="653">
        <v>45362</v>
      </c>
      <c r="P5726" s="158"/>
      <c r="Q5726" s="271" t="s">
        <v>100</v>
      </c>
      <c r="R5726" s="86"/>
      <c r="S5726" s="330"/>
      <c r="T5726" s="330"/>
      <c r="U5726" s="330"/>
      <c r="V5726" s="330"/>
      <c r="W5726" s="330"/>
    </row>
    <row r="5727" spans="1:23" s="124" customFormat="1" ht="23.25" hidden="1" customHeight="1" x14ac:dyDescent="0.25">
      <c r="A5727" s="124" t="s">
        <v>9</v>
      </c>
      <c r="B5727" s="540" t="s">
        <v>9405</v>
      </c>
      <c r="C5727" s="118"/>
      <c r="D5727" s="118"/>
      <c r="E5727" s="124" t="s">
        <v>9405</v>
      </c>
      <c r="F5727" s="118" t="s">
        <v>50</v>
      </c>
      <c r="G5727" s="118">
        <v>100</v>
      </c>
      <c r="H5727" s="650"/>
      <c r="I5727" s="650"/>
      <c r="J5727" s="500" t="s">
        <v>9399</v>
      </c>
      <c r="K5727" s="673" t="s">
        <v>33</v>
      </c>
      <c r="L5727" s="276" t="s">
        <v>9400</v>
      </c>
      <c r="M5727" s="652" t="s">
        <v>99</v>
      </c>
      <c r="N5727" s="654">
        <v>45357</v>
      </c>
      <c r="O5727" s="653">
        <v>45362</v>
      </c>
      <c r="P5727" s="158"/>
      <c r="Q5727" s="271" t="s">
        <v>100</v>
      </c>
      <c r="R5727" s="86"/>
      <c r="S5727" s="550"/>
      <c r="T5727" s="550"/>
      <c r="U5727" s="550"/>
      <c r="V5727" s="550"/>
      <c r="W5727" s="550"/>
    </row>
    <row r="5728" spans="1:23" s="124" customFormat="1" ht="23.25" hidden="1" customHeight="1" x14ac:dyDescent="0.25">
      <c r="A5728" s="124" t="s">
        <v>7</v>
      </c>
      <c r="B5728" s="540" t="s">
        <v>9406</v>
      </c>
      <c r="C5728" s="118"/>
      <c r="D5728" s="118"/>
      <c r="E5728" s="124" t="s">
        <v>9406</v>
      </c>
      <c r="F5728" s="118" t="s">
        <v>50</v>
      </c>
      <c r="G5728" s="118">
        <v>1</v>
      </c>
      <c r="H5728" s="650"/>
      <c r="I5728" s="650"/>
      <c r="J5728" s="500" t="s">
        <v>9399</v>
      </c>
      <c r="K5728" s="673" t="s">
        <v>33</v>
      </c>
      <c r="L5728" s="276" t="s">
        <v>9400</v>
      </c>
      <c r="M5728" s="652" t="s">
        <v>99</v>
      </c>
      <c r="N5728" s="653"/>
      <c r="O5728" s="835"/>
      <c r="P5728" s="158"/>
      <c r="Q5728" s="271" t="s">
        <v>100</v>
      </c>
      <c r="R5728" s="86"/>
      <c r="S5728" s="550"/>
      <c r="T5728" s="550"/>
      <c r="U5728" s="550"/>
      <c r="V5728" s="550"/>
      <c r="W5728" s="550"/>
    </row>
    <row r="5729" spans="1:23" s="124" customFormat="1" ht="23.25" hidden="1" customHeight="1" x14ac:dyDescent="0.25">
      <c r="A5729" s="124" t="s">
        <v>10</v>
      </c>
      <c r="B5729" s="124" t="s">
        <v>9349</v>
      </c>
      <c r="C5729" s="118" t="s">
        <v>1225</v>
      </c>
      <c r="D5729" s="664" t="s">
        <v>9350</v>
      </c>
      <c r="E5729" s="124" t="s">
        <v>9351</v>
      </c>
      <c r="F5729" s="499" t="s">
        <v>44</v>
      </c>
      <c r="G5729" s="936">
        <v>1</v>
      </c>
      <c r="H5729" s="650"/>
      <c r="I5729" s="650"/>
      <c r="J5729" s="500" t="s">
        <v>9407</v>
      </c>
      <c r="K5729" s="673" t="s">
        <v>234</v>
      </c>
      <c r="L5729" s="276"/>
      <c r="M5729" s="652" t="s">
        <v>4279</v>
      </c>
      <c r="N5729" s="654">
        <v>45336</v>
      </c>
      <c r="O5729" s="653">
        <v>45342</v>
      </c>
      <c r="P5729" s="158"/>
      <c r="Q5729" s="276" t="s">
        <v>100</v>
      </c>
      <c r="R5729" s="86"/>
    </row>
    <row r="5730" spans="1:23" s="124" customFormat="1" ht="23.25" hidden="1" customHeight="1" x14ac:dyDescent="0.25">
      <c r="A5730" s="124" t="s">
        <v>4</v>
      </c>
      <c r="B5730" s="124" t="s">
        <v>9408</v>
      </c>
      <c r="C5730" s="118" t="s">
        <v>1507</v>
      </c>
      <c r="D5730" s="118" t="s">
        <v>9409</v>
      </c>
      <c r="E5730" s="124" t="s">
        <v>9410</v>
      </c>
      <c r="F5730" s="118" t="s">
        <v>32</v>
      </c>
      <c r="G5730" s="118">
        <v>2</v>
      </c>
      <c r="H5730" s="650">
        <v>53.14</v>
      </c>
      <c r="I5730" s="650">
        <v>53.14</v>
      </c>
      <c r="J5730" s="161" t="s">
        <v>9411</v>
      </c>
      <c r="K5730" s="673" t="s">
        <v>33</v>
      </c>
      <c r="L5730" s="276"/>
      <c r="M5730" s="652" t="s">
        <v>99</v>
      </c>
      <c r="N5730" s="653">
        <v>45363</v>
      </c>
      <c r="O5730" s="654">
        <v>45371</v>
      </c>
      <c r="P5730" s="158"/>
      <c r="Q5730" s="271" t="s">
        <v>100</v>
      </c>
      <c r="R5730" s="86"/>
      <c r="S5730" s="330"/>
      <c r="T5730" s="330"/>
      <c r="U5730" s="330"/>
      <c r="V5730" s="330"/>
      <c r="W5730" s="330"/>
    </row>
    <row r="5731" spans="1:23" s="564" customFormat="1" ht="23.25" hidden="1" customHeight="1" x14ac:dyDescent="0.25">
      <c r="A5731" s="124" t="s">
        <v>7</v>
      </c>
      <c r="B5731" s="124" t="s">
        <v>9412</v>
      </c>
      <c r="C5731" s="118" t="s">
        <v>41</v>
      </c>
      <c r="D5731" s="118">
        <v>156865</v>
      </c>
      <c r="E5731" s="124" t="s">
        <v>8242</v>
      </c>
      <c r="F5731" s="118" t="s">
        <v>3141</v>
      </c>
      <c r="G5731" s="118">
        <v>2</v>
      </c>
      <c r="H5731" s="778"/>
      <c r="I5731" s="650"/>
      <c r="J5731" s="500" t="s">
        <v>9413</v>
      </c>
      <c r="K5731" s="673" t="s">
        <v>33</v>
      </c>
      <c r="L5731" s="276"/>
      <c r="M5731" s="652" t="s">
        <v>4279</v>
      </c>
      <c r="N5731" s="653">
        <v>45338</v>
      </c>
      <c r="O5731" s="653">
        <v>45350</v>
      </c>
      <c r="P5731" s="158"/>
      <c r="Q5731" s="271" t="s">
        <v>100</v>
      </c>
      <c r="R5731" s="86"/>
      <c r="S5731" s="550"/>
      <c r="T5731" s="550"/>
      <c r="U5731" s="550"/>
      <c r="V5731" s="550"/>
      <c r="W5731" s="550"/>
    </row>
    <row r="5732" spans="1:23" s="564" customFormat="1" ht="23.25" hidden="1" customHeight="1" x14ac:dyDescent="0.25">
      <c r="A5732" s="124" t="s">
        <v>0</v>
      </c>
      <c r="B5732" s="124" t="s">
        <v>9414</v>
      </c>
      <c r="C5732" s="118" t="s">
        <v>9415</v>
      </c>
      <c r="D5732" s="118" t="s">
        <v>9416</v>
      </c>
      <c r="E5732" s="124" t="s">
        <v>9414</v>
      </c>
      <c r="F5732" s="118" t="s">
        <v>50</v>
      </c>
      <c r="G5732" s="118">
        <v>2</v>
      </c>
      <c r="H5732" s="650"/>
      <c r="I5732" s="650"/>
      <c r="J5732" s="500" t="s">
        <v>9417</v>
      </c>
      <c r="K5732" s="673" t="s">
        <v>149</v>
      </c>
      <c r="L5732" s="158" t="s">
        <v>9418</v>
      </c>
      <c r="M5732" s="954" t="s">
        <v>5401</v>
      </c>
      <c r="N5732" s="835">
        <v>45273</v>
      </c>
      <c r="O5732" s="835">
        <v>45278</v>
      </c>
      <c r="P5732" s="158"/>
      <c r="Q5732" s="276" t="s">
        <v>100</v>
      </c>
      <c r="R5732" s="86">
        <f>IF(F5732&lt;&gt;"",YEAR(J5732))</f>
        <v>2023</v>
      </c>
      <c r="S5732" s="330"/>
      <c r="T5732" s="330"/>
      <c r="U5732" s="330"/>
      <c r="V5732" s="330"/>
      <c r="W5732" s="330"/>
    </row>
    <row r="5733" spans="1:23" ht="23.25" hidden="1" customHeight="1" x14ac:dyDescent="0.25">
      <c r="A5733" s="124" t="s">
        <v>0</v>
      </c>
      <c r="B5733" s="124" t="s">
        <v>9419</v>
      </c>
      <c r="C5733" s="118" t="s">
        <v>343</v>
      </c>
      <c r="D5733" s="118" t="s">
        <v>9420</v>
      </c>
      <c r="E5733" s="124" t="s">
        <v>9419</v>
      </c>
      <c r="F5733" s="158" t="s">
        <v>50</v>
      </c>
      <c r="G5733" s="158">
        <v>2</v>
      </c>
      <c r="H5733" s="650"/>
      <c r="I5733" s="650"/>
      <c r="J5733" s="500" t="s">
        <v>9417</v>
      </c>
      <c r="K5733" s="673" t="s">
        <v>33</v>
      </c>
      <c r="L5733" s="276"/>
      <c r="M5733" s="652" t="s">
        <v>5401</v>
      </c>
      <c r="N5733" s="653">
        <v>45310</v>
      </c>
      <c r="O5733" s="653">
        <v>45313</v>
      </c>
      <c r="P5733" s="158"/>
      <c r="Q5733" s="271" t="s">
        <v>100</v>
      </c>
      <c r="R5733" s="455">
        <f>IF(F5733&lt;&gt;"",YEAR(J5733))</f>
        <v>2023</v>
      </c>
    </row>
    <row r="5734" spans="1:23" s="124" customFormat="1" ht="23.25" hidden="1" customHeight="1" x14ac:dyDescent="0.25">
      <c r="A5734" s="86" t="s">
        <v>0</v>
      </c>
      <c r="B5734" s="86" t="s">
        <v>9421</v>
      </c>
      <c r="C5734" s="118" t="s">
        <v>9422</v>
      </c>
      <c r="D5734" s="118" t="s">
        <v>9423</v>
      </c>
      <c r="E5734" s="124" t="s">
        <v>9424</v>
      </c>
      <c r="F5734" s="118" t="s">
        <v>94</v>
      </c>
      <c r="G5734" s="118">
        <v>1</v>
      </c>
      <c r="H5734" s="778">
        <v>1183.77</v>
      </c>
      <c r="I5734" s="650">
        <v>1183.77</v>
      </c>
      <c r="J5734" s="500" t="s">
        <v>9425</v>
      </c>
      <c r="K5734" s="673" t="s">
        <v>33</v>
      </c>
      <c r="L5734" s="276"/>
      <c r="M5734" s="652" t="s">
        <v>260</v>
      </c>
      <c r="N5734" s="653">
        <v>45434</v>
      </c>
      <c r="O5734" s="653">
        <v>45439</v>
      </c>
      <c r="P5734" s="158"/>
      <c r="Q5734" s="271" t="s">
        <v>67</v>
      </c>
      <c r="R5734" s="86"/>
    </row>
    <row r="5735" spans="1:23" ht="23.25" hidden="1" customHeight="1" x14ac:dyDescent="0.25">
      <c r="A5735" s="124" t="s">
        <v>0</v>
      </c>
      <c r="B5735" s="124" t="s">
        <v>9426</v>
      </c>
      <c r="C5735" s="118"/>
      <c r="D5735" s="118"/>
      <c r="E5735" s="124" t="s">
        <v>9426</v>
      </c>
      <c r="F5735" s="118" t="s">
        <v>8402</v>
      </c>
      <c r="G5735" s="118">
        <v>10</v>
      </c>
      <c r="H5735" s="778"/>
      <c r="I5735" s="650"/>
      <c r="J5735" s="500" t="s">
        <v>9427</v>
      </c>
      <c r="K5735" s="673" t="s">
        <v>33</v>
      </c>
      <c r="L5735" s="276"/>
      <c r="M5735" s="652" t="s">
        <v>129</v>
      </c>
      <c r="N5735" s="654">
        <v>45391</v>
      </c>
      <c r="O5735" s="654">
        <v>45393</v>
      </c>
      <c r="P5735" s="158"/>
      <c r="Q5735" s="271" t="s">
        <v>100</v>
      </c>
      <c r="R5735" s="86"/>
    </row>
    <row r="5736" spans="1:23" ht="23.25" hidden="1" customHeight="1" x14ac:dyDescent="0.25">
      <c r="A5736" s="124" t="s">
        <v>7</v>
      </c>
      <c r="B5736" s="124" t="s">
        <v>9428</v>
      </c>
      <c r="C5736" s="118" t="s">
        <v>185</v>
      </c>
      <c r="D5736" s="118" t="s">
        <v>9429</v>
      </c>
      <c r="E5736" s="124" t="s">
        <v>9428</v>
      </c>
      <c r="F5736" s="118" t="s">
        <v>50</v>
      </c>
      <c r="G5736" s="118">
        <v>2</v>
      </c>
      <c r="H5736" s="650" t="s">
        <v>9430</v>
      </c>
      <c r="I5736" s="650" t="s">
        <v>9431</v>
      </c>
      <c r="J5736" s="500">
        <v>45377</v>
      </c>
      <c r="K5736" s="673" t="s">
        <v>33</v>
      </c>
      <c r="L5736" s="276"/>
      <c r="M5736" s="652" t="s">
        <v>129</v>
      </c>
      <c r="N5736" s="653">
        <v>45390</v>
      </c>
      <c r="O5736" s="653">
        <v>45393</v>
      </c>
      <c r="P5736" s="158"/>
      <c r="Q5736" s="271" t="s">
        <v>100</v>
      </c>
      <c r="R5736" s="86"/>
      <c r="S5736" s="695"/>
      <c r="T5736" s="695"/>
      <c r="U5736" s="695"/>
      <c r="V5736" s="695"/>
      <c r="W5736" s="695"/>
    </row>
    <row r="5737" spans="1:23" ht="23.25" hidden="1" customHeight="1" x14ac:dyDescent="0.25">
      <c r="A5737" s="124" t="s">
        <v>0</v>
      </c>
      <c r="B5737" s="124" t="s">
        <v>9432</v>
      </c>
      <c r="C5737" s="118" t="s">
        <v>185</v>
      </c>
      <c r="D5737" s="1017" t="s">
        <v>9433</v>
      </c>
      <c r="E5737" s="124" t="s">
        <v>9434</v>
      </c>
      <c r="F5737" s="118" t="s">
        <v>94</v>
      </c>
      <c r="G5737" s="118">
        <v>1</v>
      </c>
      <c r="H5737" s="778"/>
      <c r="I5737" s="650"/>
      <c r="J5737" s="500" t="s">
        <v>9435</v>
      </c>
      <c r="K5737" s="673" t="s">
        <v>33</v>
      </c>
      <c r="L5737" s="276"/>
      <c r="M5737" s="652" t="s">
        <v>260</v>
      </c>
      <c r="N5737" s="654">
        <v>45434</v>
      </c>
      <c r="O5737" s="653">
        <v>45439</v>
      </c>
      <c r="P5737" s="158"/>
      <c r="Q5737" s="271" t="s">
        <v>67</v>
      </c>
      <c r="R5737" s="86"/>
    </row>
    <row r="5738" spans="1:23" ht="23.25" hidden="1" customHeight="1" x14ac:dyDescent="0.25">
      <c r="A5738" s="124" t="s">
        <v>0</v>
      </c>
      <c r="B5738" s="124" t="s">
        <v>9436</v>
      </c>
      <c r="C5738" s="118" t="s">
        <v>362</v>
      </c>
      <c r="D5738" s="118" t="s">
        <v>9437</v>
      </c>
      <c r="E5738" s="124" t="s">
        <v>9438</v>
      </c>
      <c r="F5738" s="118" t="s">
        <v>8873</v>
      </c>
      <c r="G5738" s="118">
        <v>2</v>
      </c>
      <c r="H5738" s="778"/>
      <c r="I5738" s="650"/>
      <c r="J5738" s="500">
        <v>45432</v>
      </c>
      <c r="K5738" s="673" t="s">
        <v>524</v>
      </c>
      <c r="L5738" s="276"/>
      <c r="M5738" s="652" t="s">
        <v>260</v>
      </c>
      <c r="N5738" s="654">
        <v>45435</v>
      </c>
      <c r="O5738" s="653">
        <v>45439</v>
      </c>
      <c r="P5738" s="158"/>
      <c r="Q5738" s="271" t="s">
        <v>100</v>
      </c>
      <c r="R5738" s="86"/>
    </row>
    <row r="5739" spans="1:23" ht="23.25" hidden="1" customHeight="1" x14ac:dyDescent="0.25">
      <c r="A5739" s="440" t="s">
        <v>36</v>
      </c>
      <c r="B5739" s="124" t="s">
        <v>9439</v>
      </c>
      <c r="C5739" s="118"/>
      <c r="D5739" s="118"/>
      <c r="E5739" s="124" t="s">
        <v>9440</v>
      </c>
      <c r="F5739" s="118" t="s">
        <v>2334</v>
      </c>
      <c r="G5739" s="118">
        <v>30</v>
      </c>
      <c r="H5739" s="650"/>
      <c r="I5739" s="650"/>
      <c r="J5739" s="168">
        <v>45020</v>
      </c>
      <c r="K5739" s="673" t="s">
        <v>76</v>
      </c>
      <c r="L5739" s="310"/>
      <c r="M5739" s="652" t="s">
        <v>2351</v>
      </c>
      <c r="N5739" s="654">
        <v>45034</v>
      </c>
      <c r="O5739" s="654">
        <v>45037</v>
      </c>
      <c r="P5739" s="732"/>
      <c r="Q5739" s="271" t="s">
        <v>67</v>
      </c>
      <c r="R5739" s="455">
        <f>IF(F5739&lt;&gt;"",YEAR(J5739))</f>
        <v>2023</v>
      </c>
    </row>
    <row r="5740" spans="1:23" s="124" customFormat="1" ht="23.25" hidden="1" customHeight="1" x14ac:dyDescent="0.25">
      <c r="A5740" s="124" t="s">
        <v>9</v>
      </c>
      <c r="B5740" s="124" t="s">
        <v>9441</v>
      </c>
      <c r="C5740" s="118" t="s">
        <v>1799</v>
      </c>
      <c r="D5740" s="118">
        <v>185622</v>
      </c>
      <c r="E5740" s="86" t="s">
        <v>9442</v>
      </c>
      <c r="F5740" s="118" t="s">
        <v>3964</v>
      </c>
      <c r="G5740" s="118">
        <v>1</v>
      </c>
      <c r="H5740" s="650">
        <v>181.65</v>
      </c>
      <c r="I5740" s="650">
        <f>G5740*H5740</f>
        <v>181.65</v>
      </c>
      <c r="J5740" s="500">
        <v>44932</v>
      </c>
      <c r="K5740" s="673" t="s">
        <v>3</v>
      </c>
      <c r="L5740" s="276" t="s">
        <v>9443</v>
      </c>
      <c r="M5740" s="652" t="s">
        <v>1341</v>
      </c>
      <c r="N5740" s="653">
        <v>45085</v>
      </c>
      <c r="O5740" s="653">
        <v>45092</v>
      </c>
      <c r="P5740" s="158"/>
      <c r="Q5740" s="271" t="s">
        <v>100</v>
      </c>
      <c r="R5740" s="455">
        <f>IF(F5740&lt;&gt;"",YEAR(J5740))</f>
        <v>2023</v>
      </c>
    </row>
    <row r="5741" spans="1:23" ht="23.25" hidden="1" customHeight="1" x14ac:dyDescent="0.25">
      <c r="A5741" s="330" t="s">
        <v>0</v>
      </c>
      <c r="B5741" s="330" t="s">
        <v>9444</v>
      </c>
      <c r="C5741" s="562" t="s">
        <v>9445</v>
      </c>
      <c r="D5741" s="562" t="s">
        <v>9446</v>
      </c>
      <c r="E5741" s="330" t="s">
        <v>9447</v>
      </c>
      <c r="F5741" s="562" t="s">
        <v>3141</v>
      </c>
      <c r="G5741" s="562">
        <v>1</v>
      </c>
      <c r="H5741" s="707">
        <v>362.82</v>
      </c>
      <c r="I5741" s="707">
        <v>362.82</v>
      </c>
      <c r="J5741" s="643">
        <v>45440</v>
      </c>
      <c r="K5741" s="644" t="s">
        <v>5</v>
      </c>
      <c r="L5741" s="274" t="s">
        <v>9448</v>
      </c>
      <c r="M5741" s="645" t="s">
        <v>3119</v>
      </c>
      <c r="N5741" s="754" t="s">
        <v>9449</v>
      </c>
      <c r="P5741" s="313">
        <v>45530</v>
      </c>
      <c r="Q5741" s="647" t="s">
        <v>67</v>
      </c>
      <c r="S5741" s="124"/>
      <c r="T5741" s="124"/>
      <c r="U5741" s="124"/>
      <c r="V5741" s="124"/>
      <c r="W5741" s="124"/>
    </row>
    <row r="5742" spans="1:23" ht="23.25" hidden="1" customHeight="1" x14ac:dyDescent="0.25">
      <c r="A5742" s="86" t="s">
        <v>7094</v>
      </c>
      <c r="B5742" s="512" t="s">
        <v>9450</v>
      </c>
      <c r="C5742" s="661" t="s">
        <v>216</v>
      </c>
      <c r="D5742" s="118" t="s">
        <v>9451</v>
      </c>
      <c r="E5742" s="86" t="s">
        <v>9452</v>
      </c>
      <c r="F5742" s="118" t="s">
        <v>94</v>
      </c>
      <c r="G5742" s="661">
        <v>1</v>
      </c>
      <c r="H5742" s="650">
        <v>4608</v>
      </c>
      <c r="I5742" s="650">
        <f>H5742*G5742</f>
        <v>4608</v>
      </c>
      <c r="J5742" s="500">
        <v>44258</v>
      </c>
      <c r="K5742" s="673" t="s">
        <v>166</v>
      </c>
      <c r="L5742" s="276"/>
      <c r="M5742" s="652" t="s">
        <v>3073</v>
      </c>
      <c r="N5742" s="653">
        <v>45440</v>
      </c>
      <c r="O5742" s="653">
        <v>45456</v>
      </c>
      <c r="P5742" s="86"/>
      <c r="Q5742" s="276" t="s">
        <v>100</v>
      </c>
      <c r="R5742" s="455">
        <f>YEAR(J5742)</f>
        <v>2021</v>
      </c>
    </row>
    <row r="5743" spans="1:23" ht="23.25" hidden="1" customHeight="1" x14ac:dyDescent="0.25">
      <c r="A5743" s="564" t="s">
        <v>389</v>
      </c>
      <c r="B5743" s="541" t="s">
        <v>7485</v>
      </c>
      <c r="C5743" s="789" t="s">
        <v>694</v>
      </c>
      <c r="D5743" s="1019">
        <v>1061870</v>
      </c>
      <c r="E5743" s="535" t="s">
        <v>7486</v>
      </c>
      <c r="F5743" s="633" t="s">
        <v>44</v>
      </c>
      <c r="G5743" s="1020">
        <v>2</v>
      </c>
      <c r="H5743" s="1021">
        <v>97.53</v>
      </c>
      <c r="I5743" s="1021">
        <f>G5743*H5743</f>
        <v>195.06</v>
      </c>
      <c r="J5743" s="1022">
        <v>45416</v>
      </c>
      <c r="K5743" s="1023" t="s">
        <v>694</v>
      </c>
      <c r="L5743" s="591" t="s">
        <v>384</v>
      </c>
      <c r="M5743" s="1024" t="s">
        <v>601</v>
      </c>
      <c r="N5743" s="1025">
        <v>44540</v>
      </c>
      <c r="O5743" s="1025">
        <v>44910</v>
      </c>
      <c r="P5743" s="1026"/>
      <c r="Q5743" s="1026" t="s">
        <v>100</v>
      </c>
      <c r="R5743" s="1027">
        <f>YEAR(J5743)</f>
        <v>2024</v>
      </c>
    </row>
    <row r="5744" spans="1:23" ht="23.25" hidden="1" customHeight="1" x14ac:dyDescent="0.25">
      <c r="A5744" s="124" t="s">
        <v>9</v>
      </c>
      <c r="B5744" s="124" t="s">
        <v>9453</v>
      </c>
      <c r="C5744" s="118" t="s">
        <v>9454</v>
      </c>
      <c r="D5744" s="664" t="s">
        <v>9455</v>
      </c>
      <c r="E5744" s="124" t="s">
        <v>9456</v>
      </c>
      <c r="F5744" s="118" t="s">
        <v>50</v>
      </c>
      <c r="G5744" s="118">
        <v>1</v>
      </c>
      <c r="H5744" s="778"/>
      <c r="I5744" s="650" t="s">
        <v>9457</v>
      </c>
      <c r="J5744" s="500">
        <v>45392</v>
      </c>
      <c r="K5744" s="673" t="s">
        <v>33</v>
      </c>
      <c r="L5744" s="276"/>
      <c r="M5744" s="652" t="s">
        <v>4607</v>
      </c>
      <c r="N5744" s="653">
        <v>45405</v>
      </c>
      <c r="O5744" s="654">
        <v>45411</v>
      </c>
      <c r="P5744" s="158"/>
      <c r="Q5744" s="271" t="s">
        <v>100</v>
      </c>
      <c r="R5744" s="86"/>
      <c r="S5744" s="124"/>
      <c r="T5744" s="124"/>
      <c r="U5744" s="124"/>
      <c r="V5744" s="124"/>
      <c r="W5744" s="124"/>
    </row>
    <row r="5745" spans="1:23" ht="23.25" hidden="1" customHeight="1" x14ac:dyDescent="0.25">
      <c r="A5745" s="124" t="s">
        <v>8</v>
      </c>
      <c r="B5745" s="124" t="s">
        <v>9458</v>
      </c>
      <c r="C5745" s="118"/>
      <c r="D5745" s="118" t="s">
        <v>9459</v>
      </c>
      <c r="E5745" s="124" t="s">
        <v>9458</v>
      </c>
      <c r="F5745" s="118" t="s">
        <v>32</v>
      </c>
      <c r="G5745" s="118">
        <v>1</v>
      </c>
      <c r="H5745" s="650">
        <v>3752.92</v>
      </c>
      <c r="I5745" s="650">
        <f>G5745*H5745</f>
        <v>3752.92</v>
      </c>
      <c r="J5745" s="500" t="s">
        <v>9381</v>
      </c>
      <c r="K5745" s="673" t="s">
        <v>1290</v>
      </c>
      <c r="L5745" s="276" t="s">
        <v>9460</v>
      </c>
      <c r="M5745" s="652" t="s">
        <v>3697</v>
      </c>
      <c r="N5745" s="653">
        <v>45315</v>
      </c>
      <c r="O5745" s="653">
        <v>45321</v>
      </c>
      <c r="P5745" s="158"/>
      <c r="Q5745" s="276" t="s">
        <v>100</v>
      </c>
      <c r="R5745" s="86"/>
      <c r="S5745" s="124"/>
      <c r="T5745" s="124"/>
      <c r="U5745" s="124"/>
      <c r="V5745" s="124"/>
      <c r="W5745" s="124"/>
    </row>
    <row r="5746" spans="1:23" s="564" customFormat="1" ht="23.25" hidden="1" customHeight="1" x14ac:dyDescent="0.25">
      <c r="A5746" s="124" t="s">
        <v>7</v>
      </c>
      <c r="B5746" s="124" t="s">
        <v>9461</v>
      </c>
      <c r="C5746" s="118" t="s">
        <v>4217</v>
      </c>
      <c r="D5746" s="122" t="s">
        <v>9462</v>
      </c>
      <c r="E5746" s="124" t="s">
        <v>9461</v>
      </c>
      <c r="F5746" s="118" t="s">
        <v>50</v>
      </c>
      <c r="G5746" s="118">
        <v>1</v>
      </c>
      <c r="H5746" s="778"/>
      <c r="I5746" s="650" t="s">
        <v>9463</v>
      </c>
      <c r="J5746" s="500">
        <v>45393</v>
      </c>
      <c r="K5746" s="673" t="s">
        <v>33</v>
      </c>
      <c r="L5746" s="276"/>
      <c r="M5746" s="652" t="s">
        <v>4607</v>
      </c>
      <c r="N5746" s="653">
        <v>45405</v>
      </c>
      <c r="O5746" s="654">
        <v>45411</v>
      </c>
      <c r="P5746" s="158"/>
      <c r="Q5746" s="271" t="s">
        <v>100</v>
      </c>
      <c r="R5746" s="86"/>
      <c r="S5746" s="124"/>
      <c r="T5746" s="124"/>
      <c r="U5746" s="124"/>
      <c r="V5746" s="124"/>
      <c r="W5746" s="124"/>
    </row>
    <row r="5747" spans="1:23" ht="23.25" hidden="1" customHeight="1" x14ac:dyDescent="0.25">
      <c r="A5747" s="124" t="s">
        <v>9</v>
      </c>
      <c r="B5747" s="124" t="s">
        <v>9464</v>
      </c>
      <c r="C5747" s="118"/>
      <c r="D5747" s="118"/>
      <c r="E5747" s="124" t="s">
        <v>9464</v>
      </c>
      <c r="F5747" s="118" t="s">
        <v>50</v>
      </c>
      <c r="G5747" s="118">
        <v>2</v>
      </c>
      <c r="H5747" s="778"/>
      <c r="I5747" s="650"/>
      <c r="J5747" s="500">
        <v>45393</v>
      </c>
      <c r="K5747" s="673" t="s">
        <v>234</v>
      </c>
      <c r="L5747" s="276"/>
      <c r="M5747" s="652" t="s">
        <v>4607</v>
      </c>
      <c r="N5747" s="653">
        <v>45404</v>
      </c>
      <c r="O5747" s="653">
        <v>45411</v>
      </c>
      <c r="P5747" s="158"/>
      <c r="Q5747" s="271" t="s">
        <v>100</v>
      </c>
      <c r="R5747" s="86"/>
      <c r="S5747" s="124"/>
      <c r="T5747" s="124"/>
      <c r="U5747" s="124"/>
      <c r="V5747" s="124"/>
      <c r="W5747" s="124"/>
    </row>
    <row r="5748" spans="1:23" s="124" customFormat="1" ht="23.25" hidden="1" customHeight="1" x14ac:dyDescent="0.25">
      <c r="A5748" s="86" t="s">
        <v>0</v>
      </c>
      <c r="B5748" s="605" t="s">
        <v>6012</v>
      </c>
      <c r="C5748" s="661"/>
      <c r="D5748" s="422" t="s">
        <v>9465</v>
      </c>
      <c r="E5748" s="337" t="s">
        <v>6012</v>
      </c>
      <c r="F5748" s="118" t="s">
        <v>50</v>
      </c>
      <c r="G5748" s="661">
        <v>2</v>
      </c>
      <c r="H5748" s="650"/>
      <c r="I5748" s="650">
        <f>H5748*G5748</f>
        <v>0</v>
      </c>
      <c r="J5748" s="420">
        <v>45393</v>
      </c>
      <c r="K5748" s="600" t="s">
        <v>33</v>
      </c>
      <c r="L5748" s="361"/>
      <c r="M5748" s="652" t="s">
        <v>4607</v>
      </c>
      <c r="N5748" s="653">
        <v>45405</v>
      </c>
      <c r="O5748" s="654">
        <v>45411</v>
      </c>
      <c r="P5748" s="86"/>
      <c r="Q5748" s="271" t="s">
        <v>100</v>
      </c>
      <c r="R5748" s="658">
        <f>YEAR(J5748)</f>
        <v>2024</v>
      </c>
    </row>
    <row r="5749" spans="1:23" s="564" customFormat="1" ht="23.25" hidden="1" customHeight="1" x14ac:dyDescent="0.25">
      <c r="A5749" s="440" t="s">
        <v>6556</v>
      </c>
      <c r="B5749" s="86" t="s">
        <v>6557</v>
      </c>
      <c r="C5749" s="661" t="s">
        <v>694</v>
      </c>
      <c r="D5749" s="118">
        <v>7136920</v>
      </c>
      <c r="E5749" s="86" t="s">
        <v>6559</v>
      </c>
      <c r="F5749" s="344" t="s">
        <v>8873</v>
      </c>
      <c r="G5749" s="661">
        <v>3</v>
      </c>
      <c r="H5749" s="650">
        <v>264.70999999999998</v>
      </c>
      <c r="I5749" s="650">
        <v>794.12999999999988</v>
      </c>
      <c r="J5749" s="500">
        <v>45398</v>
      </c>
      <c r="K5749" s="930" t="s">
        <v>694</v>
      </c>
      <c r="L5749" s="312"/>
      <c r="M5749" s="652" t="s">
        <v>4607</v>
      </c>
      <c r="N5749" s="654">
        <v>45406</v>
      </c>
      <c r="O5749" s="654">
        <v>45411</v>
      </c>
      <c r="P5749" s="654" t="s">
        <v>9466</v>
      </c>
      <c r="Q5749" s="271" t="s">
        <v>100</v>
      </c>
      <c r="R5749" s="455"/>
    </row>
    <row r="5750" spans="1:23" s="564" customFormat="1" ht="23.25" hidden="1" customHeight="1" x14ac:dyDescent="0.25">
      <c r="A5750" s="5" t="s">
        <v>10</v>
      </c>
      <c r="B5750" s="5" t="s">
        <v>3939</v>
      </c>
      <c r="C5750" s="376" t="s">
        <v>694</v>
      </c>
      <c r="D5750" s="344">
        <v>1031221</v>
      </c>
      <c r="E5750" s="331" t="s">
        <v>3940</v>
      </c>
      <c r="F5750" s="344" t="s">
        <v>8873</v>
      </c>
      <c r="G5750" s="344">
        <v>2</v>
      </c>
      <c r="H5750" s="650">
        <v>432.89</v>
      </c>
      <c r="I5750" s="650">
        <f>G5750*H5750</f>
        <v>865.78</v>
      </c>
      <c r="J5750" s="651">
        <v>45398</v>
      </c>
      <c r="K5750" s="930" t="s">
        <v>694</v>
      </c>
      <c r="L5750" s="312"/>
      <c r="M5750" s="652" t="s">
        <v>4607</v>
      </c>
      <c r="N5750" s="654">
        <v>45406</v>
      </c>
      <c r="O5750" s="654">
        <v>45411</v>
      </c>
      <c r="P5750" s="654" t="s">
        <v>9466</v>
      </c>
      <c r="Q5750" s="271" t="s">
        <v>100</v>
      </c>
      <c r="R5750" s="909"/>
      <c r="S5750" s="330"/>
      <c r="T5750" s="330"/>
      <c r="U5750" s="330"/>
      <c r="V5750" s="330"/>
      <c r="W5750" s="330"/>
    </row>
    <row r="5751" spans="1:23" s="124" customFormat="1" ht="23.25" hidden="1" customHeight="1" x14ac:dyDescent="0.25">
      <c r="A5751" s="124" t="s">
        <v>4</v>
      </c>
      <c r="B5751" s="124" t="s">
        <v>9467</v>
      </c>
      <c r="C5751" s="118" t="s">
        <v>9468</v>
      </c>
      <c r="D5751" s="124" t="s">
        <v>9469</v>
      </c>
      <c r="E5751" s="124" t="s">
        <v>9467</v>
      </c>
      <c r="F5751" s="118" t="s">
        <v>50</v>
      </c>
      <c r="G5751" s="118">
        <v>1</v>
      </c>
      <c r="H5751" s="778"/>
      <c r="I5751" s="650" t="s">
        <v>9470</v>
      </c>
      <c r="J5751" s="500">
        <v>45399</v>
      </c>
      <c r="K5751" s="673" t="s">
        <v>33</v>
      </c>
      <c r="L5751" s="276"/>
      <c r="M5751" s="652" t="s">
        <v>4607</v>
      </c>
      <c r="N5751" s="653">
        <v>45405</v>
      </c>
      <c r="O5751" s="654">
        <v>45411</v>
      </c>
      <c r="P5751" s="835"/>
      <c r="Q5751" s="271" t="s">
        <v>100</v>
      </c>
      <c r="R5751" s="86"/>
      <c r="S5751" s="564"/>
      <c r="T5751" s="564"/>
      <c r="U5751" s="564"/>
      <c r="V5751" s="564"/>
      <c r="W5751" s="564"/>
    </row>
    <row r="5752" spans="1:23" s="564" customFormat="1" ht="23.25" hidden="1" customHeight="1" x14ac:dyDescent="0.25">
      <c r="A5752" s="124" t="s">
        <v>0</v>
      </c>
      <c r="B5752" s="124" t="s">
        <v>9228</v>
      </c>
      <c r="C5752" s="118" t="s">
        <v>694</v>
      </c>
      <c r="D5752" s="118">
        <v>940133</v>
      </c>
      <c r="E5752" s="124" t="s">
        <v>9471</v>
      </c>
      <c r="F5752" s="118" t="s">
        <v>94</v>
      </c>
      <c r="G5752" s="118">
        <v>10</v>
      </c>
      <c r="H5752" s="778">
        <v>3.94</v>
      </c>
      <c r="I5752" s="650">
        <v>39.4</v>
      </c>
      <c r="J5752" s="500" t="s">
        <v>9230</v>
      </c>
      <c r="K5752" s="673" t="s">
        <v>694</v>
      </c>
      <c r="L5752" s="276"/>
      <c r="M5752" s="652" t="s">
        <v>4607</v>
      </c>
      <c r="N5752" s="654">
        <v>45406</v>
      </c>
      <c r="O5752" s="654">
        <v>45411</v>
      </c>
      <c r="P5752" s="654" t="s">
        <v>9466</v>
      </c>
      <c r="Q5752" s="271" t="s">
        <v>100</v>
      </c>
      <c r="R5752" s="86"/>
      <c r="S5752" s="330"/>
      <c r="T5752" s="330"/>
      <c r="U5752" s="330"/>
      <c r="V5752" s="330"/>
      <c r="W5752" s="330"/>
    </row>
    <row r="5753" spans="1:23" ht="23.25" hidden="1" customHeight="1" x14ac:dyDescent="0.25">
      <c r="A5753" s="124" t="s">
        <v>0</v>
      </c>
      <c r="B5753" s="124" t="s">
        <v>9228</v>
      </c>
      <c r="C5753" s="118" t="s">
        <v>694</v>
      </c>
      <c r="D5753" s="118">
        <v>940201</v>
      </c>
      <c r="E5753" s="124" t="s">
        <v>9472</v>
      </c>
      <c r="F5753" s="118" t="s">
        <v>94</v>
      </c>
      <c r="G5753" s="118">
        <v>10</v>
      </c>
      <c r="H5753" s="778">
        <v>7.67</v>
      </c>
      <c r="I5753" s="650">
        <v>76.7</v>
      </c>
      <c r="J5753" s="500" t="s">
        <v>9230</v>
      </c>
      <c r="K5753" s="673" t="s">
        <v>694</v>
      </c>
      <c r="L5753" s="276"/>
      <c r="M5753" s="652" t="s">
        <v>4607</v>
      </c>
      <c r="N5753" s="654">
        <v>45406</v>
      </c>
      <c r="O5753" s="654">
        <v>45411</v>
      </c>
      <c r="P5753" s="654" t="s">
        <v>9473</v>
      </c>
      <c r="Q5753" s="271" t="s">
        <v>100</v>
      </c>
      <c r="R5753" s="86"/>
      <c r="S5753" s="124"/>
      <c r="T5753" s="124"/>
      <c r="U5753" s="124"/>
      <c r="V5753" s="124"/>
      <c r="W5753" s="124"/>
    </row>
    <row r="5754" spans="1:23" ht="23.25" hidden="1" customHeight="1" x14ac:dyDescent="0.25">
      <c r="A5754" s="124" t="s">
        <v>0</v>
      </c>
      <c r="B5754" s="124" t="s">
        <v>9228</v>
      </c>
      <c r="C5754" s="118" t="s">
        <v>694</v>
      </c>
      <c r="D5754" s="118">
        <v>945035</v>
      </c>
      <c r="E5754" s="124" t="s">
        <v>9474</v>
      </c>
      <c r="F5754" s="118" t="s">
        <v>94</v>
      </c>
      <c r="G5754" s="118">
        <v>10</v>
      </c>
      <c r="H5754" s="778">
        <v>14.51</v>
      </c>
      <c r="I5754" s="650">
        <v>145.1</v>
      </c>
      <c r="J5754" s="500" t="s">
        <v>9230</v>
      </c>
      <c r="K5754" s="673" t="s">
        <v>694</v>
      </c>
      <c r="L5754" s="276"/>
      <c r="M5754" s="652" t="s">
        <v>4607</v>
      </c>
      <c r="N5754" s="654">
        <v>45406</v>
      </c>
      <c r="O5754" s="654">
        <v>45411</v>
      </c>
      <c r="P5754" s="654" t="s">
        <v>9466</v>
      </c>
      <c r="Q5754" s="271" t="s">
        <v>100</v>
      </c>
      <c r="R5754" s="86"/>
      <c r="S5754" s="124"/>
      <c r="T5754" s="124"/>
      <c r="U5754" s="124"/>
      <c r="V5754" s="124"/>
      <c r="W5754" s="124"/>
    </row>
    <row r="5755" spans="1:23" s="124" customFormat="1" ht="23.25" hidden="1" customHeight="1" x14ac:dyDescent="0.25">
      <c r="A5755" s="124" t="s">
        <v>0</v>
      </c>
      <c r="B5755" s="124" t="s">
        <v>9228</v>
      </c>
      <c r="C5755" s="118" t="s">
        <v>694</v>
      </c>
      <c r="D5755" s="118">
        <v>1120201</v>
      </c>
      <c r="E5755" s="124" t="s">
        <v>9372</v>
      </c>
      <c r="F5755" s="118" t="s">
        <v>94</v>
      </c>
      <c r="G5755" s="118">
        <v>2</v>
      </c>
      <c r="H5755" s="778">
        <v>69.569999999999993</v>
      </c>
      <c r="I5755" s="650">
        <v>139.13999999999999</v>
      </c>
      <c r="J5755" s="500" t="s">
        <v>9230</v>
      </c>
      <c r="K5755" s="673" t="s">
        <v>694</v>
      </c>
      <c r="L5755" s="276"/>
      <c r="M5755" s="652" t="s">
        <v>4607</v>
      </c>
      <c r="N5755" s="654">
        <v>45406</v>
      </c>
      <c r="O5755" s="654">
        <v>45411</v>
      </c>
      <c r="P5755" s="654" t="s">
        <v>9466</v>
      </c>
      <c r="Q5755" s="271" t="s">
        <v>100</v>
      </c>
      <c r="R5755" s="86"/>
      <c r="S5755" s="564"/>
      <c r="T5755" s="564"/>
      <c r="U5755" s="564"/>
      <c r="V5755" s="564"/>
      <c r="W5755" s="564"/>
    </row>
    <row r="5756" spans="1:23" ht="23.25" hidden="1" customHeight="1" x14ac:dyDescent="0.25">
      <c r="A5756" s="124" t="s">
        <v>7</v>
      </c>
      <c r="B5756" s="124" t="s">
        <v>9475</v>
      </c>
      <c r="C5756" s="118" t="s">
        <v>1663</v>
      </c>
      <c r="D5756" s="664" t="s">
        <v>9476</v>
      </c>
      <c r="E5756" s="124" t="s">
        <v>9475</v>
      </c>
      <c r="F5756" s="118" t="s">
        <v>50</v>
      </c>
      <c r="G5756" s="118">
        <v>1</v>
      </c>
      <c r="H5756" s="778"/>
      <c r="I5756" s="650" t="s">
        <v>9477</v>
      </c>
      <c r="J5756" s="500">
        <v>45400</v>
      </c>
      <c r="K5756" s="673" t="s">
        <v>33</v>
      </c>
      <c r="L5756" s="276"/>
      <c r="M5756" s="652" t="s">
        <v>4607</v>
      </c>
      <c r="N5756" s="653">
        <v>45405</v>
      </c>
      <c r="O5756" s="835"/>
      <c r="P5756" s="158"/>
      <c r="Q5756" s="271" t="s">
        <v>100</v>
      </c>
      <c r="R5756" s="86"/>
      <c r="S5756" s="564"/>
      <c r="T5756" s="564"/>
      <c r="U5756" s="564"/>
      <c r="V5756" s="564"/>
      <c r="W5756" s="564"/>
    </row>
    <row r="5757" spans="1:23" ht="23.25" hidden="1" customHeight="1" x14ac:dyDescent="0.25">
      <c r="A5757" s="440" t="s">
        <v>36</v>
      </c>
      <c r="B5757" s="124" t="s">
        <v>9478</v>
      </c>
      <c r="C5757" s="118"/>
      <c r="D5757" s="118"/>
      <c r="E5757" s="124" t="s">
        <v>9479</v>
      </c>
      <c r="F5757" s="118" t="s">
        <v>2334</v>
      </c>
      <c r="G5757" s="118">
        <v>12</v>
      </c>
      <c r="H5757" s="650"/>
      <c r="I5757" s="650"/>
      <c r="J5757" s="168">
        <v>45020</v>
      </c>
      <c r="K5757" s="673" t="s">
        <v>76</v>
      </c>
      <c r="L5757" s="310"/>
      <c r="M5757" s="652" t="s">
        <v>2351</v>
      </c>
      <c r="N5757" s="654">
        <v>45034</v>
      </c>
      <c r="O5757" s="654">
        <v>45037</v>
      </c>
      <c r="P5757" s="732"/>
      <c r="Q5757" s="271" t="s">
        <v>67</v>
      </c>
      <c r="R5757" s="455">
        <f>IF(F5757&lt;&gt;"",YEAR(J5757))</f>
        <v>2023</v>
      </c>
      <c r="S5757" s="564"/>
      <c r="T5757" s="564"/>
      <c r="U5757" s="564"/>
      <c r="V5757" s="564"/>
      <c r="W5757" s="564"/>
    </row>
    <row r="5758" spans="1:23" ht="23.25" hidden="1" customHeight="1" x14ac:dyDescent="0.25">
      <c r="A5758" s="589" t="s">
        <v>9</v>
      </c>
      <c r="B5758" s="1008" t="s">
        <v>8867</v>
      </c>
      <c r="C5758" s="987" t="s">
        <v>8868</v>
      </c>
      <c r="D5758" s="1009">
        <v>1030735</v>
      </c>
      <c r="E5758" s="614" t="s">
        <v>8869</v>
      </c>
      <c r="F5758" s="987" t="s">
        <v>50</v>
      </c>
      <c r="G5758" s="987" t="s">
        <v>8870</v>
      </c>
      <c r="H5758" s="650"/>
      <c r="I5758" s="650"/>
      <c r="J5758" s="1010" t="s">
        <v>9480</v>
      </c>
      <c r="K5758" s="598" t="s">
        <v>9234</v>
      </c>
      <c r="L5758" s="589"/>
      <c r="M5758" s="652" t="s">
        <v>4607</v>
      </c>
      <c r="N5758" s="653">
        <v>45404</v>
      </c>
      <c r="O5758" s="654">
        <v>45411</v>
      </c>
      <c r="P5758" s="455"/>
      <c r="Q5758" s="523" t="s">
        <v>100</v>
      </c>
      <c r="R5758" s="523">
        <v>2024</v>
      </c>
    </row>
    <row r="5759" spans="1:23" ht="23.25" hidden="1" customHeight="1" x14ac:dyDescent="0.25">
      <c r="A5759" s="124" t="s">
        <v>0</v>
      </c>
      <c r="B5759" s="124" t="s">
        <v>9481</v>
      </c>
      <c r="C5759" s="118" t="s">
        <v>4544</v>
      </c>
      <c r="D5759" s="118">
        <v>774303</v>
      </c>
      <c r="E5759" s="124" t="s">
        <v>9482</v>
      </c>
      <c r="F5759" s="118" t="s">
        <v>32</v>
      </c>
      <c r="G5759" s="118">
        <v>1</v>
      </c>
      <c r="H5759" s="650">
        <v>148.74</v>
      </c>
      <c r="I5759" s="650">
        <v>148.74</v>
      </c>
      <c r="J5759" s="500">
        <v>45408</v>
      </c>
      <c r="K5759" s="673" t="s">
        <v>33</v>
      </c>
      <c r="L5759" s="276"/>
      <c r="M5759" s="652" t="s">
        <v>4554</v>
      </c>
      <c r="N5759" s="653">
        <v>45408</v>
      </c>
      <c r="O5759" s="654">
        <v>45411</v>
      </c>
      <c r="P5759" s="158"/>
      <c r="Q5759" s="271" t="s">
        <v>100</v>
      </c>
      <c r="R5759" s="86"/>
      <c r="S5759" s="124"/>
      <c r="T5759" s="124"/>
      <c r="U5759" s="124"/>
      <c r="V5759" s="124"/>
      <c r="W5759" s="124"/>
    </row>
    <row r="5760" spans="1:23" ht="23.25" hidden="1" customHeight="1" x14ac:dyDescent="0.25">
      <c r="A5760" s="124" t="s">
        <v>9</v>
      </c>
      <c r="B5760" s="124" t="s">
        <v>9483</v>
      </c>
      <c r="C5760" s="118"/>
      <c r="D5760" s="118"/>
      <c r="E5760" s="124" t="s">
        <v>9483</v>
      </c>
      <c r="F5760" s="118" t="s">
        <v>50</v>
      </c>
      <c r="G5760" s="118" t="s">
        <v>9484</v>
      </c>
      <c r="H5760" s="1028"/>
      <c r="I5760" s="1029"/>
      <c r="J5760" s="500">
        <v>45409</v>
      </c>
      <c r="K5760" s="673" t="s">
        <v>33</v>
      </c>
      <c r="L5760" s="276"/>
      <c r="M5760" s="652" t="s">
        <v>3044</v>
      </c>
      <c r="N5760" s="654">
        <v>45419</v>
      </c>
      <c r="O5760" s="653">
        <v>45425</v>
      </c>
      <c r="P5760" s="158"/>
      <c r="Q5760" s="271" t="s">
        <v>100</v>
      </c>
      <c r="R5760" s="86"/>
      <c r="S5760" s="124"/>
      <c r="T5760" s="124"/>
      <c r="U5760" s="124"/>
      <c r="V5760" s="124"/>
      <c r="W5760" s="124"/>
    </row>
    <row r="5761" spans="1:23" ht="23.25" hidden="1" customHeight="1" x14ac:dyDescent="0.25">
      <c r="A5761" s="124" t="s">
        <v>9</v>
      </c>
      <c r="B5761" s="124" t="s">
        <v>9485</v>
      </c>
      <c r="C5761" s="118"/>
      <c r="D5761" s="118"/>
      <c r="E5761" s="124" t="s">
        <v>9485</v>
      </c>
      <c r="F5761" s="118" t="s">
        <v>50</v>
      </c>
      <c r="G5761" s="118" t="s">
        <v>9484</v>
      </c>
      <c r="H5761" s="1028"/>
      <c r="I5761" s="1029"/>
      <c r="J5761" s="500">
        <v>45409</v>
      </c>
      <c r="K5761" s="673" t="s">
        <v>33</v>
      </c>
      <c r="L5761" s="276"/>
      <c r="M5761" s="652" t="s">
        <v>3044</v>
      </c>
      <c r="N5761" s="654">
        <v>45419</v>
      </c>
      <c r="O5761" s="653">
        <v>45425</v>
      </c>
      <c r="P5761" s="158"/>
      <c r="Q5761" s="271" t="s">
        <v>100</v>
      </c>
      <c r="R5761" s="86"/>
      <c r="S5761" s="124"/>
      <c r="T5761" s="124"/>
      <c r="U5761" s="124"/>
      <c r="V5761" s="124"/>
      <c r="W5761" s="124"/>
    </row>
    <row r="5762" spans="1:23" ht="23.25" hidden="1" customHeight="1" x14ac:dyDescent="0.25">
      <c r="A5762" s="124" t="s">
        <v>4</v>
      </c>
      <c r="B5762" s="124" t="s">
        <v>9486</v>
      </c>
      <c r="C5762" s="118" t="s">
        <v>8831</v>
      </c>
      <c r="D5762" s="118" t="s">
        <v>9487</v>
      </c>
      <c r="E5762" s="124" t="s">
        <v>9486</v>
      </c>
      <c r="F5762" s="118" t="s">
        <v>8873</v>
      </c>
      <c r="G5762" s="118">
        <v>1</v>
      </c>
      <c r="H5762" s="650"/>
      <c r="I5762" s="650"/>
      <c r="J5762" s="958">
        <v>45352</v>
      </c>
      <c r="K5762" s="673" t="s">
        <v>1560</v>
      </c>
      <c r="L5762" s="276"/>
      <c r="M5762" s="652" t="s">
        <v>3014</v>
      </c>
      <c r="N5762" s="654" t="s">
        <v>9488</v>
      </c>
      <c r="O5762" s="835"/>
      <c r="P5762" s="158"/>
      <c r="Q5762" s="276" t="s">
        <v>100</v>
      </c>
      <c r="R5762" s="86"/>
      <c r="S5762" s="124"/>
      <c r="T5762" s="124"/>
      <c r="U5762" s="124"/>
      <c r="V5762" s="124"/>
      <c r="W5762" s="124"/>
    </row>
    <row r="5763" spans="1:23" ht="23.25" hidden="1" customHeight="1" x14ac:dyDescent="0.25">
      <c r="A5763" s="124" t="s">
        <v>4</v>
      </c>
      <c r="B5763" s="124" t="s">
        <v>9489</v>
      </c>
      <c r="C5763" s="118"/>
      <c r="D5763" s="118"/>
      <c r="E5763" s="124" t="s">
        <v>9489</v>
      </c>
      <c r="F5763" s="118" t="s">
        <v>50</v>
      </c>
      <c r="G5763" s="118">
        <v>1</v>
      </c>
      <c r="H5763" s="650"/>
      <c r="I5763" s="650"/>
      <c r="J5763" s="500">
        <v>45384</v>
      </c>
      <c r="K5763" s="673" t="s">
        <v>1560</v>
      </c>
      <c r="L5763" s="276"/>
      <c r="M5763" s="652" t="s">
        <v>3014</v>
      </c>
      <c r="N5763" s="654">
        <v>45398</v>
      </c>
      <c r="O5763" s="835"/>
      <c r="P5763" s="158"/>
      <c r="Q5763" s="276" t="s">
        <v>100</v>
      </c>
      <c r="R5763" s="86"/>
      <c r="S5763" s="124"/>
      <c r="T5763" s="124"/>
      <c r="U5763" s="124"/>
      <c r="V5763" s="124"/>
      <c r="W5763" s="124"/>
    </row>
    <row r="5764" spans="1:23" ht="23.25" hidden="1" customHeight="1" x14ac:dyDescent="0.25">
      <c r="A5764" s="124" t="s">
        <v>4</v>
      </c>
      <c r="B5764" s="124" t="s">
        <v>9490</v>
      </c>
      <c r="C5764" s="118"/>
      <c r="D5764" s="118"/>
      <c r="E5764" s="124" t="s">
        <v>9490</v>
      </c>
      <c r="F5764" s="118" t="s">
        <v>50</v>
      </c>
      <c r="G5764" s="118">
        <v>1</v>
      </c>
      <c r="H5764" s="650"/>
      <c r="I5764" s="650"/>
      <c r="J5764" s="500">
        <v>45384</v>
      </c>
      <c r="K5764" s="673" t="s">
        <v>1560</v>
      </c>
      <c r="L5764" s="276"/>
      <c r="M5764" s="652" t="s">
        <v>3014</v>
      </c>
      <c r="N5764" s="654">
        <v>45398</v>
      </c>
      <c r="O5764" s="835"/>
      <c r="P5764" s="158"/>
      <c r="Q5764" s="276" t="s">
        <v>100</v>
      </c>
      <c r="R5764" s="86"/>
      <c r="S5764" s="124"/>
      <c r="T5764" s="124"/>
      <c r="U5764" s="124"/>
      <c r="V5764" s="124"/>
      <c r="W5764" s="124"/>
    </row>
    <row r="5765" spans="1:23" s="124" customFormat="1" ht="23.25" hidden="1" customHeight="1" x14ac:dyDescent="0.25">
      <c r="A5765" s="440" t="s">
        <v>4</v>
      </c>
      <c r="B5765" s="4" t="s">
        <v>9491</v>
      </c>
      <c r="C5765" s="664"/>
      <c r="D5765" s="440"/>
      <c r="E5765" s="479" t="s">
        <v>9491</v>
      </c>
      <c r="F5765" s="118" t="s">
        <v>8402</v>
      </c>
      <c r="G5765" s="664">
        <v>1</v>
      </c>
      <c r="H5765" s="440"/>
      <c r="I5765" s="440"/>
      <c r="J5765" s="958" t="s">
        <v>8403</v>
      </c>
      <c r="K5765" s="673" t="s">
        <v>1560</v>
      </c>
      <c r="L5765" s="276"/>
      <c r="M5765" s="652" t="s">
        <v>3014</v>
      </c>
      <c r="N5765" s="654">
        <v>45398</v>
      </c>
      <c r="O5765" s="835"/>
      <c r="P5765" s="158"/>
      <c r="Q5765" s="276" t="s">
        <v>100</v>
      </c>
      <c r="R5765" s="86"/>
    </row>
    <row r="5766" spans="1:23" ht="23.25" hidden="1" customHeight="1" x14ac:dyDescent="0.25">
      <c r="A5766" s="440" t="s">
        <v>4</v>
      </c>
      <c r="B5766" s="4" t="s">
        <v>9492</v>
      </c>
      <c r="C5766" s="664"/>
      <c r="D5766" s="440"/>
      <c r="E5766" s="479" t="s">
        <v>9492</v>
      </c>
      <c r="F5766" s="118" t="s">
        <v>8402</v>
      </c>
      <c r="G5766" s="664">
        <v>1</v>
      </c>
      <c r="H5766" s="440"/>
      <c r="I5766" s="440"/>
      <c r="J5766" s="958" t="s">
        <v>8403</v>
      </c>
      <c r="K5766" s="673" t="s">
        <v>1560</v>
      </c>
      <c r="L5766" s="276"/>
      <c r="M5766" s="652" t="s">
        <v>3014</v>
      </c>
      <c r="N5766" s="654">
        <v>45398</v>
      </c>
      <c r="O5766" s="835"/>
      <c r="P5766" s="158"/>
      <c r="Q5766" s="276" t="s">
        <v>100</v>
      </c>
      <c r="R5766" s="86"/>
    </row>
    <row r="5767" spans="1:23" s="124" customFormat="1" ht="23.25" hidden="1" customHeight="1" x14ac:dyDescent="0.25">
      <c r="A5767" s="440" t="s">
        <v>4</v>
      </c>
      <c r="B5767" s="4" t="s">
        <v>9493</v>
      </c>
      <c r="C5767" s="664" t="s">
        <v>9494</v>
      </c>
      <c r="D5767" s="440">
        <v>7484304070</v>
      </c>
      <c r="E5767" s="479" t="s">
        <v>9493</v>
      </c>
      <c r="F5767" s="118" t="s">
        <v>8873</v>
      </c>
      <c r="G5767" s="664">
        <v>1</v>
      </c>
      <c r="H5767" s="440"/>
      <c r="I5767" s="440"/>
      <c r="J5767" s="958" t="s">
        <v>9495</v>
      </c>
      <c r="K5767" s="673" t="s">
        <v>1560</v>
      </c>
      <c r="L5767" s="276"/>
      <c r="M5767" s="652" t="s">
        <v>3014</v>
      </c>
      <c r="N5767" s="654">
        <v>45398</v>
      </c>
      <c r="O5767" s="835"/>
      <c r="P5767" s="158"/>
      <c r="Q5767" s="276" t="s">
        <v>100</v>
      </c>
      <c r="R5767" s="86"/>
    </row>
    <row r="5768" spans="1:23" ht="23.25" hidden="1" customHeight="1" x14ac:dyDescent="0.25">
      <c r="A5768" s="124" t="s">
        <v>4</v>
      </c>
      <c r="B5768" s="124" t="s">
        <v>9486</v>
      </c>
      <c r="C5768" s="118" t="s">
        <v>8831</v>
      </c>
      <c r="D5768" s="118" t="s">
        <v>9487</v>
      </c>
      <c r="E5768" s="124" t="s">
        <v>9486</v>
      </c>
      <c r="F5768" s="118" t="s">
        <v>50</v>
      </c>
      <c r="G5768" s="118">
        <v>1</v>
      </c>
      <c r="H5768" s="650"/>
      <c r="I5768" s="650"/>
      <c r="J5768" s="500" t="s">
        <v>9496</v>
      </c>
      <c r="K5768" s="673" t="s">
        <v>1560</v>
      </c>
      <c r="L5768" s="276"/>
      <c r="M5768" s="652" t="s">
        <v>3014</v>
      </c>
      <c r="N5768" s="654">
        <v>45398</v>
      </c>
      <c r="O5768" s="835"/>
      <c r="P5768" s="158"/>
      <c r="Q5768" s="276" t="s">
        <v>100</v>
      </c>
      <c r="R5768" s="86"/>
    </row>
    <row r="5769" spans="1:23" ht="23.25" hidden="1" customHeight="1" x14ac:dyDescent="0.25">
      <c r="A5769" s="124" t="s">
        <v>4</v>
      </c>
      <c r="B5769" s="124" t="s">
        <v>9497</v>
      </c>
      <c r="C5769" s="118" t="s">
        <v>1699</v>
      </c>
      <c r="D5769" s="118">
        <v>35630102</v>
      </c>
      <c r="E5769" s="124" t="s">
        <v>9497</v>
      </c>
      <c r="F5769" s="118" t="s">
        <v>50</v>
      </c>
      <c r="G5769" s="118">
        <v>1</v>
      </c>
      <c r="H5769" s="650"/>
      <c r="I5769" s="650"/>
      <c r="J5769" s="500">
        <v>45386</v>
      </c>
      <c r="K5769" s="673" t="s">
        <v>1560</v>
      </c>
      <c r="L5769" s="276"/>
      <c r="M5769" s="652" t="s">
        <v>129</v>
      </c>
      <c r="N5769" s="654">
        <v>45398</v>
      </c>
      <c r="O5769" s="835"/>
      <c r="P5769" s="158"/>
      <c r="Q5769" s="276" t="s">
        <v>100</v>
      </c>
      <c r="R5769" s="86"/>
    </row>
    <row r="5770" spans="1:23" ht="23.25" hidden="1" customHeight="1" x14ac:dyDescent="0.25">
      <c r="A5770" s="5" t="s">
        <v>9</v>
      </c>
      <c r="B5770" s="5" t="s">
        <v>4957</v>
      </c>
      <c r="C5770" s="376" t="s">
        <v>1423</v>
      </c>
      <c r="D5770" s="332" t="s">
        <v>351</v>
      </c>
      <c r="E5770" s="367" t="s">
        <v>1424</v>
      </c>
      <c r="F5770" s="344" t="s">
        <v>50</v>
      </c>
      <c r="G5770" s="344">
        <v>400</v>
      </c>
      <c r="H5770" s="650"/>
      <c r="I5770" s="650"/>
      <c r="J5770" s="419">
        <v>45412</v>
      </c>
      <c r="K5770" s="598" t="s">
        <v>33</v>
      </c>
      <c r="L5770" s="361"/>
      <c r="M5770" s="652" t="s">
        <v>3044</v>
      </c>
      <c r="N5770" s="654">
        <v>45419</v>
      </c>
      <c r="O5770" s="654">
        <v>45425</v>
      </c>
      <c r="P5770" s="430"/>
      <c r="Q5770" s="2" t="s">
        <v>100</v>
      </c>
      <c r="R5770" s="655"/>
    </row>
    <row r="5771" spans="1:23" ht="23.25" hidden="1" customHeight="1" x14ac:dyDescent="0.25">
      <c r="A5771" s="5" t="s">
        <v>9</v>
      </c>
      <c r="B5771" s="5" t="s">
        <v>4957</v>
      </c>
      <c r="C5771" s="376" t="s">
        <v>1423</v>
      </c>
      <c r="D5771" s="332" t="s">
        <v>351</v>
      </c>
      <c r="E5771" s="367" t="s">
        <v>1424</v>
      </c>
      <c r="F5771" s="344" t="s">
        <v>44</v>
      </c>
      <c r="G5771" s="344">
        <v>400</v>
      </c>
      <c r="H5771" s="650"/>
      <c r="I5771" s="650"/>
      <c r="J5771" s="419">
        <v>45412</v>
      </c>
      <c r="K5771" s="598" t="s">
        <v>33</v>
      </c>
      <c r="L5771" s="361"/>
      <c r="M5771" s="652" t="s">
        <v>3044</v>
      </c>
      <c r="N5771" s="654">
        <v>45419</v>
      </c>
      <c r="O5771" s="654">
        <v>45425</v>
      </c>
      <c r="P5771" s="430"/>
      <c r="Q5771" s="2" t="s">
        <v>100</v>
      </c>
      <c r="R5771" s="655"/>
    </row>
    <row r="5772" spans="1:23" ht="23.25" hidden="1" customHeight="1" x14ac:dyDescent="0.25">
      <c r="A5772" s="5" t="s">
        <v>9</v>
      </c>
      <c r="B5772" s="5" t="s">
        <v>4958</v>
      </c>
      <c r="C5772" s="376" t="s">
        <v>1423</v>
      </c>
      <c r="D5772" s="332" t="s">
        <v>353</v>
      </c>
      <c r="E5772" s="367" t="s">
        <v>1424</v>
      </c>
      <c r="F5772" s="344" t="s">
        <v>50</v>
      </c>
      <c r="G5772" s="344">
        <v>400</v>
      </c>
      <c r="H5772" s="650"/>
      <c r="I5772" s="650"/>
      <c r="J5772" s="419">
        <v>45412</v>
      </c>
      <c r="K5772" s="598" t="s">
        <v>33</v>
      </c>
      <c r="L5772" s="361"/>
      <c r="M5772" s="652" t="s">
        <v>3044</v>
      </c>
      <c r="N5772" s="654">
        <v>45419</v>
      </c>
      <c r="O5772" s="654">
        <v>45425</v>
      </c>
      <c r="P5772" s="430"/>
      <c r="Q5772" s="2" t="s">
        <v>100</v>
      </c>
      <c r="R5772" s="655"/>
    </row>
    <row r="5773" spans="1:23" ht="23.25" hidden="1" customHeight="1" x14ac:dyDescent="0.25">
      <c r="A5773" s="5" t="s">
        <v>9</v>
      </c>
      <c r="B5773" s="5" t="s">
        <v>4958</v>
      </c>
      <c r="C5773" s="376" t="s">
        <v>1423</v>
      </c>
      <c r="D5773" s="332" t="s">
        <v>353</v>
      </c>
      <c r="E5773" s="367" t="s">
        <v>1424</v>
      </c>
      <c r="F5773" s="344" t="s">
        <v>44</v>
      </c>
      <c r="G5773" s="344">
        <v>400</v>
      </c>
      <c r="H5773" s="650"/>
      <c r="I5773" s="650"/>
      <c r="J5773" s="419">
        <v>45412</v>
      </c>
      <c r="K5773" s="598" t="s">
        <v>33</v>
      </c>
      <c r="L5773" s="361"/>
      <c r="M5773" s="652" t="s">
        <v>3044</v>
      </c>
      <c r="N5773" s="654">
        <v>45419</v>
      </c>
      <c r="O5773" s="654">
        <v>45425</v>
      </c>
      <c r="P5773" s="430"/>
      <c r="Q5773" s="2" t="s">
        <v>100</v>
      </c>
      <c r="R5773" s="655"/>
    </row>
    <row r="5774" spans="1:23" ht="23.25" hidden="1" customHeight="1" x14ac:dyDescent="0.25">
      <c r="A5774" s="5" t="s">
        <v>9</v>
      </c>
      <c r="B5774" s="5" t="s">
        <v>4959</v>
      </c>
      <c r="C5774" s="376" t="s">
        <v>1423</v>
      </c>
      <c r="D5774" s="332" t="s">
        <v>354</v>
      </c>
      <c r="E5774" s="367" t="s">
        <v>1424</v>
      </c>
      <c r="F5774" s="344" t="s">
        <v>50</v>
      </c>
      <c r="G5774" s="332">
        <v>400</v>
      </c>
      <c r="H5774" s="650"/>
      <c r="I5774" s="650"/>
      <c r="J5774" s="419">
        <v>45412</v>
      </c>
      <c r="K5774" s="598" t="s">
        <v>33</v>
      </c>
      <c r="L5774" s="361"/>
      <c r="M5774" s="652" t="s">
        <v>3044</v>
      </c>
      <c r="N5774" s="654">
        <v>45419</v>
      </c>
      <c r="O5774" s="654">
        <v>45425</v>
      </c>
      <c r="P5774" s="430"/>
      <c r="Q5774" s="2" t="s">
        <v>100</v>
      </c>
      <c r="R5774" s="655"/>
      <c r="S5774" s="124"/>
      <c r="T5774" s="124"/>
      <c r="U5774" s="124"/>
      <c r="V5774" s="124"/>
      <c r="W5774" s="124"/>
    </row>
    <row r="5775" spans="1:23" ht="23.25" hidden="1" customHeight="1" x14ac:dyDescent="0.25">
      <c r="A5775" s="5" t="s">
        <v>9</v>
      </c>
      <c r="B5775" s="5" t="s">
        <v>4959</v>
      </c>
      <c r="C5775" s="376" t="s">
        <v>1423</v>
      </c>
      <c r="D5775" s="332" t="s">
        <v>354</v>
      </c>
      <c r="E5775" s="367" t="s">
        <v>1424</v>
      </c>
      <c r="F5775" s="344" t="s">
        <v>44</v>
      </c>
      <c r="G5775" s="332">
        <v>400</v>
      </c>
      <c r="H5775" s="650"/>
      <c r="I5775" s="650"/>
      <c r="J5775" s="419">
        <v>45412</v>
      </c>
      <c r="K5775" s="598" t="s">
        <v>33</v>
      </c>
      <c r="L5775" s="361"/>
      <c r="M5775" s="652" t="s">
        <v>3044</v>
      </c>
      <c r="N5775" s="654">
        <v>45419</v>
      </c>
      <c r="O5775" s="654">
        <v>45425</v>
      </c>
      <c r="P5775" s="430"/>
      <c r="Q5775" s="2" t="s">
        <v>100</v>
      </c>
      <c r="R5775" s="655"/>
    </row>
    <row r="5776" spans="1:23" ht="23.25" hidden="1" customHeight="1" x14ac:dyDescent="0.25">
      <c r="A5776" s="5" t="s">
        <v>9</v>
      </c>
      <c r="B5776" s="5" t="s">
        <v>4961</v>
      </c>
      <c r="C5776" s="376" t="s">
        <v>1423</v>
      </c>
      <c r="D5776" s="332" t="s">
        <v>3822</v>
      </c>
      <c r="E5776" s="367" t="s">
        <v>1424</v>
      </c>
      <c r="F5776" s="344" t="s">
        <v>50</v>
      </c>
      <c r="G5776" s="344">
        <v>200</v>
      </c>
      <c r="H5776" s="650"/>
      <c r="I5776" s="650"/>
      <c r="J5776" s="419">
        <v>45412</v>
      </c>
      <c r="K5776" s="598" t="s">
        <v>33</v>
      </c>
      <c r="L5776" s="361"/>
      <c r="M5776" s="652" t="s">
        <v>3044</v>
      </c>
      <c r="N5776" s="654">
        <v>45419</v>
      </c>
      <c r="O5776" s="654">
        <v>45425</v>
      </c>
      <c r="P5776" s="430"/>
      <c r="Q5776" s="2" t="s">
        <v>100</v>
      </c>
      <c r="R5776" s="655"/>
      <c r="S5776" s="124"/>
      <c r="T5776" s="124"/>
      <c r="U5776" s="124"/>
      <c r="V5776" s="124"/>
      <c r="W5776" s="124"/>
    </row>
    <row r="5777" spans="1:23" ht="23.25" hidden="1" customHeight="1" x14ac:dyDescent="0.25">
      <c r="A5777" s="5" t="s">
        <v>9</v>
      </c>
      <c r="B5777" s="5" t="s">
        <v>4961</v>
      </c>
      <c r="C5777" s="376" t="s">
        <v>1423</v>
      </c>
      <c r="D5777" s="332" t="s">
        <v>3822</v>
      </c>
      <c r="E5777" s="367" t="s">
        <v>1424</v>
      </c>
      <c r="F5777" s="344" t="s">
        <v>44</v>
      </c>
      <c r="G5777" s="344">
        <v>200</v>
      </c>
      <c r="H5777" s="650"/>
      <c r="I5777" s="650"/>
      <c r="J5777" s="419">
        <v>45412</v>
      </c>
      <c r="K5777" s="598" t="s">
        <v>33</v>
      </c>
      <c r="L5777" s="361"/>
      <c r="M5777" s="652" t="s">
        <v>3044</v>
      </c>
      <c r="N5777" s="654">
        <v>45419</v>
      </c>
      <c r="O5777" s="654">
        <v>45425</v>
      </c>
      <c r="P5777" s="430"/>
      <c r="Q5777" s="2" t="s">
        <v>100</v>
      </c>
      <c r="R5777" s="655"/>
    </row>
    <row r="5778" spans="1:23" ht="23.25" hidden="1" customHeight="1" x14ac:dyDescent="0.25">
      <c r="A5778" s="5" t="s">
        <v>9</v>
      </c>
      <c r="B5778" s="5" t="s">
        <v>4962</v>
      </c>
      <c r="C5778" s="376" t="s">
        <v>1423</v>
      </c>
      <c r="D5778" s="332" t="s">
        <v>355</v>
      </c>
      <c r="E5778" s="367" t="s">
        <v>1424</v>
      </c>
      <c r="F5778" s="344" t="s">
        <v>50</v>
      </c>
      <c r="G5778" s="344">
        <v>200</v>
      </c>
      <c r="H5778" s="650"/>
      <c r="I5778" s="650"/>
      <c r="J5778" s="419">
        <v>45412</v>
      </c>
      <c r="K5778" s="598" t="s">
        <v>33</v>
      </c>
      <c r="L5778" s="361"/>
      <c r="M5778" s="652" t="s">
        <v>3044</v>
      </c>
      <c r="N5778" s="654">
        <v>45419</v>
      </c>
      <c r="O5778" s="654">
        <v>45425</v>
      </c>
      <c r="P5778" s="430"/>
      <c r="Q5778" s="2" t="s">
        <v>100</v>
      </c>
      <c r="R5778" s="655"/>
    </row>
    <row r="5779" spans="1:23" s="564" customFormat="1" ht="23.25" hidden="1" customHeight="1" x14ac:dyDescent="0.25">
      <c r="A5779" s="5" t="s">
        <v>9</v>
      </c>
      <c r="B5779" s="5" t="s">
        <v>4962</v>
      </c>
      <c r="C5779" s="376" t="s">
        <v>1423</v>
      </c>
      <c r="D5779" s="332" t="s">
        <v>355</v>
      </c>
      <c r="E5779" s="367" t="s">
        <v>1424</v>
      </c>
      <c r="F5779" s="344" t="s">
        <v>44</v>
      </c>
      <c r="G5779" s="344">
        <v>200</v>
      </c>
      <c r="H5779" s="650"/>
      <c r="I5779" s="650"/>
      <c r="J5779" s="419">
        <v>45412</v>
      </c>
      <c r="K5779" s="598" t="s">
        <v>33</v>
      </c>
      <c r="L5779" s="361"/>
      <c r="M5779" s="652" t="s">
        <v>3044</v>
      </c>
      <c r="N5779" s="654">
        <v>45419</v>
      </c>
      <c r="O5779" s="654">
        <v>45425</v>
      </c>
      <c r="P5779" s="430"/>
      <c r="Q5779" s="2" t="s">
        <v>100</v>
      </c>
      <c r="R5779" s="655"/>
      <c r="S5779" s="330"/>
      <c r="T5779" s="330"/>
      <c r="U5779" s="330"/>
      <c r="V5779" s="330"/>
      <c r="W5779" s="330"/>
    </row>
    <row r="5780" spans="1:23" s="124" customFormat="1" ht="23.25" hidden="1" customHeight="1" x14ac:dyDescent="0.25">
      <c r="A5780" s="868" t="s">
        <v>0</v>
      </c>
      <c r="B5780" s="481" t="s">
        <v>9498</v>
      </c>
      <c r="C5780" s="502" t="s">
        <v>5461</v>
      </c>
      <c r="D5780" s="502" t="s">
        <v>7910</v>
      </c>
      <c r="E5780" s="481" t="s">
        <v>9499</v>
      </c>
      <c r="F5780" s="118" t="s">
        <v>32</v>
      </c>
      <c r="G5780" s="118"/>
      <c r="H5780" s="778"/>
      <c r="I5780" s="650"/>
      <c r="J5780" s="500">
        <v>45418</v>
      </c>
      <c r="K5780" s="673" t="s">
        <v>33</v>
      </c>
      <c r="L5780" s="276"/>
      <c r="M5780" s="652" t="s">
        <v>3044</v>
      </c>
      <c r="N5780" s="654">
        <v>45420</v>
      </c>
      <c r="O5780" s="653">
        <v>45425</v>
      </c>
      <c r="P5780" s="158"/>
      <c r="Q5780" s="2" t="s">
        <v>100</v>
      </c>
      <c r="R5780" s="86"/>
      <c r="S5780" s="330"/>
      <c r="T5780" s="330"/>
      <c r="U5780" s="330"/>
      <c r="V5780" s="330"/>
      <c r="W5780" s="330"/>
    </row>
    <row r="5781" spans="1:23" ht="23.25" hidden="1" customHeight="1" x14ac:dyDescent="0.25">
      <c r="A5781" s="124" t="s">
        <v>36</v>
      </c>
      <c r="B5781" s="124" t="s">
        <v>9439</v>
      </c>
      <c r="C5781" s="118"/>
      <c r="D5781" s="118"/>
      <c r="E5781" s="124" t="s">
        <v>9440</v>
      </c>
      <c r="F5781" s="118" t="s">
        <v>2334</v>
      </c>
      <c r="G5781" s="118">
        <v>20</v>
      </c>
      <c r="H5781" s="778"/>
      <c r="I5781" s="650"/>
      <c r="J5781" s="500">
        <v>45418</v>
      </c>
      <c r="K5781" s="673" t="s">
        <v>234</v>
      </c>
      <c r="L5781" s="276"/>
      <c r="M5781" s="652" t="s">
        <v>4469</v>
      </c>
      <c r="N5781" s="653">
        <v>45434</v>
      </c>
      <c r="O5781" s="653">
        <v>45439</v>
      </c>
      <c r="P5781" s="158"/>
      <c r="Q5781" s="271" t="s">
        <v>100</v>
      </c>
      <c r="R5781" s="86"/>
    </row>
    <row r="5782" spans="1:23" ht="23.25" hidden="1" customHeight="1" x14ac:dyDescent="0.25">
      <c r="A5782" s="124" t="s">
        <v>36</v>
      </c>
      <c r="B5782" s="124" t="s">
        <v>9478</v>
      </c>
      <c r="C5782" s="118"/>
      <c r="D5782" s="118"/>
      <c r="E5782" s="124" t="s">
        <v>9479</v>
      </c>
      <c r="F5782" s="118" t="s">
        <v>2334</v>
      </c>
      <c r="G5782" s="118">
        <v>20</v>
      </c>
      <c r="H5782" s="778"/>
      <c r="I5782" s="650"/>
      <c r="J5782" s="500">
        <v>45418</v>
      </c>
      <c r="K5782" s="673" t="s">
        <v>234</v>
      </c>
      <c r="L5782" s="276"/>
      <c r="M5782" s="652" t="s">
        <v>4469</v>
      </c>
      <c r="N5782" s="653">
        <v>45434</v>
      </c>
      <c r="O5782" s="653">
        <v>45439</v>
      </c>
      <c r="P5782" s="158"/>
      <c r="Q5782" s="271" t="s">
        <v>100</v>
      </c>
      <c r="R5782" s="86"/>
    </row>
    <row r="5783" spans="1:23" s="124" customFormat="1" ht="23.25" hidden="1" customHeight="1" x14ac:dyDescent="0.25">
      <c r="A5783" s="124" t="s">
        <v>7</v>
      </c>
      <c r="B5783" s="124" t="s">
        <v>9500</v>
      </c>
      <c r="C5783" s="118" t="s">
        <v>9501</v>
      </c>
      <c r="D5783" s="118" t="s">
        <v>9502</v>
      </c>
      <c r="E5783" s="124" t="s">
        <v>9503</v>
      </c>
      <c r="F5783" s="118" t="s">
        <v>6668</v>
      </c>
      <c r="G5783" s="118">
        <v>1</v>
      </c>
      <c r="H5783" s="650">
        <v>1984.578</v>
      </c>
      <c r="I5783" s="650">
        <v>1984.578</v>
      </c>
      <c r="J5783" s="500">
        <v>45419</v>
      </c>
      <c r="K5783" s="673" t="s">
        <v>33</v>
      </c>
      <c r="L5783" s="276"/>
      <c r="M5783" s="652" t="s">
        <v>3044</v>
      </c>
      <c r="N5783" s="654">
        <v>45421</v>
      </c>
      <c r="O5783" s="653">
        <v>45425</v>
      </c>
      <c r="P5783" s="158"/>
      <c r="Q5783" s="271" t="s">
        <v>100</v>
      </c>
      <c r="R5783" s="86"/>
      <c r="S5783" s="330"/>
      <c r="T5783" s="330"/>
      <c r="U5783" s="330"/>
      <c r="V5783" s="330"/>
      <c r="W5783" s="330"/>
    </row>
    <row r="5784" spans="1:23" ht="23.25" hidden="1" customHeight="1" x14ac:dyDescent="0.25">
      <c r="A5784" s="124" t="s">
        <v>7</v>
      </c>
      <c r="B5784" s="124" t="s">
        <v>9504</v>
      </c>
      <c r="C5784" s="118"/>
      <c r="D5784" s="118" t="s">
        <v>9505</v>
      </c>
      <c r="E5784" s="124" t="s">
        <v>9506</v>
      </c>
      <c r="F5784" s="118" t="s">
        <v>32</v>
      </c>
      <c r="G5784" s="118">
        <v>2</v>
      </c>
      <c r="H5784" s="650">
        <v>91.75</v>
      </c>
      <c r="I5784" s="650">
        <f>G5784*H5784</f>
        <v>183.5</v>
      </c>
      <c r="J5784" s="500">
        <v>45422</v>
      </c>
      <c r="K5784" s="673" t="s">
        <v>33</v>
      </c>
      <c r="L5784" s="276"/>
      <c r="M5784" s="652" t="s">
        <v>4469</v>
      </c>
      <c r="N5784" s="653">
        <v>45428</v>
      </c>
      <c r="O5784" s="653">
        <v>45433</v>
      </c>
      <c r="P5784" s="158"/>
      <c r="Q5784" s="271" t="s">
        <v>67</v>
      </c>
      <c r="R5784" s="86"/>
    </row>
    <row r="5785" spans="1:23" s="124" customFormat="1" ht="23.25" hidden="1" customHeight="1" x14ac:dyDescent="0.25">
      <c r="A5785" s="4" t="s">
        <v>103</v>
      </c>
      <c r="B5785" s="4" t="s">
        <v>9507</v>
      </c>
      <c r="C5785" s="430" t="s">
        <v>246</v>
      </c>
      <c r="D5785" s="332" t="s">
        <v>5438</v>
      </c>
      <c r="E5785" s="337" t="s">
        <v>5439</v>
      </c>
      <c r="F5785" s="332" t="s">
        <v>8873</v>
      </c>
      <c r="G5785" s="332">
        <v>5</v>
      </c>
      <c r="H5785" s="650"/>
      <c r="I5785" s="650"/>
      <c r="J5785" s="419">
        <v>45434</v>
      </c>
      <c r="K5785" s="673" t="s">
        <v>234</v>
      </c>
      <c r="L5785" s="323"/>
      <c r="M5785" s="652" t="s">
        <v>260</v>
      </c>
      <c r="N5785" s="653">
        <v>45434</v>
      </c>
      <c r="O5785" s="653">
        <v>45454</v>
      </c>
      <c r="P5785" s="430"/>
      <c r="Q5785" s="363" t="s">
        <v>100</v>
      </c>
      <c r="R5785" s="455"/>
      <c r="S5785" s="330"/>
      <c r="T5785" s="330"/>
      <c r="U5785" s="330"/>
      <c r="V5785" s="330"/>
      <c r="W5785" s="330"/>
    </row>
    <row r="5786" spans="1:23" s="124" customFormat="1" ht="23.25" hidden="1" customHeight="1" x14ac:dyDescent="0.25">
      <c r="A5786" s="440" t="s">
        <v>6654</v>
      </c>
      <c r="B5786" s="124" t="s">
        <v>9297</v>
      </c>
      <c r="C5786" s="118" t="s">
        <v>9195</v>
      </c>
      <c r="D5786" s="118" t="s">
        <v>9298</v>
      </c>
      <c r="E5786" s="124" t="s">
        <v>9297</v>
      </c>
      <c r="F5786" s="118" t="s">
        <v>3141</v>
      </c>
      <c r="G5786" s="118">
        <v>1</v>
      </c>
      <c r="H5786" s="650">
        <v>70.319999999999993</v>
      </c>
      <c r="I5786" s="650">
        <f>G5786*H5786</f>
        <v>70.319999999999993</v>
      </c>
      <c r="J5786" s="168" t="s">
        <v>9305</v>
      </c>
      <c r="K5786" s="673" t="s">
        <v>234</v>
      </c>
      <c r="L5786" s="276" t="s">
        <v>9508</v>
      </c>
      <c r="M5786" s="652" t="s">
        <v>4607</v>
      </c>
      <c r="N5786" s="654">
        <v>45397</v>
      </c>
      <c r="O5786" s="654">
        <v>45398</v>
      </c>
      <c r="P5786" s="118"/>
      <c r="Q5786" s="363" t="s">
        <v>100</v>
      </c>
      <c r="R5786" s="455">
        <f>IF(F5786&lt;&gt;"",YEAR(J5786))</f>
        <v>2024</v>
      </c>
    </row>
    <row r="5787" spans="1:23" s="124" customFormat="1" ht="23.25" hidden="1" customHeight="1" x14ac:dyDescent="0.25">
      <c r="A5787" s="124" t="s">
        <v>389</v>
      </c>
      <c r="B5787" s="86" t="s">
        <v>7485</v>
      </c>
      <c r="C5787" s="661" t="s">
        <v>694</v>
      </c>
      <c r="D5787" s="118">
        <v>1061870</v>
      </c>
      <c r="E5787" s="333" t="s">
        <v>7486</v>
      </c>
      <c r="F5787" s="344" t="s">
        <v>8873</v>
      </c>
      <c r="G5787" s="699">
        <v>2</v>
      </c>
      <c r="H5787" s="650">
        <v>97.53</v>
      </c>
      <c r="I5787" s="650">
        <f>G5787*H5787</f>
        <v>195.06</v>
      </c>
      <c r="J5787" s="500">
        <v>45376</v>
      </c>
      <c r="K5787" s="671" t="s">
        <v>694</v>
      </c>
      <c r="L5787" s="312"/>
      <c r="M5787" s="652" t="s">
        <v>129</v>
      </c>
      <c r="N5787" s="654">
        <v>45377</v>
      </c>
      <c r="O5787" s="653">
        <v>45388</v>
      </c>
      <c r="P5787" s="654" t="s">
        <v>9509</v>
      </c>
      <c r="Q5787" s="271" t="s">
        <v>100</v>
      </c>
      <c r="R5787" s="455"/>
    </row>
    <row r="5788" spans="1:23" ht="23.25" hidden="1" customHeight="1" x14ac:dyDescent="0.25">
      <c r="A5788" s="124" t="s">
        <v>2</v>
      </c>
      <c r="B5788" s="124" t="s">
        <v>9510</v>
      </c>
      <c r="C5788" s="118"/>
      <c r="D5788" s="118" t="s">
        <v>9511</v>
      </c>
      <c r="E5788" s="124" t="s">
        <v>9512</v>
      </c>
      <c r="F5788" s="118" t="s">
        <v>32</v>
      </c>
      <c r="G5788" s="118">
        <v>1</v>
      </c>
      <c r="H5788" s="778">
        <v>2596.31</v>
      </c>
      <c r="I5788" s="778">
        <v>2596.31</v>
      </c>
      <c r="J5788" s="500">
        <v>45323</v>
      </c>
      <c r="K5788" s="673" t="s">
        <v>341</v>
      </c>
      <c r="L5788" s="276" t="s">
        <v>9513</v>
      </c>
      <c r="M5788" s="652" t="s">
        <v>3073</v>
      </c>
      <c r="N5788" s="653">
        <v>45355</v>
      </c>
      <c r="O5788" s="653">
        <v>45362</v>
      </c>
      <c r="P5788" s="158"/>
      <c r="Q5788" s="276" t="s">
        <v>100</v>
      </c>
      <c r="R5788" s="86"/>
    </row>
    <row r="5789" spans="1:23" ht="23.25" hidden="1" customHeight="1" x14ac:dyDescent="0.25">
      <c r="A5789" s="3" t="s">
        <v>10</v>
      </c>
      <c r="B5789" s="5" t="s">
        <v>4295</v>
      </c>
      <c r="C5789" s="376" t="s">
        <v>694</v>
      </c>
      <c r="D5789" s="344">
        <v>1056130</v>
      </c>
      <c r="E5789" s="537" t="s">
        <v>4296</v>
      </c>
      <c r="F5789" s="344" t="s">
        <v>94</v>
      </c>
      <c r="G5789" s="344">
        <v>2</v>
      </c>
      <c r="H5789" s="650"/>
      <c r="I5789" s="650">
        <f>H5789*G5789</f>
        <v>0</v>
      </c>
      <c r="J5789" s="366">
        <v>45357</v>
      </c>
      <c r="K5789" s="779" t="s">
        <v>694</v>
      </c>
      <c r="L5789" s="585"/>
      <c r="M5789" s="652" t="s">
        <v>2352</v>
      </c>
      <c r="N5789" s="654">
        <v>45447</v>
      </c>
      <c r="O5789" s="279">
        <v>45456</v>
      </c>
      <c r="P5789" s="279"/>
      <c r="Q5789" s="271" t="s">
        <v>100</v>
      </c>
      <c r="R5789" s="455"/>
    </row>
    <row r="5790" spans="1:23" ht="23.25" hidden="1" customHeight="1" x14ac:dyDescent="0.25">
      <c r="A5790" s="124" t="s">
        <v>9</v>
      </c>
      <c r="B5790" s="1030" t="s">
        <v>9514</v>
      </c>
      <c r="C5790" s="118"/>
      <c r="D5790" s="118"/>
      <c r="E5790" s="1030" t="s">
        <v>9514</v>
      </c>
      <c r="F5790" s="118" t="s">
        <v>50</v>
      </c>
      <c r="G5790" s="118">
        <v>10</v>
      </c>
      <c r="H5790" s="778"/>
      <c r="I5790" s="650"/>
      <c r="J5790" s="500">
        <v>45448</v>
      </c>
      <c r="K5790" s="673" t="s">
        <v>33</v>
      </c>
      <c r="L5790" s="276"/>
      <c r="M5790" s="652" t="s">
        <v>3073</v>
      </c>
      <c r="N5790" s="653">
        <v>45456</v>
      </c>
      <c r="O5790" s="653">
        <v>45460</v>
      </c>
      <c r="P5790" s="158"/>
      <c r="Q5790" s="271" t="s">
        <v>100</v>
      </c>
      <c r="R5790" s="86"/>
    </row>
    <row r="5791" spans="1:23" ht="23.25" hidden="1" customHeight="1" x14ac:dyDescent="0.25">
      <c r="A5791" s="452" t="s">
        <v>78</v>
      </c>
      <c r="B5791" s="542" t="s">
        <v>9515</v>
      </c>
      <c r="C5791" s="1031" t="s">
        <v>646</v>
      </c>
      <c r="D5791" s="562" t="s">
        <v>9516</v>
      </c>
      <c r="E5791" s="452" t="s">
        <v>9516</v>
      </c>
      <c r="F5791" s="562" t="s">
        <v>32</v>
      </c>
      <c r="G5791" s="1031">
        <v>1</v>
      </c>
      <c r="H5791" s="707">
        <v>1691.2</v>
      </c>
      <c r="I5791" s="707">
        <v>1691.2</v>
      </c>
      <c r="J5791" s="643">
        <v>44131</v>
      </c>
      <c r="K5791" s="1032" t="s">
        <v>3</v>
      </c>
      <c r="L5791" s="592"/>
      <c r="N5791" s="957"/>
      <c r="O5791" s="754"/>
      <c r="P5791" s="562"/>
      <c r="Q5791" s="647" t="s">
        <v>9517</v>
      </c>
      <c r="R5791" s="455">
        <f>YEAR(J5791)</f>
        <v>2020</v>
      </c>
    </row>
    <row r="5792" spans="1:23" ht="23.25" hidden="1" customHeight="1" x14ac:dyDescent="0.25">
      <c r="A5792" s="543" t="s">
        <v>36</v>
      </c>
      <c r="B5792" s="544" t="s">
        <v>6844</v>
      </c>
      <c r="C5792" s="1033" t="s">
        <v>6845</v>
      </c>
      <c r="D5792" s="626" t="s">
        <v>9518</v>
      </c>
      <c r="E5792" s="545" t="s">
        <v>9519</v>
      </c>
      <c r="F5792" s="626" t="s">
        <v>32</v>
      </c>
      <c r="G5792" s="626">
        <v>1</v>
      </c>
      <c r="H5792" s="707">
        <v>480</v>
      </c>
      <c r="I5792" s="707">
        <v>480</v>
      </c>
      <c r="J5792" s="1034">
        <v>44181</v>
      </c>
      <c r="K5792" s="1035" t="s">
        <v>33</v>
      </c>
      <c r="L5792" s="593" t="s">
        <v>36</v>
      </c>
      <c r="N5792" s="957"/>
      <c r="O5792" s="754"/>
      <c r="P5792" s="675"/>
      <c r="Q5792" s="647" t="s">
        <v>9517</v>
      </c>
      <c r="R5792" s="675">
        <f>YEAR(J5792)</f>
        <v>2020</v>
      </c>
    </row>
    <row r="5793" spans="1:23" ht="23.25" hidden="1" customHeight="1" x14ac:dyDescent="0.25">
      <c r="A5793" s="546" t="s">
        <v>54</v>
      </c>
      <c r="B5793" s="546" t="s">
        <v>607</v>
      </c>
      <c r="C5793" s="1036" t="s">
        <v>608</v>
      </c>
      <c r="D5793" s="547" t="s">
        <v>609</v>
      </c>
      <c r="E5793" s="548" t="s">
        <v>610</v>
      </c>
      <c r="F5793" s="1037" t="s">
        <v>64</v>
      </c>
      <c r="G5793" s="547">
        <v>1</v>
      </c>
      <c r="H5793" s="707">
        <v>4146.8</v>
      </c>
      <c r="I5793" s="707">
        <v>4146.8</v>
      </c>
      <c r="J5793" s="1038">
        <v>45020</v>
      </c>
      <c r="K5793" s="1039" t="s">
        <v>3</v>
      </c>
      <c r="L5793" s="310"/>
      <c r="M5793" s="1040" t="s">
        <v>3180</v>
      </c>
      <c r="N5793" s="754" t="s">
        <v>9520</v>
      </c>
      <c r="O5793" s="1041"/>
      <c r="P5793" s="316"/>
      <c r="Q5793" s="647" t="s">
        <v>9521</v>
      </c>
      <c r="R5793" s="455">
        <f t="shared" ref="R5793:R5801" si="131">IF(F5793&lt;&gt;"",YEAR(J5793))</f>
        <v>2023</v>
      </c>
    </row>
    <row r="5794" spans="1:23" ht="23.25" hidden="1" customHeight="1" x14ac:dyDescent="0.25">
      <c r="A5794" s="368" t="s">
        <v>54</v>
      </c>
      <c r="B5794" s="549" t="s">
        <v>9522</v>
      </c>
      <c r="C5794" s="1042" t="s">
        <v>608</v>
      </c>
      <c r="D5794" s="547"/>
      <c r="E5794" s="545" t="s">
        <v>988</v>
      </c>
      <c r="F5794" s="1037" t="s">
        <v>32</v>
      </c>
      <c r="G5794" s="1037">
        <v>1</v>
      </c>
      <c r="H5794" s="707">
        <v>4530.3999999999996</v>
      </c>
      <c r="I5794" s="707">
        <v>4530.3999999999996</v>
      </c>
      <c r="J5794" s="1038">
        <v>45020</v>
      </c>
      <c r="K5794" s="1039" t="s">
        <v>3</v>
      </c>
      <c r="L5794" s="310"/>
      <c r="M5794" s="1040" t="s">
        <v>4854</v>
      </c>
      <c r="N5794" s="754">
        <v>45098</v>
      </c>
      <c r="O5794" s="1041"/>
      <c r="P5794" s="302"/>
      <c r="Q5794" s="647" t="s">
        <v>9521</v>
      </c>
      <c r="R5794" s="455">
        <f t="shared" si="131"/>
        <v>2023</v>
      </c>
    </row>
    <row r="5795" spans="1:23" ht="23.25" hidden="1" customHeight="1" x14ac:dyDescent="0.25">
      <c r="A5795" s="550" t="s">
        <v>1378</v>
      </c>
      <c r="B5795" s="550" t="s">
        <v>9523</v>
      </c>
      <c r="C5795" s="1043" t="s">
        <v>5</v>
      </c>
      <c r="D5795" s="1043" t="s">
        <v>9524</v>
      </c>
      <c r="E5795" s="550" t="s">
        <v>9525</v>
      </c>
      <c r="F5795" s="1043" t="s">
        <v>32</v>
      </c>
      <c r="G5795" s="1043">
        <v>1</v>
      </c>
      <c r="H5795" s="1044">
        <v>261.52</v>
      </c>
      <c r="I5795" s="1044">
        <f>H5795*G5795</f>
        <v>261.52</v>
      </c>
      <c r="J5795" s="1045">
        <v>45028</v>
      </c>
      <c r="K5795" s="1046" t="s">
        <v>5</v>
      </c>
      <c r="L5795" s="594" t="s">
        <v>9526</v>
      </c>
      <c r="M5795" s="1047"/>
      <c r="N5795" s="1048"/>
      <c r="O5795" s="1049"/>
      <c r="P5795" s="1050"/>
      <c r="Q5795" s="594" t="s">
        <v>9521</v>
      </c>
      <c r="R5795" s="1051">
        <f t="shared" si="131"/>
        <v>2023</v>
      </c>
    </row>
    <row r="5796" spans="1:23" ht="23.25" hidden="1" customHeight="1" x14ac:dyDescent="0.25">
      <c r="A5796" s="550" t="s">
        <v>1378</v>
      </c>
      <c r="B5796" s="550" t="s">
        <v>9527</v>
      </c>
      <c r="C5796" s="1043" t="s">
        <v>5</v>
      </c>
      <c r="D5796" s="1043" t="s">
        <v>9528</v>
      </c>
      <c r="E5796" s="550" t="s">
        <v>9529</v>
      </c>
      <c r="F5796" s="1043" t="s">
        <v>32</v>
      </c>
      <c r="G5796" s="1043">
        <v>1</v>
      </c>
      <c r="H5796" s="1044">
        <v>5856.09</v>
      </c>
      <c r="I5796" s="1044">
        <f>H5796*G5796</f>
        <v>5856.09</v>
      </c>
      <c r="J5796" s="1045">
        <v>45028</v>
      </c>
      <c r="K5796" s="1046" t="s">
        <v>5</v>
      </c>
      <c r="L5796" s="594" t="s">
        <v>9526</v>
      </c>
      <c r="M5796" s="1047"/>
      <c r="N5796" s="1048"/>
      <c r="O5796" s="1049"/>
      <c r="P5796" s="1050"/>
      <c r="Q5796" s="594" t="s">
        <v>9521</v>
      </c>
      <c r="R5796" s="1051">
        <f t="shared" si="131"/>
        <v>2023</v>
      </c>
    </row>
    <row r="5797" spans="1:23" ht="23.25" hidden="1" customHeight="1" x14ac:dyDescent="0.25">
      <c r="A5797" s="550" t="s">
        <v>2</v>
      </c>
      <c r="B5797" s="550" t="s">
        <v>9530</v>
      </c>
      <c r="C5797" s="1043" t="s">
        <v>9531</v>
      </c>
      <c r="D5797" s="1043" t="s">
        <v>9532</v>
      </c>
      <c r="E5797" s="551" t="s">
        <v>9533</v>
      </c>
      <c r="F5797" s="1043" t="s">
        <v>32</v>
      </c>
      <c r="G5797" s="1043">
        <v>1</v>
      </c>
      <c r="H5797" s="1044">
        <v>2448.7399999999998</v>
      </c>
      <c r="I5797" s="1044">
        <v>2448.7399999999998</v>
      </c>
      <c r="J5797" s="1045">
        <v>45201</v>
      </c>
      <c r="K5797" s="1046" t="s">
        <v>5</v>
      </c>
      <c r="L5797" s="594" t="s">
        <v>9526</v>
      </c>
      <c r="M5797" s="1047"/>
      <c r="N5797" s="1048"/>
      <c r="O5797" s="1049"/>
      <c r="P5797" s="298"/>
      <c r="Q5797" s="594" t="s">
        <v>9521</v>
      </c>
      <c r="R5797" s="1051">
        <f t="shared" si="131"/>
        <v>2023</v>
      </c>
    </row>
    <row r="5798" spans="1:23" s="550" customFormat="1" ht="23.25" hidden="1" customHeight="1" x14ac:dyDescent="0.25">
      <c r="A5798" s="550" t="s">
        <v>2</v>
      </c>
      <c r="B5798" s="550" t="s">
        <v>9530</v>
      </c>
      <c r="C5798" s="1043" t="s">
        <v>9531</v>
      </c>
      <c r="D5798" s="1043" t="s">
        <v>9534</v>
      </c>
      <c r="E5798" s="550" t="s">
        <v>9535</v>
      </c>
      <c r="F5798" s="1043" t="s">
        <v>32</v>
      </c>
      <c r="G5798" s="1043">
        <v>1</v>
      </c>
      <c r="H5798" s="1044">
        <v>2834.36</v>
      </c>
      <c r="I5798" s="1044">
        <v>2834.36</v>
      </c>
      <c r="J5798" s="1045">
        <v>45201</v>
      </c>
      <c r="K5798" s="1046" t="s">
        <v>5</v>
      </c>
      <c r="L5798" s="594" t="s">
        <v>9526</v>
      </c>
      <c r="M5798" s="1047"/>
      <c r="N5798" s="1048"/>
      <c r="O5798" s="1049"/>
      <c r="P5798" s="298"/>
      <c r="Q5798" s="594" t="s">
        <v>9521</v>
      </c>
      <c r="R5798" s="1051">
        <f t="shared" si="131"/>
        <v>2023</v>
      </c>
      <c r="S5798" s="564"/>
      <c r="T5798" s="564"/>
      <c r="U5798" s="564"/>
      <c r="V5798" s="564"/>
      <c r="W5798" s="564"/>
    </row>
    <row r="5799" spans="1:23" s="124" customFormat="1" ht="23.25" hidden="1" customHeight="1" x14ac:dyDescent="0.25">
      <c r="A5799" s="550" t="s">
        <v>2</v>
      </c>
      <c r="B5799" s="550" t="s">
        <v>9530</v>
      </c>
      <c r="C5799" s="1043" t="s">
        <v>9531</v>
      </c>
      <c r="D5799" s="1043" t="s">
        <v>9536</v>
      </c>
      <c r="E5799" s="550" t="s">
        <v>9537</v>
      </c>
      <c r="F5799" s="1043" t="s">
        <v>32</v>
      </c>
      <c r="G5799" s="1043">
        <v>1</v>
      </c>
      <c r="H5799" s="1044">
        <v>2241.44</v>
      </c>
      <c r="I5799" s="1044">
        <v>2241.44</v>
      </c>
      <c r="J5799" s="1045">
        <v>45201</v>
      </c>
      <c r="K5799" s="1046" t="s">
        <v>5</v>
      </c>
      <c r="L5799" s="594" t="s">
        <v>9526</v>
      </c>
      <c r="M5799" s="1047"/>
      <c r="N5799" s="1048"/>
      <c r="O5799" s="1049"/>
      <c r="P5799" s="298"/>
      <c r="Q5799" s="594" t="s">
        <v>9521</v>
      </c>
      <c r="R5799" s="1051">
        <f t="shared" si="131"/>
        <v>2023</v>
      </c>
    </row>
    <row r="5800" spans="1:23" s="550" customFormat="1" ht="23.25" hidden="1" customHeight="1" x14ac:dyDescent="0.25">
      <c r="A5800" s="550" t="s">
        <v>2</v>
      </c>
      <c r="B5800" s="550" t="s">
        <v>9530</v>
      </c>
      <c r="C5800" s="1043" t="s">
        <v>9531</v>
      </c>
      <c r="D5800" s="1043" t="s">
        <v>9538</v>
      </c>
      <c r="E5800" s="550" t="s">
        <v>9539</v>
      </c>
      <c r="F5800" s="1043" t="s">
        <v>32</v>
      </c>
      <c r="G5800" s="1043">
        <v>1</v>
      </c>
      <c r="H5800" s="1044">
        <v>3047.34</v>
      </c>
      <c r="I5800" s="1044">
        <v>3047.34</v>
      </c>
      <c r="J5800" s="1045">
        <v>45201</v>
      </c>
      <c r="K5800" s="1046" t="s">
        <v>5</v>
      </c>
      <c r="L5800" s="594" t="s">
        <v>9526</v>
      </c>
      <c r="M5800" s="1047"/>
      <c r="N5800" s="1048"/>
      <c r="O5800" s="1049"/>
      <c r="P5800" s="298"/>
      <c r="Q5800" s="594" t="s">
        <v>9521</v>
      </c>
      <c r="R5800" s="1051">
        <f t="shared" si="131"/>
        <v>2023</v>
      </c>
      <c r="S5800" s="124"/>
      <c r="T5800" s="124"/>
      <c r="U5800" s="124"/>
      <c r="V5800" s="124"/>
      <c r="W5800" s="124"/>
    </row>
    <row r="5801" spans="1:23" s="564" customFormat="1" ht="29.25" hidden="1" customHeight="1" x14ac:dyDescent="0.25">
      <c r="A5801" s="330" t="s">
        <v>2225</v>
      </c>
      <c r="B5801" s="330" t="s">
        <v>9540</v>
      </c>
      <c r="C5801" s="562"/>
      <c r="D5801" s="562">
        <v>72300004</v>
      </c>
      <c r="E5801" s="330" t="s">
        <v>9541</v>
      </c>
      <c r="F5801" s="562" t="s">
        <v>32</v>
      </c>
      <c r="G5801" s="562">
        <v>1</v>
      </c>
      <c r="H5801" s="707">
        <v>2555</v>
      </c>
      <c r="I5801" s="707">
        <v>2555</v>
      </c>
      <c r="J5801" s="643">
        <v>45260</v>
      </c>
      <c r="K5801" s="644" t="s">
        <v>1892</v>
      </c>
      <c r="L5801" s="274"/>
      <c r="M5801" s="645"/>
      <c r="N5801" s="957"/>
      <c r="O5801" s="1018"/>
      <c r="P5801" s="272"/>
      <c r="Q5801" s="274" t="s">
        <v>9521</v>
      </c>
      <c r="R5801" s="455">
        <f t="shared" si="131"/>
        <v>2023</v>
      </c>
      <c r="S5801" s="124"/>
      <c r="T5801" s="124"/>
      <c r="U5801" s="124"/>
      <c r="V5801" s="124"/>
      <c r="W5801" s="124"/>
    </row>
    <row r="5802" spans="1:23" ht="23.25" hidden="1" customHeight="1" x14ac:dyDescent="0.25">
      <c r="A5802" s="330" t="s">
        <v>7</v>
      </c>
      <c r="B5802" s="330" t="s">
        <v>9542</v>
      </c>
      <c r="D5802" s="562" t="s">
        <v>9543</v>
      </c>
      <c r="E5802" s="532" t="s">
        <v>9544</v>
      </c>
      <c r="F5802" s="562" t="s">
        <v>32</v>
      </c>
      <c r="G5802" s="562">
        <v>1</v>
      </c>
      <c r="H5802" s="1052">
        <v>2140.5700000000002</v>
      </c>
      <c r="I5802" s="1052">
        <f>H5802*G5802</f>
        <v>2140.5700000000002</v>
      </c>
      <c r="J5802" s="643" t="s">
        <v>9545</v>
      </c>
      <c r="K5802" s="644" t="s">
        <v>33</v>
      </c>
      <c r="N5802" s="957"/>
      <c r="P5802" s="272"/>
      <c r="Q5802" s="647" t="s">
        <v>9517</v>
      </c>
      <c r="S5802" s="124"/>
      <c r="T5802" s="124"/>
      <c r="U5802" s="124"/>
      <c r="V5802" s="124"/>
      <c r="W5802" s="124"/>
    </row>
    <row r="5803" spans="1:23" ht="23.25" hidden="1" customHeight="1" x14ac:dyDescent="0.25">
      <c r="A5803" s="330" t="s">
        <v>7</v>
      </c>
      <c r="B5803" s="330" t="s">
        <v>9546</v>
      </c>
      <c r="D5803" s="562" t="s">
        <v>9547</v>
      </c>
      <c r="E5803" s="532" t="s">
        <v>9548</v>
      </c>
      <c r="F5803" s="562" t="s">
        <v>32</v>
      </c>
      <c r="G5803" s="562">
        <v>2</v>
      </c>
      <c r="H5803" s="1052">
        <v>1315.19</v>
      </c>
      <c r="I5803" s="1052">
        <f>H5803*G5803</f>
        <v>2630.38</v>
      </c>
      <c r="J5803" s="643" t="s">
        <v>9545</v>
      </c>
      <c r="K5803" s="644" t="s">
        <v>33</v>
      </c>
      <c r="N5803" s="957"/>
      <c r="P5803" s="272"/>
      <c r="Q5803" s="647" t="s">
        <v>9517</v>
      </c>
    </row>
    <row r="5804" spans="1:23" ht="23.25" hidden="1" customHeight="1" x14ac:dyDescent="0.25">
      <c r="A5804" s="550" t="s">
        <v>0</v>
      </c>
      <c r="B5804" s="550" t="s">
        <v>9549</v>
      </c>
      <c r="C5804" s="1043" t="s">
        <v>5</v>
      </c>
      <c r="D5804" s="1043" t="s">
        <v>9550</v>
      </c>
      <c r="E5804" s="1053" t="s">
        <v>9551</v>
      </c>
      <c r="F5804" s="1043" t="s">
        <v>94</v>
      </c>
      <c r="G5804" s="1043">
        <v>10</v>
      </c>
      <c r="H5804" s="1044"/>
      <c r="I5804" s="1044"/>
      <c r="J5804" s="1045" t="s">
        <v>8396</v>
      </c>
      <c r="K5804" s="1046" t="s">
        <v>5</v>
      </c>
      <c r="L5804" s="594" t="s">
        <v>9526</v>
      </c>
      <c r="M5804" s="1047"/>
      <c r="N5804" s="1048"/>
      <c r="O5804" s="1049"/>
      <c r="P5804" s="298"/>
      <c r="Q5804" s="594" t="s">
        <v>9521</v>
      </c>
      <c r="R5804" s="1054"/>
    </row>
    <row r="5805" spans="1:23" ht="23.25" hidden="1" customHeight="1" x14ac:dyDescent="0.25">
      <c r="A5805" s="550" t="s">
        <v>0</v>
      </c>
      <c r="B5805" s="550" t="s">
        <v>9552</v>
      </c>
      <c r="C5805" s="1043" t="s">
        <v>5</v>
      </c>
      <c r="D5805" s="1043" t="s">
        <v>9553</v>
      </c>
      <c r="E5805" s="550" t="s">
        <v>9554</v>
      </c>
      <c r="F5805" s="1043" t="s">
        <v>94</v>
      </c>
      <c r="G5805" s="1043">
        <v>10</v>
      </c>
      <c r="H5805" s="1044"/>
      <c r="I5805" s="1044"/>
      <c r="J5805" s="1045" t="s">
        <v>8396</v>
      </c>
      <c r="K5805" s="1046" t="s">
        <v>5</v>
      </c>
      <c r="L5805" s="594" t="s">
        <v>9526</v>
      </c>
      <c r="M5805" s="1047"/>
      <c r="N5805" s="1048"/>
      <c r="O5805" s="1049"/>
      <c r="P5805" s="298"/>
      <c r="Q5805" s="594" t="s">
        <v>9521</v>
      </c>
      <c r="R5805" s="1054"/>
      <c r="S5805" s="124"/>
      <c r="T5805" s="124"/>
      <c r="U5805" s="124"/>
      <c r="V5805" s="124"/>
      <c r="W5805" s="124"/>
    </row>
    <row r="5806" spans="1:23" ht="23.25" hidden="1" customHeight="1" x14ac:dyDescent="0.25">
      <c r="A5806" s="550" t="s">
        <v>0</v>
      </c>
      <c r="B5806" s="550" t="s">
        <v>9555</v>
      </c>
      <c r="C5806" s="1043" t="s">
        <v>5</v>
      </c>
      <c r="D5806" s="1043" t="s">
        <v>9556</v>
      </c>
      <c r="E5806" s="550" t="s">
        <v>9557</v>
      </c>
      <c r="F5806" s="1043" t="s">
        <v>94</v>
      </c>
      <c r="G5806" s="1043">
        <v>10</v>
      </c>
      <c r="H5806" s="1044"/>
      <c r="I5806" s="1044"/>
      <c r="J5806" s="1045" t="s">
        <v>9558</v>
      </c>
      <c r="K5806" s="1046" t="s">
        <v>5</v>
      </c>
      <c r="L5806" s="594" t="s">
        <v>9526</v>
      </c>
      <c r="M5806" s="1047"/>
      <c r="N5806" s="1048"/>
      <c r="O5806" s="1049"/>
      <c r="P5806" s="298"/>
      <c r="Q5806" s="594" t="s">
        <v>9521</v>
      </c>
      <c r="R5806" s="1054"/>
    </row>
    <row r="5807" spans="1:23" ht="23.25" hidden="1" customHeight="1" x14ac:dyDescent="0.25">
      <c r="A5807" s="124" t="s">
        <v>78</v>
      </c>
      <c r="B5807" s="124" t="s">
        <v>9559</v>
      </c>
      <c r="C5807" s="122" t="s">
        <v>6663</v>
      </c>
      <c r="D5807" s="481" t="s">
        <v>9560</v>
      </c>
      <c r="E5807" s="1030" t="s">
        <v>9561</v>
      </c>
      <c r="F5807" s="122" t="s">
        <v>32</v>
      </c>
      <c r="G5807" s="122">
        <v>6</v>
      </c>
      <c r="H5807" s="1055"/>
      <c r="I5807" s="650">
        <f>G5807*H5807</f>
        <v>0</v>
      </c>
      <c r="J5807" s="958">
        <v>45464</v>
      </c>
      <c r="K5807" s="673" t="s">
        <v>234</v>
      </c>
      <c r="L5807" s="270"/>
      <c r="M5807" s="844" t="s">
        <v>935</v>
      </c>
      <c r="N5807" s="654">
        <v>45477</v>
      </c>
      <c r="O5807" s="654">
        <v>45484</v>
      </c>
      <c r="P5807" s="270"/>
      <c r="Q5807" s="269" t="s">
        <v>67</v>
      </c>
      <c r="R5807" s="124"/>
    </row>
    <row r="5808" spans="1:23" ht="23.25" hidden="1" customHeight="1" x14ac:dyDescent="0.25">
      <c r="A5808" s="124" t="s">
        <v>78</v>
      </c>
      <c r="B5808" s="124" t="s">
        <v>9559</v>
      </c>
      <c r="C5808" s="122" t="s">
        <v>6663</v>
      </c>
      <c r="D5808" s="481" t="s">
        <v>9562</v>
      </c>
      <c r="E5808" s="1030" t="s">
        <v>9563</v>
      </c>
      <c r="F5808" s="122" t="s">
        <v>32</v>
      </c>
      <c r="G5808" s="122">
        <v>6</v>
      </c>
      <c r="H5808" s="778"/>
      <c r="I5808" s="650">
        <f>G5808*H5808</f>
        <v>0</v>
      </c>
      <c r="J5808" s="958">
        <v>45464</v>
      </c>
      <c r="K5808" s="673" t="s">
        <v>234</v>
      </c>
      <c r="L5808" s="270"/>
      <c r="M5808" s="652" t="s">
        <v>935</v>
      </c>
      <c r="N5808" s="654">
        <v>45477</v>
      </c>
      <c r="O5808" s="654">
        <v>45484</v>
      </c>
      <c r="P5808" s="276"/>
      <c r="Q5808" s="271" t="s">
        <v>67</v>
      </c>
      <c r="R5808" s="86"/>
    </row>
    <row r="5809" spans="1:23" s="514" customFormat="1" ht="23.25" hidden="1" customHeight="1" x14ac:dyDescent="0.25">
      <c r="A5809" s="124" t="s">
        <v>7</v>
      </c>
      <c r="B5809" s="124" t="s">
        <v>9564</v>
      </c>
      <c r="C5809" s="118" t="s">
        <v>362</v>
      </c>
      <c r="D5809" s="118" t="s">
        <v>9565</v>
      </c>
      <c r="E5809" s="124" t="s">
        <v>9564</v>
      </c>
      <c r="F5809" s="118" t="s">
        <v>3141</v>
      </c>
      <c r="G5809" s="118">
        <v>2</v>
      </c>
      <c r="H5809" s="778"/>
      <c r="I5809" s="650"/>
      <c r="J5809" s="500"/>
      <c r="K5809" s="673" t="s">
        <v>524</v>
      </c>
      <c r="L5809" s="276"/>
      <c r="M5809" s="652" t="s">
        <v>935</v>
      </c>
      <c r="N5809" s="654">
        <v>45478</v>
      </c>
      <c r="O5809" s="653">
        <v>45484</v>
      </c>
      <c r="P5809" s="276"/>
      <c r="Q5809" s="271" t="s">
        <v>100</v>
      </c>
      <c r="R5809" s="86"/>
    </row>
    <row r="5810" spans="1:23" s="514" customFormat="1" ht="23.25" hidden="1" customHeight="1" x14ac:dyDescent="0.25">
      <c r="A5810" s="124" t="s">
        <v>9</v>
      </c>
      <c r="B5810" s="124" t="s">
        <v>9566</v>
      </c>
      <c r="C5810" s="118"/>
      <c r="D5810" s="118"/>
      <c r="E5810" s="124" t="s">
        <v>9566</v>
      </c>
      <c r="F5810" s="118" t="s">
        <v>50</v>
      </c>
      <c r="G5810" s="118">
        <v>100</v>
      </c>
      <c r="H5810" s="650"/>
      <c r="I5810" s="650"/>
      <c r="J5810" s="500">
        <v>44968</v>
      </c>
      <c r="K5810" s="673" t="s">
        <v>1560</v>
      </c>
      <c r="L5810" s="276"/>
      <c r="M5810" s="652" t="s">
        <v>3106</v>
      </c>
      <c r="N5810" s="654">
        <v>45324</v>
      </c>
      <c r="O5810" s="835"/>
      <c r="P5810" s="158"/>
      <c r="Q5810" s="276" t="s">
        <v>67</v>
      </c>
      <c r="R5810" s="455">
        <f>IF(F5810&lt;&gt;"",YEAR(J5810))</f>
        <v>2023</v>
      </c>
    </row>
    <row r="5811" spans="1:23" s="124" customFormat="1" ht="23.25" hidden="1" customHeight="1" x14ac:dyDescent="0.25">
      <c r="A5811" s="124" t="s">
        <v>9</v>
      </c>
      <c r="B5811" s="124" t="s">
        <v>9567</v>
      </c>
      <c r="C5811" s="118"/>
      <c r="D5811" s="118"/>
      <c r="E5811" s="124" t="s">
        <v>9567</v>
      </c>
      <c r="F5811" s="118" t="s">
        <v>50</v>
      </c>
      <c r="G5811" s="118">
        <v>100</v>
      </c>
      <c r="H5811" s="650"/>
      <c r="I5811" s="650"/>
      <c r="J5811" s="500">
        <v>44968</v>
      </c>
      <c r="K5811" s="673" t="s">
        <v>1560</v>
      </c>
      <c r="L5811" s="276"/>
      <c r="M5811" s="652" t="s">
        <v>3106</v>
      </c>
      <c r="N5811" s="654">
        <v>45324</v>
      </c>
      <c r="O5811" s="835"/>
      <c r="P5811" s="158"/>
      <c r="Q5811" s="276" t="s">
        <v>67</v>
      </c>
      <c r="R5811" s="455">
        <f>IF(F5811&lt;&gt;"",YEAR(J5811))</f>
        <v>2023</v>
      </c>
    </row>
    <row r="5812" spans="1:23" ht="32.25" hidden="1" customHeight="1" x14ac:dyDescent="0.25">
      <c r="A5812" s="330" t="s">
        <v>7</v>
      </c>
      <c r="B5812" s="330" t="s">
        <v>9568</v>
      </c>
      <c r="D5812" s="562" t="s">
        <v>9569</v>
      </c>
      <c r="E5812" s="330" t="s">
        <v>9570</v>
      </c>
      <c r="F5812" s="562" t="s">
        <v>32</v>
      </c>
      <c r="G5812" s="1031">
        <v>1</v>
      </c>
      <c r="H5812" s="707">
        <v>730</v>
      </c>
      <c r="I5812" s="707">
        <v>730</v>
      </c>
      <c r="J5812" s="643">
        <v>45313</v>
      </c>
      <c r="K5812" s="644" t="s">
        <v>1345</v>
      </c>
      <c r="P5812" s="272"/>
      <c r="Q5812" s="274"/>
    </row>
    <row r="5813" spans="1:23" ht="23.25" hidden="1" customHeight="1" x14ac:dyDescent="0.25">
      <c r="A5813" s="124" t="s">
        <v>6</v>
      </c>
      <c r="B5813" s="124" t="s">
        <v>9571</v>
      </c>
      <c r="C5813" s="118"/>
      <c r="D5813" s="118" t="s">
        <v>8310</v>
      </c>
      <c r="E5813" s="124" t="s">
        <v>9572</v>
      </c>
      <c r="F5813" s="118" t="s">
        <v>32</v>
      </c>
      <c r="G5813" s="118">
        <v>1</v>
      </c>
      <c r="H5813" s="778">
        <v>7687.91</v>
      </c>
      <c r="I5813" s="650">
        <f>G5813*H5813</f>
        <v>7687.91</v>
      </c>
      <c r="J5813" s="500">
        <v>45453</v>
      </c>
      <c r="K5813" s="673" t="s">
        <v>2359</v>
      </c>
      <c r="L5813" s="158" t="s">
        <v>9573</v>
      </c>
      <c r="M5813" s="954" t="s">
        <v>3073</v>
      </c>
      <c r="N5813" s="835">
        <v>45456</v>
      </c>
      <c r="O5813" s="835">
        <v>45456</v>
      </c>
      <c r="P5813" s="158"/>
      <c r="Q5813" s="271" t="s">
        <v>67</v>
      </c>
      <c r="R5813" s="86"/>
    </row>
    <row r="5814" spans="1:23" s="1056" customFormat="1" ht="23.25" hidden="1" customHeight="1" x14ac:dyDescent="0.25">
      <c r="A5814" s="86" t="s">
        <v>36</v>
      </c>
      <c r="B5814" s="86" t="s">
        <v>9574</v>
      </c>
      <c r="C5814" s="118" t="s">
        <v>1192</v>
      </c>
      <c r="D5814" s="118" t="s">
        <v>8661</v>
      </c>
      <c r="E5814" s="481" t="s">
        <v>8662</v>
      </c>
      <c r="F5814" s="118" t="s">
        <v>3141</v>
      </c>
      <c r="G5814" s="661">
        <v>2</v>
      </c>
      <c r="H5814" s="650">
        <v>627</v>
      </c>
      <c r="I5814" s="650">
        <f>H5814*G5814</f>
        <v>1254</v>
      </c>
      <c r="J5814" s="500" t="s">
        <v>9575</v>
      </c>
      <c r="K5814" s="671" t="s">
        <v>9576</v>
      </c>
      <c r="L5814" s="312"/>
      <c r="M5814" s="652" t="s">
        <v>3073</v>
      </c>
      <c r="N5814" s="654">
        <v>45455</v>
      </c>
      <c r="O5814" s="653">
        <v>45460</v>
      </c>
      <c r="P5814" s="271"/>
      <c r="Q5814" s="271" t="s">
        <v>100</v>
      </c>
      <c r="R5814" s="455"/>
      <c r="S5814" s="564"/>
      <c r="T5814" s="564"/>
      <c r="U5814" s="564"/>
      <c r="V5814" s="564"/>
      <c r="W5814" s="564"/>
    </row>
    <row r="5815" spans="1:23" ht="32.25" hidden="1" customHeight="1" x14ac:dyDescent="0.25">
      <c r="A5815" s="330" t="s">
        <v>0</v>
      </c>
      <c r="B5815" s="330" t="s">
        <v>9577</v>
      </c>
      <c r="D5815" s="562" t="s">
        <v>9578</v>
      </c>
      <c r="E5815" s="330" t="s">
        <v>9579</v>
      </c>
      <c r="F5815" s="562" t="s">
        <v>50</v>
      </c>
      <c r="G5815" s="1031">
        <v>1</v>
      </c>
      <c r="H5815" s="707"/>
      <c r="J5815" s="643">
        <v>45699</v>
      </c>
      <c r="K5815" s="644" t="s">
        <v>1345</v>
      </c>
      <c r="L5815" s="272" t="s">
        <v>9580</v>
      </c>
      <c r="M5815" s="645" t="s">
        <v>99</v>
      </c>
      <c r="O5815" s="957"/>
      <c r="P5815" s="272"/>
      <c r="Q5815" s="274"/>
    </row>
    <row r="5816" spans="1:23" ht="23.25" hidden="1" customHeight="1" x14ac:dyDescent="0.25">
      <c r="A5816" s="1057" t="s">
        <v>9</v>
      </c>
      <c r="B5816" s="330" t="s">
        <v>9581</v>
      </c>
      <c r="C5816" s="562" t="s">
        <v>9582</v>
      </c>
      <c r="D5816" s="562" t="s">
        <v>9583</v>
      </c>
      <c r="E5816" s="552" t="s">
        <v>9581</v>
      </c>
      <c r="F5816" s="562" t="s">
        <v>50</v>
      </c>
      <c r="G5816" s="1031" t="s">
        <v>9584</v>
      </c>
      <c r="H5816" s="707"/>
      <c r="J5816" s="643">
        <v>44928</v>
      </c>
      <c r="K5816" s="644" t="s">
        <v>3</v>
      </c>
      <c r="L5816" s="274" t="s">
        <v>9585</v>
      </c>
      <c r="P5816" s="273"/>
      <c r="R5816" s="455">
        <f t="shared" ref="R5816:R5824" si="132">IF(F5816&lt;&gt;"",YEAR(J5816))</f>
        <v>2023</v>
      </c>
    </row>
    <row r="5817" spans="1:23" ht="23.25" hidden="1" customHeight="1" x14ac:dyDescent="0.25">
      <c r="A5817" s="543" t="s">
        <v>9</v>
      </c>
      <c r="B5817" s="330" t="s">
        <v>9581</v>
      </c>
      <c r="C5817" s="562" t="s">
        <v>9582</v>
      </c>
      <c r="D5817" s="562" t="s">
        <v>9586</v>
      </c>
      <c r="E5817" s="552" t="s">
        <v>9581</v>
      </c>
      <c r="F5817" s="562" t="s">
        <v>50</v>
      </c>
      <c r="G5817" s="1031" t="s">
        <v>9584</v>
      </c>
      <c r="H5817" s="707"/>
      <c r="J5817" s="643">
        <v>44928</v>
      </c>
      <c r="K5817" s="644" t="s">
        <v>3</v>
      </c>
      <c r="L5817" s="274" t="s">
        <v>9585</v>
      </c>
      <c r="P5817" s="273"/>
      <c r="R5817" s="455">
        <f t="shared" si="132"/>
        <v>2023</v>
      </c>
    </row>
    <row r="5818" spans="1:23" ht="23.25" hidden="1" customHeight="1" x14ac:dyDescent="0.25">
      <c r="A5818" s="124" t="s">
        <v>9</v>
      </c>
      <c r="B5818" s="124" t="s">
        <v>9587</v>
      </c>
      <c r="C5818" s="118" t="s">
        <v>198</v>
      </c>
      <c r="D5818" s="118">
        <v>113747</v>
      </c>
      <c r="E5818" s="124" t="s">
        <v>9588</v>
      </c>
      <c r="F5818" s="118" t="s">
        <v>3964</v>
      </c>
      <c r="G5818" s="118">
        <v>2</v>
      </c>
      <c r="H5818" s="650"/>
      <c r="I5818" s="650"/>
      <c r="J5818" s="500">
        <v>45183</v>
      </c>
      <c r="K5818" s="673" t="s">
        <v>3</v>
      </c>
      <c r="L5818" s="276" t="s">
        <v>9589</v>
      </c>
      <c r="M5818" s="652" t="s">
        <v>5401</v>
      </c>
      <c r="N5818" s="653"/>
      <c r="O5818" s="835"/>
      <c r="P5818" s="158"/>
      <c r="Q5818" s="271" t="s">
        <v>100</v>
      </c>
      <c r="R5818" s="455">
        <f t="shared" si="132"/>
        <v>2023</v>
      </c>
    </row>
    <row r="5819" spans="1:23" s="124" customFormat="1" ht="23.25" hidden="1" customHeight="1" x14ac:dyDescent="0.25">
      <c r="A5819" s="124" t="s">
        <v>9</v>
      </c>
      <c r="B5819" s="124" t="s">
        <v>9590</v>
      </c>
      <c r="C5819" s="118" t="s">
        <v>198</v>
      </c>
      <c r="D5819" s="118">
        <v>218560</v>
      </c>
      <c r="E5819" s="124" t="s">
        <v>9591</v>
      </c>
      <c r="F5819" s="118" t="s">
        <v>144</v>
      </c>
      <c r="G5819" s="118">
        <v>5</v>
      </c>
      <c r="H5819" s="650"/>
      <c r="I5819" s="650"/>
      <c r="J5819" s="500">
        <v>45188</v>
      </c>
      <c r="K5819" s="673" t="s">
        <v>3</v>
      </c>
      <c r="L5819" s="276" t="s">
        <v>9589</v>
      </c>
      <c r="M5819" s="652" t="s">
        <v>3106</v>
      </c>
      <c r="N5819" s="653">
        <v>45189</v>
      </c>
      <c r="O5819" s="653">
        <v>45189</v>
      </c>
      <c r="P5819" s="158"/>
      <c r="Q5819" s="271" t="s">
        <v>100</v>
      </c>
      <c r="R5819" s="455">
        <f t="shared" si="132"/>
        <v>2023</v>
      </c>
    </row>
    <row r="5820" spans="1:23" ht="23.25" hidden="1" customHeight="1" x14ac:dyDescent="0.25">
      <c r="A5820" s="124" t="s">
        <v>9</v>
      </c>
      <c r="B5820" s="124" t="s">
        <v>9592</v>
      </c>
      <c r="C5820" s="118" t="s">
        <v>198</v>
      </c>
      <c r="D5820" s="118">
        <v>218966</v>
      </c>
      <c r="E5820" s="86" t="s">
        <v>9593</v>
      </c>
      <c r="F5820" s="118" t="s">
        <v>144</v>
      </c>
      <c r="G5820" s="118">
        <v>5</v>
      </c>
      <c r="H5820" s="650"/>
      <c r="I5820" s="650"/>
      <c r="J5820" s="500">
        <v>45188</v>
      </c>
      <c r="K5820" s="673" t="s">
        <v>3</v>
      </c>
      <c r="L5820" s="276" t="s">
        <v>9589</v>
      </c>
      <c r="M5820" s="652" t="s">
        <v>2351</v>
      </c>
      <c r="N5820" s="653">
        <v>45397</v>
      </c>
      <c r="O5820" s="653">
        <v>45400</v>
      </c>
      <c r="P5820" s="158"/>
      <c r="Q5820" s="271" t="s">
        <v>100</v>
      </c>
      <c r="R5820" s="455">
        <f t="shared" si="132"/>
        <v>2023</v>
      </c>
      <c r="S5820" s="716"/>
      <c r="T5820" s="716"/>
      <c r="U5820" s="716"/>
      <c r="V5820" s="716"/>
      <c r="W5820" s="716"/>
    </row>
    <row r="5821" spans="1:23" s="124" customFormat="1" ht="23.25" hidden="1" customHeight="1" x14ac:dyDescent="0.25">
      <c r="A5821" s="124" t="s">
        <v>9</v>
      </c>
      <c r="B5821" s="124" t="s">
        <v>9594</v>
      </c>
      <c r="C5821" s="118" t="s">
        <v>198</v>
      </c>
      <c r="D5821" s="118">
        <v>188469</v>
      </c>
      <c r="E5821" s="86" t="s">
        <v>9595</v>
      </c>
      <c r="F5821" s="118" t="s">
        <v>144</v>
      </c>
      <c r="G5821" s="118">
        <v>6</v>
      </c>
      <c r="H5821" s="650"/>
      <c r="I5821" s="650"/>
      <c r="J5821" s="500">
        <v>45260</v>
      </c>
      <c r="K5821" s="673" t="s">
        <v>3</v>
      </c>
      <c r="L5821" s="276" t="s">
        <v>9589</v>
      </c>
      <c r="M5821" s="652" t="s">
        <v>2351</v>
      </c>
      <c r="N5821" s="653">
        <v>45397</v>
      </c>
      <c r="O5821" s="653">
        <v>45400</v>
      </c>
      <c r="P5821" s="158"/>
      <c r="Q5821" s="271" t="s">
        <v>100</v>
      </c>
      <c r="R5821" s="455">
        <f t="shared" si="132"/>
        <v>2023</v>
      </c>
    </row>
    <row r="5822" spans="1:23" s="124" customFormat="1" ht="23.25" hidden="1" customHeight="1" x14ac:dyDescent="0.25">
      <c r="A5822" s="124" t="s">
        <v>9</v>
      </c>
      <c r="B5822" s="124" t="s">
        <v>9596</v>
      </c>
      <c r="C5822" s="118" t="s">
        <v>198</v>
      </c>
      <c r="D5822" s="118">
        <v>181235</v>
      </c>
      <c r="E5822" s="86" t="s">
        <v>9597</v>
      </c>
      <c r="F5822" s="118" t="s">
        <v>144</v>
      </c>
      <c r="G5822" s="118">
        <v>4</v>
      </c>
      <c r="H5822" s="650"/>
      <c r="I5822" s="650"/>
      <c r="J5822" s="500">
        <v>45260</v>
      </c>
      <c r="K5822" s="673" t="s">
        <v>3</v>
      </c>
      <c r="L5822" s="276" t="s">
        <v>9589</v>
      </c>
      <c r="M5822" s="652" t="s">
        <v>2351</v>
      </c>
      <c r="N5822" s="653">
        <v>45397</v>
      </c>
      <c r="O5822" s="653">
        <v>45400</v>
      </c>
      <c r="P5822" s="158"/>
      <c r="Q5822" s="271" t="s">
        <v>100</v>
      </c>
      <c r="R5822" s="455">
        <f t="shared" si="132"/>
        <v>2023</v>
      </c>
    </row>
    <row r="5823" spans="1:23" ht="23.25" hidden="1" customHeight="1" x14ac:dyDescent="0.25">
      <c r="A5823" s="124" t="s">
        <v>9</v>
      </c>
      <c r="B5823" s="124" t="s">
        <v>9598</v>
      </c>
      <c r="C5823" s="118" t="s">
        <v>198</v>
      </c>
      <c r="D5823" s="118">
        <v>181036</v>
      </c>
      <c r="E5823" s="86" t="s">
        <v>9599</v>
      </c>
      <c r="F5823" s="118" t="s">
        <v>144</v>
      </c>
      <c r="G5823" s="118">
        <v>5</v>
      </c>
      <c r="H5823" s="650"/>
      <c r="I5823" s="650"/>
      <c r="J5823" s="500">
        <v>45260</v>
      </c>
      <c r="K5823" s="673" t="s">
        <v>3</v>
      </c>
      <c r="L5823" s="276" t="s">
        <v>9589</v>
      </c>
      <c r="M5823" s="652" t="s">
        <v>2351</v>
      </c>
      <c r="N5823" s="653">
        <v>45397</v>
      </c>
      <c r="O5823" s="653">
        <v>45400</v>
      </c>
      <c r="P5823" s="158"/>
      <c r="Q5823" s="271" t="s">
        <v>100</v>
      </c>
      <c r="R5823" s="455">
        <f t="shared" si="132"/>
        <v>2023</v>
      </c>
    </row>
    <row r="5824" spans="1:23" s="124" customFormat="1" ht="23.25" hidden="1" customHeight="1" x14ac:dyDescent="0.25">
      <c r="A5824" s="124" t="s">
        <v>0</v>
      </c>
      <c r="B5824" s="124" t="s">
        <v>2665</v>
      </c>
      <c r="C5824" s="118" t="s">
        <v>198</v>
      </c>
      <c r="D5824" s="118" t="s">
        <v>3169</v>
      </c>
      <c r="E5824" s="554" t="s">
        <v>3170</v>
      </c>
      <c r="F5824" s="118" t="s">
        <v>32</v>
      </c>
      <c r="G5824" s="118">
        <v>10</v>
      </c>
      <c r="H5824" s="650">
        <v>11.83</v>
      </c>
      <c r="I5824" s="650">
        <f>G5824*H5824</f>
        <v>118.3</v>
      </c>
      <c r="J5824" s="500">
        <v>45407</v>
      </c>
      <c r="K5824" s="673" t="s">
        <v>3</v>
      </c>
      <c r="L5824" s="276" t="s">
        <v>9600</v>
      </c>
      <c r="M5824" s="652" t="s">
        <v>3044</v>
      </c>
      <c r="N5824" s="653">
        <v>45426</v>
      </c>
      <c r="O5824" s="835"/>
      <c r="P5824" s="158"/>
      <c r="Q5824" s="271" t="s">
        <v>67</v>
      </c>
      <c r="R5824" s="455">
        <f t="shared" si="132"/>
        <v>2024</v>
      </c>
    </row>
    <row r="5825" spans="1:18" s="124" customFormat="1" ht="23.25" hidden="1" customHeight="1" x14ac:dyDescent="0.25">
      <c r="A5825" s="5" t="s">
        <v>0</v>
      </c>
      <c r="B5825" s="5" t="s">
        <v>3568</v>
      </c>
      <c r="C5825" s="376" t="s">
        <v>1799</v>
      </c>
      <c r="D5825" s="118">
        <v>189540</v>
      </c>
      <c r="E5825" s="3" t="s">
        <v>3568</v>
      </c>
      <c r="F5825" s="344" t="s">
        <v>8873</v>
      </c>
      <c r="G5825" s="344">
        <v>4</v>
      </c>
      <c r="H5825" s="996"/>
      <c r="I5825" s="996"/>
      <c r="J5825" s="500">
        <v>45412</v>
      </c>
      <c r="K5825" s="673" t="s">
        <v>3</v>
      </c>
      <c r="L5825" s="276" t="s">
        <v>9589</v>
      </c>
      <c r="M5825" s="652" t="s">
        <v>3044</v>
      </c>
      <c r="N5825" s="654"/>
      <c r="O5825" s="999"/>
      <c r="P5825" s="6"/>
      <c r="Q5825" s="271" t="s">
        <v>100</v>
      </c>
      <c r="R5825" s="5"/>
    </row>
    <row r="5826" spans="1:18" s="560" customFormat="1" ht="23.25" hidden="1" customHeight="1" x14ac:dyDescent="0.25">
      <c r="A5826" s="560" t="s">
        <v>0</v>
      </c>
      <c r="B5826" s="639" t="s">
        <v>9601</v>
      </c>
      <c r="C5826" s="1058" t="s">
        <v>9602</v>
      </c>
      <c r="D5826" s="562">
        <v>54101003</v>
      </c>
      <c r="E5826" s="560" t="s">
        <v>9601</v>
      </c>
      <c r="F5826" s="1058" t="s">
        <v>50</v>
      </c>
      <c r="G5826" s="1058">
        <v>2</v>
      </c>
      <c r="H5826" s="1059"/>
      <c r="I5826" s="1059"/>
      <c r="J5826" s="1060">
        <v>45370</v>
      </c>
      <c r="K5826" s="644" t="s">
        <v>3</v>
      </c>
      <c r="L5826" s="310"/>
      <c r="M5826" s="1061" t="s">
        <v>89</v>
      </c>
      <c r="N5826" s="646" t="s">
        <v>9603</v>
      </c>
      <c r="O5826" s="1062"/>
      <c r="P5826" s="310"/>
      <c r="Q5826" s="310"/>
      <c r="R5826" s="585">
        <f>IF(F5826&lt;&gt;"",YEAR(J5826))</f>
        <v>2024</v>
      </c>
    </row>
    <row r="5827" spans="1:18" s="124" customFormat="1" ht="23.25" hidden="1" customHeight="1" x14ac:dyDescent="0.25">
      <c r="A5827" s="330" t="s">
        <v>0</v>
      </c>
      <c r="B5827" s="330" t="s">
        <v>9604</v>
      </c>
      <c r="C5827" s="562" t="s">
        <v>198</v>
      </c>
      <c r="D5827" s="562" t="s">
        <v>9605</v>
      </c>
      <c r="E5827" s="1063" t="s">
        <v>1367</v>
      </c>
      <c r="F5827" s="1064" t="s">
        <v>94</v>
      </c>
      <c r="G5827" s="1031">
        <v>2</v>
      </c>
      <c r="H5827" s="1052"/>
      <c r="I5827" s="707"/>
      <c r="J5827" s="643">
        <v>45420</v>
      </c>
      <c r="K5827" s="644" t="s">
        <v>3</v>
      </c>
      <c r="L5827" s="593" t="s">
        <v>9606</v>
      </c>
      <c r="M5827" s="645" t="s">
        <v>85</v>
      </c>
      <c r="N5827" s="754">
        <v>45426</v>
      </c>
      <c r="O5827" s="957">
        <v>45427</v>
      </c>
      <c r="P5827" s="272" t="s">
        <v>1341</v>
      </c>
      <c r="Q5827" s="647"/>
      <c r="R5827" s="542"/>
    </row>
    <row r="5828" spans="1:18" ht="23.25" hidden="1" customHeight="1" x14ac:dyDescent="0.25">
      <c r="A5828" s="124" t="s">
        <v>0</v>
      </c>
      <c r="B5828" s="124" t="s">
        <v>9604</v>
      </c>
      <c r="C5828" s="118" t="s">
        <v>198</v>
      </c>
      <c r="D5828" s="118">
        <v>192765</v>
      </c>
      <c r="E5828" s="558" t="s">
        <v>203</v>
      </c>
      <c r="F5828" s="1004" t="s">
        <v>94</v>
      </c>
      <c r="G5828" s="118">
        <v>10</v>
      </c>
      <c r="H5828" s="778"/>
      <c r="I5828" s="650"/>
      <c r="J5828" s="500">
        <v>45420</v>
      </c>
      <c r="K5828" s="673" t="s">
        <v>3</v>
      </c>
      <c r="L5828" s="276" t="s">
        <v>9607</v>
      </c>
      <c r="M5828" s="2" t="s">
        <v>3044</v>
      </c>
      <c r="N5828" s="653">
        <v>45426</v>
      </c>
      <c r="O5828" s="835"/>
      <c r="P5828" s="158" t="s">
        <v>1341</v>
      </c>
      <c r="Q5828" s="271" t="s">
        <v>67</v>
      </c>
      <c r="R5828" s="86"/>
    </row>
    <row r="5829" spans="1:18" ht="23.25" hidden="1" customHeight="1" x14ac:dyDescent="0.25">
      <c r="A5829" s="124" t="s">
        <v>0</v>
      </c>
      <c r="B5829" s="124" t="s">
        <v>9604</v>
      </c>
      <c r="C5829" s="118" t="s">
        <v>198</v>
      </c>
      <c r="D5829" s="118">
        <v>192597</v>
      </c>
      <c r="E5829" s="124" t="s">
        <v>9608</v>
      </c>
      <c r="F5829" s="1004" t="s">
        <v>94</v>
      </c>
      <c r="G5829" s="118">
        <v>6</v>
      </c>
      <c r="H5829" s="650">
        <v>16.38</v>
      </c>
      <c r="I5829" s="650">
        <f>G5829*H5829</f>
        <v>98.28</v>
      </c>
      <c r="J5829" s="500">
        <v>45420</v>
      </c>
      <c r="K5829" s="673" t="s">
        <v>3</v>
      </c>
      <c r="L5829" s="276" t="s">
        <v>9607</v>
      </c>
      <c r="M5829" s="2" t="s">
        <v>3044</v>
      </c>
      <c r="N5829" s="653">
        <v>45426</v>
      </c>
      <c r="O5829" s="835"/>
      <c r="P5829" s="158" t="s">
        <v>1341</v>
      </c>
      <c r="Q5829" s="271" t="s">
        <v>67</v>
      </c>
      <c r="R5829" s="86"/>
    </row>
    <row r="5830" spans="1:18" s="553" customFormat="1" ht="23.25" hidden="1" customHeight="1" x14ac:dyDescent="0.25">
      <c r="A5830" s="553" t="s">
        <v>0</v>
      </c>
      <c r="B5830" s="553" t="s">
        <v>9604</v>
      </c>
      <c r="C5830" s="1065" t="s">
        <v>198</v>
      </c>
      <c r="D5830" s="1065" t="s">
        <v>9609</v>
      </c>
      <c r="E5830" s="553" t="s">
        <v>9610</v>
      </c>
      <c r="F5830" s="1066" t="s">
        <v>94</v>
      </c>
      <c r="G5830" s="1065">
        <v>8</v>
      </c>
      <c r="H5830" s="1067">
        <v>209.3</v>
      </c>
      <c r="I5830" s="1067">
        <f>G5830*H5830</f>
        <v>1674.4</v>
      </c>
      <c r="J5830" s="1068">
        <v>45420</v>
      </c>
      <c r="K5830" s="1069" t="s">
        <v>3</v>
      </c>
      <c r="L5830" s="595" t="s">
        <v>9589</v>
      </c>
      <c r="M5830" s="1070" t="s">
        <v>3044</v>
      </c>
      <c r="N5830" s="1071">
        <v>45426</v>
      </c>
      <c r="O5830" s="1072"/>
      <c r="P5830" s="324"/>
      <c r="Q5830" s="1073" t="s">
        <v>100</v>
      </c>
      <c r="R5830" s="1074"/>
    </row>
    <row r="5831" spans="1:18" s="124" customFormat="1" ht="23.25" hidden="1" customHeight="1" x14ac:dyDescent="0.25">
      <c r="A5831" s="124" t="s">
        <v>6</v>
      </c>
      <c r="B5831" s="124" t="s">
        <v>2519</v>
      </c>
      <c r="C5831" s="118" t="s">
        <v>198</v>
      </c>
      <c r="D5831" s="118">
        <v>243152</v>
      </c>
      <c r="E5831" s="124" t="s">
        <v>2519</v>
      </c>
      <c r="F5831" s="118" t="s">
        <v>32</v>
      </c>
      <c r="G5831" s="118">
        <v>3</v>
      </c>
      <c r="H5831" s="650"/>
      <c r="I5831" s="650"/>
      <c r="J5831" s="500">
        <v>45427</v>
      </c>
      <c r="K5831" s="673" t="s">
        <v>4712</v>
      </c>
      <c r="L5831" s="276" t="s">
        <v>9611</v>
      </c>
      <c r="M5831" s="652" t="s">
        <v>4469</v>
      </c>
      <c r="N5831" s="653">
        <v>45428</v>
      </c>
      <c r="O5831" s="653">
        <v>45433</v>
      </c>
      <c r="P5831" s="158"/>
      <c r="Q5831" s="271" t="s">
        <v>100</v>
      </c>
      <c r="R5831" s="86">
        <v>2024</v>
      </c>
    </row>
    <row r="5832" spans="1:18" s="124" customFormat="1" ht="23.25" hidden="1" customHeight="1" x14ac:dyDescent="0.25">
      <c r="A5832" s="4" t="s">
        <v>0</v>
      </c>
      <c r="B5832" s="4" t="s">
        <v>9612</v>
      </c>
      <c r="C5832" s="430"/>
      <c r="D5832" s="118"/>
      <c r="E5832" s="481" t="s">
        <v>9612</v>
      </c>
      <c r="F5832" s="332" t="s">
        <v>50</v>
      </c>
      <c r="G5832" s="332">
        <v>5</v>
      </c>
      <c r="H5832" s="650"/>
      <c r="I5832" s="650">
        <f>G5832*H5832</f>
        <v>0</v>
      </c>
      <c r="J5832" s="420">
        <v>45023</v>
      </c>
      <c r="K5832" s="673" t="s">
        <v>3203</v>
      </c>
      <c r="L5832" s="276"/>
      <c r="M5832" s="652" t="s">
        <v>3106</v>
      </c>
      <c r="N5832" s="654">
        <v>45324</v>
      </c>
      <c r="O5832" s="653"/>
      <c r="P5832" s="1075"/>
      <c r="Q5832" s="584" t="s">
        <v>67</v>
      </c>
      <c r="R5832" s="455">
        <f>IF(F5832&lt;&gt;"",YEAR(J5832))</f>
        <v>2023</v>
      </c>
    </row>
    <row r="5833" spans="1:18" ht="23.25" hidden="1" customHeight="1" x14ac:dyDescent="0.25">
      <c r="A5833" s="124" t="s">
        <v>0</v>
      </c>
      <c r="B5833" s="124" t="s">
        <v>9613</v>
      </c>
      <c r="C5833" s="118" t="s">
        <v>198</v>
      </c>
      <c r="D5833" s="118">
        <v>207335</v>
      </c>
      <c r="E5833" s="554" t="s">
        <v>9614</v>
      </c>
      <c r="F5833" s="118" t="s">
        <v>94</v>
      </c>
      <c r="G5833" s="118">
        <v>2</v>
      </c>
      <c r="H5833" s="650">
        <v>207.48</v>
      </c>
      <c r="I5833" s="650">
        <f>G5833*H5833</f>
        <v>414.96</v>
      </c>
      <c r="J5833" s="500">
        <v>45442</v>
      </c>
      <c r="K5833" s="673" t="s">
        <v>3</v>
      </c>
      <c r="L5833" s="276" t="s">
        <v>9589</v>
      </c>
      <c r="M5833" s="652" t="s">
        <v>4607</v>
      </c>
      <c r="N5833" s="653">
        <v>45426</v>
      </c>
      <c r="O5833" s="835"/>
      <c r="P5833" s="158"/>
      <c r="Q5833" s="271" t="s">
        <v>100</v>
      </c>
      <c r="R5833" s="86"/>
    </row>
    <row r="5834" spans="1:18" ht="23.25" hidden="1" customHeight="1" x14ac:dyDescent="0.25">
      <c r="A5834" s="3" t="s">
        <v>140</v>
      </c>
      <c r="B5834" s="5" t="s">
        <v>4067</v>
      </c>
      <c r="C5834" s="376" t="s">
        <v>646</v>
      </c>
      <c r="D5834" s="422" t="s">
        <v>547</v>
      </c>
      <c r="E5834" s="337" t="s">
        <v>4077</v>
      </c>
      <c r="F5834" s="344" t="s">
        <v>8873</v>
      </c>
      <c r="G5834" s="344">
        <v>2</v>
      </c>
      <c r="H5834" s="650"/>
      <c r="I5834" s="650">
        <f>G5834*H5834</f>
        <v>0</v>
      </c>
      <c r="J5834" s="366">
        <v>45454</v>
      </c>
      <c r="K5834" s="600" t="s">
        <v>3</v>
      </c>
      <c r="L5834" s="276" t="s">
        <v>9589</v>
      </c>
      <c r="M5834" s="652" t="s">
        <v>3073</v>
      </c>
      <c r="N5834" s="654">
        <v>45460</v>
      </c>
      <c r="O5834" s="835"/>
      <c r="P5834" s="276"/>
      <c r="Q5834" s="271" t="s">
        <v>100</v>
      </c>
      <c r="R5834" s="86"/>
    </row>
    <row r="5835" spans="1:18" s="124" customFormat="1" ht="23.25" hidden="1" customHeight="1" x14ac:dyDescent="0.25">
      <c r="A5835" s="124" t="s">
        <v>0</v>
      </c>
      <c r="B5835" s="511" t="s">
        <v>1624</v>
      </c>
      <c r="C5835" s="736" t="s">
        <v>198</v>
      </c>
      <c r="D5835" s="340" t="s">
        <v>1675</v>
      </c>
      <c r="E5835" s="555" t="s">
        <v>2382</v>
      </c>
      <c r="F5835" s="340" t="s">
        <v>8402</v>
      </c>
      <c r="G5835" s="340">
        <v>5</v>
      </c>
      <c r="H5835" s="650">
        <v>23.2</v>
      </c>
      <c r="I5835" s="650">
        <f>G5835*H5835</f>
        <v>116</v>
      </c>
      <c r="J5835" s="500">
        <v>45454</v>
      </c>
      <c r="K5835" s="738" t="s">
        <v>3</v>
      </c>
      <c r="L5835" s="276" t="s">
        <v>9611</v>
      </c>
      <c r="M5835" s="652" t="s">
        <v>3073</v>
      </c>
      <c r="N5835" s="654">
        <v>45460</v>
      </c>
      <c r="O5835" s="835"/>
      <c r="P5835" s="276"/>
      <c r="Q5835" s="271" t="s">
        <v>100</v>
      </c>
      <c r="R5835" s="86">
        <v>2024</v>
      </c>
    </row>
    <row r="5836" spans="1:18" s="124" customFormat="1" ht="23.25" hidden="1" customHeight="1" x14ac:dyDescent="0.25">
      <c r="A5836" s="124" t="s">
        <v>0</v>
      </c>
      <c r="B5836" s="124" t="s">
        <v>9615</v>
      </c>
      <c r="C5836" s="118" t="s">
        <v>198</v>
      </c>
      <c r="D5836" s="118" t="s">
        <v>9616</v>
      </c>
      <c r="E5836" s="124" t="s">
        <v>9617</v>
      </c>
      <c r="F5836" s="118" t="s">
        <v>8402</v>
      </c>
      <c r="G5836" s="118">
        <v>3</v>
      </c>
      <c r="H5836" s="778"/>
      <c r="I5836" s="650">
        <f>G5836*H5836</f>
        <v>0</v>
      </c>
      <c r="J5836" s="500">
        <v>45454</v>
      </c>
      <c r="K5836" s="738" t="s">
        <v>3</v>
      </c>
      <c r="L5836" s="276" t="s">
        <v>9611</v>
      </c>
      <c r="M5836" s="652" t="s">
        <v>3073</v>
      </c>
      <c r="N5836" s="654">
        <v>45460</v>
      </c>
      <c r="O5836" s="835"/>
      <c r="P5836" s="276"/>
      <c r="Q5836" s="271" t="s">
        <v>100</v>
      </c>
      <c r="R5836" s="86">
        <v>2024</v>
      </c>
    </row>
    <row r="5837" spans="1:18" ht="37.5" hidden="1" customHeight="1" x14ac:dyDescent="0.25">
      <c r="A5837" s="1076" t="s">
        <v>36</v>
      </c>
      <c r="B5837" s="330" t="s">
        <v>9618</v>
      </c>
      <c r="C5837" s="562" t="s">
        <v>4712</v>
      </c>
      <c r="D5837" s="562" t="s">
        <v>9619</v>
      </c>
      <c r="E5837" s="542" t="s">
        <v>9620</v>
      </c>
      <c r="F5837" s="562" t="s">
        <v>32</v>
      </c>
      <c r="G5837" s="1031">
        <v>1</v>
      </c>
      <c r="H5837" s="707">
        <v>3822</v>
      </c>
      <c r="I5837" s="707">
        <v>3822</v>
      </c>
      <c r="J5837" s="643">
        <v>44999</v>
      </c>
      <c r="K5837" s="644" t="s">
        <v>3</v>
      </c>
      <c r="L5837" s="274" t="s">
        <v>9621</v>
      </c>
      <c r="M5837" s="645" t="s">
        <v>5245</v>
      </c>
      <c r="N5837" s="754">
        <v>45014</v>
      </c>
      <c r="O5837" s="957">
        <v>45015</v>
      </c>
      <c r="P5837" s="273"/>
      <c r="R5837" s="455">
        <f>IF(F5837&lt;&gt;"",YEAR(J5837))</f>
        <v>2023</v>
      </c>
    </row>
    <row r="5838" spans="1:18" ht="23.25" hidden="1" customHeight="1" x14ac:dyDescent="0.25">
      <c r="A5838" s="124" t="s">
        <v>9</v>
      </c>
      <c r="B5838" s="124" t="s">
        <v>9622</v>
      </c>
      <c r="C5838" s="118" t="s">
        <v>198</v>
      </c>
      <c r="D5838" s="118">
        <v>180596</v>
      </c>
      <c r="E5838" s="124" t="s">
        <v>9623</v>
      </c>
      <c r="F5838" s="118" t="s">
        <v>50</v>
      </c>
      <c r="G5838" s="118">
        <v>10</v>
      </c>
      <c r="H5838" s="778"/>
      <c r="I5838" s="650"/>
      <c r="J5838" s="500">
        <v>45469</v>
      </c>
      <c r="K5838" s="673" t="s">
        <v>3</v>
      </c>
      <c r="L5838" s="276" t="s">
        <v>9611</v>
      </c>
      <c r="M5838" s="652" t="s">
        <v>3335</v>
      </c>
      <c r="N5838" s="654"/>
      <c r="O5838" s="835"/>
      <c r="P5838" s="276"/>
      <c r="Q5838" s="271" t="s">
        <v>100</v>
      </c>
      <c r="R5838" s="86"/>
    </row>
    <row r="5839" spans="1:18" ht="23.25" hidden="1" customHeight="1" x14ac:dyDescent="0.25">
      <c r="A5839" s="338" t="s">
        <v>9</v>
      </c>
      <c r="B5839" s="359" t="s">
        <v>1862</v>
      </c>
      <c r="C5839" s="344" t="s">
        <v>1702</v>
      </c>
      <c r="D5839" s="335" t="s">
        <v>2176</v>
      </c>
      <c r="E5839" s="499" t="s">
        <v>2177</v>
      </c>
      <c r="F5839" s="344" t="s">
        <v>94</v>
      </c>
      <c r="G5839" s="344">
        <v>3</v>
      </c>
      <c r="H5839" s="1077"/>
      <c r="I5839" s="1077"/>
      <c r="J5839" s="366">
        <v>45357</v>
      </c>
      <c r="K5839" s="598" t="s">
        <v>3</v>
      </c>
      <c r="L5839" s="323" t="s">
        <v>9624</v>
      </c>
      <c r="M5839" s="652" t="s">
        <v>2352</v>
      </c>
      <c r="N5839" s="654">
        <v>45460</v>
      </c>
      <c r="O5839" s="654">
        <v>45460</v>
      </c>
      <c r="P5839" s="1078"/>
      <c r="Q5839" s="271" t="s">
        <v>67</v>
      </c>
      <c r="R5839" s="395"/>
    </row>
    <row r="5840" spans="1:18" ht="23.25" hidden="1" customHeight="1" x14ac:dyDescent="0.25">
      <c r="A5840" s="124" t="s">
        <v>0</v>
      </c>
      <c r="B5840" s="124" t="s">
        <v>9625</v>
      </c>
      <c r="C5840" s="122" t="s">
        <v>198</v>
      </c>
      <c r="D5840" s="118">
        <v>243011</v>
      </c>
      <c r="E5840" s="556" t="s">
        <v>9626</v>
      </c>
      <c r="F5840" s="122" t="s">
        <v>94</v>
      </c>
      <c r="G5840" s="118">
        <v>1</v>
      </c>
      <c r="H5840" s="650">
        <v>417.3</v>
      </c>
      <c r="I5840" s="650">
        <f>G5840*H5840</f>
        <v>417.3</v>
      </c>
      <c r="J5840" s="500" t="s">
        <v>9230</v>
      </c>
      <c r="K5840" s="673" t="s">
        <v>3</v>
      </c>
      <c r="L5840" s="276" t="s">
        <v>9589</v>
      </c>
      <c r="M5840" s="652" t="s">
        <v>4607</v>
      </c>
      <c r="N5840" s="653">
        <v>45426</v>
      </c>
      <c r="O5840" s="835"/>
      <c r="P5840" s="158"/>
      <c r="Q5840" s="271" t="s">
        <v>100</v>
      </c>
      <c r="R5840" s="86"/>
    </row>
    <row r="5841" spans="1:18" s="124" customFormat="1" ht="23.25" hidden="1" customHeight="1" x14ac:dyDescent="0.25">
      <c r="A5841" s="124" t="s">
        <v>0</v>
      </c>
      <c r="B5841" s="124" t="s">
        <v>9627</v>
      </c>
      <c r="C5841" s="118" t="s">
        <v>198</v>
      </c>
      <c r="D5841" s="118">
        <v>117012</v>
      </c>
      <c r="E5841" s="86" t="s">
        <v>9628</v>
      </c>
      <c r="F5841" s="118" t="s">
        <v>8402</v>
      </c>
      <c r="G5841" s="118">
        <v>10</v>
      </c>
      <c r="H5841" s="650" t="s">
        <v>9629</v>
      </c>
      <c r="I5841" s="650">
        <f>G5841*H5841</f>
        <v>93.6</v>
      </c>
      <c r="J5841" s="500" t="s">
        <v>9630</v>
      </c>
      <c r="K5841" s="673" t="s">
        <v>3</v>
      </c>
      <c r="L5841" s="158" t="s">
        <v>9607</v>
      </c>
      <c r="M5841" s="954" t="s">
        <v>3044</v>
      </c>
      <c r="N5841" s="835">
        <v>45426</v>
      </c>
      <c r="O5841" s="674"/>
      <c r="P5841" s="158" t="s">
        <v>1341</v>
      </c>
      <c r="Q5841" s="271" t="s">
        <v>100</v>
      </c>
      <c r="R5841" s="1079">
        <v>2024</v>
      </c>
    </row>
    <row r="5842" spans="1:18" ht="23.25" hidden="1" customHeight="1" x14ac:dyDescent="0.25">
      <c r="A5842" s="124" t="s">
        <v>0</v>
      </c>
      <c r="B5842" s="124" t="s">
        <v>4067</v>
      </c>
      <c r="C5842" s="118" t="s">
        <v>198</v>
      </c>
      <c r="D5842" s="118">
        <v>243153</v>
      </c>
      <c r="E5842" s="554" t="s">
        <v>433</v>
      </c>
      <c r="F5842" s="118" t="s">
        <v>8873</v>
      </c>
      <c r="G5842" s="118">
        <v>2</v>
      </c>
      <c r="H5842" s="122"/>
      <c r="I5842" s="122"/>
      <c r="J5842" s="500" t="s">
        <v>9630</v>
      </c>
      <c r="K5842" s="673" t="s">
        <v>3</v>
      </c>
      <c r="L5842" s="276" t="s">
        <v>9589</v>
      </c>
      <c r="M5842" s="652" t="s">
        <v>3044</v>
      </c>
      <c r="N5842" s="660"/>
      <c r="O5842" s="654"/>
      <c r="P5842" s="124"/>
      <c r="Q5842" s="271" t="s">
        <v>100</v>
      </c>
      <c r="R5842" s="667"/>
    </row>
    <row r="5843" spans="1:18" s="124" customFormat="1" ht="23.25" hidden="1" customHeight="1" x14ac:dyDescent="0.25">
      <c r="A5843" s="124" t="s">
        <v>145</v>
      </c>
      <c r="B5843" s="124" t="s">
        <v>9631</v>
      </c>
      <c r="C5843" s="118"/>
      <c r="D5843" s="118" t="s">
        <v>9632</v>
      </c>
      <c r="E5843" s="556" t="s">
        <v>9633</v>
      </c>
      <c r="F5843" s="118" t="s">
        <v>32</v>
      </c>
      <c r="G5843" s="118">
        <v>10</v>
      </c>
      <c r="H5843" s="778">
        <v>10.199999999999999</v>
      </c>
      <c r="I5843" s="650">
        <f>H5843*G5843</f>
        <v>102</v>
      </c>
      <c r="J5843" s="500">
        <v>45456</v>
      </c>
      <c r="K5843" s="673" t="s">
        <v>3</v>
      </c>
      <c r="L5843" s="276" t="s">
        <v>9611</v>
      </c>
      <c r="M5843" s="652" t="s">
        <v>3073</v>
      </c>
      <c r="N5843" s="653">
        <v>45460</v>
      </c>
      <c r="O5843" s="835"/>
      <c r="P5843" s="276"/>
      <c r="Q5843" s="271" t="s">
        <v>100</v>
      </c>
      <c r="R5843" s="86"/>
    </row>
    <row r="5844" spans="1:18" s="124" customFormat="1" ht="33.75" hidden="1" customHeight="1" x14ac:dyDescent="0.25">
      <c r="A5844" s="330" t="s">
        <v>2</v>
      </c>
      <c r="B5844" s="562" t="s">
        <v>9634</v>
      </c>
      <c r="C5844" s="562"/>
      <c r="D5844" s="562" t="s">
        <v>9635</v>
      </c>
      <c r="E5844" s="557" t="s">
        <v>9636</v>
      </c>
      <c r="F5844" s="562" t="s">
        <v>32</v>
      </c>
      <c r="G5844" s="1031">
        <v>1</v>
      </c>
      <c r="H5844" s="1052">
        <v>2603.9</v>
      </c>
      <c r="I5844" s="707">
        <v>2603.9</v>
      </c>
      <c r="J5844" s="643">
        <v>45462</v>
      </c>
      <c r="K5844" s="644" t="s">
        <v>3</v>
      </c>
      <c r="L5844" s="593"/>
      <c r="M5844" s="645" t="s">
        <v>99</v>
      </c>
      <c r="N5844" s="754"/>
      <c r="O5844" s="1018"/>
      <c r="P5844" s="274"/>
      <c r="Q5844" s="647"/>
      <c r="R5844" s="542"/>
    </row>
    <row r="5845" spans="1:18" ht="23.25" hidden="1" customHeight="1" x14ac:dyDescent="0.25">
      <c r="A5845" s="124" t="s">
        <v>90</v>
      </c>
      <c r="B5845" s="124" t="s">
        <v>8725</v>
      </c>
      <c r="C5845" s="118"/>
      <c r="D5845" s="118" t="s">
        <v>8726</v>
      </c>
      <c r="E5845" s="481" t="s">
        <v>8725</v>
      </c>
      <c r="F5845" s="118" t="s">
        <v>50</v>
      </c>
      <c r="G5845" s="118">
        <v>10</v>
      </c>
      <c r="H5845" s="650"/>
      <c r="I5845" s="650"/>
      <c r="J5845" s="500">
        <v>45469</v>
      </c>
      <c r="K5845" s="673" t="s">
        <v>3</v>
      </c>
      <c r="L5845" s="276" t="s">
        <v>9611</v>
      </c>
      <c r="M5845" s="652" t="s">
        <v>3335</v>
      </c>
      <c r="N5845" s="654"/>
      <c r="O5845" s="654"/>
      <c r="P5845" s="732"/>
      <c r="Q5845" s="271" t="s">
        <v>100</v>
      </c>
      <c r="R5845" s="455">
        <f>IF(F5845&lt;&gt;"",YEAR(J5845))</f>
        <v>2024</v>
      </c>
    </row>
    <row r="5846" spans="1:18" s="124" customFormat="1" ht="23.25" hidden="1" customHeight="1" x14ac:dyDescent="0.25">
      <c r="A5846" s="622" t="s">
        <v>0</v>
      </c>
      <c r="B5846" s="511" t="s">
        <v>1624</v>
      </c>
      <c r="C5846" s="736" t="s">
        <v>198</v>
      </c>
      <c r="D5846" s="340" t="s">
        <v>1675</v>
      </c>
      <c r="E5846" s="555" t="s">
        <v>2382</v>
      </c>
      <c r="F5846" s="340" t="s">
        <v>8402</v>
      </c>
      <c r="G5846" s="340">
        <v>5</v>
      </c>
      <c r="H5846" s="650">
        <v>23.2</v>
      </c>
      <c r="I5846" s="650">
        <v>116</v>
      </c>
      <c r="J5846" s="1080" t="s">
        <v>9637</v>
      </c>
      <c r="K5846" s="738" t="s">
        <v>3</v>
      </c>
      <c r="L5846" s="361"/>
      <c r="M5846" s="652" t="s">
        <v>2351</v>
      </c>
      <c r="N5846" s="660">
        <v>45393</v>
      </c>
      <c r="O5846" s="654">
        <v>45397</v>
      </c>
      <c r="P5846" s="6"/>
      <c r="Q5846" s="271" t="s">
        <v>67</v>
      </c>
      <c r="R5846" s="5"/>
    </row>
    <row r="5847" spans="1:18" ht="23.25" hidden="1" customHeight="1" x14ac:dyDescent="0.25">
      <c r="A5847" s="558" t="s">
        <v>78</v>
      </c>
      <c r="B5847" s="558" t="s">
        <v>9638</v>
      </c>
      <c r="C5847" s="118" t="s">
        <v>9639</v>
      </c>
      <c r="D5847" s="118" t="s">
        <v>9640</v>
      </c>
      <c r="E5847" s="124" t="s">
        <v>9641</v>
      </c>
      <c r="F5847" s="118" t="s">
        <v>32</v>
      </c>
      <c r="G5847" s="118">
        <v>2</v>
      </c>
      <c r="H5847" s="1081">
        <v>635.6</v>
      </c>
      <c r="I5847" s="1077">
        <f>H5847*G5847</f>
        <v>1271.2</v>
      </c>
      <c r="J5847" s="500">
        <v>45470</v>
      </c>
      <c r="K5847" s="673" t="s">
        <v>3</v>
      </c>
      <c r="L5847" s="323" t="s">
        <v>9589</v>
      </c>
      <c r="M5847" s="652" t="s">
        <v>3335</v>
      </c>
      <c r="N5847" s="654">
        <v>45470</v>
      </c>
      <c r="O5847" s="653">
        <v>45471</v>
      </c>
      <c r="P5847" s="276"/>
      <c r="Q5847" s="271" t="s">
        <v>100</v>
      </c>
      <c r="R5847" s="86"/>
    </row>
    <row r="5848" spans="1:18" ht="45" hidden="1" customHeight="1" x14ac:dyDescent="0.25">
      <c r="A5848" s="330" t="s">
        <v>6</v>
      </c>
      <c r="B5848" s="330" t="s">
        <v>9642</v>
      </c>
      <c r="D5848" s="562" t="s">
        <v>9643</v>
      </c>
      <c r="E5848" s="330" t="s">
        <v>9644</v>
      </c>
      <c r="F5848" s="562" t="s">
        <v>32</v>
      </c>
      <c r="G5848" s="1031">
        <v>1</v>
      </c>
      <c r="H5848" s="1052">
        <v>7621</v>
      </c>
      <c r="I5848" s="707">
        <v>7621</v>
      </c>
      <c r="J5848" s="643">
        <v>45475</v>
      </c>
      <c r="K5848" s="644" t="s">
        <v>3</v>
      </c>
      <c r="L5848" s="274" t="s">
        <v>9645</v>
      </c>
      <c r="M5848" s="645" t="s">
        <v>935</v>
      </c>
      <c r="N5848" s="754">
        <v>45474</v>
      </c>
    </row>
    <row r="5849" spans="1:18" ht="23.25" hidden="1" customHeight="1" x14ac:dyDescent="0.25">
      <c r="A5849" s="124" t="s">
        <v>2</v>
      </c>
      <c r="B5849" s="124" t="s">
        <v>9646</v>
      </c>
      <c r="C5849" s="118"/>
      <c r="D5849" s="118"/>
      <c r="E5849" s="124" t="s">
        <v>9646</v>
      </c>
      <c r="F5849" s="118" t="s">
        <v>32</v>
      </c>
      <c r="G5849" s="118"/>
      <c r="H5849" s="778"/>
      <c r="I5849" s="650"/>
      <c r="J5849" s="500">
        <v>45419</v>
      </c>
      <c r="K5849" s="673" t="s">
        <v>9647</v>
      </c>
      <c r="L5849" s="276" t="s">
        <v>9648</v>
      </c>
      <c r="M5849" s="652" t="s">
        <v>3073</v>
      </c>
      <c r="N5849" s="653">
        <v>45455</v>
      </c>
      <c r="O5849" s="653">
        <v>45455</v>
      </c>
      <c r="P5849" s="158"/>
      <c r="Q5849" s="271" t="s">
        <v>67</v>
      </c>
      <c r="R5849" s="86"/>
    </row>
    <row r="5850" spans="1:18" s="124" customFormat="1" ht="23.25" hidden="1" customHeight="1" x14ac:dyDescent="0.25">
      <c r="A5850" s="124" t="s">
        <v>9</v>
      </c>
      <c r="B5850" s="124" t="s">
        <v>9649</v>
      </c>
      <c r="C5850" s="118" t="s">
        <v>8128</v>
      </c>
      <c r="D5850" s="118" t="s">
        <v>7449</v>
      </c>
      <c r="E5850" s="440" t="s">
        <v>9649</v>
      </c>
      <c r="F5850" s="118" t="s">
        <v>50</v>
      </c>
      <c r="G5850" s="118">
        <v>2</v>
      </c>
      <c r="H5850" s="650">
        <v>599.16</v>
      </c>
      <c r="I5850" s="650">
        <f>G5850*H5850</f>
        <v>1198.32</v>
      </c>
      <c r="J5850" s="500">
        <v>45379</v>
      </c>
      <c r="K5850" s="673" t="s">
        <v>5</v>
      </c>
      <c r="L5850" s="276"/>
      <c r="M5850" s="652" t="s">
        <v>4607</v>
      </c>
      <c r="N5850" s="654">
        <v>45406</v>
      </c>
      <c r="O5850" s="653">
        <v>45411</v>
      </c>
      <c r="P5850" s="312" t="s">
        <v>9650</v>
      </c>
      <c r="Q5850" s="271" t="s">
        <v>100</v>
      </c>
      <c r="R5850" s="86"/>
    </row>
    <row r="5851" spans="1:18" s="124" customFormat="1" ht="23.25" hidden="1" customHeight="1" x14ac:dyDescent="0.25">
      <c r="A5851" s="1137" t="s">
        <v>9</v>
      </c>
      <c r="B5851" s="1137" t="s">
        <v>9651</v>
      </c>
      <c r="C5851" s="1138" t="s">
        <v>8128</v>
      </c>
      <c r="D5851" s="1138" t="s">
        <v>7699</v>
      </c>
      <c r="E5851" s="1137" t="s">
        <v>9651</v>
      </c>
      <c r="F5851" s="1138" t="s">
        <v>50</v>
      </c>
      <c r="G5851" s="1139">
        <v>2</v>
      </c>
      <c r="H5851" s="1140">
        <v>1871.49</v>
      </c>
      <c r="I5851" s="1140">
        <f>G5851*H5851</f>
        <v>3742.98</v>
      </c>
      <c r="J5851" s="1141">
        <v>45379</v>
      </c>
      <c r="K5851" s="1142" t="s">
        <v>5</v>
      </c>
      <c r="L5851" s="1143"/>
      <c r="M5851" s="1144" t="s">
        <v>4607</v>
      </c>
      <c r="N5851" s="1145">
        <v>45406</v>
      </c>
      <c r="O5851" s="1145">
        <v>45420</v>
      </c>
      <c r="P5851" s="1146" t="s">
        <v>9163</v>
      </c>
      <c r="Q5851" s="1147" t="s">
        <v>67</v>
      </c>
      <c r="R5851" s="1149"/>
    </row>
    <row r="5852" spans="1:18" s="124" customFormat="1" ht="23.25" hidden="1" customHeight="1" x14ac:dyDescent="0.25">
      <c r="A5852" s="1137" t="s">
        <v>9</v>
      </c>
      <c r="B5852" s="1137" t="s">
        <v>9652</v>
      </c>
      <c r="C5852" s="1154" t="s">
        <v>8128</v>
      </c>
      <c r="D5852" s="1138" t="s">
        <v>7825</v>
      </c>
      <c r="E5852" s="1150" t="s">
        <v>9652</v>
      </c>
      <c r="F5852" s="1138" t="s">
        <v>50</v>
      </c>
      <c r="G5852" s="1139">
        <v>2</v>
      </c>
      <c r="H5852" s="1151"/>
      <c r="I5852" s="1152"/>
      <c r="J5852" s="1141">
        <v>45408</v>
      </c>
      <c r="K5852" s="1142" t="s">
        <v>5</v>
      </c>
      <c r="L5852" s="1143"/>
      <c r="M5852" s="1144" t="s">
        <v>4469</v>
      </c>
      <c r="N5852" s="1145">
        <v>45421</v>
      </c>
      <c r="O5852" s="1153">
        <v>45425</v>
      </c>
      <c r="P5852" s="1143" t="s">
        <v>9653</v>
      </c>
      <c r="Q5852" s="1147" t="s">
        <v>67</v>
      </c>
      <c r="R5852" s="1149"/>
    </row>
    <row r="5853" spans="1:18" s="124" customFormat="1" ht="23.25" hidden="1" customHeight="1" x14ac:dyDescent="0.25">
      <c r="A5853" s="1137" t="s">
        <v>9</v>
      </c>
      <c r="B5853" s="1137" t="s">
        <v>9652</v>
      </c>
      <c r="C5853" s="1154" t="s">
        <v>8128</v>
      </c>
      <c r="D5853" s="1138" t="s">
        <v>7813</v>
      </c>
      <c r="E5853" s="1150" t="s">
        <v>9652</v>
      </c>
      <c r="F5853" s="1154" t="s">
        <v>50</v>
      </c>
      <c r="G5853" s="1155">
        <v>4</v>
      </c>
      <c r="H5853" s="1154"/>
      <c r="I5853" s="1154"/>
      <c r="J5853" s="1141" t="s">
        <v>9630</v>
      </c>
      <c r="K5853" s="1142" t="s">
        <v>5</v>
      </c>
      <c r="L5853" s="1143"/>
      <c r="M5853" s="1144" t="s">
        <v>4469</v>
      </c>
      <c r="N5853" s="1145">
        <v>45421</v>
      </c>
      <c r="O5853" s="1153">
        <v>45425</v>
      </c>
      <c r="P5853" s="1143" t="s">
        <v>9654</v>
      </c>
      <c r="Q5853" s="1147" t="s">
        <v>67</v>
      </c>
      <c r="R5853" s="1149"/>
    </row>
    <row r="5854" spans="1:18" s="124" customFormat="1" ht="23.25" hidden="1" customHeight="1" x14ac:dyDescent="0.25">
      <c r="A5854" s="124" t="s">
        <v>10</v>
      </c>
      <c r="B5854" s="124" t="s">
        <v>9655</v>
      </c>
      <c r="C5854" s="118" t="s">
        <v>8128</v>
      </c>
      <c r="D5854" s="118" t="s">
        <v>8005</v>
      </c>
      <c r="E5854" s="124" t="s">
        <v>9655</v>
      </c>
      <c r="F5854" s="118" t="s">
        <v>50</v>
      </c>
      <c r="G5854" s="118">
        <v>20</v>
      </c>
      <c r="H5854" s="650">
        <v>3.24</v>
      </c>
      <c r="I5854" s="650">
        <f>G5854*H5854</f>
        <v>64.800000000000011</v>
      </c>
      <c r="J5854" s="500">
        <v>45378</v>
      </c>
      <c r="K5854" s="673" t="s">
        <v>5</v>
      </c>
      <c r="L5854" s="276"/>
      <c r="M5854" s="652" t="s">
        <v>4607</v>
      </c>
      <c r="N5854" s="654">
        <v>45406</v>
      </c>
      <c r="O5854" s="653">
        <v>45411</v>
      </c>
      <c r="P5854" s="312" t="s">
        <v>9650</v>
      </c>
      <c r="Q5854" s="271" t="s">
        <v>100</v>
      </c>
      <c r="R5854" s="515"/>
    </row>
    <row r="5855" spans="1:18" s="124" customFormat="1" ht="23.25" hidden="1" customHeight="1" x14ac:dyDescent="0.25">
      <c r="A5855" s="1137" t="s">
        <v>10</v>
      </c>
      <c r="B5855" s="1137" t="s">
        <v>9655</v>
      </c>
      <c r="C5855" s="1138" t="s">
        <v>8128</v>
      </c>
      <c r="D5855" s="1138" t="s">
        <v>7887</v>
      </c>
      <c r="E5855" s="1137" t="s">
        <v>9655</v>
      </c>
      <c r="F5855" s="1138" t="s">
        <v>1725</v>
      </c>
      <c r="G5855" s="1139">
        <v>20</v>
      </c>
      <c r="H5855" s="1140">
        <v>122.39</v>
      </c>
      <c r="I5855" s="1140">
        <f>G5855*H5855</f>
        <v>2447.8000000000002</v>
      </c>
      <c r="J5855" s="1141">
        <v>45378</v>
      </c>
      <c r="K5855" s="1142" t="s">
        <v>5</v>
      </c>
      <c r="L5855" s="1143"/>
      <c r="M5855" s="1144" t="s">
        <v>4607</v>
      </c>
      <c r="N5855" s="1145">
        <v>45406</v>
      </c>
      <c r="O5855" s="1145">
        <v>45420</v>
      </c>
      <c r="P5855" s="1146" t="s">
        <v>9163</v>
      </c>
      <c r="Q5855" s="1147" t="s">
        <v>67</v>
      </c>
      <c r="R5855" s="1148"/>
    </row>
    <row r="5856" spans="1:18" ht="23.25" hidden="1" customHeight="1" x14ac:dyDescent="0.25">
      <c r="A5856" s="124" t="s">
        <v>0</v>
      </c>
      <c r="B5856" s="506" t="s">
        <v>9656</v>
      </c>
      <c r="C5856" s="122" t="s">
        <v>8128</v>
      </c>
      <c r="D5856" s="118" t="s">
        <v>9657</v>
      </c>
      <c r="E5856" s="506" t="s">
        <v>9658</v>
      </c>
      <c r="F5856" s="118" t="s">
        <v>32</v>
      </c>
      <c r="G5856" s="661">
        <v>5</v>
      </c>
      <c r="H5856" s="650">
        <v>11.6</v>
      </c>
      <c r="I5856" s="1029">
        <f>H5856*G5856</f>
        <v>58</v>
      </c>
      <c r="J5856" s="500">
        <v>45411</v>
      </c>
      <c r="K5856" s="673" t="s">
        <v>5</v>
      </c>
      <c r="L5856" s="276" t="s">
        <v>9659</v>
      </c>
      <c r="M5856" s="652" t="s">
        <v>634</v>
      </c>
      <c r="N5856" s="654">
        <v>45420</v>
      </c>
      <c r="O5856" s="653">
        <v>45423</v>
      </c>
      <c r="P5856" s="276" t="s">
        <v>9660</v>
      </c>
      <c r="Q5856" s="271" t="s">
        <v>100</v>
      </c>
      <c r="R5856" s="86"/>
    </row>
    <row r="5857" spans="1:23" ht="23.25" hidden="1" customHeight="1" x14ac:dyDescent="0.25">
      <c r="A5857" s="124" t="s">
        <v>0</v>
      </c>
      <c r="B5857" s="506" t="s">
        <v>9661</v>
      </c>
      <c r="C5857" s="122" t="s">
        <v>7448</v>
      </c>
      <c r="D5857" s="118" t="s">
        <v>9662</v>
      </c>
      <c r="E5857" s="506" t="s">
        <v>9663</v>
      </c>
      <c r="F5857" s="118" t="s">
        <v>32</v>
      </c>
      <c r="G5857" s="661">
        <v>5</v>
      </c>
      <c r="H5857" s="650">
        <v>37.4</v>
      </c>
      <c r="I5857" s="1029">
        <f>H5857*G5857</f>
        <v>187</v>
      </c>
      <c r="J5857" s="500">
        <v>45411</v>
      </c>
      <c r="K5857" s="673" t="s">
        <v>5</v>
      </c>
      <c r="L5857" s="276" t="s">
        <v>9659</v>
      </c>
      <c r="M5857" s="652" t="s">
        <v>634</v>
      </c>
      <c r="N5857" s="654">
        <v>45420</v>
      </c>
      <c r="O5857" s="653">
        <v>45423</v>
      </c>
      <c r="P5857" s="276" t="s">
        <v>9660</v>
      </c>
      <c r="Q5857" s="271" t="s">
        <v>100</v>
      </c>
      <c r="R5857" s="86"/>
    </row>
    <row r="5858" spans="1:23" ht="23.25" hidden="1" customHeight="1" x14ac:dyDescent="0.25">
      <c r="A5858" s="124" t="s">
        <v>0</v>
      </c>
      <c r="B5858" s="506" t="s">
        <v>9664</v>
      </c>
      <c r="C5858" s="122" t="s">
        <v>7448</v>
      </c>
      <c r="D5858" s="118" t="s">
        <v>9665</v>
      </c>
      <c r="E5858" s="506" t="s">
        <v>9666</v>
      </c>
      <c r="F5858" s="118" t="s">
        <v>32</v>
      </c>
      <c r="G5858" s="661">
        <v>5</v>
      </c>
      <c r="H5858" s="650">
        <v>37.450000000000003</v>
      </c>
      <c r="I5858" s="1029">
        <f>H5858*G5858</f>
        <v>187.25</v>
      </c>
      <c r="J5858" s="500">
        <v>45411</v>
      </c>
      <c r="K5858" s="673" t="s">
        <v>5</v>
      </c>
      <c r="L5858" s="276" t="s">
        <v>9659</v>
      </c>
      <c r="M5858" s="652" t="s">
        <v>634</v>
      </c>
      <c r="N5858" s="654">
        <v>45420</v>
      </c>
      <c r="O5858" s="653">
        <v>45423</v>
      </c>
      <c r="P5858" s="276" t="s">
        <v>9660</v>
      </c>
      <c r="Q5858" s="271" t="s">
        <v>67</v>
      </c>
      <c r="R5858" s="86"/>
    </row>
    <row r="5859" spans="1:23" ht="23.25" hidden="1" customHeight="1" x14ac:dyDescent="0.25">
      <c r="A5859" s="124" t="s">
        <v>0</v>
      </c>
      <c r="B5859" s="506" t="s">
        <v>9667</v>
      </c>
      <c r="C5859" s="122" t="s">
        <v>7448</v>
      </c>
      <c r="D5859" s="118" t="s">
        <v>9668</v>
      </c>
      <c r="E5859" s="506" t="s">
        <v>9669</v>
      </c>
      <c r="F5859" s="118" t="s">
        <v>32</v>
      </c>
      <c r="G5859" s="661">
        <v>5</v>
      </c>
      <c r="H5859" s="650">
        <v>11.6</v>
      </c>
      <c r="I5859" s="1029">
        <f>H5859*G5859</f>
        <v>58</v>
      </c>
      <c r="J5859" s="500">
        <v>45411</v>
      </c>
      <c r="K5859" s="673" t="s">
        <v>5</v>
      </c>
      <c r="L5859" s="276" t="s">
        <v>9659</v>
      </c>
      <c r="M5859" s="652" t="s">
        <v>634</v>
      </c>
      <c r="N5859" s="654">
        <v>45420</v>
      </c>
      <c r="O5859" s="653">
        <v>45423</v>
      </c>
      <c r="P5859" s="276" t="s">
        <v>9660</v>
      </c>
      <c r="Q5859" s="271" t="s">
        <v>100</v>
      </c>
      <c r="R5859" s="86"/>
    </row>
    <row r="5860" spans="1:23" ht="23.25" hidden="1" customHeight="1" x14ac:dyDescent="0.25">
      <c r="A5860" s="440" t="s">
        <v>36</v>
      </c>
      <c r="B5860" s="124" t="s">
        <v>9670</v>
      </c>
      <c r="C5860" s="118"/>
      <c r="D5860" s="118"/>
      <c r="E5860" s="124" t="s">
        <v>9671</v>
      </c>
      <c r="F5860" s="118" t="s">
        <v>2334</v>
      </c>
      <c r="G5860" s="118">
        <v>12</v>
      </c>
      <c r="H5860" s="707"/>
      <c r="J5860" s="168">
        <v>45260</v>
      </c>
      <c r="K5860" s="673" t="s">
        <v>76</v>
      </c>
      <c r="L5860" s="310"/>
      <c r="M5860" s="652" t="s">
        <v>2351</v>
      </c>
      <c r="N5860" s="654">
        <v>45030</v>
      </c>
      <c r="O5860" s="654">
        <v>45037</v>
      </c>
      <c r="P5860" s="732"/>
      <c r="Q5860" s="271" t="s">
        <v>67</v>
      </c>
      <c r="R5860" s="455">
        <f>IF(F5860&lt;&gt;"",YEAR(J5860))</f>
        <v>2023</v>
      </c>
    </row>
    <row r="5861" spans="1:23" ht="23.25" hidden="1" customHeight="1" x14ac:dyDescent="0.25">
      <c r="A5861" s="124" t="s">
        <v>0</v>
      </c>
      <c r="B5861" s="506" t="s">
        <v>9672</v>
      </c>
      <c r="C5861" s="122" t="s">
        <v>7448</v>
      </c>
      <c r="D5861" s="118" t="s">
        <v>9673</v>
      </c>
      <c r="E5861" s="506" t="s">
        <v>9674</v>
      </c>
      <c r="F5861" s="118" t="s">
        <v>32</v>
      </c>
      <c r="G5861" s="661">
        <v>5</v>
      </c>
      <c r="H5861" s="650">
        <v>11.6</v>
      </c>
      <c r="I5861" s="1029">
        <f>H5861*G5861</f>
        <v>58</v>
      </c>
      <c r="J5861" s="500">
        <v>45411</v>
      </c>
      <c r="K5861" s="673" t="s">
        <v>5</v>
      </c>
      <c r="L5861" s="276" t="s">
        <v>9659</v>
      </c>
      <c r="M5861" s="652" t="s">
        <v>634</v>
      </c>
      <c r="N5861" s="654">
        <v>45420</v>
      </c>
      <c r="O5861" s="653">
        <v>45423</v>
      </c>
      <c r="P5861" s="276" t="s">
        <v>9660</v>
      </c>
      <c r="Q5861" s="271" t="s">
        <v>67</v>
      </c>
      <c r="R5861" s="86"/>
    </row>
    <row r="5862" spans="1:23" ht="23.25" hidden="1" customHeight="1" x14ac:dyDescent="0.25">
      <c r="A5862" s="124" t="s">
        <v>0</v>
      </c>
      <c r="B5862" s="506" t="s">
        <v>9675</v>
      </c>
      <c r="C5862" s="122" t="s">
        <v>7448</v>
      </c>
      <c r="D5862" s="118" t="s">
        <v>9676</v>
      </c>
      <c r="E5862" s="506" t="s">
        <v>9677</v>
      </c>
      <c r="F5862" s="118" t="s">
        <v>32</v>
      </c>
      <c r="G5862" s="661">
        <v>5</v>
      </c>
      <c r="H5862" s="650">
        <v>35.200000000000003</v>
      </c>
      <c r="I5862" s="1029">
        <f>H5862*G5862</f>
        <v>176</v>
      </c>
      <c r="J5862" s="500">
        <v>45411</v>
      </c>
      <c r="K5862" s="673" t="s">
        <v>5</v>
      </c>
      <c r="L5862" s="276" t="s">
        <v>9659</v>
      </c>
      <c r="M5862" s="652" t="s">
        <v>634</v>
      </c>
      <c r="N5862" s="654">
        <v>45420</v>
      </c>
      <c r="O5862" s="653">
        <v>45423</v>
      </c>
      <c r="P5862" s="276" t="s">
        <v>9660</v>
      </c>
      <c r="Q5862" s="271" t="s">
        <v>67</v>
      </c>
      <c r="R5862" s="86"/>
    </row>
    <row r="5863" spans="1:23" s="124" customFormat="1" ht="23.25" hidden="1" customHeight="1" x14ac:dyDescent="0.25">
      <c r="A5863" s="124" t="s">
        <v>4</v>
      </c>
      <c r="B5863" s="124" t="s">
        <v>9678</v>
      </c>
      <c r="C5863" s="118" t="s">
        <v>8954</v>
      </c>
      <c r="D5863" s="118">
        <v>246120109</v>
      </c>
      <c r="E5863" s="124" t="s">
        <v>9678</v>
      </c>
      <c r="F5863" s="118" t="s">
        <v>9679</v>
      </c>
      <c r="G5863" s="118">
        <v>1</v>
      </c>
      <c r="H5863" s="650"/>
      <c r="I5863" s="650">
        <v>44.5</v>
      </c>
      <c r="J5863" s="500">
        <v>44935</v>
      </c>
      <c r="K5863" s="673" t="s">
        <v>3203</v>
      </c>
      <c r="L5863" s="276"/>
      <c r="M5863" s="652" t="s">
        <v>3106</v>
      </c>
      <c r="N5863" s="654">
        <v>45324</v>
      </c>
      <c r="O5863" s="835"/>
      <c r="P5863" s="158"/>
      <c r="Q5863" s="276" t="s">
        <v>100</v>
      </c>
      <c r="R5863" s="455">
        <f>IF(F5863&lt;&gt;"",YEAR(J5863))</f>
        <v>2023</v>
      </c>
    </row>
    <row r="5864" spans="1:23" s="124" customFormat="1" ht="23.25" hidden="1" customHeight="1" x14ac:dyDescent="0.25">
      <c r="A5864" s="124" t="s">
        <v>4</v>
      </c>
      <c r="B5864" s="124" t="s">
        <v>9680</v>
      </c>
      <c r="C5864" s="118"/>
      <c r="D5864" s="118" t="s">
        <v>9681</v>
      </c>
      <c r="E5864" s="124" t="s">
        <v>9680</v>
      </c>
      <c r="F5864" s="118" t="s">
        <v>50</v>
      </c>
      <c r="G5864" s="118">
        <v>1</v>
      </c>
      <c r="H5864" s="650"/>
      <c r="I5864" s="650" t="s">
        <v>9682</v>
      </c>
      <c r="J5864" s="500">
        <v>44968</v>
      </c>
      <c r="K5864" s="673" t="s">
        <v>1560</v>
      </c>
      <c r="L5864" s="276"/>
      <c r="M5864" s="652" t="s">
        <v>3106</v>
      </c>
      <c r="N5864" s="654">
        <v>45324</v>
      </c>
      <c r="O5864" s="835"/>
      <c r="P5864" s="158"/>
      <c r="Q5864" s="276" t="s">
        <v>100</v>
      </c>
      <c r="R5864" s="455">
        <f>IF(F5864&lt;&gt;"",YEAR(J5864))</f>
        <v>2023</v>
      </c>
    </row>
    <row r="5865" spans="1:23" ht="23.25" hidden="1" customHeight="1" x14ac:dyDescent="0.25">
      <c r="A5865" s="124" t="s">
        <v>0</v>
      </c>
      <c r="B5865" s="506" t="s">
        <v>9683</v>
      </c>
      <c r="C5865" s="122" t="s">
        <v>7448</v>
      </c>
      <c r="D5865" s="118" t="s">
        <v>9684</v>
      </c>
      <c r="E5865" s="506" t="s">
        <v>9685</v>
      </c>
      <c r="F5865" s="118" t="s">
        <v>32</v>
      </c>
      <c r="G5865" s="661">
        <v>5</v>
      </c>
      <c r="H5865" s="650">
        <v>48</v>
      </c>
      <c r="I5865" s="1029">
        <f>H5865*G5865</f>
        <v>240</v>
      </c>
      <c r="J5865" s="500">
        <v>45411</v>
      </c>
      <c r="K5865" s="673" t="s">
        <v>5</v>
      </c>
      <c r="L5865" s="276" t="s">
        <v>9659</v>
      </c>
      <c r="M5865" s="652" t="s">
        <v>634</v>
      </c>
      <c r="N5865" s="654">
        <v>45420</v>
      </c>
      <c r="O5865" s="653">
        <v>45423</v>
      </c>
      <c r="P5865" s="276" t="s">
        <v>9660</v>
      </c>
      <c r="Q5865" s="271" t="s">
        <v>100</v>
      </c>
      <c r="R5865" s="86"/>
    </row>
    <row r="5866" spans="1:23" ht="23.25" hidden="1" customHeight="1" x14ac:dyDescent="0.25">
      <c r="A5866" s="124" t="s">
        <v>0</v>
      </c>
      <c r="B5866" s="506" t="s">
        <v>9686</v>
      </c>
      <c r="C5866" s="122" t="s">
        <v>7448</v>
      </c>
      <c r="D5866" s="118" t="s">
        <v>9687</v>
      </c>
      <c r="E5866" s="506" t="s">
        <v>9688</v>
      </c>
      <c r="F5866" s="118" t="s">
        <v>32</v>
      </c>
      <c r="G5866" s="661">
        <v>5</v>
      </c>
      <c r="H5866" s="650">
        <v>11.6</v>
      </c>
      <c r="I5866" s="1029">
        <f>H5866*G5866</f>
        <v>58</v>
      </c>
      <c r="J5866" s="500">
        <v>45411</v>
      </c>
      <c r="K5866" s="673" t="s">
        <v>5</v>
      </c>
      <c r="L5866" s="276" t="s">
        <v>9659</v>
      </c>
      <c r="M5866" s="652" t="s">
        <v>634</v>
      </c>
      <c r="N5866" s="654">
        <v>45420</v>
      </c>
      <c r="O5866" s="653">
        <v>45423</v>
      </c>
      <c r="P5866" s="276" t="s">
        <v>9660</v>
      </c>
      <c r="Q5866" s="271" t="s">
        <v>100</v>
      </c>
      <c r="R5866" s="86"/>
    </row>
    <row r="5867" spans="1:23" ht="23.25" hidden="1" customHeight="1" x14ac:dyDescent="0.25">
      <c r="A5867" s="124" t="s">
        <v>0</v>
      </c>
      <c r="B5867" s="506" t="s">
        <v>9689</v>
      </c>
      <c r="C5867" s="122" t="s">
        <v>7448</v>
      </c>
      <c r="D5867" s="118" t="s">
        <v>9690</v>
      </c>
      <c r="E5867" s="506" t="s">
        <v>9691</v>
      </c>
      <c r="F5867" s="118" t="s">
        <v>32</v>
      </c>
      <c r="G5867" s="661">
        <v>5</v>
      </c>
      <c r="H5867" s="650">
        <v>11.6</v>
      </c>
      <c r="I5867" s="1029">
        <f>H5867*G5867</f>
        <v>58</v>
      </c>
      <c r="J5867" s="500">
        <v>45411</v>
      </c>
      <c r="K5867" s="673" t="s">
        <v>5</v>
      </c>
      <c r="L5867" s="276" t="s">
        <v>9659</v>
      </c>
      <c r="M5867" s="652" t="s">
        <v>634</v>
      </c>
      <c r="N5867" s="654">
        <v>45420</v>
      </c>
      <c r="O5867" s="653">
        <v>45423</v>
      </c>
      <c r="P5867" s="276" t="s">
        <v>9660</v>
      </c>
      <c r="Q5867" s="271" t="s">
        <v>100</v>
      </c>
      <c r="R5867" s="86"/>
    </row>
    <row r="5868" spans="1:23" s="1085" customFormat="1" ht="23.25" hidden="1" customHeight="1" x14ac:dyDescent="0.25">
      <c r="A5868" s="124" t="s">
        <v>4</v>
      </c>
      <c r="B5868" s="124" t="s">
        <v>5231</v>
      </c>
      <c r="C5868" s="118"/>
      <c r="D5868" s="118"/>
      <c r="E5868" s="124" t="s">
        <v>5231</v>
      </c>
      <c r="F5868" s="118" t="s">
        <v>2334</v>
      </c>
      <c r="G5868" s="118">
        <v>1</v>
      </c>
      <c r="H5868" s="650">
        <v>74</v>
      </c>
      <c r="I5868" s="650"/>
      <c r="J5868" s="500">
        <v>45088</v>
      </c>
      <c r="K5868" s="673" t="s">
        <v>1560</v>
      </c>
      <c r="L5868" s="276"/>
      <c r="M5868" s="652" t="s">
        <v>3106</v>
      </c>
      <c r="N5868" s="654">
        <v>45324</v>
      </c>
      <c r="O5868" s="835"/>
      <c r="P5868" s="158"/>
      <c r="Q5868" s="276" t="s">
        <v>100</v>
      </c>
      <c r="R5868" s="455">
        <f>IF(F5868&lt;&gt;"",YEAR(J5868))</f>
        <v>2023</v>
      </c>
      <c r="S5868" s="605"/>
      <c r="T5868" s="605"/>
      <c r="U5868" s="605"/>
      <c r="V5868" s="605"/>
      <c r="W5868" s="605"/>
    </row>
    <row r="5869" spans="1:23" s="124" customFormat="1" ht="23.25" hidden="1" customHeight="1" x14ac:dyDescent="0.25">
      <c r="A5869" s="124" t="s">
        <v>4</v>
      </c>
      <c r="B5869" s="124" t="s">
        <v>9692</v>
      </c>
      <c r="C5869" s="118" t="s">
        <v>8744</v>
      </c>
      <c r="D5869" s="118">
        <v>7210900220</v>
      </c>
      <c r="E5869" s="124" t="s">
        <v>9692</v>
      </c>
      <c r="F5869" s="118" t="s">
        <v>50</v>
      </c>
      <c r="G5869" s="118">
        <v>1</v>
      </c>
      <c r="H5869" s="650"/>
      <c r="I5869" s="650"/>
      <c r="J5869" s="500">
        <v>45183</v>
      </c>
      <c r="K5869" s="673" t="s">
        <v>1560</v>
      </c>
      <c r="L5869" s="276"/>
      <c r="M5869" s="988" t="s">
        <v>3106</v>
      </c>
      <c r="N5869" s="654">
        <v>45324</v>
      </c>
      <c r="O5869" s="835"/>
      <c r="P5869" s="158"/>
      <c r="Q5869" s="276" t="s">
        <v>100</v>
      </c>
      <c r="R5869" s="455">
        <f>IF(F5869&lt;&gt;"",YEAR(J5869))</f>
        <v>2023</v>
      </c>
    </row>
    <row r="5870" spans="1:23" s="124" customFormat="1" ht="23.25" hidden="1" customHeight="1" x14ac:dyDescent="0.25">
      <c r="A5870" s="124" t="s">
        <v>4</v>
      </c>
      <c r="B5870" s="124" t="s">
        <v>8101</v>
      </c>
      <c r="C5870" s="118" t="s">
        <v>4912</v>
      </c>
      <c r="D5870" s="118">
        <v>68940105</v>
      </c>
      <c r="E5870" s="124" t="s">
        <v>8101</v>
      </c>
      <c r="F5870" s="118" t="s">
        <v>3964</v>
      </c>
      <c r="G5870" s="118">
        <v>1</v>
      </c>
      <c r="H5870" s="650"/>
      <c r="I5870" s="650"/>
      <c r="J5870" s="500">
        <v>45260</v>
      </c>
      <c r="K5870" s="673" t="s">
        <v>1560</v>
      </c>
      <c r="L5870" s="276"/>
      <c r="M5870" s="652" t="s">
        <v>3106</v>
      </c>
      <c r="N5870" s="654">
        <v>45324</v>
      </c>
      <c r="O5870" s="835"/>
      <c r="P5870" s="158"/>
      <c r="Q5870" s="276" t="s">
        <v>100</v>
      </c>
      <c r="R5870" s="455">
        <f>IF(F5870&lt;&gt;"",YEAR(J5870))</f>
        <v>2023</v>
      </c>
    </row>
    <row r="5871" spans="1:23" s="124" customFormat="1" ht="23.25" hidden="1" customHeight="1" x14ac:dyDescent="0.25">
      <c r="A5871" s="124" t="s">
        <v>4</v>
      </c>
      <c r="B5871" s="124" t="s">
        <v>8101</v>
      </c>
      <c r="C5871" s="118" t="s">
        <v>4912</v>
      </c>
      <c r="D5871" s="118">
        <v>68940105</v>
      </c>
      <c r="E5871" s="124" t="s">
        <v>8101</v>
      </c>
      <c r="F5871" s="118" t="s">
        <v>32</v>
      </c>
      <c r="G5871" s="118">
        <v>1</v>
      </c>
      <c r="H5871" s="650"/>
      <c r="I5871" s="650"/>
      <c r="J5871" s="500">
        <v>45260</v>
      </c>
      <c r="K5871" s="673" t="s">
        <v>1560</v>
      </c>
      <c r="L5871" s="276"/>
      <c r="M5871" s="652" t="s">
        <v>3106</v>
      </c>
      <c r="N5871" s="654">
        <v>45324</v>
      </c>
      <c r="O5871" s="835"/>
      <c r="P5871" s="158"/>
      <c r="Q5871" s="276" t="s">
        <v>100</v>
      </c>
      <c r="R5871" s="455">
        <f>IF(F5871&lt;&gt;"",YEAR(J5871))</f>
        <v>2023</v>
      </c>
    </row>
    <row r="5872" spans="1:23" ht="37.5" hidden="1" customHeight="1" x14ac:dyDescent="0.25">
      <c r="A5872" s="124" t="s">
        <v>0</v>
      </c>
      <c r="B5872" s="506" t="s">
        <v>9693</v>
      </c>
      <c r="C5872" s="122" t="s">
        <v>7448</v>
      </c>
      <c r="D5872" s="118" t="s">
        <v>9694</v>
      </c>
      <c r="E5872" s="506" t="s">
        <v>9695</v>
      </c>
      <c r="F5872" s="118" t="s">
        <v>32</v>
      </c>
      <c r="G5872" s="661">
        <v>5</v>
      </c>
      <c r="H5872" s="650">
        <v>11.6</v>
      </c>
      <c r="I5872" s="1029">
        <f>H5872*G5872</f>
        <v>58</v>
      </c>
      <c r="J5872" s="500">
        <v>45411</v>
      </c>
      <c r="K5872" s="673" t="s">
        <v>5</v>
      </c>
      <c r="L5872" s="276" t="s">
        <v>9659</v>
      </c>
      <c r="M5872" s="652" t="s">
        <v>634</v>
      </c>
      <c r="N5872" s="654">
        <v>45420</v>
      </c>
      <c r="O5872" s="653">
        <v>45423</v>
      </c>
      <c r="P5872" s="276" t="s">
        <v>9696</v>
      </c>
      <c r="Q5872" s="271" t="s">
        <v>100</v>
      </c>
      <c r="R5872" s="86"/>
    </row>
    <row r="5873" spans="1:23" ht="23.25" hidden="1" customHeight="1" x14ac:dyDescent="0.25">
      <c r="A5873" s="124" t="s">
        <v>0</v>
      </c>
      <c r="B5873" s="506" t="s">
        <v>9697</v>
      </c>
      <c r="C5873" s="122" t="s">
        <v>7448</v>
      </c>
      <c r="D5873" s="118" t="s">
        <v>9698</v>
      </c>
      <c r="E5873" s="506" t="s">
        <v>9699</v>
      </c>
      <c r="F5873" s="118" t="s">
        <v>32</v>
      </c>
      <c r="G5873" s="661">
        <v>5</v>
      </c>
      <c r="H5873" s="650">
        <v>12.36</v>
      </c>
      <c r="I5873" s="1029">
        <f>H5873*G5873</f>
        <v>61.8</v>
      </c>
      <c r="J5873" s="500">
        <v>45411</v>
      </c>
      <c r="K5873" s="673" t="s">
        <v>5</v>
      </c>
      <c r="L5873" s="276" t="s">
        <v>9659</v>
      </c>
      <c r="M5873" s="652" t="s">
        <v>634</v>
      </c>
      <c r="N5873" s="654">
        <v>45420</v>
      </c>
      <c r="O5873" s="653">
        <v>45423</v>
      </c>
      <c r="P5873" s="276" t="s">
        <v>9696</v>
      </c>
      <c r="Q5873" s="271" t="s">
        <v>100</v>
      </c>
      <c r="R5873" s="86"/>
    </row>
    <row r="5874" spans="1:23" ht="23.25" hidden="1" customHeight="1" x14ac:dyDescent="0.25">
      <c r="A5874" s="124" t="s">
        <v>0</v>
      </c>
      <c r="B5874" s="506" t="s">
        <v>9700</v>
      </c>
      <c r="C5874" s="122" t="s">
        <v>7448</v>
      </c>
      <c r="D5874" s="118" t="s">
        <v>9701</v>
      </c>
      <c r="E5874" s="506" t="s">
        <v>9702</v>
      </c>
      <c r="F5874" s="118" t="s">
        <v>32</v>
      </c>
      <c r="G5874" s="661">
        <v>5</v>
      </c>
      <c r="H5874" s="650">
        <v>14.04</v>
      </c>
      <c r="I5874" s="1029">
        <f>H5874*G5874</f>
        <v>70.199999999999989</v>
      </c>
      <c r="J5874" s="500">
        <v>45411</v>
      </c>
      <c r="K5874" s="673" t="s">
        <v>5</v>
      </c>
      <c r="L5874" s="276" t="s">
        <v>9659</v>
      </c>
      <c r="M5874" s="652" t="s">
        <v>634</v>
      </c>
      <c r="N5874" s="654">
        <v>45420</v>
      </c>
      <c r="O5874" s="653">
        <v>45423</v>
      </c>
      <c r="P5874" s="276" t="s">
        <v>9696</v>
      </c>
      <c r="Q5874" s="271" t="s">
        <v>67</v>
      </c>
      <c r="R5874" s="86"/>
    </row>
    <row r="5875" spans="1:23" ht="23.25" hidden="1" customHeight="1" x14ac:dyDescent="0.25">
      <c r="A5875" s="1086" t="s">
        <v>0</v>
      </c>
      <c r="B5875" s="523" t="s">
        <v>9703</v>
      </c>
      <c r="C5875" s="122" t="s">
        <v>7448</v>
      </c>
      <c r="D5875" s="118" t="s">
        <v>7864</v>
      </c>
      <c r="E5875" s="558" t="s">
        <v>7865</v>
      </c>
      <c r="F5875" s="122" t="s">
        <v>94</v>
      </c>
      <c r="G5875" s="1205">
        <v>1</v>
      </c>
      <c r="H5875" s="523"/>
      <c r="I5875" s="650"/>
      <c r="J5875" s="500">
        <v>45356</v>
      </c>
      <c r="K5875" s="673" t="s">
        <v>5</v>
      </c>
      <c r="L5875" s="276"/>
      <c r="M5875" s="652" t="s">
        <v>3044</v>
      </c>
      <c r="N5875" s="654">
        <v>45421</v>
      </c>
      <c r="O5875" s="653">
        <v>45425</v>
      </c>
      <c r="P5875" s="276" t="s">
        <v>9704</v>
      </c>
      <c r="Q5875" s="271" t="s">
        <v>67</v>
      </c>
      <c r="R5875" s="86"/>
    </row>
    <row r="5876" spans="1:23" s="124" customFormat="1" ht="23.25" hidden="1" customHeight="1" x14ac:dyDescent="0.25">
      <c r="A5876" s="124" t="s">
        <v>4</v>
      </c>
      <c r="B5876" s="124" t="s">
        <v>9705</v>
      </c>
      <c r="C5876" s="118" t="s">
        <v>8744</v>
      </c>
      <c r="D5876" s="118">
        <v>748421401</v>
      </c>
      <c r="E5876" s="124" t="s">
        <v>9706</v>
      </c>
      <c r="F5876" s="118" t="s">
        <v>50</v>
      </c>
      <c r="G5876" s="118">
        <v>1</v>
      </c>
      <c r="H5876" s="650"/>
      <c r="I5876" s="650">
        <v>13</v>
      </c>
      <c r="J5876" s="500" t="s">
        <v>9312</v>
      </c>
      <c r="K5876" s="673" t="s">
        <v>1560</v>
      </c>
      <c r="L5876" s="276"/>
      <c r="M5876" s="652" t="s">
        <v>3106</v>
      </c>
      <c r="N5876" s="654">
        <v>45324</v>
      </c>
      <c r="O5876" s="835"/>
      <c r="P5876" s="158"/>
      <c r="Q5876" s="276" t="s">
        <v>100</v>
      </c>
      <c r="R5876" s="86"/>
    </row>
    <row r="5877" spans="1:23" s="124" customFormat="1" ht="36.75" hidden="1" customHeight="1" x14ac:dyDescent="0.25">
      <c r="A5877" s="1137" t="s">
        <v>0</v>
      </c>
      <c r="B5877" s="1137" t="s">
        <v>9707</v>
      </c>
      <c r="C5877" s="1138" t="s">
        <v>7448</v>
      </c>
      <c r="D5877" s="118" t="s">
        <v>9708</v>
      </c>
      <c r="E5877" s="1150" t="s">
        <v>9709</v>
      </c>
      <c r="F5877" s="1138" t="s">
        <v>6668</v>
      </c>
      <c r="G5877" s="1139">
        <v>1</v>
      </c>
      <c r="H5877" s="1140">
        <v>2234</v>
      </c>
      <c r="I5877" s="1140">
        <v>2234</v>
      </c>
      <c r="J5877" s="1141">
        <v>45419</v>
      </c>
      <c r="K5877" s="1142" t="s">
        <v>5</v>
      </c>
      <c r="L5877" s="1143"/>
      <c r="M5877" s="1144" t="s">
        <v>3044</v>
      </c>
      <c r="N5877" s="1145">
        <v>45428</v>
      </c>
      <c r="O5877" s="1168">
        <v>45442</v>
      </c>
      <c r="P5877" s="1169"/>
      <c r="Q5877" s="1147" t="s">
        <v>67</v>
      </c>
      <c r="R5877" s="1149"/>
    </row>
    <row r="5878" spans="1:23" ht="23.25" hidden="1" customHeight="1" x14ac:dyDescent="0.25">
      <c r="A5878" s="330" t="s">
        <v>36</v>
      </c>
      <c r="B5878" s="542" t="s">
        <v>7757</v>
      </c>
      <c r="C5878" s="559" t="s">
        <v>7448</v>
      </c>
      <c r="D5878" s="562" t="s">
        <v>9710</v>
      </c>
      <c r="E5878" s="561" t="s">
        <v>9711</v>
      </c>
      <c r="F5878" s="562" t="s">
        <v>32</v>
      </c>
      <c r="G5878" s="1031">
        <v>20</v>
      </c>
      <c r="H5878" s="707">
        <v>87.68</v>
      </c>
      <c r="I5878" s="707">
        <f>G5878*H5878</f>
        <v>1753.6000000000001</v>
      </c>
      <c r="J5878" s="643">
        <v>44732</v>
      </c>
      <c r="K5878" s="644" t="s">
        <v>5</v>
      </c>
      <c r="L5878" s="274" t="s">
        <v>9712</v>
      </c>
      <c r="M5878" s="645" t="s">
        <v>85</v>
      </c>
      <c r="N5878" s="754">
        <v>44830</v>
      </c>
      <c r="O5878" s="1087">
        <v>44845</v>
      </c>
      <c r="P5878" s="1088"/>
      <c r="Q5878" s="274"/>
      <c r="R5878" s="928">
        <f>YEAR(J5878)</f>
        <v>2022</v>
      </c>
    </row>
    <row r="5879" spans="1:23" ht="23.25" hidden="1" customHeight="1" x14ac:dyDescent="0.25">
      <c r="A5879" s="330" t="s">
        <v>145</v>
      </c>
      <c r="B5879" s="330" t="s">
        <v>9713</v>
      </c>
      <c r="C5879" s="559" t="s">
        <v>7448</v>
      </c>
      <c r="D5879" s="1292" t="s">
        <v>7934</v>
      </c>
      <c r="E5879" s="1293" t="s">
        <v>7935</v>
      </c>
      <c r="F5879" s="562" t="s">
        <v>32</v>
      </c>
      <c r="G5879" s="1031">
        <v>2</v>
      </c>
      <c r="H5879" s="707">
        <v>2990.4</v>
      </c>
      <c r="I5879" s="707">
        <f>G5879*H5879</f>
        <v>5980.8</v>
      </c>
      <c r="J5879" s="643">
        <v>45258</v>
      </c>
      <c r="K5879" s="644" t="s">
        <v>5</v>
      </c>
      <c r="L5879" s="274" t="s">
        <v>9714</v>
      </c>
      <c r="M5879" s="645" t="s">
        <v>85</v>
      </c>
      <c r="N5879" s="754">
        <v>45328</v>
      </c>
      <c r="O5879" s="957">
        <v>45355</v>
      </c>
      <c r="P5879" s="310" t="s">
        <v>9715</v>
      </c>
      <c r="Q5879" s="274"/>
      <c r="R5879" s="455">
        <f>IF(F5879&lt;&gt;"",YEAR(J5879))</f>
        <v>2023</v>
      </c>
    </row>
    <row r="5880" spans="1:23" s="124" customFormat="1" ht="23.25" hidden="1" customHeight="1" x14ac:dyDescent="0.25">
      <c r="A5880" s="330" t="s">
        <v>2</v>
      </c>
      <c r="B5880" s="330" t="s">
        <v>9716</v>
      </c>
      <c r="C5880" s="559" t="s">
        <v>7448</v>
      </c>
      <c r="D5880" s="1292" t="s">
        <v>9717</v>
      </c>
      <c r="E5880" s="1293" t="s">
        <v>9718</v>
      </c>
      <c r="F5880" s="562" t="s">
        <v>32</v>
      </c>
      <c r="G5880" s="1031">
        <v>1</v>
      </c>
      <c r="H5880" s="707">
        <v>6241.57</v>
      </c>
      <c r="I5880" s="707">
        <f>G5880*H5880</f>
        <v>6241.57</v>
      </c>
      <c r="J5880" s="643">
        <v>45273</v>
      </c>
      <c r="K5880" s="644" t="s">
        <v>5</v>
      </c>
      <c r="L5880" s="1303" t="s">
        <v>9714</v>
      </c>
      <c r="M5880" s="645" t="s">
        <v>104</v>
      </c>
      <c r="N5880" s="754">
        <v>45278</v>
      </c>
      <c r="O5880" s="957">
        <v>45281</v>
      </c>
      <c r="P5880" s="310" t="s">
        <v>9719</v>
      </c>
      <c r="Q5880" s="274"/>
      <c r="R5880" s="455">
        <f>IF(F5880&lt;&gt;"",YEAR(J5880))</f>
        <v>2023</v>
      </c>
    </row>
    <row r="5881" spans="1:23" s="124" customFormat="1" ht="23.25" hidden="1" customHeight="1" x14ac:dyDescent="0.25">
      <c r="A5881" s="124" t="s">
        <v>2</v>
      </c>
      <c r="B5881" s="124" t="s">
        <v>9720</v>
      </c>
      <c r="C5881" s="118" t="s">
        <v>5</v>
      </c>
      <c r="D5881" s="118" t="s">
        <v>7992</v>
      </c>
      <c r="E5881" s="124" t="s">
        <v>9721</v>
      </c>
      <c r="F5881" s="118" t="s">
        <v>32</v>
      </c>
      <c r="G5881" s="118">
        <v>1</v>
      </c>
      <c r="H5881" s="1089">
        <v>1702.15</v>
      </c>
      <c r="I5881" s="650">
        <f>H5881*G5881</f>
        <v>1702.15</v>
      </c>
      <c r="J5881" s="500">
        <v>45372</v>
      </c>
      <c r="K5881" s="673" t="s">
        <v>5</v>
      </c>
      <c r="L5881" s="276" t="s">
        <v>9162</v>
      </c>
      <c r="M5881" s="652" t="s">
        <v>66</v>
      </c>
      <c r="N5881" s="653">
        <v>45371</v>
      </c>
      <c r="O5881" s="653">
        <v>45388</v>
      </c>
      <c r="P5881" s="312" t="s">
        <v>9163</v>
      </c>
      <c r="Q5881" s="271" t="s">
        <v>100</v>
      </c>
      <c r="R5881" s="86"/>
    </row>
    <row r="5882" spans="1:23" ht="23.25" hidden="1" customHeight="1" x14ac:dyDescent="0.25">
      <c r="A5882" s="1137" t="s">
        <v>54</v>
      </c>
      <c r="B5882" s="1158" t="s">
        <v>9722</v>
      </c>
      <c r="C5882" s="1138" t="s">
        <v>5</v>
      </c>
      <c r="D5882" s="1138" t="s">
        <v>9723</v>
      </c>
      <c r="E5882" s="1137" t="s">
        <v>9724</v>
      </c>
      <c r="F5882" s="1138" t="s">
        <v>94</v>
      </c>
      <c r="G5882" s="1139">
        <v>6</v>
      </c>
      <c r="H5882" s="1137">
        <v>9.4600000000000009</v>
      </c>
      <c r="I5882" s="1140">
        <f>H5882*G5882</f>
        <v>56.760000000000005</v>
      </c>
      <c r="J5882" s="1157">
        <v>45357</v>
      </c>
      <c r="K5882" s="1142" t="s">
        <v>5</v>
      </c>
      <c r="L5882" s="1143"/>
      <c r="M5882" s="1144" t="s">
        <v>3073</v>
      </c>
      <c r="N5882" s="1145">
        <v>45448</v>
      </c>
      <c r="O5882" s="1153">
        <v>45454</v>
      </c>
      <c r="P5882" s="1143" t="s">
        <v>9725</v>
      </c>
      <c r="Q5882" s="1147" t="s">
        <v>67</v>
      </c>
      <c r="R5882" s="1149"/>
    </row>
    <row r="5883" spans="1:23" s="124" customFormat="1" ht="23.25" hidden="1" customHeight="1" x14ac:dyDescent="0.25">
      <c r="A5883" s="124" t="s">
        <v>7</v>
      </c>
      <c r="B5883" s="124" t="s">
        <v>9726</v>
      </c>
      <c r="C5883" s="118" t="s">
        <v>2815</v>
      </c>
      <c r="D5883" s="122" t="s">
        <v>9727</v>
      </c>
      <c r="E5883" s="124" t="s">
        <v>9726</v>
      </c>
      <c r="F5883" s="118" t="s">
        <v>50</v>
      </c>
      <c r="G5883" s="118">
        <v>1</v>
      </c>
      <c r="H5883" s="650"/>
      <c r="I5883" s="650">
        <v>360</v>
      </c>
      <c r="J5883" s="500">
        <v>45183</v>
      </c>
      <c r="K5883" s="673" t="s">
        <v>1560</v>
      </c>
      <c r="L5883" s="276"/>
      <c r="M5883" s="652" t="s">
        <v>3106</v>
      </c>
      <c r="N5883" s="654">
        <v>45324</v>
      </c>
      <c r="O5883" s="835"/>
      <c r="P5883" s="158"/>
      <c r="Q5883" s="276" t="s">
        <v>100</v>
      </c>
      <c r="R5883" s="455">
        <f>IF(F5883&lt;&gt;"",YEAR(J5883))</f>
        <v>2023</v>
      </c>
    </row>
    <row r="5884" spans="1:23" s="124" customFormat="1" ht="23.25" hidden="1" customHeight="1" x14ac:dyDescent="0.25">
      <c r="A5884" s="1137" t="s">
        <v>54</v>
      </c>
      <c r="B5884" s="1158" t="s">
        <v>9722</v>
      </c>
      <c r="C5884" s="1138" t="s">
        <v>5</v>
      </c>
      <c r="D5884" s="1138" t="s">
        <v>9728</v>
      </c>
      <c r="E5884" s="1137" t="s">
        <v>9729</v>
      </c>
      <c r="F5884" s="1138" t="s">
        <v>94</v>
      </c>
      <c r="G5884" s="1139">
        <v>2</v>
      </c>
      <c r="H5884" s="1137">
        <v>13.28</v>
      </c>
      <c r="I5884" s="1140">
        <f>H5884*G5884</f>
        <v>26.56</v>
      </c>
      <c r="J5884" s="1157">
        <v>45357</v>
      </c>
      <c r="K5884" s="1142" t="s">
        <v>5</v>
      </c>
      <c r="L5884" s="1143"/>
      <c r="M5884" s="1144" t="s">
        <v>3073</v>
      </c>
      <c r="N5884" s="1145">
        <v>45448</v>
      </c>
      <c r="O5884" s="1153">
        <v>45454</v>
      </c>
      <c r="P5884" s="1143" t="s">
        <v>9725</v>
      </c>
      <c r="Q5884" s="1147" t="s">
        <v>100</v>
      </c>
      <c r="R5884" s="1149"/>
      <c r="S5884" s="523"/>
      <c r="T5884" s="523"/>
      <c r="U5884" s="523"/>
      <c r="V5884" s="523"/>
      <c r="W5884" s="523"/>
    </row>
    <row r="5885" spans="1:23" ht="23.25" hidden="1" customHeight="1" x14ac:dyDescent="0.25">
      <c r="A5885" s="1137" t="s">
        <v>54</v>
      </c>
      <c r="B5885" s="1158" t="s">
        <v>9722</v>
      </c>
      <c r="C5885" s="1138" t="s">
        <v>5</v>
      </c>
      <c r="D5885" s="1138" t="s">
        <v>9730</v>
      </c>
      <c r="E5885" s="1137" t="s">
        <v>9731</v>
      </c>
      <c r="F5885" s="1138" t="s">
        <v>94</v>
      </c>
      <c r="G5885" s="1139">
        <v>12</v>
      </c>
      <c r="H5885" s="1137">
        <v>13.28</v>
      </c>
      <c r="I5885" s="1140">
        <f>H5885*G5885</f>
        <v>159.35999999999999</v>
      </c>
      <c r="J5885" s="1157">
        <v>45357</v>
      </c>
      <c r="K5885" s="1142" t="s">
        <v>5</v>
      </c>
      <c r="L5885" s="1143"/>
      <c r="M5885" s="1144" t="s">
        <v>3073</v>
      </c>
      <c r="N5885" s="1145">
        <v>45448</v>
      </c>
      <c r="O5885" s="1153">
        <v>45454</v>
      </c>
      <c r="P5885" s="1143" t="s">
        <v>9725</v>
      </c>
      <c r="Q5885" s="1147" t="s">
        <v>100</v>
      </c>
      <c r="R5885" s="1149"/>
    </row>
    <row r="5886" spans="1:23" s="542" customFormat="1" ht="23.25" hidden="1" customHeight="1" x14ac:dyDescent="0.25">
      <c r="A5886" s="124" t="s">
        <v>36</v>
      </c>
      <c r="B5886" s="124" t="s">
        <v>8506</v>
      </c>
      <c r="C5886" s="118" t="s">
        <v>3533</v>
      </c>
      <c r="D5886" s="118" t="s">
        <v>9732</v>
      </c>
      <c r="E5886" s="124" t="s">
        <v>8507</v>
      </c>
      <c r="F5886" s="118" t="s">
        <v>2334</v>
      </c>
      <c r="G5886" s="118">
        <v>15</v>
      </c>
      <c r="H5886" s="778"/>
      <c r="I5886" s="650">
        <f>G5886*H5886</f>
        <v>0</v>
      </c>
      <c r="J5886" s="500">
        <v>45418</v>
      </c>
      <c r="K5886" s="673" t="s">
        <v>234</v>
      </c>
      <c r="L5886" s="276" t="s">
        <v>9733</v>
      </c>
      <c r="M5886" s="652" t="s">
        <v>2352</v>
      </c>
      <c r="N5886" s="653">
        <v>45448</v>
      </c>
      <c r="O5886" s="653">
        <v>45454</v>
      </c>
      <c r="P5886" s="276"/>
      <c r="Q5886" s="271" t="s">
        <v>67</v>
      </c>
      <c r="R5886" s="86"/>
    </row>
    <row r="5887" spans="1:23" ht="23.25" hidden="1" customHeight="1" x14ac:dyDescent="0.25">
      <c r="A5887" s="1137" t="s">
        <v>54</v>
      </c>
      <c r="B5887" s="1137" t="s">
        <v>9734</v>
      </c>
      <c r="C5887" s="1138" t="s">
        <v>5</v>
      </c>
      <c r="D5887" s="1138" t="s">
        <v>7503</v>
      </c>
      <c r="E5887" s="1137" t="s">
        <v>9735</v>
      </c>
      <c r="F5887" s="1138" t="s">
        <v>94</v>
      </c>
      <c r="G5887" s="1139">
        <v>1</v>
      </c>
      <c r="H5887" s="1156">
        <v>1073.93</v>
      </c>
      <c r="I5887" s="1140">
        <f>H5887*G5887</f>
        <v>1073.93</v>
      </c>
      <c r="J5887" s="1157">
        <v>45357</v>
      </c>
      <c r="K5887" s="1142" t="s">
        <v>5</v>
      </c>
      <c r="L5887" s="1143"/>
      <c r="M5887" s="1144" t="s">
        <v>3073</v>
      </c>
      <c r="N5887" s="1145">
        <v>45448</v>
      </c>
      <c r="O5887" s="1153">
        <v>45454</v>
      </c>
      <c r="P5887" s="1143" t="s">
        <v>9736</v>
      </c>
      <c r="Q5887" s="1147" t="s">
        <v>100</v>
      </c>
      <c r="R5887" s="1149"/>
    </row>
    <row r="5888" spans="1:23" ht="23.25" hidden="1" customHeight="1" x14ac:dyDescent="0.25">
      <c r="A5888" s="124" t="s">
        <v>95</v>
      </c>
      <c r="B5888" s="124" t="s">
        <v>3464</v>
      </c>
      <c r="C5888" s="118"/>
      <c r="D5888" s="118"/>
      <c r="E5888" s="124" t="s">
        <v>9737</v>
      </c>
      <c r="F5888" s="118" t="s">
        <v>94</v>
      </c>
      <c r="G5888" s="118">
        <v>44</v>
      </c>
      <c r="H5888" s="650"/>
      <c r="I5888" s="650"/>
      <c r="J5888" s="500">
        <v>45146</v>
      </c>
      <c r="K5888" s="673" t="s">
        <v>1560</v>
      </c>
      <c r="L5888" s="276"/>
      <c r="M5888" s="652" t="s">
        <v>1341</v>
      </c>
      <c r="N5888" s="653">
        <v>45182</v>
      </c>
      <c r="O5888" s="653">
        <v>45189</v>
      </c>
      <c r="P5888" s="158"/>
      <c r="Q5888" s="276" t="s">
        <v>100</v>
      </c>
      <c r="R5888" s="455">
        <f>IF(F5888&lt;&gt;"",YEAR(J5888))</f>
        <v>2023</v>
      </c>
    </row>
    <row r="5889" spans="1:18" s="124" customFormat="1" ht="23.25" hidden="1" customHeight="1" x14ac:dyDescent="0.25">
      <c r="A5889" s="124" t="s">
        <v>95</v>
      </c>
      <c r="B5889" s="124" t="s">
        <v>3464</v>
      </c>
      <c r="C5889" s="118"/>
      <c r="D5889" s="118"/>
      <c r="E5889" s="124" t="s">
        <v>9738</v>
      </c>
      <c r="F5889" s="118" t="s">
        <v>94</v>
      </c>
      <c r="G5889" s="118">
        <v>32</v>
      </c>
      <c r="H5889" s="650"/>
      <c r="I5889" s="650"/>
      <c r="J5889" s="500">
        <v>45146</v>
      </c>
      <c r="K5889" s="673" t="s">
        <v>1560</v>
      </c>
      <c r="L5889" s="276"/>
      <c r="M5889" s="652" t="s">
        <v>1341</v>
      </c>
      <c r="N5889" s="653">
        <v>45182</v>
      </c>
      <c r="O5889" s="653">
        <v>45189</v>
      </c>
      <c r="P5889" s="158"/>
      <c r="Q5889" s="276" t="s">
        <v>100</v>
      </c>
      <c r="R5889" s="455">
        <f>IF(F5889&lt;&gt;"",YEAR(J5889))</f>
        <v>2023</v>
      </c>
    </row>
    <row r="5890" spans="1:18" s="514" customFormat="1" ht="23.25" hidden="1" customHeight="1" x14ac:dyDescent="0.25">
      <c r="A5890" s="1159" t="s">
        <v>10</v>
      </c>
      <c r="B5890" s="1159" t="s">
        <v>9739</v>
      </c>
      <c r="C5890" s="1160" t="s">
        <v>5</v>
      </c>
      <c r="D5890" s="1161" t="s">
        <v>9740</v>
      </c>
      <c r="E5890" s="1159" t="s">
        <v>9741</v>
      </c>
      <c r="F5890" s="1147" t="s">
        <v>94</v>
      </c>
      <c r="G5890" s="1162">
        <v>16</v>
      </c>
      <c r="H5890" s="1163">
        <v>20.34</v>
      </c>
      <c r="I5890" s="1164">
        <f>G5890*H5890</f>
        <v>325.44</v>
      </c>
      <c r="J5890" s="1165">
        <v>45454</v>
      </c>
      <c r="K5890" s="1166" t="s">
        <v>5</v>
      </c>
      <c r="L5890" s="1143" t="s">
        <v>9742</v>
      </c>
      <c r="M5890" s="1144" t="s">
        <v>3073</v>
      </c>
      <c r="N5890" s="1167">
        <v>45461</v>
      </c>
      <c r="O5890" s="1153">
        <v>45469</v>
      </c>
      <c r="P5890" s="1143" t="s">
        <v>9743</v>
      </c>
      <c r="Q5890" s="1147" t="s">
        <v>100</v>
      </c>
      <c r="R5890" s="1148"/>
    </row>
    <row r="5891" spans="1:18" s="124" customFormat="1" ht="23.25" hidden="1" customHeight="1" x14ac:dyDescent="0.25">
      <c r="A5891" s="124" t="s">
        <v>0</v>
      </c>
      <c r="B5891" s="124" t="s">
        <v>9744</v>
      </c>
      <c r="C5891" s="1090" t="s">
        <v>4845</v>
      </c>
      <c r="D5891" s="118"/>
      <c r="E5891" s="621" t="s">
        <v>9745</v>
      </c>
      <c r="F5891" s="118" t="s">
        <v>94</v>
      </c>
      <c r="G5891" s="118">
        <v>20</v>
      </c>
      <c r="H5891" s="778"/>
      <c r="I5891" s="650"/>
      <c r="J5891" s="500" t="s">
        <v>9746</v>
      </c>
      <c r="K5891" s="673" t="s">
        <v>188</v>
      </c>
      <c r="L5891" s="276" t="s">
        <v>9747</v>
      </c>
      <c r="M5891" s="652" t="s">
        <v>4854</v>
      </c>
      <c r="N5891" s="654">
        <v>45463</v>
      </c>
      <c r="O5891" s="653">
        <v>45469</v>
      </c>
      <c r="P5891" s="276"/>
      <c r="Q5891" s="271" t="s">
        <v>100</v>
      </c>
      <c r="R5891" s="86"/>
    </row>
    <row r="5892" spans="1:18" s="124" customFormat="1" ht="23.25" hidden="1" customHeight="1" x14ac:dyDescent="0.25">
      <c r="A5892" s="124" t="s">
        <v>0</v>
      </c>
      <c r="B5892" s="124" t="s">
        <v>9748</v>
      </c>
      <c r="C5892" s="1090" t="s">
        <v>4845</v>
      </c>
      <c r="D5892" s="118"/>
      <c r="E5892" s="621" t="s">
        <v>9749</v>
      </c>
      <c r="F5892" s="118" t="s">
        <v>94</v>
      </c>
      <c r="G5892" s="118">
        <v>40</v>
      </c>
      <c r="H5892" s="778"/>
      <c r="I5892" s="650"/>
      <c r="J5892" s="500" t="s">
        <v>9746</v>
      </c>
      <c r="K5892" s="673" t="s">
        <v>188</v>
      </c>
      <c r="L5892" s="276" t="s">
        <v>9747</v>
      </c>
      <c r="M5892" s="652" t="s">
        <v>4854</v>
      </c>
      <c r="N5892" s="654">
        <v>45463</v>
      </c>
      <c r="O5892" s="653">
        <v>45469</v>
      </c>
      <c r="P5892" s="276"/>
      <c r="Q5892" s="271" t="s">
        <v>100</v>
      </c>
      <c r="R5892" s="86"/>
    </row>
    <row r="5893" spans="1:18" ht="23.25" hidden="1" customHeight="1" x14ac:dyDescent="0.25">
      <c r="A5893" s="542" t="s">
        <v>7094</v>
      </c>
      <c r="B5893" s="542" t="s">
        <v>9750</v>
      </c>
      <c r="C5893" s="1031" t="s">
        <v>216</v>
      </c>
      <c r="D5893" s="562" t="s">
        <v>9751</v>
      </c>
      <c r="E5893" s="542" t="s">
        <v>9752</v>
      </c>
      <c r="F5893" s="562" t="s">
        <v>94</v>
      </c>
      <c r="G5893" s="1031">
        <v>1</v>
      </c>
      <c r="H5893" s="707">
        <v>4980</v>
      </c>
      <c r="I5893" s="707">
        <f>H5893*G5893</f>
        <v>4980</v>
      </c>
      <c r="J5893" s="643">
        <v>44258</v>
      </c>
      <c r="K5893" s="644" t="s">
        <v>166</v>
      </c>
      <c r="L5893" s="274" t="s">
        <v>9753</v>
      </c>
      <c r="O5893" s="957"/>
      <c r="P5893" s="542"/>
      <c r="Q5893" s="274"/>
      <c r="R5893" s="928">
        <f>YEAR(J5893)</f>
        <v>2021</v>
      </c>
    </row>
    <row r="5894" spans="1:18" ht="23.25" hidden="1" customHeight="1" x14ac:dyDescent="0.25">
      <c r="A5894" s="330" t="s">
        <v>0</v>
      </c>
      <c r="B5894" s="124" t="s">
        <v>9754</v>
      </c>
      <c r="C5894" s="118" t="s">
        <v>166</v>
      </c>
      <c r="D5894" s="118" t="s">
        <v>9755</v>
      </c>
      <c r="E5894" s="124" t="s">
        <v>9756</v>
      </c>
      <c r="F5894" s="118" t="s">
        <v>94</v>
      </c>
      <c r="G5894" s="661">
        <v>1</v>
      </c>
      <c r="H5894" s="778"/>
      <c r="I5894" s="650"/>
      <c r="J5894" s="500" t="s">
        <v>9757</v>
      </c>
      <c r="K5894" s="673" t="s">
        <v>166</v>
      </c>
      <c r="L5894" s="276"/>
      <c r="M5894" s="652" t="s">
        <v>4854</v>
      </c>
      <c r="N5894" s="654">
        <v>45460</v>
      </c>
      <c r="O5894" s="653">
        <v>45469</v>
      </c>
      <c r="P5894" s="276" t="s">
        <v>9758</v>
      </c>
      <c r="Q5894" s="271" t="s">
        <v>100</v>
      </c>
      <c r="R5894" s="86"/>
    </row>
    <row r="5895" spans="1:18" ht="23.25" hidden="1" customHeight="1" x14ac:dyDescent="0.25">
      <c r="A5895" s="124" t="s">
        <v>0</v>
      </c>
      <c r="B5895" s="124" t="s">
        <v>9754</v>
      </c>
      <c r="C5895" s="118" t="s">
        <v>166</v>
      </c>
      <c r="D5895" s="118" t="s">
        <v>9759</v>
      </c>
      <c r="E5895" s="124" t="s">
        <v>9760</v>
      </c>
      <c r="F5895" s="118" t="s">
        <v>94</v>
      </c>
      <c r="G5895" s="118">
        <v>2</v>
      </c>
      <c r="H5895" s="778"/>
      <c r="I5895" s="650"/>
      <c r="J5895" s="500" t="s">
        <v>9757</v>
      </c>
      <c r="K5895" s="673" t="s">
        <v>166</v>
      </c>
      <c r="L5895" s="276"/>
      <c r="M5895" s="652" t="s">
        <v>4854</v>
      </c>
      <c r="N5895" s="653">
        <v>45460</v>
      </c>
      <c r="O5895" s="653">
        <v>45469</v>
      </c>
      <c r="P5895" s="276" t="s">
        <v>9761</v>
      </c>
      <c r="Q5895" s="271" t="s">
        <v>100</v>
      </c>
      <c r="R5895" s="86"/>
    </row>
    <row r="5896" spans="1:18" ht="23.25" hidden="1" customHeight="1" x14ac:dyDescent="0.25">
      <c r="A5896" s="124" t="s">
        <v>6</v>
      </c>
      <c r="B5896" s="124" t="s">
        <v>7114</v>
      </c>
      <c r="C5896" s="664" t="s">
        <v>166</v>
      </c>
      <c r="D5896" s="122" t="s">
        <v>7115</v>
      </c>
      <c r="E5896" s="440" t="s">
        <v>7116</v>
      </c>
      <c r="F5896" s="122" t="s">
        <v>94</v>
      </c>
      <c r="G5896" s="664">
        <v>2</v>
      </c>
      <c r="H5896" s="1091"/>
      <c r="I5896" s="1091"/>
      <c r="J5896" s="500">
        <v>45463</v>
      </c>
      <c r="K5896" s="673" t="s">
        <v>166</v>
      </c>
      <c r="L5896" s="270"/>
      <c r="M5896" s="844" t="s">
        <v>935</v>
      </c>
      <c r="N5896" s="654">
        <v>45477</v>
      </c>
      <c r="O5896" s="654">
        <v>45484</v>
      </c>
      <c r="P5896" s="270"/>
      <c r="Q5896" s="269" t="s">
        <v>67</v>
      </c>
      <c r="R5896" s="124"/>
    </row>
    <row r="5897" spans="1:18" ht="23.25" hidden="1" customHeight="1" x14ac:dyDescent="0.25">
      <c r="A5897" s="472" t="s">
        <v>103</v>
      </c>
      <c r="B5897" s="523" t="s">
        <v>5549</v>
      </c>
      <c r="C5897" s="949" t="s">
        <v>784</v>
      </c>
      <c r="D5897" s="949" t="s">
        <v>5550</v>
      </c>
      <c r="E5897" s="455" t="s">
        <v>5551</v>
      </c>
      <c r="F5897" s="332" t="s">
        <v>50</v>
      </c>
      <c r="G5897" s="332">
        <v>10</v>
      </c>
      <c r="H5897" s="996"/>
      <c r="I5897" s="996"/>
      <c r="J5897" s="420">
        <v>45448</v>
      </c>
      <c r="K5897" s="598" t="s">
        <v>784</v>
      </c>
      <c r="L5897" s="585"/>
      <c r="M5897" s="652" t="s">
        <v>3073</v>
      </c>
      <c r="N5897" s="653">
        <v>45455</v>
      </c>
      <c r="O5897" s="653">
        <v>45460</v>
      </c>
      <c r="P5897" s="455"/>
      <c r="Q5897" s="276" t="s">
        <v>67</v>
      </c>
      <c r="R5897" s="455"/>
    </row>
    <row r="5898" spans="1:18" s="564" customFormat="1" ht="23.25" hidden="1" customHeight="1" x14ac:dyDescent="0.25">
      <c r="A5898" s="4" t="s">
        <v>103</v>
      </c>
      <c r="B5898" s="4" t="s">
        <v>5549</v>
      </c>
      <c r="C5898" s="659" t="s">
        <v>784</v>
      </c>
      <c r="D5898" s="332" t="s">
        <v>5562</v>
      </c>
      <c r="E5898" s="479" t="s">
        <v>5563</v>
      </c>
      <c r="F5898" s="332" t="s">
        <v>50</v>
      </c>
      <c r="G5898" s="332">
        <v>4</v>
      </c>
      <c r="H5898" s="996"/>
      <c r="I5898" s="996"/>
      <c r="J5898" s="420">
        <v>45448</v>
      </c>
      <c r="K5898" s="598" t="s">
        <v>784</v>
      </c>
      <c r="L5898" s="585"/>
      <c r="M5898" s="652" t="s">
        <v>3073</v>
      </c>
      <c r="N5898" s="653">
        <v>45455</v>
      </c>
      <c r="O5898" s="653">
        <v>45460</v>
      </c>
      <c r="P5898" s="455"/>
      <c r="Q5898" s="276" t="s">
        <v>67</v>
      </c>
      <c r="R5898" s="86"/>
    </row>
    <row r="5899" spans="1:18" ht="23.25" hidden="1" customHeight="1" x14ac:dyDescent="0.25">
      <c r="A5899" s="440" t="s">
        <v>9</v>
      </c>
      <c r="B5899" s="124" t="s">
        <v>9762</v>
      </c>
      <c r="C5899" s="118"/>
      <c r="D5899" s="118"/>
      <c r="E5899" s="124" t="s">
        <v>9763</v>
      </c>
      <c r="F5899" s="118" t="s">
        <v>50</v>
      </c>
      <c r="G5899" s="118">
        <v>10</v>
      </c>
      <c r="H5899" s="650"/>
      <c r="I5899" s="650"/>
      <c r="J5899" s="168">
        <v>45260</v>
      </c>
      <c r="K5899" s="673" t="s">
        <v>76</v>
      </c>
      <c r="L5899" s="310"/>
      <c r="M5899" s="652" t="s">
        <v>1258</v>
      </c>
      <c r="N5899" s="654">
        <v>45162</v>
      </c>
      <c r="O5899" s="674"/>
      <c r="P5899" s="118"/>
      <c r="Q5899" s="271" t="s">
        <v>67</v>
      </c>
      <c r="R5899" s="455">
        <f>IF(F5899&lt;&gt;"",YEAR(J5899))</f>
        <v>2023</v>
      </c>
    </row>
    <row r="5900" spans="1:18" ht="23.25" hidden="1" customHeight="1" x14ac:dyDescent="0.25">
      <c r="A5900" s="1092" t="s">
        <v>9</v>
      </c>
      <c r="B5900" s="529" t="s">
        <v>9764</v>
      </c>
      <c r="C5900" s="1093"/>
      <c r="D5900" s="1093"/>
      <c r="E5900" s="529" t="s">
        <v>9765</v>
      </c>
      <c r="F5900" s="1094" t="s">
        <v>2334</v>
      </c>
      <c r="G5900" s="1094">
        <v>30</v>
      </c>
      <c r="H5900" s="707">
        <v>4.08</v>
      </c>
      <c r="J5900" s="1095">
        <v>45260</v>
      </c>
      <c r="K5900" s="1096" t="s">
        <v>76</v>
      </c>
      <c r="M5900" s="645" t="s">
        <v>2351</v>
      </c>
      <c r="N5900" s="957">
        <v>45021</v>
      </c>
      <c r="P5900" s="272"/>
      <c r="Q5900" s="274" t="s">
        <v>77</v>
      </c>
      <c r="R5900" s="455">
        <f>IF(F5900&lt;&gt;"",YEAR(J5900))</f>
        <v>2023</v>
      </c>
    </row>
    <row r="5901" spans="1:18" ht="23.25" hidden="1" customHeight="1" x14ac:dyDescent="0.25">
      <c r="A5901" s="1092" t="s">
        <v>9</v>
      </c>
      <c r="B5901" s="529" t="s">
        <v>9764</v>
      </c>
      <c r="C5901" s="1093"/>
      <c r="D5901" s="1093"/>
      <c r="E5901" s="529" t="s">
        <v>9766</v>
      </c>
      <c r="F5901" s="1094" t="s">
        <v>2334</v>
      </c>
      <c r="G5901" s="1094">
        <v>10</v>
      </c>
      <c r="H5901" s="707">
        <v>32.549999999999997</v>
      </c>
      <c r="J5901" s="1095">
        <v>45260</v>
      </c>
      <c r="K5901" s="1096" t="s">
        <v>76</v>
      </c>
      <c r="M5901" s="645" t="s">
        <v>2351</v>
      </c>
      <c r="N5901" s="957">
        <v>45021</v>
      </c>
      <c r="P5901" s="272"/>
      <c r="Q5901" s="274" t="s">
        <v>77</v>
      </c>
      <c r="R5901" s="455">
        <f>IF(F5901&lt;&gt;"",YEAR(J5901))</f>
        <v>2023</v>
      </c>
    </row>
    <row r="5902" spans="1:18" ht="23.25" hidden="1" customHeight="1" x14ac:dyDescent="0.25">
      <c r="A5902" s="1092" t="s">
        <v>9</v>
      </c>
      <c r="B5902" s="529" t="s">
        <v>9764</v>
      </c>
      <c r="C5902" s="1093"/>
      <c r="D5902" s="1093"/>
      <c r="E5902" s="529" t="s">
        <v>9767</v>
      </c>
      <c r="F5902" s="1094" t="s">
        <v>2334</v>
      </c>
      <c r="G5902" s="1094">
        <v>10</v>
      </c>
      <c r="H5902" s="707">
        <v>37.31</v>
      </c>
      <c r="J5902" s="1095">
        <v>45260</v>
      </c>
      <c r="K5902" s="1096" t="s">
        <v>76</v>
      </c>
      <c r="M5902" s="645" t="s">
        <v>2351</v>
      </c>
      <c r="N5902" s="957">
        <v>45021</v>
      </c>
      <c r="P5902" s="272"/>
      <c r="Q5902" s="274" t="s">
        <v>77</v>
      </c>
      <c r="R5902" s="455">
        <f>IF(F5902&lt;&gt;"",YEAR(J5902))</f>
        <v>2023</v>
      </c>
    </row>
    <row r="5903" spans="1:18" ht="23.25" hidden="1" customHeight="1" x14ac:dyDescent="0.25">
      <c r="A5903" s="440" t="s">
        <v>9</v>
      </c>
      <c r="B5903" s="124" t="s">
        <v>9768</v>
      </c>
      <c r="C5903" s="118"/>
      <c r="D5903" s="118"/>
      <c r="E5903" s="124" t="s">
        <v>9769</v>
      </c>
      <c r="F5903" s="118" t="s">
        <v>50</v>
      </c>
      <c r="G5903" s="118">
        <v>10</v>
      </c>
      <c r="H5903" s="650"/>
      <c r="I5903" s="650"/>
      <c r="J5903" s="168">
        <v>45260</v>
      </c>
      <c r="K5903" s="673" t="s">
        <v>76</v>
      </c>
      <c r="L5903" s="310"/>
      <c r="M5903" s="652" t="s">
        <v>1258</v>
      </c>
      <c r="N5903" s="654">
        <v>45162</v>
      </c>
      <c r="O5903" s="674"/>
      <c r="P5903" s="118"/>
      <c r="Q5903" s="271" t="s">
        <v>67</v>
      </c>
      <c r="R5903" s="455">
        <f>IF(F5903&lt;&gt;"",YEAR(J5903))</f>
        <v>2023</v>
      </c>
    </row>
    <row r="5904" spans="1:18" ht="23.25" hidden="1" customHeight="1" x14ac:dyDescent="0.25">
      <c r="A5904" s="338" t="s">
        <v>9</v>
      </c>
      <c r="B5904" s="384" t="s">
        <v>5777</v>
      </c>
      <c r="C5904" s="376" t="s">
        <v>122</v>
      </c>
      <c r="D5904" s="332" t="s">
        <v>5767</v>
      </c>
      <c r="E5904" s="3" t="s">
        <v>9770</v>
      </c>
      <c r="F5904" s="344" t="s">
        <v>50</v>
      </c>
      <c r="G5904" s="344">
        <v>2</v>
      </c>
      <c r="H5904" s="650"/>
      <c r="I5904" s="650">
        <f>G5904*H5904</f>
        <v>0</v>
      </c>
      <c r="J5904" s="500">
        <v>45475</v>
      </c>
      <c r="K5904" s="673" t="s">
        <v>234</v>
      </c>
      <c r="L5904" s="323" t="s">
        <v>9771</v>
      </c>
      <c r="M5904" s="652" t="s">
        <v>45</v>
      </c>
      <c r="N5904" s="654">
        <v>45533</v>
      </c>
      <c r="O5904" s="654">
        <v>45534</v>
      </c>
      <c r="P5904" s="6"/>
      <c r="Q5904" s="7" t="s">
        <v>100</v>
      </c>
      <c r="R5904" s="455">
        <f>YEAR(J5904)</f>
        <v>2024</v>
      </c>
    </row>
    <row r="5905" spans="1:23" s="1097" customFormat="1" ht="23.25" hidden="1" customHeight="1" x14ac:dyDescent="0.25">
      <c r="A5905" s="330" t="s">
        <v>54</v>
      </c>
      <c r="B5905" s="542" t="s">
        <v>7587</v>
      </c>
      <c r="C5905" s="1031"/>
      <c r="D5905" s="562" t="s">
        <v>7588</v>
      </c>
      <c r="E5905" s="563" t="s">
        <v>7589</v>
      </c>
      <c r="F5905" s="562" t="s">
        <v>32</v>
      </c>
      <c r="G5905" s="1031">
        <v>2</v>
      </c>
      <c r="H5905" s="707"/>
      <c r="I5905" s="707"/>
      <c r="J5905" s="643">
        <v>45699</v>
      </c>
      <c r="K5905" s="604" t="s">
        <v>7590</v>
      </c>
      <c r="L5905" s="274" t="s">
        <v>9772</v>
      </c>
      <c r="M5905" s="645" t="s">
        <v>129</v>
      </c>
      <c r="N5905" s="1025">
        <v>45393</v>
      </c>
      <c r="O5905" s="1025">
        <v>45400</v>
      </c>
      <c r="P5905" s="272"/>
      <c r="Q5905" s="647"/>
      <c r="R5905" s="542"/>
    </row>
    <row r="5906" spans="1:23" ht="23.25" hidden="1" customHeight="1" x14ac:dyDescent="0.25">
      <c r="A5906" s="124" t="s">
        <v>9</v>
      </c>
      <c r="B5906" s="124" t="s">
        <v>9773</v>
      </c>
      <c r="C5906" s="118"/>
      <c r="D5906" s="118" t="s">
        <v>9774</v>
      </c>
      <c r="E5906" s="481" t="s">
        <v>9773</v>
      </c>
      <c r="F5906" s="118" t="s">
        <v>50</v>
      </c>
      <c r="G5906" s="118">
        <v>20</v>
      </c>
      <c r="H5906" s="650" t="s">
        <v>9775</v>
      </c>
      <c r="I5906" s="650" t="s">
        <v>8829</v>
      </c>
      <c r="J5906" s="500">
        <v>44980</v>
      </c>
      <c r="K5906" s="779" t="s">
        <v>1560</v>
      </c>
      <c r="L5906" s="276"/>
      <c r="M5906" s="652" t="s">
        <v>3014</v>
      </c>
      <c r="N5906" s="653">
        <v>44993</v>
      </c>
      <c r="O5906" s="653">
        <v>44999</v>
      </c>
      <c r="P5906" s="276"/>
      <c r="Q5906" s="276" t="s">
        <v>100</v>
      </c>
      <c r="R5906" s="455">
        <f>IF(F5906&lt;&gt;"",YEAR(J5906))</f>
        <v>2023</v>
      </c>
    </row>
    <row r="5907" spans="1:23" ht="23.25" hidden="1" customHeight="1" x14ac:dyDescent="0.25">
      <c r="A5907" s="124" t="s">
        <v>9</v>
      </c>
      <c r="B5907" s="124" t="s">
        <v>9776</v>
      </c>
      <c r="C5907" s="118"/>
      <c r="D5907" s="118" t="s">
        <v>9774</v>
      </c>
      <c r="E5907" s="481" t="s">
        <v>9776</v>
      </c>
      <c r="F5907" s="118" t="s">
        <v>50</v>
      </c>
      <c r="G5907" s="118">
        <v>1</v>
      </c>
      <c r="H5907" s="650" t="s">
        <v>9777</v>
      </c>
      <c r="I5907" s="650" t="s">
        <v>9777</v>
      </c>
      <c r="J5907" s="500">
        <v>44980</v>
      </c>
      <c r="K5907" s="779" t="s">
        <v>1560</v>
      </c>
      <c r="L5907" s="276"/>
      <c r="M5907" s="652" t="s">
        <v>3014</v>
      </c>
      <c r="N5907" s="653">
        <v>44993</v>
      </c>
      <c r="O5907" s="653">
        <v>44999</v>
      </c>
      <c r="P5907" s="276"/>
      <c r="Q5907" s="276" t="s">
        <v>100</v>
      </c>
      <c r="R5907" s="455">
        <f>IF(F5907&lt;&gt;"",YEAR(J5907))</f>
        <v>2023</v>
      </c>
    </row>
    <row r="5908" spans="1:23" s="124" customFormat="1" ht="23.25" hidden="1" customHeight="1" x14ac:dyDescent="0.25">
      <c r="A5908" s="124" t="s">
        <v>9</v>
      </c>
      <c r="B5908" s="124" t="s">
        <v>9778</v>
      </c>
      <c r="C5908" s="118"/>
      <c r="D5908" s="118" t="s">
        <v>9774</v>
      </c>
      <c r="E5908" s="481" t="s">
        <v>9778</v>
      </c>
      <c r="F5908" s="118" t="s">
        <v>50</v>
      </c>
      <c r="G5908" s="118">
        <v>20</v>
      </c>
      <c r="H5908" s="650" t="s">
        <v>9779</v>
      </c>
      <c r="I5908" s="650" t="s">
        <v>9780</v>
      </c>
      <c r="J5908" s="500">
        <v>44980</v>
      </c>
      <c r="K5908" s="779" t="s">
        <v>1560</v>
      </c>
      <c r="L5908" s="276"/>
      <c r="M5908" s="652" t="s">
        <v>3014</v>
      </c>
      <c r="N5908" s="653">
        <v>44993</v>
      </c>
      <c r="O5908" s="653">
        <v>44999</v>
      </c>
      <c r="P5908" s="276"/>
      <c r="Q5908" s="276" t="s">
        <v>100</v>
      </c>
      <c r="R5908" s="455">
        <f>IF(F5908&lt;&gt;"",YEAR(J5908))</f>
        <v>2023</v>
      </c>
    </row>
    <row r="5909" spans="1:23" ht="23.25" hidden="1" customHeight="1" x14ac:dyDescent="0.25">
      <c r="A5909" s="124" t="s">
        <v>154</v>
      </c>
      <c r="B5909" s="124" t="s">
        <v>9781</v>
      </c>
      <c r="C5909" s="118"/>
      <c r="D5909" s="118"/>
      <c r="E5909" s="124" t="s">
        <v>9781</v>
      </c>
      <c r="F5909" s="118" t="s">
        <v>50</v>
      </c>
      <c r="G5909" s="118">
        <v>1</v>
      </c>
      <c r="H5909" s="650"/>
      <c r="I5909" s="650"/>
      <c r="J5909" s="500">
        <v>45061</v>
      </c>
      <c r="K5909" s="673" t="s">
        <v>1560</v>
      </c>
      <c r="L5909" s="276"/>
      <c r="M5909" s="652" t="s">
        <v>4469</v>
      </c>
      <c r="N5909" s="653"/>
      <c r="O5909" s="835"/>
      <c r="P5909" s="158"/>
      <c r="Q5909" s="276" t="s">
        <v>100</v>
      </c>
      <c r="R5909" s="455">
        <f>IF(F5909&lt;&gt;"",YEAR(J5909))</f>
        <v>2023</v>
      </c>
    </row>
    <row r="5910" spans="1:23" ht="23.25" hidden="1" customHeight="1" x14ac:dyDescent="0.25">
      <c r="A5910" s="124" t="s">
        <v>9</v>
      </c>
      <c r="B5910" s="124" t="s">
        <v>9782</v>
      </c>
      <c r="C5910" s="118"/>
      <c r="D5910" s="118"/>
      <c r="E5910" s="124" t="s">
        <v>9782</v>
      </c>
      <c r="F5910" s="118" t="s">
        <v>3964</v>
      </c>
      <c r="G5910" s="118" t="s">
        <v>9783</v>
      </c>
      <c r="H5910" s="650"/>
      <c r="I5910" s="650"/>
      <c r="J5910" s="500">
        <v>45260</v>
      </c>
      <c r="K5910" s="673" t="s">
        <v>1560</v>
      </c>
      <c r="L5910" s="276"/>
      <c r="M5910" s="988" t="s">
        <v>104</v>
      </c>
      <c r="N5910" s="653">
        <v>45278</v>
      </c>
      <c r="O5910" s="653">
        <v>45281</v>
      </c>
      <c r="P5910" s="158"/>
      <c r="Q5910" s="276" t="s">
        <v>100</v>
      </c>
      <c r="R5910" s="455">
        <f>IF(F5910&lt;&gt;"",YEAR(J5910))</f>
        <v>2023</v>
      </c>
    </row>
    <row r="5911" spans="1:23" s="124" customFormat="1" ht="23.25" hidden="1" customHeight="1" x14ac:dyDescent="0.25">
      <c r="A5911" s="124" t="s">
        <v>9</v>
      </c>
      <c r="B5911" s="506" t="s">
        <v>9784</v>
      </c>
      <c r="C5911" s="506"/>
      <c r="D5911" s="506"/>
      <c r="E5911" s="506" t="s">
        <v>9784</v>
      </c>
      <c r="F5911" s="1004" t="s">
        <v>50</v>
      </c>
      <c r="G5911" s="947">
        <v>20</v>
      </c>
      <c r="H5911" s="506"/>
      <c r="I5911" s="650"/>
      <c r="J5911" s="500">
        <v>45356</v>
      </c>
      <c r="K5911" s="673" t="s">
        <v>1560</v>
      </c>
      <c r="L5911" s="276"/>
      <c r="M5911" s="652" t="s">
        <v>4469</v>
      </c>
      <c r="N5911" s="653">
        <v>45438</v>
      </c>
      <c r="O5911" s="835"/>
      <c r="P5911" s="158"/>
      <c r="Q5911" s="271" t="s">
        <v>100</v>
      </c>
      <c r="R5911" s="86"/>
    </row>
    <row r="5912" spans="1:23" ht="23.25" hidden="1" customHeight="1" x14ac:dyDescent="0.25">
      <c r="A5912" s="4" t="s">
        <v>120</v>
      </c>
      <c r="B5912" s="4" t="s">
        <v>4859</v>
      </c>
      <c r="C5912" s="430" t="s">
        <v>917</v>
      </c>
      <c r="D5912" s="410" t="s">
        <v>1922</v>
      </c>
      <c r="E5912" s="333" t="s">
        <v>4860</v>
      </c>
      <c r="F5912" s="332" t="s">
        <v>8873</v>
      </c>
      <c r="G5912" s="332">
        <v>1</v>
      </c>
      <c r="H5912" s="650"/>
      <c r="I5912" s="650"/>
      <c r="J5912" s="419">
        <v>45411</v>
      </c>
      <c r="K5912" s="597" t="s">
        <v>1560</v>
      </c>
      <c r="L5912" s="323"/>
      <c r="M5912" s="652" t="s">
        <v>4469</v>
      </c>
      <c r="N5912" s="653">
        <v>45438</v>
      </c>
      <c r="O5912" s="654"/>
      <c r="P5912" s="430"/>
      <c r="Q5912" s="2" t="s">
        <v>100</v>
      </c>
      <c r="R5912" s="655"/>
    </row>
    <row r="5913" spans="1:23" s="124" customFormat="1" ht="23.25" hidden="1" customHeight="1" x14ac:dyDescent="0.25">
      <c r="A5913" s="124" t="s">
        <v>4</v>
      </c>
      <c r="B5913" s="124" t="s">
        <v>9785</v>
      </c>
      <c r="C5913" s="118" t="s">
        <v>8954</v>
      </c>
      <c r="D5913" s="118">
        <v>109740209</v>
      </c>
      <c r="E5913" s="124" t="s">
        <v>9785</v>
      </c>
      <c r="F5913" s="118" t="s">
        <v>9679</v>
      </c>
      <c r="G5913" s="118">
        <v>1</v>
      </c>
      <c r="H5913" s="650"/>
      <c r="I5913" s="650">
        <v>20.9</v>
      </c>
      <c r="J5913" s="500">
        <v>44935</v>
      </c>
      <c r="K5913" s="673" t="s">
        <v>3203</v>
      </c>
      <c r="L5913" s="276"/>
      <c r="M5913" s="652" t="s">
        <v>3106</v>
      </c>
      <c r="N5913" s="654">
        <v>45324</v>
      </c>
      <c r="O5913" s="835"/>
      <c r="P5913" s="158"/>
      <c r="Q5913" s="276" t="s">
        <v>100</v>
      </c>
      <c r="R5913" s="455">
        <f>IF(F5913&lt;&gt;"",YEAR(J5913))</f>
        <v>2023</v>
      </c>
      <c r="S5913" s="523"/>
      <c r="T5913" s="523"/>
      <c r="U5913" s="523"/>
      <c r="V5913" s="523"/>
      <c r="W5913" s="523"/>
    </row>
    <row r="5914" spans="1:23" ht="23.25" hidden="1" customHeight="1" x14ac:dyDescent="0.25">
      <c r="A5914" s="124" t="s">
        <v>4</v>
      </c>
      <c r="B5914" s="124" t="s">
        <v>9786</v>
      </c>
      <c r="C5914" s="118"/>
      <c r="D5914" s="118" t="s">
        <v>9787</v>
      </c>
      <c r="E5914" s="124" t="s">
        <v>9786</v>
      </c>
      <c r="F5914" s="118" t="s">
        <v>50</v>
      </c>
      <c r="G5914" s="118">
        <v>1</v>
      </c>
      <c r="H5914" s="650"/>
      <c r="I5914" s="650" t="s">
        <v>9788</v>
      </c>
      <c r="J5914" s="500">
        <v>44996</v>
      </c>
      <c r="K5914" s="673" t="s">
        <v>1560</v>
      </c>
      <c r="L5914" s="276"/>
      <c r="M5914" s="652" t="s">
        <v>3106</v>
      </c>
      <c r="N5914" s="654">
        <v>45324</v>
      </c>
      <c r="O5914" s="835"/>
      <c r="P5914" s="158"/>
      <c r="Q5914" s="276" t="s">
        <v>67</v>
      </c>
      <c r="R5914" s="455">
        <f>IF(F5914&lt;&gt;"",YEAR(J5914))</f>
        <v>2023</v>
      </c>
    </row>
    <row r="5915" spans="1:23" s="124" customFormat="1" ht="23.25" hidden="1" customHeight="1" x14ac:dyDescent="0.25">
      <c r="A5915" s="124" t="s">
        <v>1378</v>
      </c>
      <c r="B5915" s="124" t="s">
        <v>9789</v>
      </c>
      <c r="C5915" s="118" t="s">
        <v>7279</v>
      </c>
      <c r="D5915" s="118">
        <v>4004165834</v>
      </c>
      <c r="E5915" s="124" t="s">
        <v>9789</v>
      </c>
      <c r="F5915" s="118" t="s">
        <v>144</v>
      </c>
      <c r="G5915" s="661">
        <v>4</v>
      </c>
      <c r="H5915" s="650"/>
      <c r="I5915" s="650"/>
      <c r="J5915" s="500">
        <v>45086</v>
      </c>
      <c r="K5915" s="673" t="s">
        <v>1560</v>
      </c>
      <c r="L5915" s="276"/>
      <c r="M5915" s="988" t="s">
        <v>85</v>
      </c>
      <c r="N5915" s="654">
        <v>45615</v>
      </c>
      <c r="O5915" s="654">
        <v>45618</v>
      </c>
      <c r="P5915" s="158"/>
      <c r="Q5915" s="276" t="s">
        <v>100</v>
      </c>
      <c r="R5915" s="455">
        <f>IF(F5915&lt;&gt;"",YEAR(J5915))</f>
        <v>2023</v>
      </c>
    </row>
    <row r="5916" spans="1:23" ht="23.25" hidden="1" customHeight="1" x14ac:dyDescent="0.25">
      <c r="A5916" s="124" t="s">
        <v>1378</v>
      </c>
      <c r="B5916" s="124" t="s">
        <v>9789</v>
      </c>
      <c r="C5916" s="118" t="s">
        <v>7279</v>
      </c>
      <c r="D5916" s="118">
        <v>3165584</v>
      </c>
      <c r="E5916" s="124" t="s">
        <v>9789</v>
      </c>
      <c r="F5916" s="118" t="s">
        <v>50</v>
      </c>
      <c r="G5916" s="661">
        <v>4</v>
      </c>
      <c r="H5916" s="650"/>
      <c r="I5916" s="650"/>
      <c r="J5916" s="500">
        <v>45086</v>
      </c>
      <c r="K5916" s="673" t="s">
        <v>1560</v>
      </c>
      <c r="L5916" s="276"/>
      <c r="M5916" s="988" t="s">
        <v>85</v>
      </c>
      <c r="N5916" s="654">
        <v>45615</v>
      </c>
      <c r="O5916" s="654">
        <v>45618</v>
      </c>
      <c r="P5916" s="158"/>
      <c r="Q5916" s="276" t="s">
        <v>100</v>
      </c>
      <c r="R5916" s="455">
        <f>IF(F5916&lt;&gt;"",YEAR(J5916))</f>
        <v>2023</v>
      </c>
    </row>
    <row r="5917" spans="1:23" ht="23.25" hidden="1" customHeight="1" x14ac:dyDescent="0.25">
      <c r="A5917" s="124" t="s">
        <v>4</v>
      </c>
      <c r="B5917" s="124" t="s">
        <v>9790</v>
      </c>
      <c r="C5917" s="118" t="s">
        <v>9494</v>
      </c>
      <c r="D5917" s="118">
        <v>7484304070</v>
      </c>
      <c r="E5917" s="124" t="s">
        <v>9790</v>
      </c>
      <c r="F5917" s="118" t="s">
        <v>50</v>
      </c>
      <c r="G5917" s="118">
        <v>1</v>
      </c>
      <c r="H5917" s="650"/>
      <c r="I5917" s="650"/>
      <c r="J5917" s="500">
        <v>45384</v>
      </c>
      <c r="K5917" s="673" t="s">
        <v>1560</v>
      </c>
      <c r="L5917" s="276"/>
      <c r="M5917" s="652" t="s">
        <v>3014</v>
      </c>
      <c r="N5917" s="654">
        <v>45398</v>
      </c>
      <c r="O5917" s="835"/>
      <c r="P5917" s="158"/>
      <c r="Q5917" s="276" t="s">
        <v>100</v>
      </c>
      <c r="R5917" s="86"/>
    </row>
    <row r="5918" spans="1:23" ht="23.25" hidden="1" customHeight="1" x14ac:dyDescent="0.25">
      <c r="A5918" s="124" t="s">
        <v>4</v>
      </c>
      <c r="B5918" s="124" t="s">
        <v>9791</v>
      </c>
      <c r="C5918" s="118"/>
      <c r="D5918" s="118"/>
      <c r="E5918" s="124" t="s">
        <v>9791</v>
      </c>
      <c r="F5918" s="118" t="s">
        <v>50</v>
      </c>
      <c r="G5918" s="118">
        <v>1</v>
      </c>
      <c r="H5918" s="650"/>
      <c r="I5918" s="650"/>
      <c r="J5918" s="500">
        <v>45414</v>
      </c>
      <c r="K5918" s="673" t="s">
        <v>1560</v>
      </c>
      <c r="L5918" s="276"/>
      <c r="M5918" s="652" t="s">
        <v>3014</v>
      </c>
      <c r="N5918" s="654">
        <v>45398</v>
      </c>
      <c r="O5918" s="835"/>
      <c r="P5918" s="158"/>
      <c r="Q5918" s="276" t="s">
        <v>100</v>
      </c>
      <c r="R5918" s="86"/>
    </row>
    <row r="5919" spans="1:23" ht="32.25" hidden="1" customHeight="1" x14ac:dyDescent="0.25">
      <c r="A5919" s="124" t="s">
        <v>4</v>
      </c>
      <c r="B5919" s="124" t="s">
        <v>9792</v>
      </c>
      <c r="C5919" s="118"/>
      <c r="D5919" s="118" t="s">
        <v>9793</v>
      </c>
      <c r="E5919" s="124" t="s">
        <v>9794</v>
      </c>
      <c r="F5919" s="118" t="s">
        <v>4930</v>
      </c>
      <c r="G5919" s="661">
        <v>2</v>
      </c>
      <c r="H5919" s="650">
        <v>2.6</v>
      </c>
      <c r="I5919" s="650">
        <v>5.2</v>
      </c>
      <c r="J5919" s="500">
        <v>45475</v>
      </c>
      <c r="K5919" s="673" t="s">
        <v>1560</v>
      </c>
      <c r="L5919" s="276" t="s">
        <v>9795</v>
      </c>
      <c r="M5919" s="652" t="s">
        <v>85</v>
      </c>
      <c r="N5919" s="654"/>
      <c r="O5919" s="835"/>
      <c r="P5919" s="158"/>
      <c r="Q5919" s="276" t="s">
        <v>100</v>
      </c>
      <c r="R5919" s="86"/>
      <c r="S5919" s="564"/>
      <c r="T5919" s="564"/>
      <c r="U5919" s="564"/>
      <c r="V5919" s="564"/>
      <c r="W5919" s="564"/>
    </row>
    <row r="5920" spans="1:23" s="124" customFormat="1" ht="23.25" hidden="1" customHeight="1" x14ac:dyDescent="0.25">
      <c r="A5920" s="124" t="s">
        <v>4</v>
      </c>
      <c r="B5920" s="124" t="s">
        <v>9796</v>
      </c>
      <c r="C5920" s="118"/>
      <c r="D5920" s="118"/>
      <c r="E5920" s="124" t="s">
        <v>9796</v>
      </c>
      <c r="F5920" s="118" t="s">
        <v>50</v>
      </c>
      <c r="G5920" s="118">
        <v>2</v>
      </c>
      <c r="H5920" s="650"/>
      <c r="I5920" s="650">
        <f>H5920*G5920</f>
        <v>0</v>
      </c>
      <c r="J5920" s="500" t="s">
        <v>9282</v>
      </c>
      <c r="K5920" s="673" t="s">
        <v>3203</v>
      </c>
      <c r="L5920" s="276"/>
      <c r="M5920" s="652" t="s">
        <v>3106</v>
      </c>
      <c r="N5920" s="654">
        <v>45324</v>
      </c>
      <c r="O5920" s="835"/>
      <c r="P5920" s="455"/>
      <c r="Q5920" s="124" t="s">
        <v>100</v>
      </c>
    </row>
    <row r="5921" spans="1:23" s="124" customFormat="1" ht="23.25" hidden="1" customHeight="1" x14ac:dyDescent="0.25">
      <c r="A5921" s="124" t="s">
        <v>1378</v>
      </c>
      <c r="B5921" s="124" t="s">
        <v>7775</v>
      </c>
      <c r="C5921" s="118"/>
      <c r="D5921" s="118" t="s">
        <v>7776</v>
      </c>
      <c r="E5921" s="124" t="s">
        <v>7775</v>
      </c>
      <c r="F5921" s="158" t="s">
        <v>8402</v>
      </c>
      <c r="G5921" s="158">
        <v>2</v>
      </c>
      <c r="H5921" s="650">
        <v>13.6</v>
      </c>
      <c r="I5921" s="650">
        <v>13.6</v>
      </c>
      <c r="J5921" s="168" t="s">
        <v>9230</v>
      </c>
      <c r="K5921" s="673" t="s">
        <v>1560</v>
      </c>
      <c r="L5921" s="276"/>
      <c r="M5921" s="652" t="s">
        <v>4607</v>
      </c>
      <c r="N5921" s="653">
        <v>45405</v>
      </c>
      <c r="O5921" s="653"/>
      <c r="P5921" s="158"/>
      <c r="Q5921" s="276" t="s">
        <v>100</v>
      </c>
      <c r="R5921" s="455"/>
    </row>
    <row r="5922" spans="1:23" s="124" customFormat="1" ht="23.25" hidden="1" customHeight="1" x14ac:dyDescent="0.25">
      <c r="A5922" s="438" t="s">
        <v>4</v>
      </c>
      <c r="B5922" s="86" t="s">
        <v>9797</v>
      </c>
      <c r="C5922" s="661" t="s">
        <v>8020</v>
      </c>
      <c r="D5922" s="118">
        <v>186230207</v>
      </c>
      <c r="E5922" s="124" t="s">
        <v>2196</v>
      </c>
      <c r="F5922" s="118" t="s">
        <v>8402</v>
      </c>
      <c r="G5922" s="661">
        <v>1</v>
      </c>
      <c r="H5922" s="650">
        <v>38.5</v>
      </c>
      <c r="I5922" s="650"/>
      <c r="J5922" s="168" t="s">
        <v>9230</v>
      </c>
      <c r="K5922" s="671" t="s">
        <v>1560</v>
      </c>
      <c r="L5922" s="312"/>
      <c r="M5922" s="652" t="s">
        <v>4607</v>
      </c>
      <c r="N5922" s="653">
        <v>45405</v>
      </c>
      <c r="O5922" s="654"/>
      <c r="P5922" s="118"/>
      <c r="Q5922" s="271" t="s">
        <v>100</v>
      </c>
      <c r="R5922" s="455"/>
    </row>
    <row r="5923" spans="1:23" s="124" customFormat="1" ht="23.25" hidden="1" customHeight="1" x14ac:dyDescent="0.25">
      <c r="A5923" s="124" t="s">
        <v>4</v>
      </c>
      <c r="B5923" s="124" t="s">
        <v>9798</v>
      </c>
      <c r="C5923" s="118" t="s">
        <v>1699</v>
      </c>
      <c r="D5923" s="118">
        <v>74250044</v>
      </c>
      <c r="E5923" s="124" t="s">
        <v>9799</v>
      </c>
      <c r="F5923" s="118" t="s">
        <v>8402</v>
      </c>
      <c r="G5923" s="118">
        <v>1</v>
      </c>
      <c r="H5923" s="778"/>
      <c r="I5923" s="650"/>
      <c r="J5923" s="500" t="s">
        <v>9230</v>
      </c>
      <c r="K5923" s="673" t="s">
        <v>1560</v>
      </c>
      <c r="L5923" s="276"/>
      <c r="M5923" s="652" t="s">
        <v>4607</v>
      </c>
      <c r="N5923" s="653">
        <v>45405</v>
      </c>
      <c r="O5923" s="835"/>
      <c r="P5923" s="158"/>
      <c r="Q5923" s="271" t="s">
        <v>100</v>
      </c>
      <c r="R5923" s="86"/>
    </row>
    <row r="5924" spans="1:23" s="124" customFormat="1" ht="23.25" hidden="1" customHeight="1" x14ac:dyDescent="0.25">
      <c r="A5924" s="124" t="s">
        <v>4</v>
      </c>
      <c r="B5924" s="124" t="s">
        <v>9800</v>
      </c>
      <c r="C5924" s="118"/>
      <c r="D5924" s="118"/>
      <c r="E5924" s="124" t="s">
        <v>9800</v>
      </c>
      <c r="F5924" s="118" t="s">
        <v>50</v>
      </c>
      <c r="G5924" s="118">
        <v>1</v>
      </c>
      <c r="H5924" s="650"/>
      <c r="I5924" s="650"/>
      <c r="J5924" s="500">
        <v>45421</v>
      </c>
      <c r="K5924" s="673" t="s">
        <v>1560</v>
      </c>
      <c r="L5924" s="276"/>
      <c r="M5924" s="652" t="s">
        <v>4469</v>
      </c>
      <c r="N5924" s="653">
        <v>45438</v>
      </c>
      <c r="O5924" s="835"/>
      <c r="P5924" s="158"/>
      <c r="Q5924" s="271" t="s">
        <v>100</v>
      </c>
      <c r="R5924" s="86"/>
    </row>
    <row r="5925" spans="1:23" s="124" customFormat="1" ht="23.25" hidden="1" customHeight="1" x14ac:dyDescent="0.25">
      <c r="A5925" s="124" t="s">
        <v>4004</v>
      </c>
      <c r="B5925" s="124" t="s">
        <v>9801</v>
      </c>
      <c r="C5925" s="118"/>
      <c r="D5925" s="118"/>
      <c r="E5925" s="124" t="s">
        <v>9801</v>
      </c>
      <c r="F5925" s="118" t="s">
        <v>50</v>
      </c>
      <c r="G5925" s="118">
        <v>2</v>
      </c>
      <c r="H5925" s="650"/>
      <c r="I5925" s="650">
        <f>H5925*G5925</f>
        <v>0</v>
      </c>
      <c r="J5925" s="500">
        <v>45260</v>
      </c>
      <c r="K5925" s="673" t="s">
        <v>3203</v>
      </c>
      <c r="L5925" s="276"/>
      <c r="M5925" s="652" t="s">
        <v>3106</v>
      </c>
      <c r="N5925" s="654">
        <v>45324</v>
      </c>
      <c r="O5925" s="835"/>
      <c r="P5925" s="158"/>
      <c r="Q5925" s="276" t="s">
        <v>100</v>
      </c>
      <c r="R5925" s="455">
        <f>IF(F5925&lt;&gt;"",YEAR(J5925))</f>
        <v>2023</v>
      </c>
    </row>
    <row r="5926" spans="1:23" ht="23.25" hidden="1" customHeight="1" x14ac:dyDescent="0.25">
      <c r="A5926" s="124" t="s">
        <v>9</v>
      </c>
      <c r="B5926" s="124" t="s">
        <v>9802</v>
      </c>
      <c r="C5926" s="118" t="s">
        <v>3403</v>
      </c>
      <c r="D5926" s="118" t="s">
        <v>9803</v>
      </c>
      <c r="E5926" s="507" t="s">
        <v>9804</v>
      </c>
      <c r="F5926" s="118" t="s">
        <v>3141</v>
      </c>
      <c r="G5926" s="118">
        <v>1</v>
      </c>
      <c r="H5926" s="650" t="s">
        <v>9805</v>
      </c>
      <c r="I5926" s="650" t="s">
        <v>9805</v>
      </c>
      <c r="J5926" s="500">
        <v>45455</v>
      </c>
      <c r="K5926" s="673" t="s">
        <v>33</v>
      </c>
      <c r="L5926" s="276"/>
      <c r="M5926" s="652" t="s">
        <v>3073</v>
      </c>
      <c r="N5926" s="654">
        <v>45460</v>
      </c>
      <c r="O5926" s="835"/>
      <c r="P5926" s="276"/>
      <c r="Q5926" s="271" t="s">
        <v>100</v>
      </c>
      <c r="R5926" s="86"/>
    </row>
    <row r="5927" spans="1:23" ht="33" hidden="1" customHeight="1" x14ac:dyDescent="0.25">
      <c r="A5927" s="330" t="s">
        <v>7</v>
      </c>
      <c r="B5927" s="330" t="s">
        <v>9806</v>
      </c>
      <c r="C5927" s="562" t="s">
        <v>9807</v>
      </c>
      <c r="D5927" s="562">
        <v>8623</v>
      </c>
      <c r="E5927" s="330" t="s">
        <v>9806</v>
      </c>
      <c r="F5927" s="562" t="s">
        <v>50</v>
      </c>
      <c r="G5927" s="1031">
        <v>4</v>
      </c>
      <c r="H5927" s="1098" t="s">
        <v>9808</v>
      </c>
      <c r="I5927" s="707" t="s">
        <v>9809</v>
      </c>
      <c r="J5927" s="643">
        <v>45448</v>
      </c>
      <c r="K5927" s="644" t="s">
        <v>1560</v>
      </c>
      <c r="L5927" s="274" t="s">
        <v>9810</v>
      </c>
      <c r="M5927" s="1024" t="s">
        <v>85</v>
      </c>
      <c r="N5927" s="1025" t="s">
        <v>9811</v>
      </c>
    </row>
    <row r="5928" spans="1:23" ht="39.75" hidden="1" customHeight="1" x14ac:dyDescent="0.25">
      <c r="A5928" s="330" t="s">
        <v>7</v>
      </c>
      <c r="B5928" s="330" t="s">
        <v>9812</v>
      </c>
      <c r="C5928" s="562" t="s">
        <v>9807</v>
      </c>
      <c r="D5928" s="562">
        <v>8607</v>
      </c>
      <c r="E5928" s="330" t="s">
        <v>9812</v>
      </c>
      <c r="F5928" s="562" t="s">
        <v>50</v>
      </c>
      <c r="G5928" s="1031">
        <v>4</v>
      </c>
      <c r="H5928" s="1098" t="s">
        <v>9813</v>
      </c>
      <c r="I5928" s="707" t="s">
        <v>9814</v>
      </c>
      <c r="J5928" s="643">
        <v>45448</v>
      </c>
      <c r="K5928" s="644" t="s">
        <v>1560</v>
      </c>
      <c r="L5928" s="274" t="s">
        <v>9810</v>
      </c>
      <c r="M5928" s="1024" t="s">
        <v>85</v>
      </c>
      <c r="N5928" s="1025" t="s">
        <v>9811</v>
      </c>
    </row>
    <row r="5929" spans="1:23" s="124" customFormat="1" ht="23.25" hidden="1" customHeight="1" x14ac:dyDescent="0.25">
      <c r="A5929" s="124" t="s">
        <v>9</v>
      </c>
      <c r="B5929" s="124" t="s">
        <v>9815</v>
      </c>
      <c r="C5929" s="118"/>
      <c r="D5929" s="118"/>
      <c r="E5929" s="124" t="s">
        <v>9816</v>
      </c>
      <c r="F5929" s="118" t="s">
        <v>50</v>
      </c>
      <c r="G5929" s="118" t="s">
        <v>9817</v>
      </c>
      <c r="H5929" s="778"/>
      <c r="I5929" s="650"/>
      <c r="J5929" s="500">
        <v>45447</v>
      </c>
      <c r="K5929" s="673" t="s">
        <v>1560</v>
      </c>
      <c r="L5929" s="276"/>
      <c r="M5929" s="652" t="s">
        <v>3073</v>
      </c>
      <c r="N5929" s="653">
        <v>45456</v>
      </c>
      <c r="O5929" s="835"/>
      <c r="P5929" s="276"/>
      <c r="Q5929" s="271" t="s">
        <v>67</v>
      </c>
      <c r="R5929" s="86"/>
    </row>
    <row r="5930" spans="1:23" s="124" customFormat="1" ht="23.25" hidden="1" customHeight="1" x14ac:dyDescent="0.25">
      <c r="A5930" s="124" t="s">
        <v>4</v>
      </c>
      <c r="B5930" s="124" t="s">
        <v>8243</v>
      </c>
      <c r="C5930" s="118" t="s">
        <v>8244</v>
      </c>
      <c r="D5930" s="118">
        <v>4932430905</v>
      </c>
      <c r="E5930" s="523" t="s">
        <v>8245</v>
      </c>
      <c r="F5930" s="118" t="s">
        <v>50</v>
      </c>
      <c r="G5930" s="118">
        <v>1</v>
      </c>
      <c r="H5930" s="650"/>
      <c r="I5930" s="650"/>
      <c r="J5930" s="168">
        <v>45476</v>
      </c>
      <c r="K5930" s="673" t="s">
        <v>3203</v>
      </c>
      <c r="L5930" s="276"/>
      <c r="M5930" s="652" t="s">
        <v>60</v>
      </c>
      <c r="N5930" s="654">
        <v>45560</v>
      </c>
      <c r="O5930" s="653"/>
      <c r="P5930" s="158"/>
      <c r="Q5930" s="276" t="s">
        <v>100</v>
      </c>
      <c r="R5930" s="455">
        <f>IF(F5930&lt;&gt;"",YEAR(J5930))</f>
        <v>2024</v>
      </c>
    </row>
    <row r="5931" spans="1:23" ht="23.25" hidden="1" customHeight="1" x14ac:dyDescent="0.25">
      <c r="A5931" s="124" t="s">
        <v>0</v>
      </c>
      <c r="B5931" s="124" t="s">
        <v>9818</v>
      </c>
      <c r="C5931" s="118" t="s">
        <v>220</v>
      </c>
      <c r="D5931" s="118">
        <v>10933</v>
      </c>
      <c r="E5931" s="124" t="s">
        <v>9819</v>
      </c>
      <c r="F5931" s="118" t="s">
        <v>94</v>
      </c>
      <c r="G5931" s="118">
        <v>20</v>
      </c>
      <c r="H5931" s="650">
        <v>7.89</v>
      </c>
      <c r="I5931" s="1099">
        <f>H5931*G5931</f>
        <v>157.79999999999998</v>
      </c>
      <c r="J5931" s="500" t="s">
        <v>9820</v>
      </c>
      <c r="K5931" s="673" t="s">
        <v>220</v>
      </c>
      <c r="L5931" s="276"/>
      <c r="M5931" s="652" t="s">
        <v>3073</v>
      </c>
      <c r="N5931" s="654">
        <v>45460</v>
      </c>
      <c r="O5931" s="654">
        <v>45484</v>
      </c>
      <c r="P5931" s="276"/>
      <c r="Q5931" s="271" t="s">
        <v>100</v>
      </c>
      <c r="R5931" s="86"/>
    </row>
    <row r="5932" spans="1:23" ht="23.25" hidden="1" customHeight="1" x14ac:dyDescent="0.25">
      <c r="A5932" s="124" t="s">
        <v>0</v>
      </c>
      <c r="B5932" s="124" t="s">
        <v>9821</v>
      </c>
      <c r="C5932" s="118" t="s">
        <v>220</v>
      </c>
      <c r="D5932" s="118">
        <v>11562</v>
      </c>
      <c r="E5932" s="124" t="s">
        <v>9822</v>
      </c>
      <c r="F5932" s="118" t="s">
        <v>94</v>
      </c>
      <c r="G5932" s="118">
        <v>2</v>
      </c>
      <c r="H5932" s="778"/>
      <c r="I5932" s="650"/>
      <c r="J5932" s="500">
        <v>45471</v>
      </c>
      <c r="K5932" s="673" t="s">
        <v>220</v>
      </c>
      <c r="L5932" s="276"/>
      <c r="M5932" s="652" t="s">
        <v>935</v>
      </c>
      <c r="N5932" s="654">
        <v>45477</v>
      </c>
      <c r="O5932" s="654">
        <v>45484</v>
      </c>
      <c r="P5932" s="276"/>
      <c r="Q5932" s="271" t="s">
        <v>100</v>
      </c>
      <c r="R5932" s="86"/>
    </row>
    <row r="5933" spans="1:23" ht="23.25" hidden="1" customHeight="1" x14ac:dyDescent="0.25">
      <c r="A5933" s="124" t="s">
        <v>0</v>
      </c>
      <c r="B5933" s="124" t="s">
        <v>9821</v>
      </c>
      <c r="C5933" s="118" t="s">
        <v>220</v>
      </c>
      <c r="D5933" s="118" t="s">
        <v>9823</v>
      </c>
      <c r="E5933" s="124" t="s">
        <v>9824</v>
      </c>
      <c r="F5933" s="118" t="s">
        <v>94</v>
      </c>
      <c r="G5933" s="118">
        <v>2</v>
      </c>
      <c r="H5933" s="778"/>
      <c r="I5933" s="650"/>
      <c r="J5933" s="500">
        <v>45471</v>
      </c>
      <c r="K5933" s="673" t="s">
        <v>220</v>
      </c>
      <c r="L5933" s="276"/>
      <c r="M5933" s="652" t="s">
        <v>935</v>
      </c>
      <c r="N5933" s="654">
        <v>45477</v>
      </c>
      <c r="O5933" s="654">
        <v>45484</v>
      </c>
      <c r="P5933" s="276"/>
      <c r="Q5933" s="271" t="s">
        <v>100</v>
      </c>
      <c r="R5933" s="86"/>
    </row>
    <row r="5934" spans="1:23" ht="23.25" hidden="1" customHeight="1" x14ac:dyDescent="0.25">
      <c r="A5934" s="445" t="s">
        <v>0</v>
      </c>
      <c r="B5934" s="124" t="s">
        <v>9825</v>
      </c>
      <c r="C5934" s="118" t="s">
        <v>5524</v>
      </c>
      <c r="D5934" s="898" t="s">
        <v>9826</v>
      </c>
      <c r="E5934" s="481" t="s">
        <v>9827</v>
      </c>
      <c r="F5934" s="118" t="s">
        <v>3141</v>
      </c>
      <c r="G5934" s="118">
        <v>1</v>
      </c>
      <c r="H5934" s="650">
        <v>1548.71</v>
      </c>
      <c r="I5934" s="650">
        <f>G5934*H5934</f>
        <v>1548.71</v>
      </c>
      <c r="J5934" s="500">
        <v>44986</v>
      </c>
      <c r="K5934" s="673" t="s">
        <v>5524</v>
      </c>
      <c r="L5934" s="276" t="s">
        <v>9828</v>
      </c>
      <c r="M5934" s="652" t="s">
        <v>3498</v>
      </c>
      <c r="N5934" s="653">
        <v>45131</v>
      </c>
      <c r="O5934" s="653">
        <v>45496</v>
      </c>
      <c r="P5934" s="276" t="s">
        <v>45</v>
      </c>
      <c r="Q5934" s="2" t="s">
        <v>100</v>
      </c>
      <c r="R5934" s="455">
        <f>IF(F5934&lt;&gt;"",YEAR(J5934))</f>
        <v>2023</v>
      </c>
      <c r="S5934" s="564"/>
      <c r="T5934" s="564"/>
      <c r="U5934" s="564"/>
      <c r="V5934" s="564"/>
      <c r="W5934" s="564"/>
    </row>
    <row r="5935" spans="1:23" ht="23.25" hidden="1" customHeight="1" x14ac:dyDescent="0.25">
      <c r="A5935" s="124" t="s">
        <v>6444</v>
      </c>
      <c r="B5935" s="506" t="s">
        <v>7282</v>
      </c>
      <c r="C5935" s="947" t="s">
        <v>5524</v>
      </c>
      <c r="D5935" s="1100">
        <v>3131012</v>
      </c>
      <c r="E5935" s="506" t="s">
        <v>7284</v>
      </c>
      <c r="F5935" s="947" t="s">
        <v>2334</v>
      </c>
      <c r="G5935" s="947">
        <v>4</v>
      </c>
      <c r="H5935" s="506">
        <v>192.25</v>
      </c>
      <c r="I5935" s="650">
        <v>769</v>
      </c>
      <c r="J5935" s="500">
        <v>45418</v>
      </c>
      <c r="K5935" s="673" t="s">
        <v>5524</v>
      </c>
      <c r="L5935" s="276" t="s">
        <v>9828</v>
      </c>
      <c r="M5935" s="652" t="s">
        <v>3044</v>
      </c>
      <c r="N5935" s="654">
        <v>45420</v>
      </c>
      <c r="O5935" s="653">
        <v>45425</v>
      </c>
      <c r="P5935" s="276" t="s">
        <v>45</v>
      </c>
      <c r="Q5935" s="2" t="s">
        <v>100</v>
      </c>
      <c r="R5935" s="86"/>
    </row>
    <row r="5936" spans="1:23" s="124" customFormat="1" ht="23.25" hidden="1" customHeight="1" x14ac:dyDescent="0.25">
      <c r="A5936" s="124" t="s">
        <v>6</v>
      </c>
      <c r="B5936" s="124" t="s">
        <v>9829</v>
      </c>
      <c r="C5936" s="118" t="s">
        <v>362</v>
      </c>
      <c r="D5936" s="118" t="s">
        <v>9830</v>
      </c>
      <c r="E5936" s="124" t="s">
        <v>9831</v>
      </c>
      <c r="F5936" s="118" t="s">
        <v>3141</v>
      </c>
      <c r="G5936" s="118">
        <v>5</v>
      </c>
      <c r="H5936" s="778"/>
      <c r="I5936" s="650"/>
      <c r="J5936" s="500" t="s">
        <v>9832</v>
      </c>
      <c r="K5936" s="673" t="s">
        <v>524</v>
      </c>
      <c r="L5936" s="276"/>
      <c r="M5936" s="652" t="s">
        <v>935</v>
      </c>
      <c r="N5936" s="654">
        <v>45484</v>
      </c>
      <c r="O5936" s="653">
        <v>45494</v>
      </c>
      <c r="P5936" s="276"/>
      <c r="Q5936" s="271" t="s">
        <v>100</v>
      </c>
      <c r="R5936" s="86"/>
    </row>
    <row r="5937" spans="1:18" ht="23.25" hidden="1" customHeight="1" x14ac:dyDescent="0.25">
      <c r="A5937" s="440" t="s">
        <v>5327</v>
      </c>
      <c r="B5937" s="124" t="s">
        <v>7184</v>
      </c>
      <c r="C5937" s="661" t="s">
        <v>5815</v>
      </c>
      <c r="D5937" s="995">
        <v>80505.100009999995</v>
      </c>
      <c r="E5937" s="481" t="s">
        <v>7186</v>
      </c>
      <c r="F5937" s="118" t="s">
        <v>3141</v>
      </c>
      <c r="G5937" s="699">
        <v>4</v>
      </c>
      <c r="H5937" s="650">
        <v>9.9</v>
      </c>
      <c r="I5937" s="650">
        <f>G5937*H5937</f>
        <v>39.6</v>
      </c>
      <c r="J5937" s="168" t="s">
        <v>9417</v>
      </c>
      <c r="K5937" s="673" t="s">
        <v>9833</v>
      </c>
      <c r="L5937" s="312" t="s">
        <v>9834</v>
      </c>
      <c r="M5937" s="652" t="s">
        <v>935</v>
      </c>
      <c r="N5937" s="654">
        <v>45483</v>
      </c>
      <c r="O5937" s="654">
        <v>45484</v>
      </c>
      <c r="P5937" s="158"/>
      <c r="Q5937" s="2" t="s">
        <v>100</v>
      </c>
      <c r="R5937" s="455"/>
    </row>
    <row r="5938" spans="1:18" ht="23.25" hidden="1" customHeight="1" x14ac:dyDescent="0.25">
      <c r="A5938" s="440" t="s">
        <v>5327</v>
      </c>
      <c r="B5938" s="124" t="s">
        <v>5814</v>
      </c>
      <c r="C5938" s="661" t="s">
        <v>5815</v>
      </c>
      <c r="D5938" s="995">
        <v>80505.100005</v>
      </c>
      <c r="E5938" s="481" t="s">
        <v>5817</v>
      </c>
      <c r="F5938" s="118" t="s">
        <v>3141</v>
      </c>
      <c r="G5938" s="699">
        <v>4</v>
      </c>
      <c r="H5938" s="650">
        <v>106.61</v>
      </c>
      <c r="I5938" s="650">
        <f>G5938*H5938</f>
        <v>426.44</v>
      </c>
      <c r="J5938" s="168" t="s">
        <v>9417</v>
      </c>
      <c r="K5938" s="673" t="s">
        <v>9833</v>
      </c>
      <c r="L5938" s="312" t="s">
        <v>9834</v>
      </c>
      <c r="M5938" s="652" t="s">
        <v>935</v>
      </c>
      <c r="N5938" s="654">
        <v>45483</v>
      </c>
      <c r="O5938" s="654">
        <v>45484</v>
      </c>
      <c r="P5938" s="158"/>
      <c r="Q5938" s="2" t="s">
        <v>100</v>
      </c>
      <c r="R5938" s="455"/>
    </row>
    <row r="5939" spans="1:18" ht="23.25" hidden="1" customHeight="1" x14ac:dyDescent="0.25">
      <c r="A5939" s="124" t="s">
        <v>54</v>
      </c>
      <c r="B5939" s="124" t="s">
        <v>4599</v>
      </c>
      <c r="C5939" s="118" t="s">
        <v>3528</v>
      </c>
      <c r="D5939" s="118" t="s">
        <v>9835</v>
      </c>
      <c r="E5939" s="124" t="s">
        <v>4601</v>
      </c>
      <c r="F5939" s="118" t="s">
        <v>3964</v>
      </c>
      <c r="G5939" s="118">
        <v>6</v>
      </c>
      <c r="H5939" s="650"/>
      <c r="I5939" s="650"/>
      <c r="J5939" s="500" t="s">
        <v>9417</v>
      </c>
      <c r="K5939" s="673" t="s">
        <v>2885</v>
      </c>
      <c r="L5939" s="276" t="s">
        <v>9836</v>
      </c>
      <c r="M5939" s="652" t="s">
        <v>5401</v>
      </c>
      <c r="N5939" s="653">
        <v>45260</v>
      </c>
      <c r="O5939" s="653">
        <v>45314</v>
      </c>
      <c r="P5939" s="158"/>
      <c r="Q5939" s="276" t="s">
        <v>67</v>
      </c>
      <c r="R5939" s="455">
        <f>IF(F5939&lt;&gt;"",YEAR(J5939))</f>
        <v>2023</v>
      </c>
    </row>
    <row r="5940" spans="1:18" ht="23.25" hidden="1" customHeight="1" x14ac:dyDescent="0.25">
      <c r="A5940" s="124" t="s">
        <v>6</v>
      </c>
      <c r="B5940" s="124" t="s">
        <v>9837</v>
      </c>
      <c r="C5940" s="118" t="s">
        <v>9838</v>
      </c>
      <c r="D5940" s="118" t="s">
        <v>9839</v>
      </c>
      <c r="E5940" s="124" t="s">
        <v>9840</v>
      </c>
      <c r="F5940" s="118" t="s">
        <v>32</v>
      </c>
      <c r="G5940" s="118">
        <v>1</v>
      </c>
      <c r="H5940" s="778">
        <v>300</v>
      </c>
      <c r="I5940" s="650">
        <v>300</v>
      </c>
      <c r="J5940" s="500">
        <v>45401</v>
      </c>
      <c r="K5940" s="673" t="s">
        <v>1553</v>
      </c>
      <c r="L5940" s="276" t="s">
        <v>9841</v>
      </c>
      <c r="M5940" s="652" t="s">
        <v>634</v>
      </c>
      <c r="N5940" s="653">
        <v>45425</v>
      </c>
      <c r="O5940" s="653">
        <v>45433</v>
      </c>
      <c r="P5940" s="158"/>
      <c r="Q5940" s="271" t="s">
        <v>67</v>
      </c>
      <c r="R5940" s="86"/>
    </row>
    <row r="5941" spans="1:18" ht="23.25" hidden="1" customHeight="1" x14ac:dyDescent="0.25">
      <c r="A5941" s="124" t="s">
        <v>7</v>
      </c>
      <c r="B5941" s="124" t="s">
        <v>9842</v>
      </c>
      <c r="C5941" s="118"/>
      <c r="D5941" s="118"/>
      <c r="E5941" s="124" t="s">
        <v>9842</v>
      </c>
      <c r="F5941" s="118" t="s">
        <v>50</v>
      </c>
      <c r="G5941" s="118">
        <v>8</v>
      </c>
      <c r="H5941" s="1028"/>
      <c r="I5941" s="1029"/>
      <c r="J5941" s="500">
        <v>45409</v>
      </c>
      <c r="K5941" s="673" t="s">
        <v>33</v>
      </c>
      <c r="L5941" s="276"/>
      <c r="M5941" s="652" t="s">
        <v>3044</v>
      </c>
      <c r="N5941" s="654">
        <v>45505</v>
      </c>
      <c r="O5941" s="654">
        <v>45505</v>
      </c>
      <c r="P5941" s="158"/>
      <c r="Q5941" s="271" t="s">
        <v>67</v>
      </c>
      <c r="R5941" s="86"/>
    </row>
    <row r="5942" spans="1:18" ht="23.25" hidden="1" customHeight="1" x14ac:dyDescent="0.25">
      <c r="A5942" s="124" t="s">
        <v>2</v>
      </c>
      <c r="B5942" s="124" t="s">
        <v>9843</v>
      </c>
      <c r="C5942" s="118" t="s">
        <v>9844</v>
      </c>
      <c r="D5942" s="118">
        <v>2692380</v>
      </c>
      <c r="E5942" s="124" t="s">
        <v>9845</v>
      </c>
      <c r="F5942" s="118" t="s">
        <v>32</v>
      </c>
      <c r="G5942" s="118">
        <v>1</v>
      </c>
      <c r="H5942" s="778">
        <v>392.06299999999999</v>
      </c>
      <c r="I5942" s="650">
        <v>392.06299999999999</v>
      </c>
      <c r="J5942" s="500">
        <v>45440</v>
      </c>
      <c r="K5942" s="673" t="s">
        <v>33</v>
      </c>
      <c r="L5942" s="276"/>
      <c r="M5942" s="652" t="s">
        <v>2352</v>
      </c>
      <c r="N5942" s="653">
        <v>45448</v>
      </c>
      <c r="O5942" s="653">
        <v>45455</v>
      </c>
      <c r="P5942" s="276" t="s">
        <v>9846</v>
      </c>
      <c r="Q5942" s="271" t="s">
        <v>100</v>
      </c>
      <c r="R5942" s="86"/>
    </row>
    <row r="5943" spans="1:18" ht="23.25" hidden="1" customHeight="1" x14ac:dyDescent="0.25">
      <c r="A5943" s="124" t="s">
        <v>7</v>
      </c>
      <c r="B5943" s="124" t="s">
        <v>9504</v>
      </c>
      <c r="C5943" s="118"/>
      <c r="D5943" s="118" t="s">
        <v>9505</v>
      </c>
      <c r="E5943" s="124" t="s">
        <v>9506</v>
      </c>
      <c r="F5943" s="118" t="s">
        <v>32</v>
      </c>
      <c r="G5943" s="118">
        <v>2</v>
      </c>
      <c r="H5943" s="650">
        <v>91.75</v>
      </c>
      <c r="I5943" s="650">
        <f>G5943*H5943</f>
        <v>183.5</v>
      </c>
      <c r="J5943" s="500">
        <v>45454</v>
      </c>
      <c r="K5943" s="673" t="s">
        <v>33</v>
      </c>
      <c r="L5943" s="276"/>
      <c r="M5943" s="652" t="s">
        <v>3073</v>
      </c>
      <c r="N5943" s="653">
        <v>45455</v>
      </c>
      <c r="O5943" s="653">
        <v>45460</v>
      </c>
      <c r="P5943" s="158"/>
      <c r="Q5943" s="271" t="s">
        <v>100</v>
      </c>
      <c r="R5943" s="86"/>
    </row>
    <row r="5944" spans="1:18" s="124" customFormat="1" ht="23.25" hidden="1" customHeight="1" x14ac:dyDescent="0.25">
      <c r="A5944" s="124" t="s">
        <v>9</v>
      </c>
      <c r="B5944" s="124" t="s">
        <v>9847</v>
      </c>
      <c r="C5944" s="118"/>
      <c r="D5944" s="118"/>
      <c r="E5944" s="124" t="s">
        <v>9847</v>
      </c>
      <c r="F5944" s="118" t="s">
        <v>50</v>
      </c>
      <c r="G5944" s="118">
        <v>25</v>
      </c>
      <c r="H5944" s="778"/>
      <c r="I5944" s="650"/>
      <c r="J5944" s="500">
        <v>45456</v>
      </c>
      <c r="K5944" s="673" t="s">
        <v>33</v>
      </c>
      <c r="L5944" s="276"/>
      <c r="M5944" s="652" t="s">
        <v>3073</v>
      </c>
      <c r="N5944" s="654">
        <v>45460</v>
      </c>
      <c r="O5944" s="653">
        <v>45469</v>
      </c>
      <c r="P5944" s="276"/>
      <c r="Q5944" s="271" t="s">
        <v>100</v>
      </c>
      <c r="R5944" s="86"/>
    </row>
    <row r="5945" spans="1:18" ht="23.25" hidden="1" customHeight="1" x14ac:dyDescent="0.25">
      <c r="A5945" s="124" t="s">
        <v>2</v>
      </c>
      <c r="B5945" s="124" t="s">
        <v>9252</v>
      </c>
      <c r="C5945" s="118" t="s">
        <v>2079</v>
      </c>
      <c r="D5945" s="118">
        <v>19300241231</v>
      </c>
      <c r="E5945" s="479" t="s">
        <v>9254</v>
      </c>
      <c r="F5945" s="118" t="s">
        <v>3141</v>
      </c>
      <c r="G5945" s="661">
        <v>4</v>
      </c>
      <c r="H5945" s="778"/>
      <c r="I5945" s="650"/>
      <c r="J5945" s="500" t="s">
        <v>9848</v>
      </c>
      <c r="K5945" s="673" t="s">
        <v>33</v>
      </c>
      <c r="L5945" s="276"/>
      <c r="M5945" s="652" t="s">
        <v>2632</v>
      </c>
      <c r="N5945" s="654">
        <v>45552</v>
      </c>
      <c r="O5945" s="653">
        <v>45560</v>
      </c>
      <c r="P5945" s="158"/>
      <c r="Q5945" s="271" t="s">
        <v>100</v>
      </c>
      <c r="R5945" s="86"/>
    </row>
    <row r="5946" spans="1:18" ht="23.25" hidden="1" customHeight="1" x14ac:dyDescent="0.25">
      <c r="A5946" s="124" t="s">
        <v>7</v>
      </c>
      <c r="B5946" s="124" t="s">
        <v>9849</v>
      </c>
      <c r="C5946" s="118" t="s">
        <v>52</v>
      </c>
      <c r="D5946" s="118">
        <v>189173</v>
      </c>
      <c r="E5946" s="124" t="s">
        <v>9850</v>
      </c>
      <c r="F5946" s="118" t="s">
        <v>32</v>
      </c>
      <c r="G5946" s="118">
        <v>8</v>
      </c>
      <c r="H5946" s="778">
        <v>72.95</v>
      </c>
      <c r="I5946" s="650">
        <v>72.95</v>
      </c>
      <c r="J5946" s="500">
        <v>45474</v>
      </c>
      <c r="K5946" s="673" t="s">
        <v>33</v>
      </c>
      <c r="L5946" s="276"/>
      <c r="M5946" s="652" t="s">
        <v>935</v>
      </c>
      <c r="N5946" s="654">
        <v>45477</v>
      </c>
      <c r="O5946" s="653">
        <v>45483</v>
      </c>
      <c r="P5946" s="276"/>
      <c r="Q5946" s="271" t="s">
        <v>100</v>
      </c>
      <c r="R5946" s="86"/>
    </row>
    <row r="5947" spans="1:18" s="124" customFormat="1" ht="23.25" hidden="1" customHeight="1" x14ac:dyDescent="0.25">
      <c r="A5947" s="124" t="s">
        <v>78</v>
      </c>
      <c r="B5947" s="124" t="s">
        <v>9851</v>
      </c>
      <c r="C5947" s="118" t="s">
        <v>2411</v>
      </c>
      <c r="D5947" s="118">
        <v>1014305</v>
      </c>
      <c r="E5947" s="124" t="s">
        <v>9852</v>
      </c>
      <c r="F5947" s="118" t="s">
        <v>32</v>
      </c>
      <c r="G5947" s="118">
        <v>1</v>
      </c>
      <c r="H5947" s="778">
        <v>1183.7650000000001</v>
      </c>
      <c r="I5947" s="650">
        <v>1183.7650000000001</v>
      </c>
      <c r="J5947" s="500">
        <v>45474</v>
      </c>
      <c r="K5947" s="673" t="s">
        <v>33</v>
      </c>
      <c r="L5947" s="276"/>
      <c r="M5947" s="652" t="s">
        <v>935</v>
      </c>
      <c r="N5947" s="654">
        <v>45477</v>
      </c>
      <c r="O5947" s="653">
        <v>45483</v>
      </c>
      <c r="P5947" s="276"/>
      <c r="Q5947" s="271" t="s">
        <v>67</v>
      </c>
      <c r="R5947" s="86"/>
    </row>
    <row r="5948" spans="1:18" s="124" customFormat="1" ht="23.25" hidden="1" customHeight="1" x14ac:dyDescent="0.25">
      <c r="A5948" s="124" t="s">
        <v>103</v>
      </c>
      <c r="B5948" s="124" t="s">
        <v>9853</v>
      </c>
      <c r="C5948" s="118" t="s">
        <v>341</v>
      </c>
      <c r="D5948" s="118" t="s">
        <v>9854</v>
      </c>
      <c r="E5948" s="124" t="s">
        <v>9855</v>
      </c>
      <c r="F5948" s="118" t="s">
        <v>32</v>
      </c>
      <c r="G5948" s="118">
        <v>1</v>
      </c>
      <c r="H5948" s="650">
        <v>9194.1299999999992</v>
      </c>
      <c r="I5948" s="650">
        <v>9194.1299999999992</v>
      </c>
      <c r="J5948" s="500">
        <v>45042</v>
      </c>
      <c r="K5948" s="673" t="s">
        <v>341</v>
      </c>
      <c r="L5948" s="276" t="s">
        <v>9856</v>
      </c>
      <c r="M5948" s="652" t="s">
        <v>3044</v>
      </c>
      <c r="N5948" s="653">
        <v>45058</v>
      </c>
      <c r="O5948" s="653">
        <v>45092</v>
      </c>
      <c r="P5948" s="158"/>
      <c r="Q5948" s="276" t="s">
        <v>100</v>
      </c>
      <c r="R5948" s="455">
        <f>IF(F5948&lt;&gt;"",YEAR(J5948))</f>
        <v>2023</v>
      </c>
    </row>
    <row r="5949" spans="1:18" ht="23.25" hidden="1" customHeight="1" x14ac:dyDescent="0.25">
      <c r="A5949" s="124" t="s">
        <v>6</v>
      </c>
      <c r="B5949" s="124" t="s">
        <v>9857</v>
      </c>
      <c r="C5949" s="118"/>
      <c r="D5949" s="118" t="s">
        <v>9858</v>
      </c>
      <c r="E5949" s="124" t="s">
        <v>9859</v>
      </c>
      <c r="F5949" s="118" t="s">
        <v>32</v>
      </c>
      <c r="G5949" s="118">
        <v>1</v>
      </c>
      <c r="H5949" s="778">
        <v>1105</v>
      </c>
      <c r="I5949" s="778" t="s">
        <v>9860</v>
      </c>
      <c r="J5949" s="500">
        <v>45330</v>
      </c>
      <c r="K5949" s="673" t="s">
        <v>808</v>
      </c>
      <c r="L5949" s="276" t="s">
        <v>9861</v>
      </c>
      <c r="M5949" s="652" t="s">
        <v>99</v>
      </c>
      <c r="N5949" s="653">
        <v>45355</v>
      </c>
      <c r="O5949" s="653">
        <v>45372</v>
      </c>
      <c r="P5949" s="158"/>
      <c r="Q5949" s="276" t="s">
        <v>100</v>
      </c>
      <c r="R5949" s="86"/>
    </row>
    <row r="5950" spans="1:18" ht="23.25" hidden="1" customHeight="1" x14ac:dyDescent="0.25">
      <c r="A5950" s="124" t="s">
        <v>2</v>
      </c>
      <c r="B5950" s="124" t="s">
        <v>9862</v>
      </c>
      <c r="C5950" s="118"/>
      <c r="D5950" s="118" t="s">
        <v>9863</v>
      </c>
      <c r="E5950" s="124" t="s">
        <v>9864</v>
      </c>
      <c r="F5950" s="118" t="s">
        <v>32</v>
      </c>
      <c r="G5950" s="118">
        <v>1</v>
      </c>
      <c r="H5950" s="650" t="s">
        <v>9865</v>
      </c>
      <c r="I5950" s="650">
        <v>214.2</v>
      </c>
      <c r="J5950" s="500">
        <v>45328</v>
      </c>
      <c r="K5950" s="673" t="s">
        <v>341</v>
      </c>
      <c r="L5950" s="276" t="s">
        <v>9866</v>
      </c>
      <c r="M5950" s="652" t="s">
        <v>3073</v>
      </c>
      <c r="N5950" s="653">
        <v>45390</v>
      </c>
      <c r="O5950" s="653">
        <v>45394</v>
      </c>
      <c r="P5950" s="271" t="s">
        <v>9867</v>
      </c>
      <c r="Q5950" s="276" t="s">
        <v>100</v>
      </c>
      <c r="R5950" s="86"/>
    </row>
    <row r="5951" spans="1:18" ht="43.5" hidden="1" customHeight="1" x14ac:dyDescent="0.25">
      <c r="A5951" s="330" t="s">
        <v>2</v>
      </c>
      <c r="B5951" s="330" t="s">
        <v>9510</v>
      </c>
      <c r="D5951" s="562" t="s">
        <v>9511</v>
      </c>
      <c r="E5951" s="330" t="s">
        <v>9512</v>
      </c>
      <c r="F5951" s="562" t="s">
        <v>32</v>
      </c>
      <c r="G5951" s="562">
        <v>1</v>
      </c>
      <c r="H5951" s="1052">
        <v>2596.31</v>
      </c>
      <c r="I5951" s="1052">
        <v>2596.31</v>
      </c>
      <c r="J5951" s="643">
        <v>45323</v>
      </c>
      <c r="K5951" s="644" t="s">
        <v>341</v>
      </c>
      <c r="L5951" s="274" t="s">
        <v>9868</v>
      </c>
      <c r="M5951" s="645" t="s">
        <v>4854</v>
      </c>
      <c r="N5951" s="957"/>
      <c r="O5951" s="957"/>
      <c r="Q5951" s="647" t="s">
        <v>9521</v>
      </c>
    </row>
    <row r="5952" spans="1:18" s="124" customFormat="1" ht="23.25" hidden="1" customHeight="1" x14ac:dyDescent="0.25">
      <c r="A5952" s="396" t="s">
        <v>0</v>
      </c>
      <c r="B5952" s="481" t="s">
        <v>2662</v>
      </c>
      <c r="C5952" s="376" t="s">
        <v>1759</v>
      </c>
      <c r="D5952" s="332" t="s">
        <v>2663</v>
      </c>
      <c r="E5952" s="481" t="s">
        <v>2662</v>
      </c>
      <c r="F5952" s="344" t="s">
        <v>50</v>
      </c>
      <c r="G5952" s="332">
        <v>5</v>
      </c>
      <c r="H5952" s="650" t="s">
        <v>9869</v>
      </c>
      <c r="I5952" s="650" t="s">
        <v>9870</v>
      </c>
      <c r="J5952" s="500">
        <v>45478</v>
      </c>
      <c r="K5952" s="671" t="s">
        <v>33</v>
      </c>
      <c r="L5952" s="312"/>
      <c r="M5952" s="652" t="s">
        <v>3180</v>
      </c>
      <c r="N5952" s="653">
        <v>45484</v>
      </c>
      <c r="O5952" s="654">
        <v>45495</v>
      </c>
      <c r="P5952" s="719"/>
      <c r="Q5952" s="271" t="s">
        <v>100</v>
      </c>
      <c r="R5952" s="455">
        <f>IF(F5952&lt;&gt;"",YEAR(J5952))</f>
        <v>2024</v>
      </c>
    </row>
    <row r="5953" spans="1:23" ht="23.25" hidden="1" customHeight="1" x14ac:dyDescent="0.25">
      <c r="A5953" s="124" t="s">
        <v>78</v>
      </c>
      <c r="B5953" s="124" t="s">
        <v>9871</v>
      </c>
      <c r="C5953" s="118" t="s">
        <v>932</v>
      </c>
      <c r="D5953" s="118"/>
      <c r="E5953" s="124" t="s">
        <v>9872</v>
      </c>
      <c r="F5953" s="118" t="s">
        <v>32</v>
      </c>
      <c r="G5953" s="661">
        <v>5</v>
      </c>
      <c r="H5953" s="650"/>
      <c r="I5953" s="650"/>
      <c r="J5953" s="500">
        <v>45482</v>
      </c>
      <c r="K5953" s="673" t="s">
        <v>4712</v>
      </c>
      <c r="L5953" s="276" t="s">
        <v>9607</v>
      </c>
      <c r="M5953" s="652" t="s">
        <v>3180</v>
      </c>
      <c r="N5953" s="654">
        <v>45496</v>
      </c>
      <c r="O5953" s="653">
        <v>45501</v>
      </c>
      <c r="P5953" s="158" t="s">
        <v>1341</v>
      </c>
      <c r="Q5953" s="271" t="s">
        <v>67</v>
      </c>
      <c r="R5953" s="86"/>
    </row>
    <row r="5954" spans="1:23" ht="23.25" hidden="1" customHeight="1" x14ac:dyDescent="0.25">
      <c r="A5954" s="124" t="s">
        <v>78</v>
      </c>
      <c r="B5954" s="124" t="s">
        <v>9873</v>
      </c>
      <c r="C5954" s="118" t="s">
        <v>932</v>
      </c>
      <c r="D5954" s="118"/>
      <c r="E5954" s="124" t="s">
        <v>2179</v>
      </c>
      <c r="F5954" s="118" t="s">
        <v>32</v>
      </c>
      <c r="G5954" s="118">
        <v>5</v>
      </c>
      <c r="H5954" s="778"/>
      <c r="I5954" s="650"/>
      <c r="J5954" s="500">
        <v>45482</v>
      </c>
      <c r="K5954" s="673" t="s">
        <v>4712</v>
      </c>
      <c r="L5954" s="276" t="s">
        <v>9607</v>
      </c>
      <c r="M5954" s="652" t="s">
        <v>3180</v>
      </c>
      <c r="N5954" s="653">
        <v>45496</v>
      </c>
      <c r="O5954" s="653">
        <v>45501</v>
      </c>
      <c r="P5954" s="158" t="s">
        <v>1341</v>
      </c>
      <c r="Q5954" s="271" t="s">
        <v>67</v>
      </c>
      <c r="R5954" s="86"/>
    </row>
    <row r="5955" spans="1:23" s="124" customFormat="1" ht="23.25" hidden="1" customHeight="1" x14ac:dyDescent="0.25">
      <c r="A5955" s="124" t="s">
        <v>2</v>
      </c>
      <c r="B5955" s="448" t="s">
        <v>9874</v>
      </c>
      <c r="C5955" s="118" t="s">
        <v>142</v>
      </c>
      <c r="D5955" s="118" t="s">
        <v>1250</v>
      </c>
      <c r="E5955" s="342" t="s">
        <v>1185</v>
      </c>
      <c r="F5955" s="118" t="s">
        <v>32</v>
      </c>
      <c r="G5955" s="118">
        <v>2</v>
      </c>
      <c r="H5955" s="650"/>
      <c r="I5955" s="650">
        <f>G5955*H5955</f>
        <v>0</v>
      </c>
      <c r="J5955" s="500">
        <v>45483</v>
      </c>
      <c r="K5955" s="673" t="s">
        <v>234</v>
      </c>
      <c r="L5955" s="276"/>
      <c r="M5955" s="652" t="s">
        <v>3180</v>
      </c>
      <c r="N5955" s="653">
        <v>45484</v>
      </c>
      <c r="O5955" s="835"/>
      <c r="P5955" s="276"/>
      <c r="Q5955" s="271" t="s">
        <v>67</v>
      </c>
      <c r="R5955" s="86"/>
    </row>
    <row r="5956" spans="1:23" s="124" customFormat="1" ht="23.25" hidden="1" customHeight="1" x14ac:dyDescent="0.25">
      <c r="A5956" s="124" t="s">
        <v>2</v>
      </c>
      <c r="B5956" s="448" t="s">
        <v>9875</v>
      </c>
      <c r="C5956" s="118" t="s">
        <v>142</v>
      </c>
      <c r="D5956" s="118" t="s">
        <v>1252</v>
      </c>
      <c r="E5956" s="342" t="s">
        <v>1185</v>
      </c>
      <c r="F5956" s="118" t="s">
        <v>32</v>
      </c>
      <c r="G5956" s="118">
        <v>1</v>
      </c>
      <c r="H5956" s="650"/>
      <c r="I5956" s="650">
        <f>G5956*H5956</f>
        <v>0</v>
      </c>
      <c r="J5956" s="500">
        <v>45483</v>
      </c>
      <c r="K5956" s="673" t="s">
        <v>234</v>
      </c>
      <c r="L5956" s="276"/>
      <c r="M5956" s="652" t="s">
        <v>3180</v>
      </c>
      <c r="N5956" s="653">
        <v>45484</v>
      </c>
      <c r="O5956" s="835"/>
      <c r="P5956" s="276"/>
      <c r="Q5956" s="271" t="s">
        <v>67</v>
      </c>
      <c r="R5956" s="86"/>
    </row>
    <row r="5957" spans="1:23" s="124" customFormat="1" ht="23.25" hidden="1" customHeight="1" x14ac:dyDescent="0.25">
      <c r="A5957" s="124" t="s">
        <v>2</v>
      </c>
      <c r="B5957" s="448" t="s">
        <v>9876</v>
      </c>
      <c r="C5957" s="118" t="s">
        <v>142</v>
      </c>
      <c r="D5957" s="118" t="s">
        <v>1350</v>
      </c>
      <c r="E5957" s="342" t="s">
        <v>1185</v>
      </c>
      <c r="F5957" s="118" t="s">
        <v>32</v>
      </c>
      <c r="G5957" s="118">
        <v>2</v>
      </c>
      <c r="H5957" s="650"/>
      <c r="I5957" s="650">
        <f>G5957*H5957</f>
        <v>0</v>
      </c>
      <c r="J5957" s="500">
        <v>45483</v>
      </c>
      <c r="K5957" s="673" t="s">
        <v>234</v>
      </c>
      <c r="L5957" s="276"/>
      <c r="M5957" s="652" t="s">
        <v>3180</v>
      </c>
      <c r="N5957" s="653">
        <v>45484</v>
      </c>
      <c r="O5957" s="835"/>
      <c r="P5957" s="276"/>
      <c r="Q5957" s="271" t="s">
        <v>67</v>
      </c>
      <c r="R5957" s="86"/>
    </row>
    <row r="5958" spans="1:23" s="124" customFormat="1" ht="23.25" hidden="1" customHeight="1" x14ac:dyDescent="0.25">
      <c r="A5958" s="124" t="s">
        <v>2</v>
      </c>
      <c r="B5958" s="448" t="s">
        <v>9877</v>
      </c>
      <c r="C5958" s="118" t="s">
        <v>142</v>
      </c>
      <c r="D5958" s="118" t="s">
        <v>1597</v>
      </c>
      <c r="E5958" s="342" t="s">
        <v>1185</v>
      </c>
      <c r="F5958" s="118" t="s">
        <v>32</v>
      </c>
      <c r="G5958" s="118">
        <v>2</v>
      </c>
      <c r="H5958" s="650"/>
      <c r="I5958" s="650">
        <f>G5958*H5958</f>
        <v>0</v>
      </c>
      <c r="J5958" s="500">
        <v>45483</v>
      </c>
      <c r="K5958" s="673" t="s">
        <v>234</v>
      </c>
      <c r="L5958" s="276"/>
      <c r="M5958" s="652" t="s">
        <v>3180</v>
      </c>
      <c r="N5958" s="653">
        <v>45484</v>
      </c>
      <c r="O5958" s="835"/>
      <c r="P5958" s="276"/>
      <c r="Q5958" s="271" t="s">
        <v>67</v>
      </c>
      <c r="R5958" s="86"/>
    </row>
    <row r="5959" spans="1:23" ht="23.25" hidden="1" customHeight="1" x14ac:dyDescent="0.25">
      <c r="A5959" s="1092" t="s">
        <v>0</v>
      </c>
      <c r="B5959" s="529" t="s">
        <v>9878</v>
      </c>
      <c r="C5959" s="1093"/>
      <c r="D5959" s="1093"/>
      <c r="E5959" s="529" t="s">
        <v>8503</v>
      </c>
      <c r="F5959" s="1094" t="s">
        <v>2334</v>
      </c>
      <c r="G5959" s="1094">
        <v>5</v>
      </c>
      <c r="H5959" s="707">
        <v>7.12</v>
      </c>
      <c r="J5959" s="1095">
        <v>45260</v>
      </c>
      <c r="K5959" s="1096" t="s">
        <v>76</v>
      </c>
      <c r="M5959" s="645" t="s">
        <v>2351</v>
      </c>
      <c r="N5959" s="957">
        <v>45021</v>
      </c>
      <c r="P5959" s="272"/>
      <c r="Q5959" s="274" t="s">
        <v>77</v>
      </c>
      <c r="R5959" s="455">
        <f>IF(F5959&lt;&gt;"",YEAR(J5959))</f>
        <v>2023</v>
      </c>
    </row>
    <row r="5960" spans="1:23" ht="23.25" hidden="1" customHeight="1" x14ac:dyDescent="0.25">
      <c r="A5960" s="1092" t="s">
        <v>0</v>
      </c>
      <c r="B5960" s="529" t="s">
        <v>9879</v>
      </c>
      <c r="C5960" s="1093"/>
      <c r="D5960" s="1093"/>
      <c r="E5960" s="529" t="s">
        <v>9880</v>
      </c>
      <c r="F5960" s="1094" t="s">
        <v>2334</v>
      </c>
      <c r="G5960" s="1094">
        <v>3</v>
      </c>
      <c r="H5960" s="707">
        <v>30.29</v>
      </c>
      <c r="J5960" s="1095">
        <v>45260</v>
      </c>
      <c r="K5960" s="1096" t="s">
        <v>76</v>
      </c>
      <c r="M5960" s="645" t="s">
        <v>2351</v>
      </c>
      <c r="N5960" s="957">
        <v>45021</v>
      </c>
      <c r="P5960" s="272"/>
      <c r="Q5960" s="274" t="s">
        <v>77</v>
      </c>
      <c r="R5960" s="455">
        <f>IF(F5960&lt;&gt;"",YEAR(J5960))</f>
        <v>2023</v>
      </c>
    </row>
    <row r="5961" spans="1:23" ht="23.25" hidden="1" customHeight="1" x14ac:dyDescent="0.25">
      <c r="A5961" s="338" t="s">
        <v>0</v>
      </c>
      <c r="B5961" s="5" t="s">
        <v>2500</v>
      </c>
      <c r="C5961" s="376"/>
      <c r="D5961" s="422"/>
      <c r="E5961" s="337" t="s">
        <v>8115</v>
      </c>
      <c r="F5961" s="344" t="s">
        <v>94</v>
      </c>
      <c r="G5961" s="344">
        <v>4</v>
      </c>
      <c r="H5961" s="650"/>
      <c r="I5961" s="650"/>
      <c r="J5961" s="500">
        <v>45440</v>
      </c>
      <c r="K5961" s="598" t="s">
        <v>76</v>
      </c>
      <c r="L5961" s="568" t="s">
        <v>9881</v>
      </c>
      <c r="M5961" s="652" t="s">
        <v>3119</v>
      </c>
      <c r="N5961" s="654">
        <v>45439</v>
      </c>
      <c r="O5961" s="654">
        <v>45445</v>
      </c>
      <c r="P5961" s="124"/>
      <c r="Q5961" s="269" t="s">
        <v>67</v>
      </c>
      <c r="R5961" s="658"/>
    </row>
    <row r="5962" spans="1:23" ht="23.25" hidden="1" customHeight="1" x14ac:dyDescent="0.25">
      <c r="A5962" s="338" t="s">
        <v>0</v>
      </c>
      <c r="B5962" s="5" t="s">
        <v>2500</v>
      </c>
      <c r="C5962" s="376"/>
      <c r="D5962" s="422"/>
      <c r="E5962" s="337" t="s">
        <v>8012</v>
      </c>
      <c r="F5962" s="344" t="s">
        <v>94</v>
      </c>
      <c r="G5962" s="344">
        <v>4</v>
      </c>
      <c r="H5962" s="650"/>
      <c r="I5962" s="650"/>
      <c r="J5962" s="500">
        <v>45440</v>
      </c>
      <c r="K5962" s="598" t="s">
        <v>76</v>
      </c>
      <c r="L5962" s="568" t="s">
        <v>9881</v>
      </c>
      <c r="M5962" s="652" t="s">
        <v>3119</v>
      </c>
      <c r="N5962" s="654">
        <v>45439</v>
      </c>
      <c r="O5962" s="654">
        <v>45445</v>
      </c>
      <c r="P5962" s="124"/>
      <c r="Q5962" s="269" t="s">
        <v>67</v>
      </c>
      <c r="R5962" s="658"/>
    </row>
    <row r="5963" spans="1:23" ht="23.25" hidden="1" customHeight="1" x14ac:dyDescent="0.25">
      <c r="A5963" s="124" t="s">
        <v>9</v>
      </c>
      <c r="B5963" s="124" t="s">
        <v>9882</v>
      </c>
      <c r="C5963" s="118" t="s">
        <v>532</v>
      </c>
      <c r="D5963" s="118"/>
      <c r="E5963" s="124" t="s">
        <v>9882</v>
      </c>
      <c r="F5963" s="118" t="s">
        <v>50</v>
      </c>
      <c r="G5963" s="118">
        <v>30</v>
      </c>
      <c r="H5963" s="778"/>
      <c r="I5963" s="650"/>
      <c r="J5963" s="500">
        <v>45441</v>
      </c>
      <c r="K5963" s="673" t="s">
        <v>76</v>
      </c>
      <c r="L5963" s="276" t="s">
        <v>9883</v>
      </c>
      <c r="M5963" s="652" t="s">
        <v>2352</v>
      </c>
      <c r="N5963" s="653">
        <v>45447</v>
      </c>
      <c r="O5963" s="654">
        <v>45455</v>
      </c>
      <c r="P5963" s="276"/>
      <c r="Q5963" s="271" t="s">
        <v>100</v>
      </c>
      <c r="R5963" s="86"/>
    </row>
    <row r="5964" spans="1:23" ht="23.25" hidden="1" customHeight="1" x14ac:dyDescent="0.25">
      <c r="A5964" s="124" t="s">
        <v>9</v>
      </c>
      <c r="B5964" s="124" t="s">
        <v>9884</v>
      </c>
      <c r="C5964" s="118" t="s">
        <v>532</v>
      </c>
      <c r="D5964" s="118"/>
      <c r="E5964" s="124" t="s">
        <v>9884</v>
      </c>
      <c r="F5964" s="118" t="s">
        <v>50</v>
      </c>
      <c r="G5964" s="118">
        <v>30</v>
      </c>
      <c r="H5964" s="778"/>
      <c r="I5964" s="650"/>
      <c r="J5964" s="500">
        <v>45441</v>
      </c>
      <c r="K5964" s="673" t="s">
        <v>76</v>
      </c>
      <c r="L5964" s="276" t="s">
        <v>9883</v>
      </c>
      <c r="M5964" s="652" t="s">
        <v>2352</v>
      </c>
      <c r="N5964" s="653">
        <v>45447</v>
      </c>
      <c r="O5964" s="654">
        <v>45455</v>
      </c>
      <c r="P5964" s="276"/>
      <c r="Q5964" s="271" t="s">
        <v>100</v>
      </c>
      <c r="R5964" s="86"/>
    </row>
    <row r="5965" spans="1:23" s="124" customFormat="1" ht="23.25" hidden="1" customHeight="1" x14ac:dyDescent="0.25">
      <c r="A5965" s="124" t="s">
        <v>4</v>
      </c>
      <c r="B5965" s="124" t="s">
        <v>5231</v>
      </c>
      <c r="C5965" s="118"/>
      <c r="D5965" s="118"/>
      <c r="E5965" s="124" t="s">
        <v>5231</v>
      </c>
      <c r="F5965" s="118" t="s">
        <v>50</v>
      </c>
      <c r="G5965" s="118">
        <v>1</v>
      </c>
      <c r="H5965" s="650"/>
      <c r="I5965" s="650"/>
      <c r="J5965" s="500">
        <v>45483</v>
      </c>
      <c r="K5965" s="673" t="s">
        <v>1560</v>
      </c>
      <c r="L5965" s="276"/>
      <c r="M5965" s="652" t="s">
        <v>60</v>
      </c>
      <c r="N5965" s="654">
        <v>45560</v>
      </c>
      <c r="O5965" s="654"/>
      <c r="P5965" s="158"/>
      <c r="Q5965" s="276" t="s">
        <v>100</v>
      </c>
      <c r="R5965" s="455">
        <f>IF(F5965&lt;&gt;"",YEAR(J5965))</f>
        <v>2024</v>
      </c>
      <c r="S5965" s="605"/>
      <c r="T5965" s="605"/>
      <c r="U5965" s="605"/>
      <c r="V5965" s="605"/>
      <c r="W5965" s="605"/>
    </row>
    <row r="5966" spans="1:23" ht="23.25" hidden="1" customHeight="1" x14ac:dyDescent="0.25">
      <c r="A5966" s="124" t="s">
        <v>9</v>
      </c>
      <c r="B5966" s="124" t="s">
        <v>9885</v>
      </c>
      <c r="C5966" s="118"/>
      <c r="D5966" s="118"/>
      <c r="E5966" s="124" t="s">
        <v>9885</v>
      </c>
      <c r="F5966" s="118" t="s">
        <v>50</v>
      </c>
      <c r="G5966" s="118" t="s">
        <v>8958</v>
      </c>
      <c r="H5966" s="778"/>
      <c r="I5966" s="650"/>
      <c r="J5966" s="500">
        <v>45488</v>
      </c>
      <c r="K5966" s="673" t="s">
        <v>33</v>
      </c>
      <c r="L5966" s="276"/>
      <c r="M5966" s="652" t="s">
        <v>3498</v>
      </c>
      <c r="N5966" s="654">
        <v>45492</v>
      </c>
      <c r="O5966" s="654">
        <v>45503</v>
      </c>
      <c r="P5966" s="276"/>
      <c r="Q5966" s="271" t="s">
        <v>100</v>
      </c>
      <c r="R5966" s="86"/>
    </row>
    <row r="5967" spans="1:23" ht="23.25" hidden="1" customHeight="1" x14ac:dyDescent="0.25">
      <c r="A5967" s="124" t="s">
        <v>9</v>
      </c>
      <c r="B5967" s="124" t="s">
        <v>9886</v>
      </c>
      <c r="C5967" s="118"/>
      <c r="D5967" s="118"/>
      <c r="E5967" s="124" t="s">
        <v>9886</v>
      </c>
      <c r="F5967" s="118" t="s">
        <v>50</v>
      </c>
      <c r="G5967" s="118" t="s">
        <v>8958</v>
      </c>
      <c r="H5967" s="778"/>
      <c r="I5967" s="650"/>
      <c r="J5967" s="500">
        <v>45488</v>
      </c>
      <c r="K5967" s="673" t="s">
        <v>33</v>
      </c>
      <c r="L5967" s="276"/>
      <c r="M5967" s="652" t="s">
        <v>3498</v>
      </c>
      <c r="N5967" s="654">
        <v>45492</v>
      </c>
      <c r="O5967" s="654">
        <v>45503</v>
      </c>
      <c r="P5967" s="276"/>
      <c r="Q5967" s="271" t="s">
        <v>100</v>
      </c>
      <c r="R5967" s="86"/>
    </row>
    <row r="5968" spans="1:23" ht="23.25" hidden="1" customHeight="1" x14ac:dyDescent="0.25">
      <c r="A5968" s="124" t="s">
        <v>9</v>
      </c>
      <c r="B5968" s="124" t="s">
        <v>9887</v>
      </c>
      <c r="C5968" s="118"/>
      <c r="D5968" s="118"/>
      <c r="E5968" s="124" t="s">
        <v>9887</v>
      </c>
      <c r="F5968" s="118" t="s">
        <v>50</v>
      </c>
      <c r="G5968" s="118" t="s">
        <v>8958</v>
      </c>
      <c r="H5968" s="778"/>
      <c r="I5968" s="650"/>
      <c r="J5968" s="500">
        <v>45488</v>
      </c>
      <c r="K5968" s="673" t="s">
        <v>33</v>
      </c>
      <c r="L5968" s="276"/>
      <c r="M5968" s="652" t="s">
        <v>3498</v>
      </c>
      <c r="N5968" s="654">
        <v>45492</v>
      </c>
      <c r="O5968" s="654">
        <v>45503</v>
      </c>
      <c r="P5968" s="276"/>
      <c r="Q5968" s="271" t="s">
        <v>100</v>
      </c>
      <c r="R5968" s="86"/>
    </row>
    <row r="5969" spans="1:18" ht="23.25" hidden="1" customHeight="1" x14ac:dyDescent="0.25">
      <c r="A5969" s="124" t="s">
        <v>9</v>
      </c>
      <c r="B5969" s="124" t="s">
        <v>9888</v>
      </c>
      <c r="C5969" s="118"/>
      <c r="D5969" s="118"/>
      <c r="E5969" s="124" t="s">
        <v>9888</v>
      </c>
      <c r="F5969" s="118" t="s">
        <v>50</v>
      </c>
      <c r="G5969" s="118" t="s">
        <v>8958</v>
      </c>
      <c r="H5969" s="778"/>
      <c r="I5969" s="650"/>
      <c r="J5969" s="500">
        <v>45488</v>
      </c>
      <c r="K5969" s="673" t="s">
        <v>33</v>
      </c>
      <c r="L5969" s="276"/>
      <c r="M5969" s="652" t="s">
        <v>3498</v>
      </c>
      <c r="N5969" s="654">
        <v>45492</v>
      </c>
      <c r="O5969" s="654">
        <v>45503</v>
      </c>
      <c r="P5969" s="276"/>
      <c r="Q5969" s="271" t="s">
        <v>100</v>
      </c>
      <c r="R5969" s="86"/>
    </row>
    <row r="5970" spans="1:18" ht="23.25" hidden="1" customHeight="1" x14ac:dyDescent="0.25">
      <c r="A5970" s="124" t="s">
        <v>9</v>
      </c>
      <c r="B5970" s="124" t="s">
        <v>9889</v>
      </c>
      <c r="C5970" s="118"/>
      <c r="D5970" s="118"/>
      <c r="E5970" s="124" t="s">
        <v>9889</v>
      </c>
      <c r="F5970" s="118" t="s">
        <v>50</v>
      </c>
      <c r="G5970" s="118" t="s">
        <v>8958</v>
      </c>
      <c r="H5970" s="778"/>
      <c r="I5970" s="650"/>
      <c r="J5970" s="500">
        <v>45488</v>
      </c>
      <c r="K5970" s="673" t="s">
        <v>33</v>
      </c>
      <c r="L5970" s="276"/>
      <c r="M5970" s="652" t="s">
        <v>3498</v>
      </c>
      <c r="N5970" s="654">
        <v>45492</v>
      </c>
      <c r="O5970" s="654">
        <v>45503</v>
      </c>
      <c r="P5970" s="276"/>
      <c r="Q5970" s="271" t="s">
        <v>100</v>
      </c>
      <c r="R5970" s="86"/>
    </row>
    <row r="5971" spans="1:18" ht="23.25" hidden="1" customHeight="1" x14ac:dyDescent="0.25">
      <c r="A5971" s="124" t="s">
        <v>9</v>
      </c>
      <c r="B5971" s="124" t="s">
        <v>9890</v>
      </c>
      <c r="C5971" s="118"/>
      <c r="D5971" s="118"/>
      <c r="E5971" s="124" t="s">
        <v>9890</v>
      </c>
      <c r="F5971" s="118" t="s">
        <v>50</v>
      </c>
      <c r="G5971" s="118">
        <v>6</v>
      </c>
      <c r="H5971" s="778"/>
      <c r="I5971" s="650"/>
      <c r="J5971" s="500">
        <v>45488</v>
      </c>
      <c r="K5971" s="673" t="s">
        <v>33</v>
      </c>
      <c r="L5971" s="276"/>
      <c r="M5971" s="652" t="s">
        <v>3498</v>
      </c>
      <c r="N5971" s="654">
        <v>45492</v>
      </c>
      <c r="O5971" s="654">
        <v>45503</v>
      </c>
      <c r="P5971" s="276"/>
      <c r="Q5971" s="271" t="s">
        <v>100</v>
      </c>
      <c r="R5971" s="86"/>
    </row>
    <row r="5972" spans="1:18" ht="23.25" hidden="1" customHeight="1" x14ac:dyDescent="0.25">
      <c r="A5972" s="124" t="s">
        <v>9</v>
      </c>
      <c r="B5972" s="124" t="s">
        <v>9891</v>
      </c>
      <c r="C5972" s="118"/>
      <c r="D5972" s="118"/>
      <c r="E5972" s="124" t="s">
        <v>9891</v>
      </c>
      <c r="F5972" s="118" t="s">
        <v>50</v>
      </c>
      <c r="G5972" s="118">
        <v>6</v>
      </c>
      <c r="H5972" s="778"/>
      <c r="I5972" s="650"/>
      <c r="J5972" s="500">
        <v>45488</v>
      </c>
      <c r="K5972" s="673" t="s">
        <v>33</v>
      </c>
      <c r="L5972" s="276"/>
      <c r="M5972" s="652" t="s">
        <v>3498</v>
      </c>
      <c r="N5972" s="654">
        <v>45492</v>
      </c>
      <c r="O5972" s="654">
        <v>45503</v>
      </c>
      <c r="P5972" s="276"/>
      <c r="Q5972" s="271" t="s">
        <v>100</v>
      </c>
      <c r="R5972" s="86"/>
    </row>
    <row r="5973" spans="1:18" s="124" customFormat="1" ht="23.25" hidden="1" customHeight="1" x14ac:dyDescent="0.25">
      <c r="A5973" s="124" t="s">
        <v>10</v>
      </c>
      <c r="B5973" s="124" t="s">
        <v>9892</v>
      </c>
      <c r="C5973" s="118" t="s">
        <v>9893</v>
      </c>
      <c r="D5973" s="118" t="s">
        <v>9894</v>
      </c>
      <c r="E5973" s="124" t="s">
        <v>9892</v>
      </c>
      <c r="F5973" s="118" t="s">
        <v>44</v>
      </c>
      <c r="G5973" s="118">
        <v>2</v>
      </c>
      <c r="H5973" s="650">
        <v>76.95</v>
      </c>
      <c r="I5973" s="650">
        <f>G5973*H5973</f>
        <v>153.9</v>
      </c>
      <c r="J5973" s="500" t="s">
        <v>9895</v>
      </c>
      <c r="K5973" s="673" t="s">
        <v>33</v>
      </c>
      <c r="L5973" s="276"/>
      <c r="M5973" s="652" t="s">
        <v>3498</v>
      </c>
      <c r="N5973" s="654">
        <v>45492</v>
      </c>
      <c r="O5973" s="654">
        <v>45503</v>
      </c>
      <c r="P5973" s="276"/>
      <c r="Q5973" s="271" t="s">
        <v>100</v>
      </c>
      <c r="R5973" s="86"/>
    </row>
    <row r="5974" spans="1:18" ht="23.25" hidden="1" customHeight="1" x14ac:dyDescent="0.25">
      <c r="A5974" s="518" t="s">
        <v>9</v>
      </c>
      <c r="B5974" s="5" t="s">
        <v>150</v>
      </c>
      <c r="C5974" s="376"/>
      <c r="D5974" s="335"/>
      <c r="E5974" s="337" t="s">
        <v>2563</v>
      </c>
      <c r="F5974" s="344" t="s">
        <v>50</v>
      </c>
      <c r="G5974" s="344">
        <v>20</v>
      </c>
      <c r="H5974" s="650"/>
      <c r="I5974" s="650"/>
      <c r="J5974" s="500">
        <v>45489</v>
      </c>
      <c r="K5974" s="673" t="s">
        <v>784</v>
      </c>
      <c r="L5974" s="312" t="s">
        <v>9896</v>
      </c>
      <c r="M5974" s="652" t="s">
        <v>1273</v>
      </c>
      <c r="N5974" s="654">
        <v>45505</v>
      </c>
      <c r="O5974" s="654">
        <v>45534</v>
      </c>
      <c r="P5974" s="5"/>
      <c r="Q5974" s="7" t="s">
        <v>67</v>
      </c>
      <c r="R5974" s="455">
        <f>IF(F5974&lt;&gt;"",YEAR(J5974))</f>
        <v>2024</v>
      </c>
    </row>
    <row r="5975" spans="1:18" ht="23.25" hidden="1" customHeight="1" x14ac:dyDescent="0.25">
      <c r="A5975" s="472" t="s">
        <v>9</v>
      </c>
      <c r="B5975" s="4" t="s">
        <v>9384</v>
      </c>
      <c r="C5975" s="118" t="s">
        <v>784</v>
      </c>
      <c r="D5975" s="949" t="s">
        <v>785</v>
      </c>
      <c r="E5975" s="479" t="s">
        <v>1982</v>
      </c>
      <c r="F5975" s="118" t="s">
        <v>50</v>
      </c>
      <c r="G5975" s="430">
        <v>12</v>
      </c>
      <c r="H5975" s="650"/>
      <c r="I5975" s="650"/>
      <c r="J5975" s="958">
        <v>45489</v>
      </c>
      <c r="K5975" s="673" t="s">
        <v>784</v>
      </c>
      <c r="L5975" s="312" t="s">
        <v>9896</v>
      </c>
      <c r="M5975" s="652" t="s">
        <v>1273</v>
      </c>
      <c r="N5975" s="654">
        <v>45505</v>
      </c>
      <c r="O5975" s="654">
        <v>45534</v>
      </c>
      <c r="P5975" s="968"/>
      <c r="Q5975" s="7" t="s">
        <v>100</v>
      </c>
      <c r="R5975" s="455"/>
    </row>
    <row r="5976" spans="1:18" ht="23.25" hidden="1" customHeight="1" x14ac:dyDescent="0.25">
      <c r="A5976" s="472" t="s">
        <v>9</v>
      </c>
      <c r="B5976" s="523" t="s">
        <v>5549</v>
      </c>
      <c r="C5976" s="949" t="s">
        <v>784</v>
      </c>
      <c r="D5976" s="949" t="s">
        <v>5550</v>
      </c>
      <c r="E5976" s="455" t="s">
        <v>5551</v>
      </c>
      <c r="F5976" s="332" t="s">
        <v>50</v>
      </c>
      <c r="G5976" s="332">
        <v>10</v>
      </c>
      <c r="H5976" s="996"/>
      <c r="I5976" s="996"/>
      <c r="J5976" s="420">
        <v>45489</v>
      </c>
      <c r="K5976" s="598" t="s">
        <v>784</v>
      </c>
      <c r="L5976" s="312" t="s">
        <v>9896</v>
      </c>
      <c r="M5976" s="652" t="s">
        <v>1273</v>
      </c>
      <c r="N5976" s="654">
        <v>45505</v>
      </c>
      <c r="O5976" s="654">
        <v>45534</v>
      </c>
      <c r="P5976" s="455"/>
      <c r="Q5976" s="276" t="s">
        <v>67</v>
      </c>
      <c r="R5976" s="455"/>
    </row>
    <row r="5977" spans="1:18" s="124" customFormat="1" ht="23.25" hidden="1" customHeight="1" x14ac:dyDescent="0.25">
      <c r="A5977" s="124" t="s">
        <v>0</v>
      </c>
      <c r="B5977" s="523" t="s">
        <v>9897</v>
      </c>
      <c r="C5977" s="118" t="s">
        <v>5971</v>
      </c>
      <c r="D5977" s="913" t="s">
        <v>9898</v>
      </c>
      <c r="E5977" s="523" t="s">
        <v>9897</v>
      </c>
      <c r="F5977" s="118" t="s">
        <v>50</v>
      </c>
      <c r="G5977" s="118">
        <v>1</v>
      </c>
      <c r="H5977" s="650"/>
      <c r="I5977" s="650">
        <v>145</v>
      </c>
      <c r="J5977" s="500">
        <v>45490</v>
      </c>
      <c r="K5977" s="673" t="s">
        <v>33</v>
      </c>
      <c r="L5977" s="276"/>
      <c r="M5977" s="652" t="s">
        <v>3498</v>
      </c>
      <c r="N5977" s="654">
        <v>45492</v>
      </c>
      <c r="O5977" s="654">
        <v>45503</v>
      </c>
      <c r="P5977" s="276"/>
      <c r="Q5977" s="271" t="s">
        <v>100</v>
      </c>
      <c r="R5977" s="86"/>
    </row>
    <row r="5978" spans="1:18" s="124" customFormat="1" ht="23.25" hidden="1" customHeight="1" x14ac:dyDescent="0.25">
      <c r="A5978" s="124" t="s">
        <v>4</v>
      </c>
      <c r="B5978" s="124" t="s">
        <v>9899</v>
      </c>
      <c r="C5978" s="118" t="s">
        <v>1699</v>
      </c>
      <c r="D5978" s="118">
        <v>117021204</v>
      </c>
      <c r="E5978" s="124" t="s">
        <v>9899</v>
      </c>
      <c r="F5978" s="118" t="s">
        <v>50</v>
      </c>
      <c r="G5978" s="118">
        <v>1</v>
      </c>
      <c r="H5978" s="650"/>
      <c r="I5978" s="650"/>
      <c r="J5978" s="500">
        <v>45490</v>
      </c>
      <c r="K5978" s="673" t="s">
        <v>1560</v>
      </c>
      <c r="L5978" s="276"/>
      <c r="M5978" s="652" t="s">
        <v>60</v>
      </c>
      <c r="N5978" s="654">
        <v>45560</v>
      </c>
      <c r="O5978" s="835"/>
      <c r="P5978" s="276"/>
      <c r="Q5978" s="271" t="s">
        <v>100</v>
      </c>
      <c r="R5978" s="86"/>
    </row>
    <row r="5979" spans="1:18" s="124" customFormat="1" ht="23.25" hidden="1" customHeight="1" x14ac:dyDescent="0.25">
      <c r="A5979" s="440" t="s">
        <v>6654</v>
      </c>
      <c r="B5979" s="124" t="s">
        <v>9900</v>
      </c>
      <c r="C5979" s="118" t="s">
        <v>798</v>
      </c>
      <c r="D5979" s="118" t="s">
        <v>8576</v>
      </c>
      <c r="E5979" s="124" t="s">
        <v>8575</v>
      </c>
      <c r="F5979" s="118" t="s">
        <v>3141</v>
      </c>
      <c r="G5979" s="118">
        <v>4</v>
      </c>
      <c r="H5979" s="650">
        <v>79.34</v>
      </c>
      <c r="I5979" s="650">
        <f>G5979*H5979</f>
        <v>317.36</v>
      </c>
      <c r="J5979" s="500" t="s">
        <v>9901</v>
      </c>
      <c r="K5979" s="673" t="s">
        <v>33</v>
      </c>
      <c r="L5979" s="312"/>
      <c r="M5979" s="652" t="s">
        <v>3498</v>
      </c>
      <c r="N5979" s="654">
        <v>45492</v>
      </c>
      <c r="O5979" s="654">
        <v>45503</v>
      </c>
      <c r="P5979" s="118"/>
      <c r="Q5979" s="271" t="s">
        <v>100</v>
      </c>
      <c r="R5979" s="455"/>
    </row>
    <row r="5980" spans="1:18" s="124" customFormat="1" ht="23.25" hidden="1" customHeight="1" x14ac:dyDescent="0.25">
      <c r="A5980" s="124" t="s">
        <v>0</v>
      </c>
      <c r="B5980" s="124" t="s">
        <v>9902</v>
      </c>
      <c r="C5980" s="118"/>
      <c r="D5980" s="118" t="s">
        <v>9903</v>
      </c>
      <c r="E5980" s="124" t="s">
        <v>9902</v>
      </c>
      <c r="F5980" s="118" t="s">
        <v>50</v>
      </c>
      <c r="G5980" s="118">
        <v>1</v>
      </c>
      <c r="H5980" s="650"/>
      <c r="I5980" s="650" t="s">
        <v>9904</v>
      </c>
      <c r="J5980" s="500">
        <v>45491</v>
      </c>
      <c r="K5980" s="673" t="s">
        <v>33</v>
      </c>
      <c r="L5980" s="276"/>
      <c r="M5980" s="652" t="s">
        <v>3498</v>
      </c>
      <c r="N5980" s="654">
        <v>45492</v>
      </c>
      <c r="O5980" s="654">
        <v>45503</v>
      </c>
      <c r="P5980" s="276"/>
      <c r="Q5980" s="271" t="s">
        <v>100</v>
      </c>
      <c r="R5980" s="86"/>
    </row>
    <row r="5981" spans="1:18" ht="23.25" hidden="1" customHeight="1" x14ac:dyDescent="0.25">
      <c r="A5981" s="124" t="s">
        <v>9</v>
      </c>
      <c r="B5981" s="124" t="s">
        <v>9905</v>
      </c>
      <c r="C5981" s="118" t="s">
        <v>532</v>
      </c>
      <c r="D5981" s="118"/>
      <c r="E5981" s="124" t="s">
        <v>9905</v>
      </c>
      <c r="F5981" s="118" t="s">
        <v>50</v>
      </c>
      <c r="G5981" s="118">
        <v>10</v>
      </c>
      <c r="H5981" s="778"/>
      <c r="I5981" s="650"/>
      <c r="J5981" s="500">
        <v>45441</v>
      </c>
      <c r="K5981" s="673" t="s">
        <v>76</v>
      </c>
      <c r="L5981" s="276" t="s">
        <v>9883</v>
      </c>
      <c r="M5981" s="652" t="s">
        <v>2352</v>
      </c>
      <c r="N5981" s="653">
        <v>45447</v>
      </c>
      <c r="O5981" s="654">
        <v>45455</v>
      </c>
      <c r="P5981" s="276"/>
      <c r="Q5981" s="271" t="s">
        <v>100</v>
      </c>
      <c r="R5981" s="86"/>
    </row>
    <row r="5982" spans="1:18" ht="23.25" hidden="1" customHeight="1" x14ac:dyDescent="0.25">
      <c r="A5982" s="4" t="s">
        <v>2</v>
      </c>
      <c r="B5982" s="493" t="s">
        <v>7745</v>
      </c>
      <c r="C5982" s="430" t="s">
        <v>5524</v>
      </c>
      <c r="D5982" s="851">
        <v>80471000009</v>
      </c>
      <c r="E5982" s="86" t="s">
        <v>7746</v>
      </c>
      <c r="F5982" s="118" t="s">
        <v>32</v>
      </c>
      <c r="G5982" s="661">
        <v>1</v>
      </c>
      <c r="H5982" s="778"/>
      <c r="I5982" s="650">
        <f t="shared" ref="I5982:I5990" si="133">G5982*H5982</f>
        <v>0</v>
      </c>
      <c r="J5982" s="500">
        <v>45495</v>
      </c>
      <c r="K5982" s="673" t="s">
        <v>5524</v>
      </c>
      <c r="L5982" s="312" t="s">
        <v>9834</v>
      </c>
      <c r="M5982" s="652" t="s">
        <v>4960</v>
      </c>
      <c r="N5982" s="654">
        <v>45505</v>
      </c>
      <c r="O5982" s="653">
        <v>45538</v>
      </c>
      <c r="P5982" s="276"/>
      <c r="Q5982" s="2" t="s">
        <v>100</v>
      </c>
      <c r="R5982" s="86"/>
    </row>
    <row r="5983" spans="1:18" ht="37.5" hidden="1" customHeight="1" x14ac:dyDescent="0.25">
      <c r="A5983" s="330" t="s">
        <v>54</v>
      </c>
      <c r="B5983" s="330" t="s">
        <v>9906</v>
      </c>
      <c r="D5983" s="562" t="s">
        <v>9907</v>
      </c>
      <c r="E5983" s="330" t="s">
        <v>9908</v>
      </c>
      <c r="F5983" s="562" t="s">
        <v>32</v>
      </c>
      <c r="G5983" s="1031">
        <v>1</v>
      </c>
      <c r="H5983" s="707">
        <v>1300</v>
      </c>
      <c r="I5983" s="707">
        <f t="shared" si="133"/>
        <v>1300</v>
      </c>
      <c r="J5983" s="643">
        <v>45495</v>
      </c>
      <c r="K5983" s="604" t="s">
        <v>4113</v>
      </c>
      <c r="L5983" s="274" t="s">
        <v>11020</v>
      </c>
      <c r="M5983" s="645" t="s">
        <v>85</v>
      </c>
      <c r="N5983" s="754">
        <v>45560</v>
      </c>
      <c r="O5983" s="957">
        <v>45563</v>
      </c>
    </row>
    <row r="5984" spans="1:18" ht="23.25" hidden="1" customHeight="1" x14ac:dyDescent="0.25">
      <c r="A5984" s="124" t="s">
        <v>7</v>
      </c>
      <c r="B5984" s="124" t="s">
        <v>9909</v>
      </c>
      <c r="C5984" s="118" t="s">
        <v>362</v>
      </c>
      <c r="D5984" s="118" t="s">
        <v>9910</v>
      </c>
      <c r="E5984" s="124" t="s">
        <v>9909</v>
      </c>
      <c r="F5984" s="118" t="s">
        <v>3141</v>
      </c>
      <c r="G5984" s="661">
        <v>1</v>
      </c>
      <c r="H5984" s="650">
        <v>3350</v>
      </c>
      <c r="I5984" s="650">
        <f t="shared" si="133"/>
        <v>3350</v>
      </c>
      <c r="J5984" s="500" t="s">
        <v>9911</v>
      </c>
      <c r="K5984" s="673" t="s">
        <v>524</v>
      </c>
      <c r="L5984" s="276"/>
      <c r="M5984" s="652" t="s">
        <v>45</v>
      </c>
      <c r="N5984" s="654">
        <v>45532</v>
      </c>
      <c r="O5984" s="653">
        <v>45538</v>
      </c>
      <c r="P5984" s="276"/>
      <c r="Q5984" s="271" t="s">
        <v>100</v>
      </c>
      <c r="R5984" s="86"/>
    </row>
    <row r="5985" spans="1:18" ht="23.25" hidden="1" customHeight="1" x14ac:dyDescent="0.25">
      <c r="A5985" s="124" t="s">
        <v>9</v>
      </c>
      <c r="B5985" s="124" t="s">
        <v>9329</v>
      </c>
      <c r="C5985" s="376" t="s">
        <v>1999</v>
      </c>
      <c r="D5985" s="118">
        <v>940121</v>
      </c>
      <c r="E5985" s="124" t="s">
        <v>9329</v>
      </c>
      <c r="F5985" s="344" t="s">
        <v>8873</v>
      </c>
      <c r="G5985" s="344">
        <v>10</v>
      </c>
      <c r="H5985" s="650"/>
      <c r="I5985" s="650">
        <f t="shared" si="133"/>
        <v>0</v>
      </c>
      <c r="J5985" s="366" t="s">
        <v>9912</v>
      </c>
      <c r="K5985" s="779" t="s">
        <v>694</v>
      </c>
      <c r="L5985" s="276"/>
      <c r="M5985" s="652" t="s">
        <v>45</v>
      </c>
      <c r="N5985" s="654">
        <v>45505</v>
      </c>
      <c r="O5985" s="279">
        <v>45534</v>
      </c>
      <c r="P5985" s="279"/>
      <c r="Q5985" s="271" t="s">
        <v>100</v>
      </c>
      <c r="R5985" s="86"/>
    </row>
    <row r="5986" spans="1:18" ht="34.5" hidden="1" customHeight="1" x14ac:dyDescent="0.25">
      <c r="A5986" s="1101" t="s">
        <v>9</v>
      </c>
      <c r="B5986" s="330" t="s">
        <v>9913</v>
      </c>
      <c r="C5986" s="302" t="s">
        <v>784</v>
      </c>
      <c r="E5986" s="330" t="s">
        <v>9914</v>
      </c>
      <c r="F5986" s="562" t="s">
        <v>32</v>
      </c>
      <c r="H5986" s="707"/>
      <c r="I5986" s="707">
        <f t="shared" si="133"/>
        <v>0</v>
      </c>
      <c r="J5986" s="1103" t="s">
        <v>9915</v>
      </c>
      <c r="K5986" s="644" t="s">
        <v>784</v>
      </c>
      <c r="L5986" s="274" t="s">
        <v>9916</v>
      </c>
      <c r="M5986" s="645" t="s">
        <v>104</v>
      </c>
    </row>
    <row r="5987" spans="1:18" ht="23.25" hidden="1" customHeight="1" x14ac:dyDescent="0.25">
      <c r="A5987" s="124" t="s">
        <v>10</v>
      </c>
      <c r="B5987" s="124" t="s">
        <v>9917</v>
      </c>
      <c r="C5987" s="118" t="s">
        <v>4818</v>
      </c>
      <c r="D5987" s="118" t="s">
        <v>4818</v>
      </c>
      <c r="E5987" s="124"/>
      <c r="F5987" s="118" t="s">
        <v>32</v>
      </c>
      <c r="G5987" s="118"/>
      <c r="H5987" s="650"/>
      <c r="I5987" s="650">
        <f t="shared" si="133"/>
        <v>0</v>
      </c>
      <c r="J5987" s="500"/>
      <c r="K5987" s="673" t="s">
        <v>9918</v>
      </c>
      <c r="L5987" s="276"/>
      <c r="M5987" s="652" t="s">
        <v>1341</v>
      </c>
      <c r="N5987" s="653">
        <v>45547</v>
      </c>
      <c r="O5987" s="653">
        <v>45552</v>
      </c>
      <c r="P5987" s="276"/>
      <c r="Q5987" s="271" t="s">
        <v>67</v>
      </c>
      <c r="R5987" s="86"/>
    </row>
    <row r="5988" spans="1:18" ht="23.25" hidden="1" customHeight="1" x14ac:dyDescent="0.25">
      <c r="A5988" s="124" t="s">
        <v>4</v>
      </c>
      <c r="B5988" s="124" t="s">
        <v>9919</v>
      </c>
      <c r="C5988" s="118"/>
      <c r="D5988" s="118"/>
      <c r="E5988" s="124" t="s">
        <v>9919</v>
      </c>
      <c r="F5988" s="118" t="s">
        <v>50</v>
      </c>
      <c r="G5988" s="118">
        <v>1</v>
      </c>
      <c r="H5988" s="650"/>
      <c r="I5988" s="650">
        <f t="shared" si="133"/>
        <v>0</v>
      </c>
      <c r="J5988" s="500">
        <v>45506</v>
      </c>
      <c r="K5988" s="673" t="s">
        <v>33</v>
      </c>
      <c r="L5988" s="276"/>
      <c r="M5988" s="652" t="s">
        <v>1341</v>
      </c>
      <c r="N5988" s="653">
        <v>45538</v>
      </c>
      <c r="O5988" s="653">
        <v>45541</v>
      </c>
      <c r="P5988" s="276"/>
      <c r="Q5988" s="271" t="s">
        <v>100</v>
      </c>
      <c r="R5988" s="86"/>
    </row>
    <row r="5989" spans="1:18" ht="23.25" hidden="1" customHeight="1" x14ac:dyDescent="0.25">
      <c r="A5989" s="330" t="s">
        <v>0</v>
      </c>
      <c r="B5989" s="330" t="s">
        <v>9920</v>
      </c>
      <c r="C5989" s="562" t="s">
        <v>1799</v>
      </c>
      <c r="D5989" s="562">
        <v>192602</v>
      </c>
      <c r="E5989" s="330" t="s">
        <v>9921</v>
      </c>
      <c r="F5989" s="562" t="s">
        <v>8402</v>
      </c>
      <c r="G5989" s="1031">
        <v>1</v>
      </c>
      <c r="H5989" s="707">
        <v>123.12</v>
      </c>
      <c r="I5989" s="707">
        <f t="shared" si="133"/>
        <v>123.12</v>
      </c>
      <c r="J5989" s="643">
        <v>45513</v>
      </c>
      <c r="K5989" s="644" t="s">
        <v>4712</v>
      </c>
      <c r="L5989" s="593" t="s">
        <v>9606</v>
      </c>
      <c r="M5989" s="645" t="s">
        <v>89</v>
      </c>
      <c r="N5989" s="754">
        <v>45553</v>
      </c>
      <c r="O5989" s="957">
        <v>45558</v>
      </c>
    </row>
    <row r="5990" spans="1:18" ht="23.25" hidden="1" customHeight="1" x14ac:dyDescent="0.25">
      <c r="A5990" s="124" t="s">
        <v>0</v>
      </c>
      <c r="B5990" s="124" t="s">
        <v>9922</v>
      </c>
      <c r="C5990" s="118" t="s">
        <v>5524</v>
      </c>
      <c r="D5990" s="118">
        <v>7273.0009</v>
      </c>
      <c r="E5990" s="86" t="s">
        <v>9923</v>
      </c>
      <c r="F5990" s="118" t="s">
        <v>94</v>
      </c>
      <c r="G5990" s="661">
        <v>1</v>
      </c>
      <c r="H5990" s="650">
        <v>3571.33</v>
      </c>
      <c r="I5990" s="650">
        <f t="shared" si="133"/>
        <v>3571.33</v>
      </c>
      <c r="J5990" s="500" t="s">
        <v>9924</v>
      </c>
      <c r="K5990" s="673" t="s">
        <v>5524</v>
      </c>
      <c r="L5990" s="276" t="s">
        <v>9925</v>
      </c>
      <c r="M5990" s="652" t="s">
        <v>85</v>
      </c>
      <c r="N5990" s="654">
        <v>45603</v>
      </c>
      <c r="O5990" s="653">
        <v>45603</v>
      </c>
      <c r="P5990" s="276"/>
      <c r="Q5990" s="2" t="s">
        <v>100</v>
      </c>
      <c r="R5990" s="86"/>
    </row>
    <row r="5991" spans="1:18" ht="23.25" hidden="1" customHeight="1" x14ac:dyDescent="0.25">
      <c r="A5991" s="124" t="s">
        <v>54</v>
      </c>
      <c r="B5991" s="124" t="s">
        <v>9926</v>
      </c>
      <c r="C5991" s="118"/>
      <c r="D5991" s="118" t="s">
        <v>9927</v>
      </c>
      <c r="E5991" s="124" t="s">
        <v>9928</v>
      </c>
      <c r="F5991" s="118" t="s">
        <v>32</v>
      </c>
      <c r="G5991" s="118">
        <v>3</v>
      </c>
      <c r="H5991" s="650">
        <v>7.64</v>
      </c>
      <c r="I5991" s="650">
        <f>H5991*G5991</f>
        <v>22.919999999999998</v>
      </c>
      <c r="J5991" s="500">
        <v>45523</v>
      </c>
      <c r="K5991" s="673" t="s">
        <v>3203</v>
      </c>
      <c r="L5991" s="276"/>
      <c r="M5991" s="652" t="s">
        <v>45</v>
      </c>
      <c r="N5991" s="653">
        <v>45533</v>
      </c>
      <c r="O5991" s="653">
        <v>45534</v>
      </c>
      <c r="P5991" s="276"/>
      <c r="Q5991" s="271" t="s">
        <v>100</v>
      </c>
      <c r="R5991" s="86"/>
    </row>
    <row r="5992" spans="1:18" ht="23.25" hidden="1" customHeight="1" x14ac:dyDescent="0.25">
      <c r="A5992" s="124" t="s">
        <v>54</v>
      </c>
      <c r="B5992" s="124" t="s">
        <v>9926</v>
      </c>
      <c r="C5992" s="118"/>
      <c r="D5992" s="118" t="s">
        <v>9929</v>
      </c>
      <c r="E5992" s="124" t="s">
        <v>9930</v>
      </c>
      <c r="F5992" s="118" t="s">
        <v>32</v>
      </c>
      <c r="G5992" s="118">
        <v>3</v>
      </c>
      <c r="H5992" s="650">
        <v>7.64</v>
      </c>
      <c r="I5992" s="650">
        <f>H5992*G5992</f>
        <v>22.919999999999998</v>
      </c>
      <c r="J5992" s="500">
        <v>45523</v>
      </c>
      <c r="K5992" s="673" t="s">
        <v>3203</v>
      </c>
      <c r="L5992" s="276"/>
      <c r="M5992" s="652" t="s">
        <v>45</v>
      </c>
      <c r="N5992" s="653">
        <v>45533</v>
      </c>
      <c r="O5992" s="653">
        <v>45534</v>
      </c>
      <c r="P5992" s="276"/>
      <c r="Q5992" s="271" t="s">
        <v>100</v>
      </c>
      <c r="R5992" s="86"/>
    </row>
    <row r="5993" spans="1:18" ht="23.25" hidden="1" customHeight="1" x14ac:dyDescent="0.25">
      <c r="A5993" s="124" t="s">
        <v>7</v>
      </c>
      <c r="B5993" s="124" t="s">
        <v>9931</v>
      </c>
      <c r="C5993" s="118" t="s">
        <v>9107</v>
      </c>
      <c r="D5993" s="118" t="s">
        <v>9108</v>
      </c>
      <c r="E5993" s="124" t="s">
        <v>9109</v>
      </c>
      <c r="F5993" s="118" t="s">
        <v>32</v>
      </c>
      <c r="G5993" s="936">
        <v>2</v>
      </c>
      <c r="H5993" s="650" t="s">
        <v>9110</v>
      </c>
      <c r="I5993" s="650" t="s">
        <v>9110</v>
      </c>
      <c r="J5993" s="500">
        <v>45523</v>
      </c>
      <c r="K5993" s="673" t="s">
        <v>212</v>
      </c>
      <c r="L5993" s="276" t="s">
        <v>9932</v>
      </c>
      <c r="M5993" s="652" t="s">
        <v>1258</v>
      </c>
      <c r="N5993" s="653">
        <v>45532</v>
      </c>
      <c r="O5993" s="835"/>
      <c r="P5993" s="276" t="s">
        <v>9933</v>
      </c>
      <c r="Q5993" s="271" t="s">
        <v>100</v>
      </c>
      <c r="R5993" s="86"/>
    </row>
    <row r="5994" spans="1:18" ht="23.25" hidden="1" customHeight="1" x14ac:dyDescent="0.25">
      <c r="A5994" s="124" t="s">
        <v>0</v>
      </c>
      <c r="B5994" s="124" t="s">
        <v>9934</v>
      </c>
      <c r="C5994" s="118"/>
      <c r="D5994" s="118" t="s">
        <v>9935</v>
      </c>
      <c r="E5994" s="124" t="s">
        <v>9936</v>
      </c>
      <c r="F5994" s="118" t="s">
        <v>32</v>
      </c>
      <c r="G5994" s="661">
        <v>1</v>
      </c>
      <c r="H5994" s="650">
        <v>2378.1</v>
      </c>
      <c r="I5994" s="650">
        <v>2378.1</v>
      </c>
      <c r="J5994" s="500">
        <v>45523</v>
      </c>
      <c r="K5994" s="673" t="s">
        <v>3832</v>
      </c>
      <c r="L5994" s="276" t="s">
        <v>9937</v>
      </c>
      <c r="M5994" s="652" t="s">
        <v>45</v>
      </c>
      <c r="N5994" s="654">
        <v>45532</v>
      </c>
      <c r="O5994" s="653">
        <v>45538</v>
      </c>
      <c r="P5994" s="276"/>
      <c r="Q5994" s="271" t="s">
        <v>100</v>
      </c>
      <c r="R5994" s="86"/>
    </row>
    <row r="5995" spans="1:18" ht="23.25" hidden="1" customHeight="1" x14ac:dyDescent="0.25">
      <c r="A5995" s="124" t="s">
        <v>0</v>
      </c>
      <c r="B5995" s="124" t="s">
        <v>9938</v>
      </c>
      <c r="C5995" s="118"/>
      <c r="D5995" s="118" t="s">
        <v>9939</v>
      </c>
      <c r="E5995" s="124" t="s">
        <v>9940</v>
      </c>
      <c r="F5995" s="118" t="s">
        <v>32</v>
      </c>
      <c r="G5995" s="661">
        <v>1</v>
      </c>
      <c r="H5995" s="650">
        <v>1881.21</v>
      </c>
      <c r="I5995" s="650">
        <v>1881.21</v>
      </c>
      <c r="J5995" s="500">
        <v>45523</v>
      </c>
      <c r="K5995" s="673" t="s">
        <v>3832</v>
      </c>
      <c r="L5995" s="276" t="s">
        <v>9937</v>
      </c>
      <c r="M5995" s="652" t="s">
        <v>45</v>
      </c>
      <c r="N5995" s="654">
        <v>45532</v>
      </c>
      <c r="O5995" s="653">
        <v>45538</v>
      </c>
      <c r="P5995" s="276"/>
      <c r="Q5995" s="271" t="s">
        <v>100</v>
      </c>
      <c r="R5995" s="86"/>
    </row>
    <row r="5996" spans="1:18" ht="23.25" hidden="1" customHeight="1" x14ac:dyDescent="0.25">
      <c r="A5996" s="124" t="s">
        <v>6</v>
      </c>
      <c r="B5996" s="86" t="s">
        <v>9941</v>
      </c>
      <c r="C5996" s="661" t="s">
        <v>7926</v>
      </c>
      <c r="D5996" s="118" t="s">
        <v>7927</v>
      </c>
      <c r="E5996" s="124" t="s">
        <v>7928</v>
      </c>
      <c r="F5996" s="118" t="s">
        <v>32</v>
      </c>
      <c r="G5996" s="661">
        <v>1</v>
      </c>
      <c r="H5996" s="650">
        <v>2058.33</v>
      </c>
      <c r="I5996" s="650">
        <f>H5996*G5996</f>
        <v>2058.33</v>
      </c>
      <c r="J5996" s="500">
        <v>45523</v>
      </c>
      <c r="K5996" s="673" t="s">
        <v>234</v>
      </c>
      <c r="L5996" s="276"/>
      <c r="M5996" s="652" t="s">
        <v>2632</v>
      </c>
      <c r="N5996" s="654">
        <v>45560</v>
      </c>
      <c r="O5996" s="653">
        <v>45568</v>
      </c>
      <c r="P5996" s="276"/>
      <c r="Q5996" s="271" t="s">
        <v>67</v>
      </c>
      <c r="R5996" s="86"/>
    </row>
    <row r="5997" spans="1:18" ht="23.25" hidden="1" customHeight="1" x14ac:dyDescent="0.25">
      <c r="A5997" s="124" t="s">
        <v>7</v>
      </c>
      <c r="B5997" s="124" t="s">
        <v>9942</v>
      </c>
      <c r="C5997" s="118" t="s">
        <v>947</v>
      </c>
      <c r="D5997" s="118" t="s">
        <v>9943</v>
      </c>
      <c r="E5997" s="124" t="s">
        <v>9944</v>
      </c>
      <c r="F5997" s="118" t="s">
        <v>32</v>
      </c>
      <c r="G5997" s="118">
        <v>2</v>
      </c>
      <c r="H5997" s="650">
        <v>321.2</v>
      </c>
      <c r="I5997" s="650">
        <f>H5997*G5997</f>
        <v>642.4</v>
      </c>
      <c r="J5997" s="500">
        <v>45524</v>
      </c>
      <c r="K5997" s="673" t="s">
        <v>212</v>
      </c>
      <c r="L5997" s="276" t="s">
        <v>9945</v>
      </c>
      <c r="M5997" s="652" t="s">
        <v>1258</v>
      </c>
      <c r="N5997" s="654">
        <v>45531</v>
      </c>
      <c r="O5997" s="654">
        <v>45538</v>
      </c>
      <c r="P5997" s="276"/>
      <c r="Q5997" s="271" t="s">
        <v>100</v>
      </c>
      <c r="R5997" s="86"/>
    </row>
    <row r="5998" spans="1:18" ht="23.25" hidden="1" customHeight="1" x14ac:dyDescent="0.25">
      <c r="A5998" s="124" t="s">
        <v>7</v>
      </c>
      <c r="B5998" s="124" t="s">
        <v>9946</v>
      </c>
      <c r="C5998" s="118" t="s">
        <v>52</v>
      </c>
      <c r="D5998" s="118" t="s">
        <v>9947</v>
      </c>
      <c r="E5998" s="124" t="s">
        <v>9948</v>
      </c>
      <c r="F5998" s="118" t="s">
        <v>32</v>
      </c>
      <c r="G5998" s="118">
        <v>2</v>
      </c>
      <c r="H5998" s="650">
        <v>47.76</v>
      </c>
      <c r="I5998" s="650">
        <f>H5998*G5998</f>
        <v>95.52</v>
      </c>
      <c r="J5998" s="500">
        <v>45524</v>
      </c>
      <c r="K5998" s="673" t="s">
        <v>212</v>
      </c>
      <c r="L5998" s="276" t="s">
        <v>9945</v>
      </c>
      <c r="M5998" s="652" t="s">
        <v>1258</v>
      </c>
      <c r="N5998" s="653">
        <v>45531</v>
      </c>
      <c r="O5998" s="654">
        <v>45538</v>
      </c>
      <c r="P5998" s="276"/>
      <c r="Q5998" s="271" t="s">
        <v>100</v>
      </c>
      <c r="R5998" s="86"/>
    </row>
    <row r="5999" spans="1:18" ht="23.25" hidden="1" customHeight="1" x14ac:dyDescent="0.25">
      <c r="A5999" s="124" t="s">
        <v>7</v>
      </c>
      <c r="B5999" s="124" t="s">
        <v>9949</v>
      </c>
      <c r="C5999" s="118" t="s">
        <v>52</v>
      </c>
      <c r="D5999" s="118" t="s">
        <v>9950</v>
      </c>
      <c r="E5999" s="124" t="s">
        <v>9951</v>
      </c>
      <c r="F5999" s="118" t="s">
        <v>32</v>
      </c>
      <c r="G5999" s="118">
        <v>2</v>
      </c>
      <c r="H5999" s="650">
        <v>9.4700000000000006</v>
      </c>
      <c r="I5999" s="650">
        <f>H5999*G5999</f>
        <v>18.940000000000001</v>
      </c>
      <c r="J5999" s="500">
        <v>45524</v>
      </c>
      <c r="K5999" s="673" t="s">
        <v>212</v>
      </c>
      <c r="L5999" s="276" t="s">
        <v>9945</v>
      </c>
      <c r="M5999" s="652" t="s">
        <v>1258</v>
      </c>
      <c r="N5999" s="653">
        <v>45531</v>
      </c>
      <c r="O5999" s="654">
        <v>45538</v>
      </c>
      <c r="P5999" s="276"/>
      <c r="Q5999" s="271" t="s">
        <v>100</v>
      </c>
      <c r="R5999" s="86"/>
    </row>
    <row r="6000" spans="1:18" s="564" customFormat="1" ht="23.25" hidden="1" customHeight="1" x14ac:dyDescent="0.25">
      <c r="A6000" s="124" t="s">
        <v>9</v>
      </c>
      <c r="B6000" s="124" t="s">
        <v>9952</v>
      </c>
      <c r="C6000" s="118"/>
      <c r="D6000" s="118"/>
      <c r="E6000" s="124" t="s">
        <v>9953</v>
      </c>
      <c r="F6000" s="118" t="s">
        <v>94</v>
      </c>
      <c r="G6000" s="118">
        <v>10</v>
      </c>
      <c r="H6000" s="650"/>
      <c r="I6000" s="650">
        <f>H6000*G6000</f>
        <v>0</v>
      </c>
      <c r="J6000" s="168" t="s">
        <v>9954</v>
      </c>
      <c r="K6000" s="673" t="s">
        <v>234</v>
      </c>
      <c r="L6000" s="276"/>
      <c r="M6000" s="652" t="s">
        <v>34</v>
      </c>
      <c r="N6000" s="653">
        <v>45544</v>
      </c>
      <c r="O6000" s="653">
        <v>45552</v>
      </c>
      <c r="P6000" s="158"/>
      <c r="Q6000" s="271" t="s">
        <v>100</v>
      </c>
      <c r="R6000" s="86"/>
    </row>
    <row r="6001" spans="1:23" ht="23.25" hidden="1" customHeight="1" x14ac:dyDescent="0.25">
      <c r="A6001" s="124" t="s">
        <v>6</v>
      </c>
      <c r="B6001" s="124" t="s">
        <v>9829</v>
      </c>
      <c r="C6001" s="118" t="s">
        <v>362</v>
      </c>
      <c r="D6001" s="118" t="s">
        <v>2282</v>
      </c>
      <c r="E6001" s="124" t="s">
        <v>9831</v>
      </c>
      <c r="F6001" s="118" t="s">
        <v>3141</v>
      </c>
      <c r="G6001" s="118">
        <v>5</v>
      </c>
      <c r="H6001" s="778"/>
      <c r="I6001" s="650"/>
      <c r="J6001" s="500" t="s">
        <v>9954</v>
      </c>
      <c r="K6001" s="673" t="s">
        <v>524</v>
      </c>
      <c r="L6001" s="276"/>
      <c r="M6001" s="652" t="s">
        <v>34</v>
      </c>
      <c r="N6001" s="653">
        <v>45538</v>
      </c>
      <c r="O6001" s="653">
        <v>45544</v>
      </c>
      <c r="P6001" s="276"/>
      <c r="Q6001" s="271" t="s">
        <v>100</v>
      </c>
      <c r="R6001" s="86"/>
      <c r="S6001" s="564"/>
      <c r="T6001" s="564"/>
      <c r="U6001" s="564"/>
      <c r="V6001" s="564"/>
      <c r="W6001" s="564"/>
    </row>
    <row r="6002" spans="1:23" ht="23.25" hidden="1" customHeight="1" x14ac:dyDescent="0.25">
      <c r="A6002" s="124" t="s">
        <v>9</v>
      </c>
      <c r="B6002" s="124" t="s">
        <v>9955</v>
      </c>
      <c r="C6002" s="118" t="s">
        <v>532</v>
      </c>
      <c r="D6002" s="118"/>
      <c r="E6002" s="124" t="s">
        <v>9955</v>
      </c>
      <c r="F6002" s="118" t="s">
        <v>50</v>
      </c>
      <c r="G6002" s="118">
        <v>10</v>
      </c>
      <c r="H6002" s="778"/>
      <c r="I6002" s="650"/>
      <c r="J6002" s="500">
        <v>45441</v>
      </c>
      <c r="K6002" s="673" t="s">
        <v>76</v>
      </c>
      <c r="L6002" s="276" t="s">
        <v>9883</v>
      </c>
      <c r="M6002" s="652" t="s">
        <v>4854</v>
      </c>
      <c r="N6002" s="653">
        <v>45447</v>
      </c>
      <c r="O6002" s="654">
        <v>45455</v>
      </c>
      <c r="P6002" s="276"/>
      <c r="Q6002" s="271" t="s">
        <v>100</v>
      </c>
      <c r="R6002" s="86"/>
    </row>
    <row r="6003" spans="1:23" ht="30" hidden="1" customHeight="1" x14ac:dyDescent="0.25">
      <c r="A6003" s="330" t="s">
        <v>0</v>
      </c>
      <c r="B6003" s="330" t="s">
        <v>9956</v>
      </c>
      <c r="C6003" s="562" t="s">
        <v>198</v>
      </c>
      <c r="D6003" s="562" t="s">
        <v>9957</v>
      </c>
      <c r="E6003" s="330" t="s">
        <v>9958</v>
      </c>
      <c r="F6003" s="562" t="s">
        <v>50</v>
      </c>
      <c r="G6003" s="1031">
        <v>2</v>
      </c>
      <c r="H6003" s="707"/>
      <c r="J6003" s="643" t="s">
        <v>9959</v>
      </c>
      <c r="K6003" s="644" t="s">
        <v>3</v>
      </c>
      <c r="L6003" s="593" t="s">
        <v>9606</v>
      </c>
      <c r="M6003" s="645" t="s">
        <v>1341</v>
      </c>
      <c r="N6003" s="754">
        <v>45553</v>
      </c>
      <c r="O6003" s="957">
        <v>45558</v>
      </c>
    </row>
    <row r="6004" spans="1:23" ht="23.25" hidden="1" customHeight="1" x14ac:dyDescent="0.25">
      <c r="A6004" s="124" t="s">
        <v>9</v>
      </c>
      <c r="B6004" s="124" t="s">
        <v>9960</v>
      </c>
      <c r="C6004" s="118"/>
      <c r="D6004" s="118"/>
      <c r="E6004" s="124" t="s">
        <v>9960</v>
      </c>
      <c r="F6004" s="118" t="s">
        <v>50</v>
      </c>
      <c r="G6004" s="118">
        <v>6</v>
      </c>
      <c r="H6004" s="650"/>
      <c r="I6004" s="650">
        <f>H6004*G6004</f>
        <v>0</v>
      </c>
      <c r="J6004" s="500">
        <v>45532</v>
      </c>
      <c r="K6004" s="673" t="s">
        <v>234</v>
      </c>
      <c r="L6004" s="276"/>
      <c r="M6004" s="652" t="s">
        <v>34</v>
      </c>
      <c r="N6004" s="653">
        <v>45544</v>
      </c>
      <c r="O6004" s="653">
        <v>45552</v>
      </c>
      <c r="P6004" s="276"/>
      <c r="Q6004" s="271" t="s">
        <v>100</v>
      </c>
      <c r="R6004" s="86"/>
    </row>
    <row r="6005" spans="1:23" ht="23.25" hidden="1" customHeight="1" x14ac:dyDescent="0.25">
      <c r="A6005" s="589" t="s">
        <v>9</v>
      </c>
      <c r="B6005" s="1008" t="s">
        <v>8867</v>
      </c>
      <c r="C6005" s="987" t="s">
        <v>8868</v>
      </c>
      <c r="D6005" s="1009">
        <v>1030735</v>
      </c>
      <c r="E6005" s="614" t="s">
        <v>8869</v>
      </c>
      <c r="F6005" s="987" t="s">
        <v>94</v>
      </c>
      <c r="G6005" s="987" t="s">
        <v>8870</v>
      </c>
      <c r="H6005" s="650"/>
      <c r="I6005" s="650"/>
      <c r="J6005" s="1010" t="s">
        <v>9961</v>
      </c>
      <c r="K6005" s="598" t="s">
        <v>9234</v>
      </c>
      <c r="L6005" s="589" t="s">
        <v>9962</v>
      </c>
      <c r="M6005" s="652" t="s">
        <v>34</v>
      </c>
      <c r="N6005" s="653">
        <v>45534</v>
      </c>
      <c r="O6005" s="653">
        <v>45534</v>
      </c>
      <c r="P6005" s="455"/>
      <c r="Q6005" s="514" t="s">
        <v>100</v>
      </c>
      <c r="R6005" s="523"/>
    </row>
    <row r="6006" spans="1:23" ht="23.25" hidden="1" customHeight="1" x14ac:dyDescent="0.25">
      <c r="A6006" s="124" t="s">
        <v>7</v>
      </c>
      <c r="B6006" s="124" t="s">
        <v>9963</v>
      </c>
      <c r="C6006" s="118" t="s">
        <v>9964</v>
      </c>
      <c r="D6006" s="118"/>
      <c r="E6006" s="124" t="s">
        <v>9965</v>
      </c>
      <c r="F6006" s="118" t="s">
        <v>32</v>
      </c>
      <c r="G6006" s="118">
        <v>1</v>
      </c>
      <c r="H6006" s="650"/>
      <c r="I6006" s="650"/>
      <c r="J6006" s="500">
        <v>45537</v>
      </c>
      <c r="K6006" s="673" t="s">
        <v>9964</v>
      </c>
      <c r="L6006" s="276"/>
      <c r="M6006" s="652" t="s">
        <v>34</v>
      </c>
      <c r="N6006" s="653">
        <v>45538</v>
      </c>
      <c r="O6006" s="653">
        <v>45544</v>
      </c>
      <c r="P6006" s="276"/>
      <c r="Q6006" s="271" t="s">
        <v>67</v>
      </c>
      <c r="R6006" s="86"/>
    </row>
    <row r="6007" spans="1:23" s="124" customFormat="1" ht="23.25" hidden="1" customHeight="1" x14ac:dyDescent="0.25">
      <c r="A6007" s="338" t="s">
        <v>9</v>
      </c>
      <c r="B6007" s="384" t="s">
        <v>5777</v>
      </c>
      <c r="C6007" s="376" t="s">
        <v>122</v>
      </c>
      <c r="D6007" s="332" t="s">
        <v>5767</v>
      </c>
      <c r="E6007" s="3" t="s">
        <v>9770</v>
      </c>
      <c r="F6007" s="344" t="s">
        <v>50</v>
      </c>
      <c r="G6007" s="344">
        <v>2</v>
      </c>
      <c r="H6007" s="650"/>
      <c r="I6007" s="650">
        <f>G6007*H6007</f>
        <v>0</v>
      </c>
      <c r="J6007" s="500">
        <v>45475</v>
      </c>
      <c r="K6007" s="673" t="s">
        <v>234</v>
      </c>
      <c r="L6007" s="323"/>
      <c r="M6007" s="652" t="s">
        <v>34</v>
      </c>
      <c r="N6007" s="653">
        <v>45538</v>
      </c>
      <c r="O6007" s="654">
        <v>45544</v>
      </c>
      <c r="P6007" s="6"/>
      <c r="Q6007" s="7" t="s">
        <v>67</v>
      </c>
      <c r="R6007" s="455">
        <f>YEAR(J6007)</f>
        <v>2024</v>
      </c>
    </row>
    <row r="6008" spans="1:23" s="124" customFormat="1" ht="23.25" hidden="1" customHeight="1" x14ac:dyDescent="0.25">
      <c r="A6008" s="124" t="s">
        <v>9</v>
      </c>
      <c r="B6008" s="124" t="s">
        <v>9966</v>
      </c>
      <c r="C6008" s="118"/>
      <c r="D6008" s="118"/>
      <c r="E6008" s="124" t="s">
        <v>9966</v>
      </c>
      <c r="F6008" s="118" t="s">
        <v>50</v>
      </c>
      <c r="G6008" s="118">
        <v>50</v>
      </c>
      <c r="H6008" s="650"/>
      <c r="I6008" s="650"/>
      <c r="J6008" s="500">
        <v>45538</v>
      </c>
      <c r="K6008" s="673" t="s">
        <v>1560</v>
      </c>
      <c r="L6008" s="276"/>
      <c r="M6008" s="652" t="s">
        <v>60</v>
      </c>
      <c r="N6008" s="654">
        <v>45560</v>
      </c>
      <c r="O6008" s="835"/>
      <c r="P6008" s="276"/>
      <c r="Q6008" s="271" t="s">
        <v>100</v>
      </c>
      <c r="R6008" s="86"/>
    </row>
    <row r="6009" spans="1:23" ht="23.25" hidden="1" customHeight="1" x14ac:dyDescent="0.25">
      <c r="A6009" s="124" t="s">
        <v>9</v>
      </c>
      <c r="B6009" s="124" t="s">
        <v>9967</v>
      </c>
      <c r="C6009" s="118" t="s">
        <v>183</v>
      </c>
      <c r="D6009" s="118" t="s">
        <v>9968</v>
      </c>
      <c r="E6009" s="124" t="s">
        <v>9967</v>
      </c>
      <c r="F6009" s="118" t="s">
        <v>50</v>
      </c>
      <c r="G6009" s="661">
        <v>1</v>
      </c>
      <c r="H6009" s="650"/>
      <c r="I6009" s="650"/>
      <c r="J6009" s="500">
        <v>45539</v>
      </c>
      <c r="K6009" s="673" t="s">
        <v>183</v>
      </c>
      <c r="L6009" s="276" t="s">
        <v>9969</v>
      </c>
      <c r="M6009" s="652"/>
      <c r="N6009" s="654">
        <v>45553</v>
      </c>
      <c r="O6009" s="654">
        <v>45562</v>
      </c>
      <c r="P6009" s="276"/>
      <c r="Q6009" s="271" t="s">
        <v>100</v>
      </c>
      <c r="R6009" s="86"/>
    </row>
    <row r="6010" spans="1:23" s="124" customFormat="1" ht="23.25" hidden="1" customHeight="1" x14ac:dyDescent="0.25">
      <c r="A6010" s="338" t="s">
        <v>9</v>
      </c>
      <c r="B6010" s="124" t="s">
        <v>5777</v>
      </c>
      <c r="C6010" s="376" t="s">
        <v>122</v>
      </c>
      <c r="D6010" s="332" t="s">
        <v>5767</v>
      </c>
      <c r="E6010" s="3" t="s">
        <v>9770</v>
      </c>
      <c r="F6010" s="344" t="s">
        <v>50</v>
      </c>
      <c r="G6010" s="344">
        <v>2</v>
      </c>
      <c r="H6010" s="650"/>
      <c r="I6010" s="650">
        <f>H6010*G6010</f>
        <v>0</v>
      </c>
      <c r="J6010" s="500">
        <v>45475</v>
      </c>
      <c r="K6010" s="673" t="s">
        <v>234</v>
      </c>
      <c r="L6010" s="276"/>
      <c r="M6010" s="652" t="s">
        <v>34</v>
      </c>
      <c r="N6010" s="653">
        <v>45541</v>
      </c>
      <c r="O6010" s="653">
        <v>45544</v>
      </c>
      <c r="P6010" s="276"/>
      <c r="Q6010" s="7" t="s">
        <v>67</v>
      </c>
      <c r="R6010" s="455">
        <f>YEAR(J6010)</f>
        <v>2024</v>
      </c>
    </row>
    <row r="6011" spans="1:23" ht="23.25" hidden="1" customHeight="1" x14ac:dyDescent="0.25">
      <c r="A6011" s="124" t="s">
        <v>54</v>
      </c>
      <c r="B6011" s="124" t="s">
        <v>9970</v>
      </c>
      <c r="C6011" s="118" t="s">
        <v>52</v>
      </c>
      <c r="D6011" s="118" t="s">
        <v>9971</v>
      </c>
      <c r="E6011" s="3"/>
      <c r="F6011" s="118" t="s">
        <v>32</v>
      </c>
      <c r="G6011" s="118">
        <v>1</v>
      </c>
      <c r="H6011" s="778">
        <v>463.79</v>
      </c>
      <c r="I6011" s="650">
        <v>463.79</v>
      </c>
      <c r="J6011" s="500">
        <v>45533</v>
      </c>
      <c r="K6011" s="673" t="s">
        <v>33</v>
      </c>
      <c r="L6011" s="276" t="s">
        <v>9972</v>
      </c>
      <c r="M6011" s="652" t="s">
        <v>34</v>
      </c>
      <c r="N6011" s="653">
        <v>45545</v>
      </c>
      <c r="O6011" s="653">
        <v>45552</v>
      </c>
      <c r="P6011" s="276"/>
      <c r="Q6011" s="271" t="s">
        <v>100</v>
      </c>
      <c r="R6011" s="86"/>
    </row>
    <row r="6012" spans="1:23" ht="23.25" hidden="1" customHeight="1" x14ac:dyDescent="0.25">
      <c r="A6012" s="124" t="s">
        <v>78</v>
      </c>
      <c r="B6012" s="124" t="s">
        <v>9638</v>
      </c>
      <c r="C6012" s="118"/>
      <c r="D6012" s="118"/>
      <c r="E6012" s="3" t="s">
        <v>9973</v>
      </c>
      <c r="F6012" s="503" t="s">
        <v>32</v>
      </c>
      <c r="G6012" s="481">
        <v>2</v>
      </c>
      <c r="H6012" s="481">
        <v>635.6</v>
      </c>
      <c r="I6012" s="481">
        <v>635.6</v>
      </c>
      <c r="J6012" s="500">
        <v>45534</v>
      </c>
      <c r="K6012" s="878" t="s">
        <v>4712</v>
      </c>
      <c r="L6012" s="276" t="s">
        <v>9974</v>
      </c>
      <c r="M6012" s="652" t="s">
        <v>2356</v>
      </c>
      <c r="N6012" s="654">
        <v>45671</v>
      </c>
      <c r="O6012" s="653">
        <v>45679</v>
      </c>
      <c r="P6012" s="276"/>
      <c r="Q6012" s="271" t="s">
        <v>67</v>
      </c>
      <c r="R6012" s="86"/>
    </row>
    <row r="6013" spans="1:23" ht="23.25" hidden="1" customHeight="1" x14ac:dyDescent="0.25">
      <c r="A6013" s="124" t="s">
        <v>6</v>
      </c>
      <c r="B6013" s="124" t="s">
        <v>9975</v>
      </c>
      <c r="C6013" s="118"/>
      <c r="D6013" s="118" t="s">
        <v>9976</v>
      </c>
      <c r="E6013" s="3" t="s">
        <v>9977</v>
      </c>
      <c r="F6013" s="503" t="s">
        <v>32</v>
      </c>
      <c r="G6013" s="661">
        <v>1</v>
      </c>
      <c r="H6013" s="650"/>
      <c r="I6013" s="650"/>
      <c r="J6013" s="500">
        <v>45539</v>
      </c>
      <c r="K6013" s="673" t="s">
        <v>183</v>
      </c>
      <c r="L6013" s="276"/>
      <c r="M6013" s="652" t="s">
        <v>60</v>
      </c>
      <c r="N6013" s="654">
        <v>45538</v>
      </c>
      <c r="O6013" s="653">
        <v>45563</v>
      </c>
      <c r="P6013" s="276"/>
      <c r="Q6013" s="271" t="s">
        <v>100</v>
      </c>
      <c r="R6013" s="86"/>
    </row>
    <row r="6014" spans="1:23" s="124" customFormat="1" ht="23.25" hidden="1" customHeight="1" x14ac:dyDescent="0.25">
      <c r="A6014" s="124" t="s">
        <v>0</v>
      </c>
      <c r="B6014" s="124" t="s">
        <v>9744</v>
      </c>
      <c r="C6014" s="1090" t="s">
        <v>4845</v>
      </c>
      <c r="D6014" s="118"/>
      <c r="E6014" s="621" t="s">
        <v>9745</v>
      </c>
      <c r="F6014" s="118" t="s">
        <v>94</v>
      </c>
      <c r="G6014" s="118">
        <v>20</v>
      </c>
      <c r="H6014" s="778"/>
      <c r="I6014" s="650"/>
      <c r="J6014" s="500" t="s">
        <v>9746</v>
      </c>
      <c r="K6014" s="673" t="s">
        <v>33</v>
      </c>
      <c r="L6014" s="276"/>
      <c r="M6014" s="652" t="s">
        <v>2632</v>
      </c>
      <c r="N6014" s="654">
        <v>45554</v>
      </c>
      <c r="O6014" s="653">
        <v>45560</v>
      </c>
      <c r="P6014" s="276"/>
      <c r="Q6014" s="271" t="s">
        <v>100</v>
      </c>
      <c r="R6014" s="86"/>
    </row>
    <row r="6015" spans="1:23" s="124" customFormat="1" ht="23.25" hidden="1" customHeight="1" x14ac:dyDescent="0.25">
      <c r="A6015" s="124" t="s">
        <v>0</v>
      </c>
      <c r="B6015" s="124" t="s">
        <v>9748</v>
      </c>
      <c r="C6015" s="1090" t="s">
        <v>4845</v>
      </c>
      <c r="D6015" s="118"/>
      <c r="E6015" s="621" t="s">
        <v>9749</v>
      </c>
      <c r="F6015" s="118" t="s">
        <v>94</v>
      </c>
      <c r="G6015" s="118">
        <v>40</v>
      </c>
      <c r="H6015" s="778"/>
      <c r="I6015" s="650"/>
      <c r="J6015" s="500" t="s">
        <v>9746</v>
      </c>
      <c r="K6015" s="673" t="s">
        <v>33</v>
      </c>
      <c r="L6015" s="276"/>
      <c r="M6015" s="652" t="s">
        <v>2632</v>
      </c>
      <c r="N6015" s="654">
        <v>45554</v>
      </c>
      <c r="O6015" s="653">
        <v>45560</v>
      </c>
      <c r="P6015" s="276"/>
      <c r="Q6015" s="271" t="s">
        <v>100</v>
      </c>
      <c r="R6015" s="86"/>
    </row>
    <row r="6016" spans="1:23" s="124" customFormat="1" ht="23.25" hidden="1" customHeight="1" x14ac:dyDescent="0.25">
      <c r="A6016" s="124" t="s">
        <v>78</v>
      </c>
      <c r="B6016" s="124" t="s">
        <v>9978</v>
      </c>
      <c r="C6016" s="118"/>
      <c r="D6016" s="118"/>
      <c r="E6016" s="124" t="s">
        <v>9979</v>
      </c>
      <c r="F6016" s="118" t="s">
        <v>32</v>
      </c>
      <c r="G6016" s="118">
        <v>2</v>
      </c>
      <c r="H6016" s="650">
        <v>74.95</v>
      </c>
      <c r="I6016" s="650">
        <f>H6016*G6016</f>
        <v>149.9</v>
      </c>
      <c r="J6016" s="500">
        <v>45540</v>
      </c>
      <c r="K6016" s="673" t="s">
        <v>33</v>
      </c>
      <c r="L6016" s="276"/>
      <c r="M6016" s="652" t="s">
        <v>1341</v>
      </c>
      <c r="N6016" s="653">
        <v>45545</v>
      </c>
      <c r="O6016" s="653">
        <v>45552</v>
      </c>
      <c r="P6016" s="276"/>
      <c r="Q6016" s="271" t="s">
        <v>100</v>
      </c>
      <c r="R6016" s="86"/>
    </row>
    <row r="6017" spans="1:18" s="124" customFormat="1" ht="23.25" hidden="1" customHeight="1" x14ac:dyDescent="0.25">
      <c r="A6017" s="124" t="s">
        <v>78</v>
      </c>
      <c r="B6017" s="124" t="s">
        <v>9978</v>
      </c>
      <c r="C6017" s="118"/>
      <c r="D6017" s="118"/>
      <c r="E6017" s="124" t="s">
        <v>9980</v>
      </c>
      <c r="F6017" s="118" t="s">
        <v>32</v>
      </c>
      <c r="G6017" s="118">
        <v>10</v>
      </c>
      <c r="H6017" s="650">
        <v>3.8149999999999999</v>
      </c>
      <c r="I6017" s="650">
        <f>H6017*G6017</f>
        <v>38.15</v>
      </c>
      <c r="J6017" s="500">
        <v>45540</v>
      </c>
      <c r="K6017" s="673" t="s">
        <v>33</v>
      </c>
      <c r="L6017" s="276" t="s">
        <v>9981</v>
      </c>
      <c r="M6017" s="652" t="s">
        <v>1341</v>
      </c>
      <c r="N6017" s="653">
        <v>45545</v>
      </c>
      <c r="O6017" s="653">
        <v>45552</v>
      </c>
      <c r="P6017" s="276"/>
      <c r="Q6017" s="271" t="s">
        <v>100</v>
      </c>
      <c r="R6017" s="86">
        <v>2024</v>
      </c>
    </row>
    <row r="6018" spans="1:18" ht="48.75" hidden="1" customHeight="1" x14ac:dyDescent="0.25">
      <c r="A6018" s="330" t="s">
        <v>36</v>
      </c>
      <c r="B6018" s="330" t="s">
        <v>9982</v>
      </c>
      <c r="D6018" s="562" t="s">
        <v>9983</v>
      </c>
      <c r="E6018" s="330" t="s">
        <v>9984</v>
      </c>
      <c r="F6018" s="562" t="s">
        <v>32</v>
      </c>
      <c r="G6018" s="1031">
        <v>1</v>
      </c>
      <c r="H6018" s="707">
        <v>500</v>
      </c>
      <c r="I6018" s="707">
        <v>500</v>
      </c>
      <c r="J6018" s="643">
        <v>45540</v>
      </c>
      <c r="K6018" s="604" t="s">
        <v>4113</v>
      </c>
      <c r="L6018" s="274" t="s">
        <v>9985</v>
      </c>
      <c r="M6018" s="645" t="s">
        <v>85</v>
      </c>
      <c r="N6018" s="754">
        <v>45547</v>
      </c>
      <c r="O6018" s="957">
        <v>45552</v>
      </c>
    </row>
    <row r="6019" spans="1:18" ht="23.25" hidden="1" customHeight="1" x14ac:dyDescent="0.25">
      <c r="A6019" s="518" t="s">
        <v>9</v>
      </c>
      <c r="B6019" s="339" t="s">
        <v>1862</v>
      </c>
      <c r="C6019" s="736" t="s">
        <v>1702</v>
      </c>
      <c r="D6019" s="340" t="s">
        <v>2179</v>
      </c>
      <c r="E6019" s="333" t="s">
        <v>2179</v>
      </c>
      <c r="F6019" s="340" t="s">
        <v>8873</v>
      </c>
      <c r="G6019" s="340">
        <v>3</v>
      </c>
      <c r="H6019" s="650"/>
      <c r="I6019" s="650"/>
      <c r="J6019" s="737">
        <v>45545</v>
      </c>
      <c r="K6019" s="738" t="s">
        <v>3</v>
      </c>
      <c r="L6019" s="158" t="s">
        <v>9986</v>
      </c>
      <c r="M6019" s="954" t="s">
        <v>1341</v>
      </c>
      <c r="N6019" s="835"/>
      <c r="O6019" s="835"/>
      <c r="P6019" s="276"/>
      <c r="Q6019" s="271" t="s">
        <v>67</v>
      </c>
      <c r="R6019" s="86"/>
    </row>
    <row r="6020" spans="1:18" ht="23.25" hidden="1" customHeight="1" x14ac:dyDescent="0.25">
      <c r="A6020" s="124" t="s">
        <v>78</v>
      </c>
      <c r="B6020" s="124" t="s">
        <v>9987</v>
      </c>
      <c r="C6020" s="118" t="s">
        <v>947</v>
      </c>
      <c r="D6020" s="118" t="s">
        <v>9988</v>
      </c>
      <c r="E6020" s="124" t="s">
        <v>9989</v>
      </c>
      <c r="F6020" s="118" t="s">
        <v>32</v>
      </c>
      <c r="G6020" s="118">
        <v>1</v>
      </c>
      <c r="H6020" s="650">
        <v>71.11</v>
      </c>
      <c r="I6020" s="650">
        <f>H6020*G6020</f>
        <v>71.11</v>
      </c>
      <c r="J6020" s="500">
        <v>45545</v>
      </c>
      <c r="K6020" s="673" t="s">
        <v>234</v>
      </c>
      <c r="L6020" s="276"/>
      <c r="M6020" s="652" t="s">
        <v>1341</v>
      </c>
      <c r="N6020" s="653">
        <v>45544</v>
      </c>
      <c r="O6020" s="653">
        <v>45552</v>
      </c>
      <c r="P6020" s="276"/>
      <c r="Q6020" s="271" t="s">
        <v>100</v>
      </c>
      <c r="R6020" s="86"/>
    </row>
    <row r="6021" spans="1:18" ht="23.25" hidden="1" customHeight="1" x14ac:dyDescent="0.25">
      <c r="A6021" s="124" t="s">
        <v>78</v>
      </c>
      <c r="B6021" s="124" t="s">
        <v>9987</v>
      </c>
      <c r="C6021" s="118"/>
      <c r="D6021" s="118" t="s">
        <v>9990</v>
      </c>
      <c r="E6021" s="124" t="s">
        <v>9991</v>
      </c>
      <c r="F6021" s="118" t="s">
        <v>32</v>
      </c>
      <c r="G6021" s="118">
        <v>1</v>
      </c>
      <c r="H6021" s="650">
        <v>2.57</v>
      </c>
      <c r="I6021" s="650">
        <f>H6021*G6021</f>
        <v>2.57</v>
      </c>
      <c r="J6021" s="500">
        <v>45545</v>
      </c>
      <c r="K6021" s="673" t="s">
        <v>234</v>
      </c>
      <c r="L6021" s="276"/>
      <c r="M6021" s="652" t="s">
        <v>1341</v>
      </c>
      <c r="N6021" s="653">
        <v>45544</v>
      </c>
      <c r="O6021" s="653">
        <v>45552</v>
      </c>
      <c r="P6021" s="276"/>
      <c r="Q6021" s="271" t="s">
        <v>100</v>
      </c>
      <c r="R6021" s="86"/>
    </row>
    <row r="6022" spans="1:18" ht="23.25" hidden="1" customHeight="1" x14ac:dyDescent="0.25">
      <c r="A6022" s="1137" t="s">
        <v>0</v>
      </c>
      <c r="B6022" s="1149" t="s">
        <v>9992</v>
      </c>
      <c r="C6022" s="1138" t="s">
        <v>9993</v>
      </c>
      <c r="D6022" s="1201" t="s">
        <v>9994</v>
      </c>
      <c r="E6022" s="1202" t="s">
        <v>9995</v>
      </c>
      <c r="F6022" s="1138" t="s">
        <v>94</v>
      </c>
      <c r="G6022" s="1139">
        <v>1</v>
      </c>
      <c r="H6022" s="1140"/>
      <c r="I6022" s="1140"/>
      <c r="J6022" s="1141">
        <v>45544</v>
      </c>
      <c r="K6022" s="1142" t="s">
        <v>524</v>
      </c>
      <c r="L6022" s="1143" t="s">
        <v>9996</v>
      </c>
      <c r="M6022" s="1144" t="s">
        <v>81</v>
      </c>
      <c r="N6022" s="1145">
        <v>45574</v>
      </c>
      <c r="O6022" s="1153">
        <v>45576</v>
      </c>
      <c r="P6022" s="1143"/>
      <c r="Q6022" s="1147" t="s">
        <v>100</v>
      </c>
      <c r="R6022" s="1149"/>
    </row>
    <row r="6023" spans="1:18" ht="23.25" hidden="1" customHeight="1" x14ac:dyDescent="0.25">
      <c r="A6023" s="1137" t="s">
        <v>0</v>
      </c>
      <c r="B6023" s="1203" t="s">
        <v>9997</v>
      </c>
      <c r="C6023" s="1138" t="s">
        <v>8935</v>
      </c>
      <c r="D6023" s="1138" t="s">
        <v>9998</v>
      </c>
      <c r="E6023" s="1202" t="s">
        <v>9999</v>
      </c>
      <c r="F6023" s="1138" t="s">
        <v>94</v>
      </c>
      <c r="G6023" s="1139">
        <v>2</v>
      </c>
      <c r="H6023" s="1140"/>
      <c r="I6023" s="1140"/>
      <c r="J6023" s="1141">
        <v>45544</v>
      </c>
      <c r="K6023" s="1142" t="s">
        <v>524</v>
      </c>
      <c r="L6023" s="1143" t="s">
        <v>9996</v>
      </c>
      <c r="M6023" s="1144" t="s">
        <v>81</v>
      </c>
      <c r="N6023" s="1145">
        <v>45574</v>
      </c>
      <c r="O6023" s="1153">
        <v>45576</v>
      </c>
      <c r="P6023" s="1143"/>
      <c r="Q6023" s="1147" t="s">
        <v>100</v>
      </c>
      <c r="R6023" s="1149"/>
    </row>
    <row r="6024" spans="1:18" ht="23.25" hidden="1" customHeight="1" x14ac:dyDescent="0.25">
      <c r="A6024" s="4" t="s">
        <v>293</v>
      </c>
      <c r="B6024" s="4" t="s">
        <v>7577</v>
      </c>
      <c r="C6024" s="430" t="s">
        <v>122</v>
      </c>
      <c r="D6024" s="332"/>
      <c r="E6024" s="337" t="s">
        <v>7577</v>
      </c>
      <c r="F6024" s="332" t="s">
        <v>8873</v>
      </c>
      <c r="G6024" s="430">
        <v>2</v>
      </c>
      <c r="H6024" s="650"/>
      <c r="I6024" s="650"/>
      <c r="J6024" s="500">
        <v>45547</v>
      </c>
      <c r="K6024" s="598" t="s">
        <v>234</v>
      </c>
      <c r="L6024" s="574"/>
      <c r="M6024" s="652" t="s">
        <v>2632</v>
      </c>
      <c r="N6024" s="654">
        <v>45553</v>
      </c>
      <c r="O6024" s="653">
        <v>45554</v>
      </c>
      <c r="P6024" s="430"/>
      <c r="Q6024" s="723" t="s">
        <v>100</v>
      </c>
      <c r="R6024" s="655"/>
    </row>
    <row r="6025" spans="1:18" ht="23.25" hidden="1" customHeight="1" x14ac:dyDescent="0.25">
      <c r="A6025" s="124" t="s">
        <v>9</v>
      </c>
      <c r="B6025" s="124" t="s">
        <v>10000</v>
      </c>
      <c r="C6025" s="118" t="s">
        <v>8128</v>
      </c>
      <c r="D6025" s="118" t="s">
        <v>7516</v>
      </c>
      <c r="E6025" s="124" t="s">
        <v>10000</v>
      </c>
      <c r="F6025" s="118" t="s">
        <v>50</v>
      </c>
      <c r="G6025" s="661">
        <v>3</v>
      </c>
      <c r="H6025" s="650">
        <v>171.33</v>
      </c>
      <c r="I6025" s="1077">
        <f>G6025*H6025</f>
        <v>513.99</v>
      </c>
      <c r="J6025" s="500">
        <v>45548</v>
      </c>
      <c r="K6025" s="673" t="s">
        <v>5</v>
      </c>
      <c r="L6025" s="276"/>
      <c r="M6025" s="652" t="s">
        <v>2632</v>
      </c>
      <c r="N6025" s="654" t="s">
        <v>10001</v>
      </c>
      <c r="O6025" s="835"/>
      <c r="P6025" s="276" t="s">
        <v>10002</v>
      </c>
      <c r="Q6025" s="271" t="s">
        <v>67</v>
      </c>
      <c r="R6025" s="86"/>
    </row>
    <row r="6026" spans="1:18" ht="23.25" hidden="1" customHeight="1" x14ac:dyDescent="0.25">
      <c r="A6026" s="124" t="s">
        <v>9</v>
      </c>
      <c r="B6026" s="124" t="s">
        <v>10003</v>
      </c>
      <c r="C6026" s="122" t="s">
        <v>7448</v>
      </c>
      <c r="D6026" s="118" t="s">
        <v>7569</v>
      </c>
      <c r="E6026" s="124" t="s">
        <v>10003</v>
      </c>
      <c r="F6026" s="118" t="s">
        <v>50</v>
      </c>
      <c r="G6026" s="661">
        <v>1</v>
      </c>
      <c r="H6026" s="650">
        <v>421.48</v>
      </c>
      <c r="I6026" s="1077">
        <f>G6026*H6026</f>
        <v>421.48</v>
      </c>
      <c r="J6026" s="500">
        <v>45548</v>
      </c>
      <c r="K6026" s="673" t="s">
        <v>5</v>
      </c>
      <c r="L6026" s="276" t="s">
        <v>10004</v>
      </c>
      <c r="M6026" s="652" t="s">
        <v>2632</v>
      </c>
      <c r="N6026" s="654">
        <v>45586</v>
      </c>
      <c r="O6026" s="653">
        <v>45601</v>
      </c>
      <c r="P6026" s="276" t="s">
        <v>10002</v>
      </c>
      <c r="Q6026" s="271" t="s">
        <v>100</v>
      </c>
      <c r="R6026" s="86"/>
    </row>
    <row r="6027" spans="1:18" s="716" customFormat="1" ht="23.25" hidden="1" customHeight="1" x14ac:dyDescent="0.25">
      <c r="A6027" s="623" t="s">
        <v>10</v>
      </c>
      <c r="B6027" s="623" t="s">
        <v>10005</v>
      </c>
      <c r="C6027" s="559" t="s">
        <v>7448</v>
      </c>
      <c r="D6027" s="1297" t="s">
        <v>7449</v>
      </c>
      <c r="E6027" s="1298" t="s">
        <v>10005</v>
      </c>
      <c r="F6027" s="1107" t="s">
        <v>50</v>
      </c>
      <c r="G6027" s="727">
        <v>2</v>
      </c>
      <c r="H6027" s="1108">
        <v>599.71</v>
      </c>
      <c r="I6027" s="1106">
        <f>G6027*H6027</f>
        <v>1199.42</v>
      </c>
      <c r="J6027" s="1109">
        <v>45548</v>
      </c>
      <c r="K6027" s="1110" t="s">
        <v>5</v>
      </c>
      <c r="L6027" s="1303" t="s">
        <v>9714</v>
      </c>
      <c r="M6027" s="645" t="s">
        <v>114</v>
      </c>
      <c r="N6027" s="754">
        <v>45586</v>
      </c>
      <c r="O6027" s="957">
        <v>45601</v>
      </c>
      <c r="P6027" s="274" t="s">
        <v>10002</v>
      </c>
      <c r="Q6027" s="647"/>
      <c r="R6027" s="1084"/>
    </row>
    <row r="6028" spans="1:18" s="716" customFormat="1" ht="23.25" hidden="1" customHeight="1" x14ac:dyDescent="0.25">
      <c r="A6028" s="466" t="s">
        <v>10</v>
      </c>
      <c r="B6028" s="507" t="s">
        <v>8235</v>
      </c>
      <c r="C6028" s="118" t="s">
        <v>2428</v>
      </c>
      <c r="D6028" s="118" t="s">
        <v>8236</v>
      </c>
      <c r="E6028" s="512" t="s">
        <v>8235</v>
      </c>
      <c r="F6028" s="118" t="s">
        <v>50</v>
      </c>
      <c r="G6028" s="118">
        <v>24</v>
      </c>
      <c r="H6028" s="650"/>
      <c r="I6028" s="650"/>
      <c r="J6028" s="168">
        <v>45548</v>
      </c>
      <c r="K6028" s="673" t="s">
        <v>234</v>
      </c>
      <c r="L6028" s="312"/>
      <c r="M6028" s="652" t="s">
        <v>2632</v>
      </c>
      <c r="N6028" s="654">
        <v>45552</v>
      </c>
      <c r="O6028" s="654">
        <v>45553</v>
      </c>
      <c r="P6028" s="271"/>
      <c r="Q6028" s="271" t="s">
        <v>100</v>
      </c>
      <c r="R6028" s="515">
        <f>IF(F6028&lt;&gt;"",YEAR(J6028))</f>
        <v>2024</v>
      </c>
    </row>
    <row r="6029" spans="1:18" ht="23.25" hidden="1" customHeight="1" x14ac:dyDescent="0.25">
      <c r="A6029" s="1101" t="s">
        <v>9</v>
      </c>
      <c r="B6029" s="330" t="s">
        <v>9913</v>
      </c>
      <c r="C6029" s="302" t="s">
        <v>784</v>
      </c>
      <c r="E6029" s="330" t="s">
        <v>10006</v>
      </c>
      <c r="F6029" s="562" t="s">
        <v>32</v>
      </c>
      <c r="H6029" s="707"/>
      <c r="J6029" s="643">
        <v>45552</v>
      </c>
      <c r="K6029" s="644" t="s">
        <v>784</v>
      </c>
      <c r="L6029" s="274" t="s">
        <v>10007</v>
      </c>
      <c r="M6029" s="645" t="s">
        <v>104</v>
      </c>
    </row>
    <row r="6030" spans="1:18" ht="23.25" hidden="1" customHeight="1" x14ac:dyDescent="0.25">
      <c r="A6030" s="124" t="s">
        <v>2</v>
      </c>
      <c r="B6030" s="124" t="s">
        <v>10008</v>
      </c>
      <c r="C6030" s="118"/>
      <c r="D6030" s="118" t="s">
        <v>10009</v>
      </c>
      <c r="E6030" s="124" t="s">
        <v>10010</v>
      </c>
      <c r="F6030" s="118" t="s">
        <v>32</v>
      </c>
      <c r="G6030" s="118">
        <v>10</v>
      </c>
      <c r="H6030" s="650">
        <v>9.375</v>
      </c>
      <c r="I6030" s="650">
        <f>H6030*G6030</f>
        <v>93.75</v>
      </c>
      <c r="J6030" s="500">
        <v>45553</v>
      </c>
      <c r="K6030" s="673" t="s">
        <v>33</v>
      </c>
      <c r="L6030" s="276" t="s">
        <v>10011</v>
      </c>
      <c r="M6030" s="652" t="s">
        <v>2632</v>
      </c>
      <c r="N6030" s="654">
        <v>45553</v>
      </c>
      <c r="O6030" s="653">
        <v>45560</v>
      </c>
      <c r="P6030" s="276"/>
      <c r="Q6030" s="271" t="s">
        <v>67</v>
      </c>
      <c r="R6030" s="86"/>
    </row>
    <row r="6031" spans="1:18" ht="23.25" hidden="1" customHeight="1" x14ac:dyDescent="0.25">
      <c r="A6031" s="124" t="s">
        <v>7</v>
      </c>
      <c r="B6031" s="124" t="s">
        <v>10012</v>
      </c>
      <c r="C6031" s="118" t="s">
        <v>10013</v>
      </c>
      <c r="D6031" s="118" t="s">
        <v>10014</v>
      </c>
      <c r="E6031" s="124" t="s">
        <v>10015</v>
      </c>
      <c r="F6031" s="118" t="s">
        <v>44</v>
      </c>
      <c r="G6031" s="661">
        <v>1</v>
      </c>
      <c r="H6031" s="650">
        <v>131.52000000000001</v>
      </c>
      <c r="I6031" s="650">
        <f>H6031*G6031</f>
        <v>131.52000000000001</v>
      </c>
      <c r="J6031" s="500">
        <v>45553</v>
      </c>
      <c r="K6031" s="673" t="s">
        <v>1560</v>
      </c>
      <c r="L6031" s="276"/>
      <c r="M6031" s="652" t="s">
        <v>3531</v>
      </c>
      <c r="N6031" s="654">
        <v>45574</v>
      </c>
      <c r="O6031" s="653">
        <v>45576</v>
      </c>
      <c r="P6031" s="276"/>
      <c r="Q6031" s="271" t="s">
        <v>100</v>
      </c>
      <c r="R6031" s="86"/>
    </row>
    <row r="6032" spans="1:18" ht="23.25" hidden="1" customHeight="1" x14ac:dyDescent="0.25">
      <c r="A6032" s="124" t="s">
        <v>9</v>
      </c>
      <c r="B6032" s="124" t="s">
        <v>10016</v>
      </c>
      <c r="C6032" s="118" t="s">
        <v>932</v>
      </c>
      <c r="D6032" s="118" t="s">
        <v>1231</v>
      </c>
      <c r="E6032" s="536" t="s">
        <v>10017</v>
      </c>
      <c r="F6032" s="118" t="s">
        <v>50</v>
      </c>
      <c r="G6032" s="661" t="s">
        <v>10018</v>
      </c>
      <c r="H6032" s="650"/>
      <c r="I6032" s="650"/>
      <c r="J6032" s="500">
        <v>45553</v>
      </c>
      <c r="K6032" s="673" t="s">
        <v>3</v>
      </c>
      <c r="L6032" s="276" t="s">
        <v>10019</v>
      </c>
      <c r="M6032" s="652" t="s">
        <v>89</v>
      </c>
      <c r="N6032" s="654">
        <v>45610</v>
      </c>
      <c r="O6032" s="835"/>
      <c r="P6032" s="276"/>
      <c r="Q6032" s="271" t="s">
        <v>100</v>
      </c>
      <c r="R6032" s="86"/>
    </row>
    <row r="6033" spans="1:23" ht="23.25" hidden="1" customHeight="1" x14ac:dyDescent="0.25">
      <c r="A6033" s="4" t="s">
        <v>6654</v>
      </c>
      <c r="B6033" s="4" t="s">
        <v>9315</v>
      </c>
      <c r="C6033" s="430" t="s">
        <v>1225</v>
      </c>
      <c r="D6033" s="430" t="s">
        <v>9317</v>
      </c>
      <c r="E6033" s="479" t="s">
        <v>6657</v>
      </c>
      <c r="F6033" s="118" t="s">
        <v>3141</v>
      </c>
      <c r="G6033" s="664">
        <v>20</v>
      </c>
      <c r="H6033" s="440"/>
      <c r="I6033" s="440"/>
      <c r="J6033" s="500">
        <v>45559</v>
      </c>
      <c r="K6033" s="673" t="s">
        <v>234</v>
      </c>
      <c r="L6033" s="574" t="s">
        <v>10020</v>
      </c>
      <c r="M6033" s="652" t="s">
        <v>60</v>
      </c>
      <c r="N6033" s="654">
        <v>45560</v>
      </c>
      <c r="O6033" s="653">
        <v>45562</v>
      </c>
      <c r="P6033" s="158"/>
      <c r="Q6033" s="276" t="s">
        <v>100</v>
      </c>
      <c r="R6033" s="455"/>
    </row>
    <row r="6034" spans="1:23" s="564" customFormat="1" ht="23.25" hidden="1" customHeight="1" x14ac:dyDescent="0.25">
      <c r="A6034" s="370" t="s">
        <v>10</v>
      </c>
      <c r="B6034" s="4" t="s">
        <v>3382</v>
      </c>
      <c r="C6034" s="430" t="s">
        <v>220</v>
      </c>
      <c r="D6034" s="332">
        <v>31930</v>
      </c>
      <c r="E6034" s="4" t="s">
        <v>3383</v>
      </c>
      <c r="F6034" s="332" t="s">
        <v>94</v>
      </c>
      <c r="G6034" s="430">
        <v>1</v>
      </c>
      <c r="H6034" s="650"/>
      <c r="I6034" s="650"/>
      <c r="J6034" s="500" t="s">
        <v>10021</v>
      </c>
      <c r="K6034" s="597" t="s">
        <v>220</v>
      </c>
      <c r="L6034" s="323"/>
      <c r="M6034" s="652" t="s">
        <v>60</v>
      </c>
      <c r="N6034" s="654">
        <v>45561</v>
      </c>
      <c r="O6034" s="279">
        <v>45565</v>
      </c>
      <c r="P6034" s="4"/>
      <c r="Q6034" s="514" t="s">
        <v>100</v>
      </c>
    </row>
    <row r="6035" spans="1:23" ht="37.5" hidden="1" customHeight="1" x14ac:dyDescent="0.25">
      <c r="A6035" s="330" t="s">
        <v>7</v>
      </c>
      <c r="B6035" s="330" t="s">
        <v>10022</v>
      </c>
      <c r="D6035" s="562" t="s">
        <v>10023</v>
      </c>
      <c r="E6035" s="330" t="s">
        <v>10022</v>
      </c>
      <c r="F6035" s="562" t="s">
        <v>32</v>
      </c>
      <c r="G6035" s="1031">
        <v>1</v>
      </c>
      <c r="H6035" s="707">
        <v>3067.94</v>
      </c>
      <c r="I6035" s="707">
        <v>3067.94</v>
      </c>
      <c r="J6035" s="643">
        <v>45559</v>
      </c>
      <c r="K6035" s="644" t="s">
        <v>10024</v>
      </c>
      <c r="L6035" s="274" t="s">
        <v>10025</v>
      </c>
      <c r="M6035" s="645" t="s">
        <v>60</v>
      </c>
      <c r="N6035" s="754">
        <v>45561</v>
      </c>
      <c r="O6035" s="957">
        <v>45563</v>
      </c>
      <c r="P6035" s="274" t="s">
        <v>10026</v>
      </c>
    </row>
    <row r="6036" spans="1:23" ht="23.25" hidden="1" customHeight="1" x14ac:dyDescent="0.25">
      <c r="A6036" s="124" t="s">
        <v>7</v>
      </c>
      <c r="B6036" s="124" t="s">
        <v>10027</v>
      </c>
      <c r="C6036" s="118"/>
      <c r="D6036" s="118"/>
      <c r="E6036" s="124" t="s">
        <v>10028</v>
      </c>
      <c r="F6036" s="118" t="s">
        <v>32</v>
      </c>
      <c r="G6036" s="118">
        <v>1</v>
      </c>
      <c r="H6036" s="650"/>
      <c r="I6036" s="650"/>
      <c r="J6036" s="500">
        <v>45559</v>
      </c>
      <c r="K6036" s="673" t="s">
        <v>9964</v>
      </c>
      <c r="L6036" s="276"/>
      <c r="M6036" s="652" t="s">
        <v>60</v>
      </c>
      <c r="N6036" s="653">
        <v>45560</v>
      </c>
      <c r="O6036" s="653">
        <v>45562</v>
      </c>
      <c r="P6036" s="276"/>
      <c r="Q6036" s="271" t="s">
        <v>67</v>
      </c>
      <c r="R6036" s="86"/>
    </row>
    <row r="6037" spans="1:23" ht="23.25" hidden="1" customHeight="1" x14ac:dyDescent="0.25">
      <c r="A6037" s="330" t="s">
        <v>0</v>
      </c>
      <c r="B6037" s="330" t="s">
        <v>10029</v>
      </c>
      <c r="C6037" s="559" t="s">
        <v>7448</v>
      </c>
      <c r="D6037" s="1292" t="s">
        <v>10030</v>
      </c>
      <c r="E6037" s="1293" t="s">
        <v>10031</v>
      </c>
      <c r="F6037" s="562" t="s">
        <v>32</v>
      </c>
      <c r="G6037" s="1031">
        <v>1</v>
      </c>
      <c r="H6037" s="707">
        <v>2516.81</v>
      </c>
      <c r="I6037" s="1106">
        <f>G6037*H6037</f>
        <v>2516.81</v>
      </c>
      <c r="J6037" s="643">
        <v>45560</v>
      </c>
      <c r="K6037" s="644" t="s">
        <v>5</v>
      </c>
      <c r="L6037" s="1303" t="s">
        <v>9714</v>
      </c>
      <c r="M6037" s="645" t="s">
        <v>114</v>
      </c>
      <c r="P6037" s="274" t="s">
        <v>10002</v>
      </c>
    </row>
    <row r="6038" spans="1:23" ht="32.25" hidden="1" customHeight="1" x14ac:dyDescent="0.25">
      <c r="A6038" s="330" t="s">
        <v>2</v>
      </c>
      <c r="B6038" s="330" t="s">
        <v>10032</v>
      </c>
      <c r="D6038" s="562" t="s">
        <v>10033</v>
      </c>
      <c r="E6038" s="330" t="s">
        <v>10032</v>
      </c>
      <c r="F6038" s="562" t="s">
        <v>32</v>
      </c>
      <c r="G6038" s="1031">
        <v>1</v>
      </c>
      <c r="H6038" s="707">
        <v>713.09</v>
      </c>
      <c r="I6038" s="707">
        <v>713.09</v>
      </c>
      <c r="J6038" s="643">
        <v>45560</v>
      </c>
      <c r="K6038" s="644" t="s">
        <v>341</v>
      </c>
      <c r="L6038" s="274" t="s">
        <v>10034</v>
      </c>
      <c r="M6038" s="645" t="s">
        <v>60</v>
      </c>
      <c r="N6038" s="754">
        <v>45561</v>
      </c>
      <c r="O6038" s="957">
        <v>45565</v>
      </c>
    </row>
    <row r="6039" spans="1:23" ht="32.25" hidden="1" customHeight="1" x14ac:dyDescent="0.25">
      <c r="A6039" s="124" t="s">
        <v>2</v>
      </c>
      <c r="B6039" s="124" t="s">
        <v>10035</v>
      </c>
      <c r="C6039" s="118"/>
      <c r="D6039" s="118" t="s">
        <v>10036</v>
      </c>
      <c r="E6039" s="124" t="s">
        <v>10037</v>
      </c>
      <c r="F6039" s="118" t="s">
        <v>32</v>
      </c>
      <c r="G6039" s="661">
        <v>1</v>
      </c>
      <c r="H6039" s="1304">
        <v>1139.3</v>
      </c>
      <c r="I6039" s="650">
        <f>G6039*H6039</f>
        <v>1139.3</v>
      </c>
      <c r="J6039" s="500">
        <v>45560</v>
      </c>
      <c r="K6039" s="673" t="s">
        <v>341</v>
      </c>
      <c r="L6039" s="276" t="s">
        <v>10038</v>
      </c>
      <c r="M6039" s="652" t="s">
        <v>89</v>
      </c>
      <c r="N6039" s="654">
        <v>45616</v>
      </c>
      <c r="O6039" s="654">
        <v>45983</v>
      </c>
      <c r="P6039" s="276"/>
      <c r="Q6039" s="276" t="s">
        <v>100</v>
      </c>
      <c r="R6039" s="86"/>
    </row>
    <row r="6040" spans="1:23" ht="23.25" hidden="1" customHeight="1" x14ac:dyDescent="0.25">
      <c r="A6040" s="330" t="s">
        <v>2</v>
      </c>
      <c r="B6040" s="330" t="s">
        <v>10039</v>
      </c>
      <c r="D6040" s="562" t="s">
        <v>10040</v>
      </c>
      <c r="E6040" s="330" t="s">
        <v>10039</v>
      </c>
      <c r="F6040" s="562" t="s">
        <v>32</v>
      </c>
      <c r="G6040" s="1031">
        <v>1</v>
      </c>
      <c r="H6040" s="707">
        <v>9696.0400000000009</v>
      </c>
      <c r="I6040" s="707">
        <f>G6040*H6040</f>
        <v>9696.0400000000009</v>
      </c>
      <c r="J6040" s="643">
        <v>45560</v>
      </c>
      <c r="K6040" s="644" t="s">
        <v>341</v>
      </c>
      <c r="M6040" s="645" t="s">
        <v>89</v>
      </c>
    </row>
    <row r="6041" spans="1:23" ht="23.25" hidden="1" customHeight="1" x14ac:dyDescent="0.25">
      <c r="A6041" s="330" t="s">
        <v>2</v>
      </c>
      <c r="B6041" s="330" t="s">
        <v>10041</v>
      </c>
      <c r="D6041" s="562" t="s">
        <v>10042</v>
      </c>
      <c r="E6041" s="330" t="s">
        <v>10041</v>
      </c>
      <c r="F6041" s="562" t="s">
        <v>32</v>
      </c>
      <c r="G6041" s="1031">
        <v>1</v>
      </c>
      <c r="H6041" s="707">
        <v>559.52</v>
      </c>
      <c r="I6041" s="707">
        <f>G6041*H6041</f>
        <v>559.52</v>
      </c>
      <c r="J6041" s="643">
        <v>45560</v>
      </c>
      <c r="K6041" s="644" t="s">
        <v>341</v>
      </c>
      <c r="M6041" s="645" t="s">
        <v>89</v>
      </c>
      <c r="N6041" s="754">
        <v>45616</v>
      </c>
      <c r="O6041" s="754">
        <v>45983</v>
      </c>
    </row>
    <row r="6042" spans="1:23" ht="29.25" hidden="1" customHeight="1" x14ac:dyDescent="0.25">
      <c r="A6042" s="330" t="s">
        <v>2</v>
      </c>
      <c r="B6042" s="330" t="s">
        <v>10043</v>
      </c>
      <c r="D6042" s="562" t="s">
        <v>10044</v>
      </c>
      <c r="E6042" s="330" t="s">
        <v>10045</v>
      </c>
      <c r="F6042" s="562" t="s">
        <v>32</v>
      </c>
      <c r="G6042" s="1031">
        <v>1</v>
      </c>
      <c r="H6042" s="707">
        <v>2367.02</v>
      </c>
      <c r="I6042" s="707">
        <v>2367.02</v>
      </c>
      <c r="J6042" s="643">
        <v>45560</v>
      </c>
      <c r="K6042" s="644" t="s">
        <v>341</v>
      </c>
      <c r="L6042" s="274" t="s">
        <v>10046</v>
      </c>
      <c r="M6042" s="645" t="s">
        <v>3531</v>
      </c>
      <c r="N6042" s="754">
        <v>45567</v>
      </c>
      <c r="O6042" s="754">
        <v>45586</v>
      </c>
    </row>
    <row r="6043" spans="1:23" ht="23.25" hidden="1" customHeight="1" x14ac:dyDescent="0.25">
      <c r="A6043" s="124" t="s">
        <v>2</v>
      </c>
      <c r="B6043" s="124" t="s">
        <v>10047</v>
      </c>
      <c r="C6043" s="118"/>
      <c r="D6043" s="118" t="s">
        <v>10048</v>
      </c>
      <c r="E6043" s="124" t="s">
        <v>10049</v>
      </c>
      <c r="F6043" s="118" t="s">
        <v>32</v>
      </c>
      <c r="G6043" s="118">
        <v>1</v>
      </c>
      <c r="H6043" s="650">
        <v>912.39</v>
      </c>
      <c r="I6043" s="650">
        <v>912.39</v>
      </c>
      <c r="J6043" s="500">
        <v>45560</v>
      </c>
      <c r="K6043" s="673" t="s">
        <v>808</v>
      </c>
      <c r="L6043" s="276" t="s">
        <v>10050</v>
      </c>
      <c r="M6043" s="652"/>
      <c r="N6043" s="653"/>
      <c r="O6043" s="835"/>
      <c r="P6043" s="276"/>
      <c r="Q6043" s="271" t="s">
        <v>100</v>
      </c>
      <c r="R6043" s="86"/>
    </row>
    <row r="6044" spans="1:23" ht="29.25" hidden="1" customHeight="1" x14ac:dyDescent="0.25">
      <c r="A6044" s="124" t="s">
        <v>0</v>
      </c>
      <c r="B6044" s="124" t="s">
        <v>10051</v>
      </c>
      <c r="C6044" s="118"/>
      <c r="D6044" s="118"/>
      <c r="E6044" s="124" t="s">
        <v>10052</v>
      </c>
      <c r="F6044" s="118" t="s">
        <v>94</v>
      </c>
      <c r="G6044" s="661">
        <v>4</v>
      </c>
      <c r="H6044" s="778"/>
      <c r="I6044" s="650"/>
      <c r="J6044" s="500" t="s">
        <v>10053</v>
      </c>
      <c r="K6044" s="673" t="s">
        <v>8785</v>
      </c>
      <c r="L6044" s="276"/>
      <c r="M6044" s="652" t="s">
        <v>3531</v>
      </c>
      <c r="N6044" s="654">
        <v>45603</v>
      </c>
      <c r="O6044" s="654">
        <v>45610</v>
      </c>
      <c r="P6044" s="276"/>
      <c r="Q6044" s="271" t="s">
        <v>100</v>
      </c>
      <c r="R6044" s="86"/>
    </row>
    <row r="6045" spans="1:23" ht="45" hidden="1" customHeight="1" x14ac:dyDescent="0.25">
      <c r="A6045" s="124" t="s">
        <v>2</v>
      </c>
      <c r="B6045" s="124" t="s">
        <v>10054</v>
      </c>
      <c r="C6045" s="118"/>
      <c r="D6045" s="118"/>
      <c r="E6045" s="124" t="s">
        <v>10055</v>
      </c>
      <c r="F6045" s="118" t="s">
        <v>32</v>
      </c>
      <c r="G6045" s="661">
        <v>1</v>
      </c>
      <c r="H6045" s="778">
        <v>383.67500000000001</v>
      </c>
      <c r="I6045" s="650">
        <v>383.67500000000001</v>
      </c>
      <c r="J6045" s="500">
        <v>45562</v>
      </c>
      <c r="K6045" s="673" t="s">
        <v>33</v>
      </c>
      <c r="L6045" s="276"/>
      <c r="M6045" s="652" t="s">
        <v>3531</v>
      </c>
      <c r="N6045" s="654">
        <v>45574</v>
      </c>
      <c r="O6045" s="653">
        <v>45576</v>
      </c>
      <c r="P6045" s="276"/>
      <c r="Q6045" s="271" t="s">
        <v>100</v>
      </c>
      <c r="R6045" s="86"/>
    </row>
    <row r="6046" spans="1:23" s="564" customFormat="1" ht="23.25" hidden="1" customHeight="1" x14ac:dyDescent="0.25">
      <c r="A6046" s="124" t="s">
        <v>9</v>
      </c>
      <c r="B6046" s="86" t="s">
        <v>7364</v>
      </c>
      <c r="C6046" s="661" t="s">
        <v>4932</v>
      </c>
      <c r="D6046" s="122" t="s">
        <v>7365</v>
      </c>
      <c r="E6046" s="337" t="s">
        <v>7366</v>
      </c>
      <c r="F6046" s="118" t="s">
        <v>3141</v>
      </c>
      <c r="G6046" s="661">
        <v>1</v>
      </c>
      <c r="H6046" s="650">
        <v>232.2</v>
      </c>
      <c r="I6046" s="650">
        <f t="shared" ref="I6046" si="134">G6046*H6046</f>
        <v>232.2</v>
      </c>
      <c r="J6046" s="500" t="s">
        <v>10056</v>
      </c>
      <c r="K6046" s="439" t="s">
        <v>33</v>
      </c>
      <c r="L6046" s="631"/>
      <c r="M6046" s="652" t="s">
        <v>3531</v>
      </c>
      <c r="N6046" s="654">
        <v>45567</v>
      </c>
      <c r="O6046" s="653">
        <v>45574</v>
      </c>
      <c r="P6046" s="86"/>
      <c r="Q6046" s="271" t="s">
        <v>100</v>
      </c>
      <c r="R6046" s="455"/>
      <c r="S6046" s="1116"/>
      <c r="T6046" s="1116"/>
      <c r="U6046" s="1116"/>
      <c r="V6046" s="1116"/>
      <c r="W6046" s="1116"/>
    </row>
    <row r="6047" spans="1:23" ht="23.25" hidden="1" customHeight="1" x14ac:dyDescent="0.25">
      <c r="A6047" s="118" t="s">
        <v>7</v>
      </c>
      <c r="B6047" s="118" t="s">
        <v>10057</v>
      </c>
      <c r="C6047" s="118"/>
      <c r="D6047" s="118" t="s">
        <v>10058</v>
      </c>
      <c r="E6047" s="118" t="s">
        <v>10059</v>
      </c>
      <c r="F6047" s="118" t="s">
        <v>32</v>
      </c>
      <c r="G6047" s="661">
        <v>1</v>
      </c>
      <c r="H6047" s="118">
        <v>743.2</v>
      </c>
      <c r="I6047" s="118">
        <v>743.2</v>
      </c>
      <c r="J6047" s="168">
        <v>45568</v>
      </c>
      <c r="K6047" s="118" t="s">
        <v>1345</v>
      </c>
      <c r="L6047" s="631"/>
      <c r="M6047" s="652" t="s">
        <v>81</v>
      </c>
      <c r="N6047" s="654">
        <v>45574</v>
      </c>
      <c r="O6047" s="653">
        <v>45579</v>
      </c>
      <c r="P6047" s="276"/>
      <c r="Q6047" s="271" t="s">
        <v>100</v>
      </c>
      <c r="R6047" s="86"/>
    </row>
    <row r="6048" spans="1:23" ht="23.25" hidden="1" customHeight="1" x14ac:dyDescent="0.25">
      <c r="A6048" s="118" t="s">
        <v>0</v>
      </c>
      <c r="B6048" s="118" t="s">
        <v>10060</v>
      </c>
      <c r="C6048" s="118" t="s">
        <v>5524</v>
      </c>
      <c r="D6048" s="118" t="s">
        <v>10061</v>
      </c>
      <c r="E6048" s="499" t="s">
        <v>10062</v>
      </c>
      <c r="F6048" s="118" t="s">
        <v>44</v>
      </c>
      <c r="G6048" s="661">
        <v>2</v>
      </c>
      <c r="H6048" s="118">
        <v>644.82000000000005</v>
      </c>
      <c r="I6048" s="650">
        <f>G6048*H6048</f>
        <v>1289.6400000000001</v>
      </c>
      <c r="J6048" s="168">
        <v>45361</v>
      </c>
      <c r="K6048" s="118" t="s">
        <v>5524</v>
      </c>
      <c r="L6048" s="631" t="s">
        <v>10063</v>
      </c>
      <c r="M6048" s="652" t="s">
        <v>89</v>
      </c>
      <c r="N6048" s="654">
        <v>45603</v>
      </c>
      <c r="O6048" s="653">
        <v>45603</v>
      </c>
      <c r="P6048" s="276"/>
      <c r="Q6048" s="2" t="s">
        <v>100</v>
      </c>
      <c r="R6048" s="86"/>
    </row>
    <row r="6049" spans="1:18" ht="23.25" hidden="1" customHeight="1" x14ac:dyDescent="0.25">
      <c r="A6049" s="562" t="s">
        <v>2</v>
      </c>
      <c r="B6049" s="562" t="s">
        <v>10064</v>
      </c>
      <c r="C6049" s="559" t="s">
        <v>7448</v>
      </c>
      <c r="D6049" s="1292" t="s">
        <v>9532</v>
      </c>
      <c r="E6049" s="1294" t="s">
        <v>9533</v>
      </c>
      <c r="F6049" s="562" t="s">
        <v>32</v>
      </c>
      <c r="G6049" s="1031">
        <v>1</v>
      </c>
      <c r="H6049" s="1118">
        <v>2669.13</v>
      </c>
      <c r="I6049" s="1106">
        <f t="shared" ref="I6049:I6052" si="135">G6049*H6049</f>
        <v>2669.13</v>
      </c>
      <c r="J6049" s="1117">
        <v>45568</v>
      </c>
      <c r="K6049" s="562" t="s">
        <v>5</v>
      </c>
      <c r="L6049" s="1303" t="s">
        <v>9714</v>
      </c>
      <c r="M6049" s="645" t="s">
        <v>114</v>
      </c>
      <c r="N6049" s="754">
        <v>45590</v>
      </c>
      <c r="O6049" s="754">
        <v>45604</v>
      </c>
      <c r="P6049" s="274" t="s">
        <v>10002</v>
      </c>
    </row>
    <row r="6050" spans="1:18" ht="23.25" hidden="1" customHeight="1" x14ac:dyDescent="0.25">
      <c r="A6050" s="562" t="s">
        <v>2</v>
      </c>
      <c r="B6050" s="562" t="s">
        <v>10064</v>
      </c>
      <c r="C6050" s="559" t="s">
        <v>7448</v>
      </c>
      <c r="D6050" s="1292" t="s">
        <v>9534</v>
      </c>
      <c r="E6050" s="1295" t="s">
        <v>9535</v>
      </c>
      <c r="F6050" s="562" t="s">
        <v>32</v>
      </c>
      <c r="G6050" s="1031">
        <v>1</v>
      </c>
      <c r="H6050" s="1118">
        <v>3089.45</v>
      </c>
      <c r="I6050" s="642">
        <f t="shared" si="135"/>
        <v>3089.45</v>
      </c>
      <c r="J6050" s="1117">
        <v>45568</v>
      </c>
      <c r="K6050" s="562" t="s">
        <v>5</v>
      </c>
      <c r="L6050" s="1303" t="s">
        <v>9714</v>
      </c>
      <c r="M6050" s="645" t="s">
        <v>114</v>
      </c>
      <c r="N6050" s="754">
        <v>45590</v>
      </c>
      <c r="O6050" s="754">
        <v>45604</v>
      </c>
      <c r="P6050" s="274" t="s">
        <v>10002</v>
      </c>
    </row>
    <row r="6051" spans="1:18" ht="23.25" hidden="1" customHeight="1" x14ac:dyDescent="0.25">
      <c r="A6051" s="562" t="s">
        <v>2</v>
      </c>
      <c r="B6051" s="562" t="s">
        <v>10064</v>
      </c>
      <c r="C6051" s="559" t="s">
        <v>7448</v>
      </c>
      <c r="D6051" s="1292" t="s">
        <v>9536</v>
      </c>
      <c r="E6051" s="1295" t="s">
        <v>9537</v>
      </c>
      <c r="F6051" s="562" t="s">
        <v>32</v>
      </c>
      <c r="G6051" s="1031">
        <v>1</v>
      </c>
      <c r="H6051" s="1118">
        <v>2318.7399999999998</v>
      </c>
      <c r="I6051" s="1106">
        <f t="shared" si="135"/>
        <v>2318.7399999999998</v>
      </c>
      <c r="J6051" s="1117">
        <v>45568</v>
      </c>
      <c r="K6051" s="562" t="s">
        <v>5</v>
      </c>
      <c r="L6051" s="1303" t="s">
        <v>9714</v>
      </c>
      <c r="M6051" s="645" t="s">
        <v>114</v>
      </c>
      <c r="N6051" s="754">
        <v>45590</v>
      </c>
      <c r="O6051" s="754">
        <v>45604</v>
      </c>
      <c r="P6051" s="274" t="s">
        <v>10002</v>
      </c>
    </row>
    <row r="6052" spans="1:18" ht="23.25" hidden="1" customHeight="1" x14ac:dyDescent="0.25">
      <c r="A6052" s="562" t="s">
        <v>2</v>
      </c>
      <c r="B6052" s="562" t="s">
        <v>10064</v>
      </c>
      <c r="C6052" s="559" t="s">
        <v>7448</v>
      </c>
      <c r="D6052" s="1292" t="s">
        <v>9538</v>
      </c>
      <c r="E6052" s="1295" t="s">
        <v>9539</v>
      </c>
      <c r="F6052" s="562" t="s">
        <v>32</v>
      </c>
      <c r="G6052" s="1031">
        <v>1</v>
      </c>
      <c r="H6052" s="1118">
        <v>3321.6</v>
      </c>
      <c r="I6052" s="1106">
        <f t="shared" si="135"/>
        <v>3321.6</v>
      </c>
      <c r="J6052" s="1117">
        <v>45568</v>
      </c>
      <c r="K6052" s="562" t="s">
        <v>5</v>
      </c>
      <c r="L6052" s="1303" t="s">
        <v>9714</v>
      </c>
      <c r="M6052" s="645" t="s">
        <v>114</v>
      </c>
      <c r="N6052" s="754">
        <v>45590</v>
      </c>
      <c r="O6052" s="754">
        <v>45604</v>
      </c>
      <c r="P6052" s="274" t="s">
        <v>10002</v>
      </c>
    </row>
    <row r="6053" spans="1:18" ht="23.25" hidden="1" customHeight="1" x14ac:dyDescent="0.25">
      <c r="A6053" s="124" t="s">
        <v>2</v>
      </c>
      <c r="B6053" s="86" t="s">
        <v>10065</v>
      </c>
      <c r="C6053" s="118" t="s">
        <v>6663</v>
      </c>
      <c r="D6053" s="118" t="s">
        <v>9350</v>
      </c>
      <c r="E6053" s="158" t="s">
        <v>9351</v>
      </c>
      <c r="F6053" s="118" t="s">
        <v>32</v>
      </c>
      <c r="G6053" s="661">
        <v>1</v>
      </c>
      <c r="H6053" s="650"/>
      <c r="I6053" s="650"/>
      <c r="J6053" s="500">
        <v>45568</v>
      </c>
      <c r="K6053" s="673" t="s">
        <v>234</v>
      </c>
      <c r="L6053" s="276"/>
      <c r="M6053" s="652" t="s">
        <v>81</v>
      </c>
      <c r="N6053" s="654">
        <v>45575</v>
      </c>
      <c r="O6053" s="653">
        <v>45579</v>
      </c>
      <c r="P6053" s="276"/>
      <c r="Q6053" s="271" t="s">
        <v>100</v>
      </c>
      <c r="R6053" s="86"/>
    </row>
    <row r="6054" spans="1:18" ht="23.25" hidden="1" customHeight="1" x14ac:dyDescent="0.25">
      <c r="A6054" s="124" t="s">
        <v>9</v>
      </c>
      <c r="B6054" s="124" t="s">
        <v>10066</v>
      </c>
      <c r="C6054" s="118"/>
      <c r="D6054" s="118"/>
      <c r="E6054" s="124" t="s">
        <v>10067</v>
      </c>
      <c r="F6054" s="118" t="s">
        <v>50</v>
      </c>
      <c r="G6054" s="118">
        <v>24</v>
      </c>
      <c r="H6054" s="778"/>
      <c r="I6054" s="650"/>
      <c r="J6054" s="500">
        <v>45567</v>
      </c>
      <c r="K6054" s="673" t="s">
        <v>33</v>
      </c>
      <c r="L6054" s="276"/>
      <c r="M6054" s="652" t="s">
        <v>3531</v>
      </c>
      <c r="N6054" s="653">
        <v>45567</v>
      </c>
      <c r="O6054" s="654">
        <v>45574</v>
      </c>
      <c r="P6054" s="276"/>
      <c r="Q6054" s="271" t="s">
        <v>67</v>
      </c>
      <c r="R6054" s="86"/>
    </row>
    <row r="6055" spans="1:18" ht="23.25" hidden="1" customHeight="1" x14ac:dyDescent="0.25">
      <c r="A6055" s="124" t="s">
        <v>0</v>
      </c>
      <c r="B6055" s="124" t="s">
        <v>10068</v>
      </c>
      <c r="C6055" s="118"/>
      <c r="D6055" s="118" t="s">
        <v>10069</v>
      </c>
      <c r="E6055" s="124" t="s">
        <v>10068</v>
      </c>
      <c r="F6055" s="118" t="s">
        <v>50</v>
      </c>
      <c r="G6055" s="661">
        <v>1</v>
      </c>
      <c r="H6055" s="650"/>
      <c r="I6055" s="650" t="s">
        <v>10070</v>
      </c>
      <c r="J6055" s="500">
        <v>45568</v>
      </c>
      <c r="K6055" s="673" t="s">
        <v>33</v>
      </c>
      <c r="L6055" s="276"/>
      <c r="M6055" s="652" t="s">
        <v>114</v>
      </c>
      <c r="N6055" s="654">
        <v>45582</v>
      </c>
      <c r="O6055" s="653">
        <v>45586</v>
      </c>
      <c r="P6055" s="276"/>
      <c r="Q6055" s="271" t="s">
        <v>100</v>
      </c>
      <c r="R6055" s="86"/>
    </row>
    <row r="6056" spans="1:18" ht="23.25" hidden="1" customHeight="1" x14ac:dyDescent="0.25">
      <c r="A6056" s="124" t="s">
        <v>7</v>
      </c>
      <c r="B6056" s="124" t="s">
        <v>10071</v>
      </c>
      <c r="C6056" s="118" t="s">
        <v>10072</v>
      </c>
      <c r="D6056" s="118" t="s">
        <v>10073</v>
      </c>
      <c r="E6056" s="124" t="s">
        <v>10071</v>
      </c>
      <c r="F6056" s="118" t="s">
        <v>50</v>
      </c>
      <c r="G6056" s="661">
        <v>1</v>
      </c>
      <c r="H6056" s="650"/>
      <c r="I6056" s="650" t="s">
        <v>10074</v>
      </c>
      <c r="J6056" s="500">
        <v>45572</v>
      </c>
      <c r="K6056" s="673" t="s">
        <v>33</v>
      </c>
      <c r="L6056" s="276"/>
      <c r="M6056" s="652" t="s">
        <v>114</v>
      </c>
      <c r="N6056" s="654">
        <v>45582</v>
      </c>
      <c r="O6056" s="653">
        <v>45586</v>
      </c>
      <c r="P6056" s="276"/>
      <c r="Q6056" s="271" t="s">
        <v>100</v>
      </c>
      <c r="R6056" s="86"/>
    </row>
    <row r="6057" spans="1:18" ht="23.25" hidden="1" customHeight="1" x14ac:dyDescent="0.25">
      <c r="A6057" s="124" t="s">
        <v>9</v>
      </c>
      <c r="B6057" s="124" t="s">
        <v>9032</v>
      </c>
      <c r="C6057" s="118"/>
      <c r="D6057" s="118"/>
      <c r="E6057" s="124" t="s">
        <v>9032</v>
      </c>
      <c r="F6057" s="118" t="s">
        <v>50</v>
      </c>
      <c r="G6057" s="661">
        <v>1</v>
      </c>
      <c r="H6057" s="650"/>
      <c r="I6057" s="650"/>
      <c r="J6057" s="500">
        <v>45573</v>
      </c>
      <c r="K6057" s="673" t="s">
        <v>1560</v>
      </c>
      <c r="L6057" s="276"/>
      <c r="M6057" s="652" t="s">
        <v>114</v>
      </c>
      <c r="N6057" s="654">
        <v>45574</v>
      </c>
      <c r="O6057" s="654">
        <v>45579</v>
      </c>
      <c r="P6057" s="276"/>
      <c r="Q6057" s="271" t="s">
        <v>100</v>
      </c>
      <c r="R6057" s="86"/>
    </row>
    <row r="6058" spans="1:18" ht="23.25" hidden="1" customHeight="1" x14ac:dyDescent="0.25">
      <c r="A6058" s="124" t="s">
        <v>4</v>
      </c>
      <c r="B6058" s="124" t="s">
        <v>10075</v>
      </c>
      <c r="C6058" s="118" t="s">
        <v>10076</v>
      </c>
      <c r="D6058" s="118" t="s">
        <v>10077</v>
      </c>
      <c r="E6058" s="124" t="s">
        <v>10075</v>
      </c>
      <c r="F6058" s="118" t="s">
        <v>50</v>
      </c>
      <c r="G6058" s="661">
        <v>1</v>
      </c>
      <c r="H6058" s="650"/>
      <c r="I6058" s="650">
        <v>46</v>
      </c>
      <c r="J6058" s="500">
        <v>45573</v>
      </c>
      <c r="K6058" s="673" t="s">
        <v>33</v>
      </c>
      <c r="L6058" s="276"/>
      <c r="M6058" s="652" t="s">
        <v>114</v>
      </c>
      <c r="N6058" s="654">
        <v>45582</v>
      </c>
      <c r="O6058" s="653">
        <v>45586</v>
      </c>
      <c r="P6058" s="276"/>
      <c r="Q6058" s="271" t="s">
        <v>100</v>
      </c>
      <c r="R6058" s="86"/>
    </row>
    <row r="6059" spans="1:18" ht="23.25" hidden="1" customHeight="1" x14ac:dyDescent="0.25">
      <c r="A6059" s="124" t="s">
        <v>4</v>
      </c>
      <c r="B6059" s="124" t="s">
        <v>10078</v>
      </c>
      <c r="C6059" s="118"/>
      <c r="D6059" s="118"/>
      <c r="E6059" s="124" t="s">
        <v>10078</v>
      </c>
      <c r="F6059" s="118" t="s">
        <v>50</v>
      </c>
      <c r="G6059" s="661">
        <v>1</v>
      </c>
      <c r="H6059" s="650"/>
      <c r="I6059" s="650"/>
      <c r="J6059" s="500">
        <v>45573</v>
      </c>
      <c r="K6059" s="673" t="s">
        <v>1560</v>
      </c>
      <c r="L6059" s="276"/>
      <c r="M6059" s="652" t="s">
        <v>114</v>
      </c>
      <c r="N6059" s="654">
        <v>45574</v>
      </c>
      <c r="O6059" s="654">
        <v>45579</v>
      </c>
      <c r="P6059" s="276"/>
      <c r="Q6059" s="271" t="s">
        <v>100</v>
      </c>
      <c r="R6059" s="86"/>
    </row>
    <row r="6060" spans="1:18" ht="57.75" hidden="1" customHeight="1" x14ac:dyDescent="0.25">
      <c r="A6060" s="330" t="s">
        <v>0</v>
      </c>
      <c r="B6060" s="330" t="s">
        <v>10079</v>
      </c>
      <c r="D6060" s="562" t="s">
        <v>10080</v>
      </c>
      <c r="E6060" s="330" t="s">
        <v>10081</v>
      </c>
      <c r="F6060" s="562" t="s">
        <v>32</v>
      </c>
      <c r="G6060" s="1031">
        <v>1</v>
      </c>
      <c r="H6060" s="707">
        <v>791</v>
      </c>
      <c r="I6060" s="707">
        <v>791</v>
      </c>
      <c r="J6060" s="643">
        <v>45573</v>
      </c>
      <c r="K6060" s="644" t="s">
        <v>3832</v>
      </c>
      <c r="L6060" s="274" t="s">
        <v>10082</v>
      </c>
      <c r="M6060" s="645" t="s">
        <v>81</v>
      </c>
      <c r="N6060" s="754">
        <v>45575</v>
      </c>
      <c r="O6060" s="957">
        <v>45579</v>
      </c>
    </row>
    <row r="6061" spans="1:18" ht="30" hidden="1" customHeight="1" x14ac:dyDescent="0.25">
      <c r="A6061" s="330" t="s">
        <v>78</v>
      </c>
      <c r="B6061" s="330" t="s">
        <v>10083</v>
      </c>
      <c r="D6061" s="562" t="s">
        <v>10084</v>
      </c>
      <c r="E6061" s="330" t="s">
        <v>10085</v>
      </c>
      <c r="F6061" s="562" t="s">
        <v>32</v>
      </c>
      <c r="G6061" s="562">
        <v>1</v>
      </c>
      <c r="H6061" s="707">
        <v>395.2</v>
      </c>
      <c r="I6061" s="707">
        <v>395.2</v>
      </c>
      <c r="J6061" s="643">
        <v>45573</v>
      </c>
      <c r="K6061" s="644" t="s">
        <v>808</v>
      </c>
      <c r="N6061" s="957"/>
      <c r="Q6061" s="647" t="s">
        <v>9517</v>
      </c>
    </row>
    <row r="6062" spans="1:18" ht="31.5" hidden="1" customHeight="1" x14ac:dyDescent="0.25">
      <c r="A6062" s="330" t="s">
        <v>0</v>
      </c>
      <c r="B6062" s="330" t="s">
        <v>10083</v>
      </c>
      <c r="D6062" s="562" t="s">
        <v>10086</v>
      </c>
      <c r="E6062" s="330" t="s">
        <v>10087</v>
      </c>
      <c r="F6062" s="562" t="s">
        <v>32</v>
      </c>
      <c r="G6062" s="562">
        <v>1</v>
      </c>
      <c r="H6062" s="707">
        <v>395.2</v>
      </c>
      <c r="I6062" s="707">
        <v>395.2</v>
      </c>
      <c r="J6062" s="643">
        <v>45574</v>
      </c>
      <c r="K6062" s="644" t="s">
        <v>808</v>
      </c>
      <c r="N6062" s="957"/>
      <c r="Q6062" s="647" t="s">
        <v>9517</v>
      </c>
    </row>
    <row r="6063" spans="1:18" ht="47.25" hidden="1" customHeight="1" x14ac:dyDescent="0.25">
      <c r="A6063" s="445" t="s">
        <v>0</v>
      </c>
      <c r="B6063" s="86" t="s">
        <v>7390</v>
      </c>
      <c r="C6063" s="661"/>
      <c r="D6063" s="118" t="s">
        <v>10088</v>
      </c>
      <c r="E6063" s="337" t="s">
        <v>10089</v>
      </c>
      <c r="F6063" s="118" t="s">
        <v>50</v>
      </c>
      <c r="G6063" s="661">
        <v>1</v>
      </c>
      <c r="H6063" s="650" t="s">
        <v>10090</v>
      </c>
      <c r="I6063" s="650" t="s">
        <v>10090</v>
      </c>
      <c r="J6063" s="500">
        <v>45606</v>
      </c>
      <c r="K6063" s="673" t="s">
        <v>341</v>
      </c>
      <c r="L6063" s="276"/>
      <c r="M6063" s="652" t="s">
        <v>85</v>
      </c>
      <c r="N6063" s="654">
        <v>45609</v>
      </c>
      <c r="O6063" s="654">
        <v>45610</v>
      </c>
      <c r="P6063" s="86"/>
      <c r="Q6063" s="271" t="s">
        <v>100</v>
      </c>
      <c r="R6063" s="455"/>
    </row>
    <row r="6064" spans="1:18" ht="23.25" hidden="1" customHeight="1" x14ac:dyDescent="0.25">
      <c r="A6064" s="124" t="s">
        <v>0</v>
      </c>
      <c r="B6064" s="124" t="s">
        <v>10091</v>
      </c>
      <c r="C6064" s="118"/>
      <c r="D6064" s="118" t="s">
        <v>10092</v>
      </c>
      <c r="E6064" s="124" t="s">
        <v>10093</v>
      </c>
      <c r="F6064" s="118" t="s">
        <v>32</v>
      </c>
      <c r="G6064" s="661">
        <v>1</v>
      </c>
      <c r="H6064" s="650">
        <v>214.4</v>
      </c>
      <c r="I6064" s="650">
        <v>214.4</v>
      </c>
      <c r="J6064" s="500">
        <v>45576</v>
      </c>
      <c r="K6064" s="673" t="s">
        <v>183</v>
      </c>
      <c r="L6064" s="276"/>
      <c r="M6064" s="652" t="s">
        <v>114</v>
      </c>
      <c r="N6064" s="654">
        <v>45582</v>
      </c>
      <c r="O6064" s="653">
        <v>45586</v>
      </c>
      <c r="P6064" s="276"/>
      <c r="Q6064" s="271" t="s">
        <v>100</v>
      </c>
      <c r="R6064" s="86"/>
    </row>
    <row r="6065" spans="1:18" ht="23.25" hidden="1" customHeight="1" x14ac:dyDescent="0.25">
      <c r="A6065" s="124" t="s">
        <v>1048</v>
      </c>
      <c r="B6065" s="124" t="s">
        <v>4523</v>
      </c>
      <c r="C6065" s="118" t="s">
        <v>1832</v>
      </c>
      <c r="D6065" s="118" t="s">
        <v>3210</v>
      </c>
      <c r="E6065" s="481" t="s">
        <v>8520</v>
      </c>
      <c r="F6065" s="118" t="s">
        <v>50</v>
      </c>
      <c r="G6065" s="661">
        <v>6</v>
      </c>
      <c r="H6065" s="650"/>
      <c r="I6065" s="650"/>
      <c r="J6065" s="168" t="s">
        <v>10094</v>
      </c>
      <c r="K6065" s="673" t="s">
        <v>296</v>
      </c>
      <c r="L6065" s="312" t="s">
        <v>10095</v>
      </c>
      <c r="M6065" s="652" t="s">
        <v>89</v>
      </c>
      <c r="N6065" s="654">
        <v>45604</v>
      </c>
      <c r="O6065" s="654">
        <v>45610</v>
      </c>
      <c r="P6065" s="118"/>
      <c r="Q6065" s="271" t="s">
        <v>100</v>
      </c>
      <c r="R6065" s="455"/>
    </row>
    <row r="6066" spans="1:18" ht="23.25" hidden="1" customHeight="1" x14ac:dyDescent="0.25">
      <c r="A6066" s="124" t="s">
        <v>120</v>
      </c>
      <c r="B6066" s="124" t="s">
        <v>5692</v>
      </c>
      <c r="C6066" s="118" t="s">
        <v>1832</v>
      </c>
      <c r="D6066" s="118" t="s">
        <v>8511</v>
      </c>
      <c r="E6066" s="481" t="s">
        <v>8512</v>
      </c>
      <c r="F6066" s="118" t="s">
        <v>50</v>
      </c>
      <c r="G6066" s="661">
        <v>6</v>
      </c>
      <c r="H6066" s="650"/>
      <c r="I6066" s="650"/>
      <c r="J6066" s="168" t="s">
        <v>10094</v>
      </c>
      <c r="K6066" s="673" t="s">
        <v>296</v>
      </c>
      <c r="L6066" s="312" t="s">
        <v>10095</v>
      </c>
      <c r="M6066" s="960" t="s">
        <v>89</v>
      </c>
      <c r="N6066" s="961">
        <v>45604</v>
      </c>
      <c r="O6066" s="654">
        <v>45610</v>
      </c>
      <c r="P6066" s="962"/>
      <c r="Q6066" s="963" t="s">
        <v>100</v>
      </c>
      <c r="R6066" s="455"/>
    </row>
    <row r="6067" spans="1:18" ht="23.25" hidden="1" customHeight="1" x14ac:dyDescent="0.25">
      <c r="A6067" s="331" t="s">
        <v>1048</v>
      </c>
      <c r="B6067" s="86" t="s">
        <v>4523</v>
      </c>
      <c r="C6067" s="430" t="s">
        <v>1832</v>
      </c>
      <c r="D6067" s="332" t="s">
        <v>7559</v>
      </c>
      <c r="E6067" s="342" t="s">
        <v>1836</v>
      </c>
      <c r="F6067" s="332" t="s">
        <v>50</v>
      </c>
      <c r="G6067" s="430">
        <v>6</v>
      </c>
      <c r="H6067" s="650"/>
      <c r="I6067" s="650"/>
      <c r="J6067" s="366" t="s">
        <v>10094</v>
      </c>
      <c r="K6067" s="598" t="s">
        <v>296</v>
      </c>
      <c r="L6067" s="312" t="s">
        <v>10095</v>
      </c>
      <c r="M6067" s="652" t="s">
        <v>89</v>
      </c>
      <c r="N6067" s="961">
        <v>45604</v>
      </c>
      <c r="O6067" s="654">
        <v>45610</v>
      </c>
      <c r="P6067" s="430"/>
      <c r="Q6067" s="2" t="s">
        <v>100</v>
      </c>
      <c r="R6067" s="455"/>
    </row>
    <row r="6068" spans="1:18" ht="23.25" hidden="1" customHeight="1" x14ac:dyDescent="0.25">
      <c r="A6068" s="124" t="s">
        <v>9</v>
      </c>
      <c r="B6068" s="124" t="s">
        <v>10096</v>
      </c>
      <c r="C6068" s="118"/>
      <c r="D6068" s="332" t="s">
        <v>10097</v>
      </c>
      <c r="E6068" s="124" t="s">
        <v>10096</v>
      </c>
      <c r="F6068" s="118" t="s">
        <v>50</v>
      </c>
      <c r="G6068" s="661" t="s">
        <v>8999</v>
      </c>
      <c r="H6068" s="650"/>
      <c r="I6068" s="650"/>
      <c r="J6068" s="500" t="s">
        <v>10094</v>
      </c>
      <c r="K6068" s="673" t="s">
        <v>10098</v>
      </c>
      <c r="L6068" s="276"/>
      <c r="M6068" s="652" t="s">
        <v>85</v>
      </c>
      <c r="N6068" s="654">
        <v>45609</v>
      </c>
      <c r="O6068" s="654">
        <v>45625</v>
      </c>
      <c r="P6068" s="276"/>
      <c r="Q6068" s="271" t="s">
        <v>100</v>
      </c>
      <c r="R6068" s="86"/>
    </row>
    <row r="6069" spans="1:18" ht="23.25" hidden="1" customHeight="1" x14ac:dyDescent="0.25">
      <c r="A6069" s="124" t="s">
        <v>7</v>
      </c>
      <c r="B6069" s="124" t="s">
        <v>9978</v>
      </c>
      <c r="C6069" s="118"/>
      <c r="D6069" s="118"/>
      <c r="E6069" s="124" t="s">
        <v>9980</v>
      </c>
      <c r="F6069" s="118" t="s">
        <v>50</v>
      </c>
      <c r="G6069" s="118">
        <v>3</v>
      </c>
      <c r="H6069" s="650">
        <v>3.8149999999999999</v>
      </c>
      <c r="I6069" s="650"/>
      <c r="J6069" s="500" t="s">
        <v>10099</v>
      </c>
      <c r="K6069" s="673" t="s">
        <v>33</v>
      </c>
      <c r="L6069" s="276"/>
      <c r="M6069" s="652" t="s">
        <v>114</v>
      </c>
      <c r="N6069" s="654">
        <v>45582</v>
      </c>
      <c r="O6069" s="279">
        <v>45590</v>
      </c>
      <c r="P6069" s="276"/>
      <c r="Q6069" s="271" t="s">
        <v>100</v>
      </c>
      <c r="R6069" s="86">
        <v>2024</v>
      </c>
    </row>
    <row r="6070" spans="1:18" ht="23.25" hidden="1" customHeight="1" x14ac:dyDescent="0.25">
      <c r="A6070" s="124" t="s">
        <v>2</v>
      </c>
      <c r="B6070" s="124" t="s">
        <v>9131</v>
      </c>
      <c r="C6070" s="118"/>
      <c r="D6070" s="118" t="s">
        <v>9132</v>
      </c>
      <c r="E6070" s="124" t="s">
        <v>9133</v>
      </c>
      <c r="F6070" s="118" t="s">
        <v>32</v>
      </c>
      <c r="G6070" s="661">
        <v>6</v>
      </c>
      <c r="H6070" s="778"/>
      <c r="I6070" s="650"/>
      <c r="J6070" s="500">
        <v>45580</v>
      </c>
      <c r="K6070" s="673" t="s">
        <v>234</v>
      </c>
      <c r="L6070" s="276"/>
      <c r="M6070" s="652" t="s">
        <v>114</v>
      </c>
      <c r="N6070" s="654" t="s">
        <v>10100</v>
      </c>
      <c r="O6070" s="279">
        <v>45590</v>
      </c>
      <c r="P6070" s="276"/>
      <c r="Q6070" s="271" t="s">
        <v>67</v>
      </c>
      <c r="R6070" s="86"/>
    </row>
    <row r="6071" spans="1:18" ht="23.25" hidden="1" customHeight="1" x14ac:dyDescent="0.25">
      <c r="A6071" s="124" t="s">
        <v>2</v>
      </c>
      <c r="B6071" s="124" t="s">
        <v>9134</v>
      </c>
      <c r="C6071" s="118"/>
      <c r="D6071" s="118" t="s">
        <v>9135</v>
      </c>
      <c r="E6071" s="124" t="s">
        <v>9136</v>
      </c>
      <c r="F6071" s="118" t="s">
        <v>32</v>
      </c>
      <c r="G6071" s="661">
        <v>6</v>
      </c>
      <c r="H6071" s="650"/>
      <c r="I6071" s="650"/>
      <c r="J6071" s="500">
        <v>45580</v>
      </c>
      <c r="K6071" s="673" t="s">
        <v>234</v>
      </c>
      <c r="L6071" s="276"/>
      <c r="M6071" s="652" t="s">
        <v>114</v>
      </c>
      <c r="N6071" s="654" t="s">
        <v>10100</v>
      </c>
      <c r="O6071" s="279">
        <v>45590</v>
      </c>
      <c r="P6071" s="276"/>
      <c r="Q6071" s="271" t="s">
        <v>67</v>
      </c>
      <c r="R6071" s="86"/>
    </row>
    <row r="6072" spans="1:18" ht="23.25" hidden="1" customHeight="1" x14ac:dyDescent="0.25">
      <c r="A6072" s="124" t="s">
        <v>2</v>
      </c>
      <c r="B6072" s="124" t="s">
        <v>9137</v>
      </c>
      <c r="C6072" s="118"/>
      <c r="D6072" s="118" t="s">
        <v>9138</v>
      </c>
      <c r="E6072" s="124" t="s">
        <v>9139</v>
      </c>
      <c r="F6072" s="118" t="s">
        <v>32</v>
      </c>
      <c r="G6072" s="661">
        <v>6</v>
      </c>
      <c r="H6072" s="650"/>
      <c r="I6072" s="650"/>
      <c r="J6072" s="500">
        <v>45580</v>
      </c>
      <c r="K6072" s="673" t="s">
        <v>234</v>
      </c>
      <c r="L6072" s="276"/>
      <c r="M6072" s="652" t="s">
        <v>114</v>
      </c>
      <c r="N6072" s="654" t="s">
        <v>10100</v>
      </c>
      <c r="O6072" s="279">
        <v>45590</v>
      </c>
      <c r="P6072" s="276"/>
      <c r="Q6072" s="271" t="s">
        <v>67</v>
      </c>
      <c r="R6072" s="86"/>
    </row>
    <row r="6073" spans="1:18" ht="29.25" hidden="1" customHeight="1" x14ac:dyDescent="0.25">
      <c r="A6073" s="124" t="s">
        <v>0</v>
      </c>
      <c r="B6073" s="124" t="s">
        <v>10101</v>
      </c>
      <c r="C6073" s="118"/>
      <c r="D6073" s="118"/>
      <c r="E6073" s="124" t="s">
        <v>10102</v>
      </c>
      <c r="F6073" s="118" t="s">
        <v>32</v>
      </c>
      <c r="G6073" s="661">
        <v>1</v>
      </c>
      <c r="H6073" s="650">
        <v>445.53</v>
      </c>
      <c r="I6073" s="650">
        <v>445.53</v>
      </c>
      <c r="J6073" s="500">
        <v>45595</v>
      </c>
      <c r="K6073" s="673" t="s">
        <v>8785</v>
      </c>
      <c r="L6073" s="276"/>
      <c r="M6073" s="652" t="s">
        <v>89</v>
      </c>
      <c r="N6073" s="654">
        <v>45603</v>
      </c>
      <c r="O6073" s="654">
        <v>45610</v>
      </c>
      <c r="P6073" s="276"/>
      <c r="Q6073" s="271" t="s">
        <v>100</v>
      </c>
      <c r="R6073" s="86"/>
    </row>
    <row r="6074" spans="1:18" ht="29.25" hidden="1" customHeight="1" x14ac:dyDescent="0.25">
      <c r="A6074" s="124" t="s">
        <v>0</v>
      </c>
      <c r="B6074" s="124" t="s">
        <v>10101</v>
      </c>
      <c r="C6074" s="118"/>
      <c r="D6074" s="118"/>
      <c r="E6074" s="124" t="s">
        <v>10103</v>
      </c>
      <c r="F6074" s="118" t="s">
        <v>32</v>
      </c>
      <c r="G6074" s="661">
        <v>1</v>
      </c>
      <c r="H6074" s="650">
        <v>434.71</v>
      </c>
      <c r="I6074" s="650">
        <v>434.71</v>
      </c>
      <c r="J6074" s="500">
        <v>45595</v>
      </c>
      <c r="K6074" s="673" t="s">
        <v>8785</v>
      </c>
      <c r="L6074" s="276"/>
      <c r="M6074" s="652" t="s">
        <v>89</v>
      </c>
      <c r="N6074" s="654">
        <v>45603</v>
      </c>
      <c r="O6074" s="654">
        <v>45610</v>
      </c>
      <c r="P6074" s="276"/>
      <c r="Q6074" s="271" t="s">
        <v>100</v>
      </c>
      <c r="R6074" s="86"/>
    </row>
    <row r="6075" spans="1:18" ht="29.25" hidden="1" customHeight="1" x14ac:dyDescent="0.25">
      <c r="A6075" s="124" t="s">
        <v>0</v>
      </c>
      <c r="B6075" s="124" t="s">
        <v>10101</v>
      </c>
      <c r="C6075" s="118"/>
      <c r="D6075" s="118"/>
      <c r="E6075" s="124" t="s">
        <v>10104</v>
      </c>
      <c r="F6075" s="118" t="s">
        <v>32</v>
      </c>
      <c r="G6075" s="661">
        <v>1</v>
      </c>
      <c r="H6075" s="650">
        <v>190.59</v>
      </c>
      <c r="I6075" s="650">
        <v>190.59</v>
      </c>
      <c r="J6075" s="500">
        <v>45595</v>
      </c>
      <c r="K6075" s="673" t="s">
        <v>8785</v>
      </c>
      <c r="L6075" s="276"/>
      <c r="M6075" s="652" t="s">
        <v>114</v>
      </c>
      <c r="N6075" s="654">
        <v>45603</v>
      </c>
      <c r="O6075" s="654">
        <v>45610</v>
      </c>
      <c r="P6075" s="276"/>
      <c r="Q6075" s="271" t="s">
        <v>100</v>
      </c>
      <c r="R6075" s="86"/>
    </row>
    <row r="6076" spans="1:18" s="716" customFormat="1" ht="23.25" hidden="1" customHeight="1" x14ac:dyDescent="0.25">
      <c r="A6076" s="86" t="s">
        <v>10</v>
      </c>
      <c r="B6076" s="86" t="s">
        <v>9301</v>
      </c>
      <c r="C6076" s="661" t="s">
        <v>694</v>
      </c>
      <c r="D6076" s="118">
        <v>1007372</v>
      </c>
      <c r="E6076" s="86" t="s">
        <v>7749</v>
      </c>
      <c r="F6076" s="340" t="s">
        <v>94</v>
      </c>
      <c r="G6076" s="661">
        <v>3</v>
      </c>
      <c r="H6076" s="650"/>
      <c r="I6076" s="650"/>
      <c r="J6076" s="737" t="s">
        <v>10105</v>
      </c>
      <c r="K6076" s="930" t="s">
        <v>694</v>
      </c>
      <c r="L6076" s="578"/>
      <c r="M6076" s="652" t="s">
        <v>114</v>
      </c>
      <c r="N6076" s="654">
        <v>45586</v>
      </c>
      <c r="O6076" s="279">
        <v>45593</v>
      </c>
      <c r="P6076" s="279"/>
      <c r="Q6076" s="271" t="s">
        <v>100</v>
      </c>
      <c r="R6076" s="515"/>
    </row>
    <row r="6077" spans="1:18" ht="23.25" customHeight="1" x14ac:dyDescent="0.25">
      <c r="A6077" s="544" t="s">
        <v>54</v>
      </c>
      <c r="B6077" s="544" t="s">
        <v>10106</v>
      </c>
      <c r="C6077" s="627" t="s">
        <v>142</v>
      </c>
      <c r="D6077" s="626" t="s">
        <v>3718</v>
      </c>
      <c r="E6077" s="452" t="s">
        <v>10107</v>
      </c>
      <c r="F6077" s="626" t="s">
        <v>50</v>
      </c>
      <c r="G6077" s="626">
        <v>10</v>
      </c>
      <c r="H6077" s="707"/>
      <c r="J6077" s="1119" t="s">
        <v>10108</v>
      </c>
      <c r="K6077" s="1035" t="s">
        <v>76</v>
      </c>
      <c r="L6077" s="310" t="s">
        <v>10109</v>
      </c>
      <c r="M6077" s="645" t="s">
        <v>85</v>
      </c>
      <c r="N6077" s="1134">
        <v>45610</v>
      </c>
      <c r="O6077" s="754">
        <v>45625</v>
      </c>
      <c r="P6077" s="718"/>
      <c r="R6077" s="544"/>
    </row>
    <row r="6078" spans="1:18" ht="23.25" hidden="1" customHeight="1" x14ac:dyDescent="0.25">
      <c r="A6078" s="124" t="s">
        <v>6</v>
      </c>
      <c r="B6078" s="124" t="s">
        <v>10110</v>
      </c>
      <c r="C6078" s="118" t="s">
        <v>9501</v>
      </c>
      <c r="D6078" s="118" t="s">
        <v>10111</v>
      </c>
      <c r="E6078" s="124" t="s">
        <v>10112</v>
      </c>
      <c r="F6078" s="118" t="s">
        <v>32</v>
      </c>
      <c r="G6078" s="661">
        <v>10</v>
      </c>
      <c r="H6078" s="650">
        <v>80.55</v>
      </c>
      <c r="I6078" s="650">
        <f>(H6078-(H6078*0.6))*G6078</f>
        <v>322.2</v>
      </c>
      <c r="J6078" s="419" t="s">
        <v>10108</v>
      </c>
      <c r="K6078" s="673" t="s">
        <v>33</v>
      </c>
      <c r="L6078" s="276"/>
      <c r="M6078" s="652" t="s">
        <v>114</v>
      </c>
      <c r="N6078" s="654">
        <v>45582</v>
      </c>
      <c r="O6078" s="654">
        <v>45583</v>
      </c>
      <c r="P6078" s="276"/>
      <c r="Q6078" s="271" t="s">
        <v>100</v>
      </c>
      <c r="R6078" s="86"/>
    </row>
    <row r="6079" spans="1:18" ht="23.25" hidden="1" customHeight="1" x14ac:dyDescent="0.25">
      <c r="A6079" s="124" t="s">
        <v>6</v>
      </c>
      <c r="B6079" s="124" t="s">
        <v>10110</v>
      </c>
      <c r="C6079" s="118" t="s">
        <v>9501</v>
      </c>
      <c r="D6079" s="118" t="s">
        <v>10113</v>
      </c>
      <c r="E6079" s="124" t="s">
        <v>10114</v>
      </c>
      <c r="F6079" s="118" t="s">
        <v>32</v>
      </c>
      <c r="G6079" s="661">
        <v>15</v>
      </c>
      <c r="H6079" s="650">
        <v>80.55</v>
      </c>
      <c r="I6079" s="650">
        <f>(H6079-(H6079*0.6))*G6079</f>
        <v>483.29999999999995</v>
      </c>
      <c r="J6079" s="419" t="s">
        <v>10108</v>
      </c>
      <c r="K6079" s="673" t="s">
        <v>33</v>
      </c>
      <c r="L6079" s="276"/>
      <c r="M6079" s="652" t="s">
        <v>114</v>
      </c>
      <c r="N6079" s="654">
        <v>45582</v>
      </c>
      <c r="O6079" s="654">
        <v>45583</v>
      </c>
      <c r="P6079" s="276"/>
      <c r="Q6079" s="271" t="s">
        <v>100</v>
      </c>
      <c r="R6079" s="86"/>
    </row>
    <row r="6080" spans="1:18" ht="23.25" hidden="1" customHeight="1" x14ac:dyDescent="0.25">
      <c r="A6080" s="124" t="s">
        <v>6</v>
      </c>
      <c r="B6080" s="124" t="s">
        <v>10110</v>
      </c>
      <c r="C6080" s="118" t="s">
        <v>9501</v>
      </c>
      <c r="D6080" s="118" t="s">
        <v>10115</v>
      </c>
      <c r="E6080" s="124" t="s">
        <v>10116</v>
      </c>
      <c r="F6080" s="118" t="s">
        <v>32</v>
      </c>
      <c r="G6080" s="661">
        <v>5</v>
      </c>
      <c r="H6080" s="650">
        <v>31.62</v>
      </c>
      <c r="I6080" s="650">
        <f>(H6080-(H6080*0.6))*G6080</f>
        <v>63.239999999999995</v>
      </c>
      <c r="J6080" s="419" t="s">
        <v>10108</v>
      </c>
      <c r="K6080" s="673" t="s">
        <v>33</v>
      </c>
      <c r="L6080" s="276"/>
      <c r="M6080" s="652" t="s">
        <v>114</v>
      </c>
      <c r="N6080" s="654">
        <v>45582</v>
      </c>
      <c r="O6080" s="654">
        <v>45583</v>
      </c>
      <c r="P6080" s="276"/>
      <c r="Q6080" s="271" t="s">
        <v>100</v>
      </c>
      <c r="R6080" s="86"/>
    </row>
    <row r="6081" spans="1:19" ht="23.25" hidden="1" customHeight="1" x14ac:dyDescent="0.25">
      <c r="A6081" s="124" t="s">
        <v>6</v>
      </c>
      <c r="B6081" s="124" t="s">
        <v>10110</v>
      </c>
      <c r="C6081" s="118" t="s">
        <v>9501</v>
      </c>
      <c r="D6081" s="118" t="s">
        <v>10117</v>
      </c>
      <c r="E6081" s="124" t="s">
        <v>10118</v>
      </c>
      <c r="F6081" s="118" t="s">
        <v>32</v>
      </c>
      <c r="G6081" s="661">
        <v>33</v>
      </c>
      <c r="H6081" s="650">
        <v>19.7</v>
      </c>
      <c r="I6081" s="650">
        <f>(H6081-(H6081*0.5))*G6081</f>
        <v>325.05</v>
      </c>
      <c r="J6081" s="419" t="s">
        <v>10108</v>
      </c>
      <c r="K6081" s="673" t="s">
        <v>33</v>
      </c>
      <c r="L6081" s="276"/>
      <c r="M6081" s="652" t="s">
        <v>114</v>
      </c>
      <c r="N6081" s="654">
        <v>45582</v>
      </c>
      <c r="O6081" s="654">
        <v>45583</v>
      </c>
      <c r="P6081" s="276"/>
      <c r="Q6081" s="271" t="s">
        <v>100</v>
      </c>
      <c r="R6081" s="86"/>
    </row>
    <row r="6082" spans="1:19" ht="23.25" hidden="1" customHeight="1" x14ac:dyDescent="0.25">
      <c r="A6082" s="124" t="s">
        <v>6</v>
      </c>
      <c r="B6082" s="124" t="s">
        <v>10110</v>
      </c>
      <c r="C6082" s="118" t="s">
        <v>1663</v>
      </c>
      <c r="D6082" s="118" t="s">
        <v>10119</v>
      </c>
      <c r="E6082" s="124" t="s">
        <v>10120</v>
      </c>
      <c r="F6082" s="118" t="s">
        <v>32</v>
      </c>
      <c r="G6082" s="661">
        <v>6</v>
      </c>
      <c r="H6082" s="650">
        <v>13.78</v>
      </c>
      <c r="I6082" s="650">
        <f>(H6082-(H6082*0.5))*G6082</f>
        <v>41.339999999999996</v>
      </c>
      <c r="J6082" s="419" t="s">
        <v>10108</v>
      </c>
      <c r="K6082" s="673" t="s">
        <v>33</v>
      </c>
      <c r="L6082" s="276"/>
      <c r="M6082" s="652" t="s">
        <v>114</v>
      </c>
      <c r="N6082" s="654">
        <v>45582</v>
      </c>
      <c r="O6082" s="654">
        <v>45583</v>
      </c>
      <c r="P6082" s="276"/>
      <c r="Q6082" s="271" t="s">
        <v>67</v>
      </c>
      <c r="R6082" s="86"/>
    </row>
    <row r="6083" spans="1:19" ht="23.25" hidden="1" customHeight="1" x14ac:dyDescent="0.25">
      <c r="A6083" s="124" t="s">
        <v>4</v>
      </c>
      <c r="B6083" s="124" t="s">
        <v>10121</v>
      </c>
      <c r="C6083" s="118"/>
      <c r="D6083" s="118"/>
      <c r="E6083" s="124" t="s">
        <v>10121</v>
      </c>
      <c r="F6083" s="118" t="s">
        <v>50</v>
      </c>
      <c r="G6083" s="661">
        <v>1</v>
      </c>
      <c r="H6083" s="650"/>
      <c r="I6083" s="650"/>
      <c r="J6083" s="500" t="s">
        <v>10122</v>
      </c>
      <c r="K6083" s="673" t="s">
        <v>1560</v>
      </c>
      <c r="L6083" s="276"/>
      <c r="M6083" s="652" t="s">
        <v>85</v>
      </c>
      <c r="N6083" s="654">
        <v>45615</v>
      </c>
      <c r="O6083" s="654">
        <v>45618</v>
      </c>
      <c r="P6083" s="276"/>
      <c r="Q6083" s="271" t="s">
        <v>100</v>
      </c>
      <c r="R6083" s="86"/>
    </row>
    <row r="6084" spans="1:19" ht="23.25" hidden="1" customHeight="1" x14ac:dyDescent="0.25">
      <c r="A6084" s="124" t="s">
        <v>6654</v>
      </c>
      <c r="B6084" s="498" t="s">
        <v>9315</v>
      </c>
      <c r="C6084" s="118" t="s">
        <v>1225</v>
      </c>
      <c r="D6084" s="118" t="s">
        <v>9316</v>
      </c>
      <c r="E6084" s="508" t="s">
        <v>6657</v>
      </c>
      <c r="F6084" s="118" t="s">
        <v>8873</v>
      </c>
      <c r="G6084" s="118">
        <v>10</v>
      </c>
      <c r="H6084" s="650"/>
      <c r="I6084" s="650"/>
      <c r="J6084" s="168" t="s">
        <v>10123</v>
      </c>
      <c r="K6084" s="673" t="s">
        <v>234</v>
      </c>
      <c r="L6084" s="276" t="s">
        <v>10124</v>
      </c>
      <c r="M6084" s="652" t="s">
        <v>89</v>
      </c>
      <c r="N6084" s="654">
        <v>45609</v>
      </c>
      <c r="O6084" s="653">
        <v>45610</v>
      </c>
      <c r="P6084" s="158"/>
      <c r="Q6084" s="276" t="s">
        <v>100</v>
      </c>
      <c r="R6084" s="455"/>
    </row>
    <row r="6085" spans="1:19" ht="23.25" hidden="1" customHeight="1" x14ac:dyDescent="0.25">
      <c r="A6085" s="124" t="s">
        <v>4</v>
      </c>
      <c r="B6085" s="124" t="s">
        <v>10125</v>
      </c>
      <c r="C6085" s="118" t="s">
        <v>4762</v>
      </c>
      <c r="D6085" s="118" t="s">
        <v>10126</v>
      </c>
      <c r="E6085" s="1136" t="s">
        <v>10127</v>
      </c>
      <c r="F6085" s="118" t="s">
        <v>94</v>
      </c>
      <c r="G6085" s="661">
        <v>2</v>
      </c>
      <c r="H6085" s="650">
        <v>43.758000000000003</v>
      </c>
      <c r="I6085" s="650">
        <f>H6085*G6085</f>
        <v>87.516000000000005</v>
      </c>
      <c r="J6085" s="500" t="s">
        <v>10128</v>
      </c>
      <c r="K6085" s="673" t="s">
        <v>33</v>
      </c>
      <c r="L6085" s="276"/>
      <c r="M6085" s="652" t="s">
        <v>85</v>
      </c>
      <c r="N6085" s="654">
        <v>45609</v>
      </c>
      <c r="O6085" s="654">
        <v>45610</v>
      </c>
      <c r="P6085" s="276"/>
      <c r="Q6085" s="271" t="s">
        <v>67</v>
      </c>
      <c r="R6085" s="86"/>
    </row>
    <row r="6086" spans="1:19" ht="23.25" hidden="1" customHeight="1" x14ac:dyDescent="0.25">
      <c r="A6086" s="124" t="s">
        <v>4</v>
      </c>
      <c r="B6086" s="124" t="s">
        <v>10125</v>
      </c>
      <c r="C6086" s="118" t="s">
        <v>4762</v>
      </c>
      <c r="D6086" s="118" t="s">
        <v>10129</v>
      </c>
      <c r="E6086" s="1136" t="s">
        <v>10130</v>
      </c>
      <c r="F6086" s="118" t="s">
        <v>94</v>
      </c>
      <c r="G6086" s="661">
        <v>2</v>
      </c>
      <c r="H6086" s="650">
        <v>12.47</v>
      </c>
      <c r="I6086" s="650">
        <f>H6086*G6086</f>
        <v>24.94</v>
      </c>
      <c r="J6086" s="500" t="s">
        <v>10128</v>
      </c>
      <c r="K6086" s="673" t="s">
        <v>33</v>
      </c>
      <c r="L6086" s="276"/>
      <c r="M6086" s="652" t="s">
        <v>85</v>
      </c>
      <c r="N6086" s="654">
        <v>45609</v>
      </c>
      <c r="O6086" s="654">
        <v>45610</v>
      </c>
      <c r="P6086" s="276"/>
      <c r="Q6086" s="271" t="s">
        <v>67</v>
      </c>
      <c r="R6086" s="86"/>
    </row>
    <row r="6087" spans="1:19" ht="23.25" hidden="1" customHeight="1" x14ac:dyDescent="0.25">
      <c r="A6087" s="124" t="s">
        <v>4</v>
      </c>
      <c r="B6087" s="124" t="s">
        <v>10125</v>
      </c>
      <c r="C6087" s="118" t="s">
        <v>4762</v>
      </c>
      <c r="D6087" s="118" t="s">
        <v>10131</v>
      </c>
      <c r="E6087" s="1136" t="s">
        <v>10132</v>
      </c>
      <c r="F6087" s="118" t="s">
        <v>94</v>
      </c>
      <c r="G6087" s="661">
        <v>1</v>
      </c>
      <c r="H6087" s="650">
        <v>18.535</v>
      </c>
      <c r="I6087" s="650">
        <f>H6087*G6087</f>
        <v>18.535</v>
      </c>
      <c r="J6087" s="500" t="s">
        <v>10128</v>
      </c>
      <c r="K6087" s="673" t="s">
        <v>33</v>
      </c>
      <c r="L6087" s="276"/>
      <c r="M6087" s="652" t="s">
        <v>85</v>
      </c>
      <c r="N6087" s="654">
        <v>45609</v>
      </c>
      <c r="O6087" s="654">
        <v>45610</v>
      </c>
      <c r="P6087" s="276"/>
      <c r="Q6087" s="271" t="s">
        <v>67</v>
      </c>
      <c r="R6087" s="86"/>
    </row>
    <row r="6088" spans="1:19" ht="29.25" hidden="1" customHeight="1" x14ac:dyDescent="0.25">
      <c r="A6088" s="124" t="s">
        <v>2</v>
      </c>
      <c r="B6088" s="124" t="s">
        <v>10133</v>
      </c>
      <c r="C6088" s="118"/>
      <c r="D6088" s="118" t="s">
        <v>10134</v>
      </c>
      <c r="E6088" s="124" t="s">
        <v>10135</v>
      </c>
      <c r="F6088" s="118" t="s">
        <v>32</v>
      </c>
      <c r="G6088" s="661">
        <v>2</v>
      </c>
      <c r="H6088" s="650">
        <v>7.53</v>
      </c>
      <c r="I6088" s="650">
        <f>H6088*G6088</f>
        <v>15.06</v>
      </c>
      <c r="J6088" s="500">
        <v>45593</v>
      </c>
      <c r="K6088" s="673" t="s">
        <v>8785</v>
      </c>
      <c r="L6088" s="276"/>
      <c r="M6088" s="652" t="s">
        <v>3776</v>
      </c>
      <c r="N6088" s="654">
        <v>45593</v>
      </c>
      <c r="O6088" s="653">
        <v>45626</v>
      </c>
      <c r="P6088" s="276"/>
      <c r="Q6088" s="271" t="s">
        <v>100</v>
      </c>
      <c r="R6088" s="86"/>
    </row>
    <row r="6089" spans="1:19" ht="29.25" hidden="1" customHeight="1" x14ac:dyDescent="0.25">
      <c r="A6089" s="124" t="s">
        <v>2</v>
      </c>
      <c r="B6089" s="124" t="s">
        <v>10133</v>
      </c>
      <c r="C6089" s="118"/>
      <c r="D6089" s="118" t="s">
        <v>10136</v>
      </c>
      <c r="E6089" s="124" t="s">
        <v>10137</v>
      </c>
      <c r="F6089" s="118" t="s">
        <v>32</v>
      </c>
      <c r="G6089" s="661">
        <v>2</v>
      </c>
      <c r="H6089" s="650">
        <v>7.24</v>
      </c>
      <c r="I6089" s="650">
        <f>H6089*G6089</f>
        <v>14.48</v>
      </c>
      <c r="J6089" s="500">
        <v>45593</v>
      </c>
      <c r="K6089" s="673" t="s">
        <v>8785</v>
      </c>
      <c r="L6089" s="276"/>
      <c r="M6089" s="652" t="s">
        <v>3776</v>
      </c>
      <c r="N6089" s="654">
        <v>45593</v>
      </c>
      <c r="O6089" s="653">
        <v>45626</v>
      </c>
      <c r="P6089" s="276"/>
      <c r="Q6089" s="271" t="s">
        <v>100</v>
      </c>
      <c r="R6089" s="86"/>
    </row>
    <row r="6090" spans="1:19" ht="23.25" hidden="1" customHeight="1" x14ac:dyDescent="0.25">
      <c r="A6090" s="124" t="s">
        <v>9</v>
      </c>
      <c r="B6090" s="124" t="s">
        <v>10138</v>
      </c>
      <c r="C6090" s="122" t="s">
        <v>7448</v>
      </c>
      <c r="D6090" s="118" t="s">
        <v>7516</v>
      </c>
      <c r="E6090" s="124" t="s">
        <v>7517</v>
      </c>
      <c r="F6090" s="118" t="s">
        <v>44</v>
      </c>
      <c r="G6090" s="661">
        <v>3</v>
      </c>
      <c r="H6090" s="650"/>
      <c r="I6090" s="1077">
        <f t="shared" ref="I6090" si="136">G6090*H6090</f>
        <v>0</v>
      </c>
      <c r="J6090" s="500">
        <v>45596</v>
      </c>
      <c r="K6090" s="673" t="s">
        <v>5</v>
      </c>
      <c r="L6090" s="276" t="s">
        <v>10139</v>
      </c>
      <c r="M6090" s="652" t="s">
        <v>430</v>
      </c>
      <c r="N6090" s="880">
        <v>45625</v>
      </c>
      <c r="O6090" s="835"/>
      <c r="P6090" s="276"/>
      <c r="Q6090" s="271" t="s">
        <v>100</v>
      </c>
      <c r="R6090" s="86"/>
    </row>
    <row r="6091" spans="1:19" ht="23.25" hidden="1" customHeight="1" x14ac:dyDescent="0.25">
      <c r="A6091" s="124" t="s">
        <v>9</v>
      </c>
      <c r="B6091" s="124" t="s">
        <v>10138</v>
      </c>
      <c r="C6091" s="122" t="s">
        <v>7448</v>
      </c>
      <c r="D6091" s="118" t="s">
        <v>7516</v>
      </c>
      <c r="E6091" s="124" t="s">
        <v>7517</v>
      </c>
      <c r="F6091" s="118" t="s">
        <v>44</v>
      </c>
      <c r="G6091" s="661">
        <v>3</v>
      </c>
      <c r="H6091" s="650"/>
      <c r="I6091" s="1077">
        <f t="shared" ref="I6091" si="137">G6091*H6091</f>
        <v>0</v>
      </c>
      <c r="J6091" s="500">
        <v>45596</v>
      </c>
      <c r="K6091" s="673" t="s">
        <v>5</v>
      </c>
      <c r="L6091" s="276" t="s">
        <v>10139</v>
      </c>
      <c r="M6091" s="652" t="s">
        <v>430</v>
      </c>
      <c r="N6091" s="880">
        <v>45625</v>
      </c>
      <c r="O6091" s="835"/>
      <c r="P6091" s="276"/>
      <c r="Q6091" s="271" t="s">
        <v>100</v>
      </c>
      <c r="R6091" s="86"/>
    </row>
    <row r="6092" spans="1:19" ht="23.25" hidden="1" customHeight="1" x14ac:dyDescent="0.25">
      <c r="A6092" s="124" t="s">
        <v>0</v>
      </c>
      <c r="B6092" s="1186" t="s">
        <v>10140</v>
      </c>
      <c r="C6092" s="118" t="s">
        <v>10141</v>
      </c>
      <c r="D6092" s="118" t="s">
        <v>10142</v>
      </c>
      <c r="E6092" s="1186" t="s">
        <v>10143</v>
      </c>
      <c r="F6092" s="118" t="s">
        <v>32</v>
      </c>
      <c r="G6092" s="661">
        <v>2</v>
      </c>
      <c r="H6092" s="650">
        <v>277.14299999999997</v>
      </c>
      <c r="I6092" s="650">
        <f>H6092*G6092</f>
        <v>554.28599999999994</v>
      </c>
      <c r="J6092" s="500">
        <v>45600</v>
      </c>
      <c r="K6092" s="673" t="s">
        <v>33</v>
      </c>
      <c r="L6092" s="276"/>
      <c r="M6092" s="652" t="s">
        <v>85</v>
      </c>
      <c r="N6092" s="654">
        <v>45610</v>
      </c>
      <c r="O6092" s="654">
        <v>45615</v>
      </c>
      <c r="P6092" s="276"/>
      <c r="Q6092" s="271" t="s">
        <v>100</v>
      </c>
      <c r="R6092" s="86"/>
    </row>
    <row r="6093" spans="1:19" ht="45.75" hidden="1" customHeight="1" x14ac:dyDescent="0.25">
      <c r="A6093" s="632" t="s">
        <v>878</v>
      </c>
      <c r="B6093" s="632" t="s">
        <v>3154</v>
      </c>
      <c r="C6093" s="1120" t="s">
        <v>4494</v>
      </c>
      <c r="D6093" s="633"/>
      <c r="E6093" s="412" t="s">
        <v>3155</v>
      </c>
      <c r="F6093" s="633" t="s">
        <v>44</v>
      </c>
      <c r="G6093" s="633">
        <v>25</v>
      </c>
      <c r="H6093" s="1021">
        <v>20.14</v>
      </c>
      <c r="I6093" s="1021">
        <v>503.5</v>
      </c>
      <c r="J6093" s="643">
        <v>45454</v>
      </c>
      <c r="K6093" s="644" t="s">
        <v>4495</v>
      </c>
      <c r="L6093" s="634" t="s">
        <v>10144</v>
      </c>
      <c r="M6093" s="1024" t="s">
        <v>3014</v>
      </c>
      <c r="N6093" s="1135">
        <v>45604</v>
      </c>
      <c r="O6093" s="1025">
        <v>45610</v>
      </c>
      <c r="P6093" s="1121"/>
      <c r="Q6093" s="1122"/>
      <c r="R6093" s="1123"/>
    </row>
    <row r="6094" spans="1:19" ht="23.25" hidden="1" customHeight="1" x14ac:dyDescent="0.25">
      <c r="A6094" s="635" t="s">
        <v>10</v>
      </c>
      <c r="B6094" s="635" t="s">
        <v>693</v>
      </c>
      <c r="C6094" s="1124" t="s">
        <v>694</v>
      </c>
      <c r="D6094" s="1125">
        <v>1052927</v>
      </c>
      <c r="E6094" s="625" t="s">
        <v>695</v>
      </c>
      <c r="F6094" s="1124" t="s">
        <v>94</v>
      </c>
      <c r="G6094" s="1126">
        <v>1</v>
      </c>
      <c r="H6094" s="707"/>
      <c r="J6094" s="643">
        <v>45484</v>
      </c>
      <c r="K6094" s="644" t="s">
        <v>694</v>
      </c>
      <c r="L6094" s="636" t="s">
        <v>10145</v>
      </c>
      <c r="M6094" s="645" t="s">
        <v>99</v>
      </c>
      <c r="N6094" s="1134"/>
      <c r="O6094" s="754"/>
      <c r="P6094" s="1127"/>
      <c r="R6094" s="928"/>
    </row>
    <row r="6095" spans="1:19" ht="23.25" hidden="1" customHeight="1" x14ac:dyDescent="0.25">
      <c r="A6095" s="330" t="s">
        <v>0</v>
      </c>
      <c r="B6095" s="330" t="s">
        <v>10146</v>
      </c>
      <c r="C6095" s="562" t="s">
        <v>694</v>
      </c>
      <c r="D6095" s="562">
        <v>1057974</v>
      </c>
      <c r="E6095" s="1105" t="s">
        <v>10147</v>
      </c>
      <c r="F6095" s="562" t="s">
        <v>94</v>
      </c>
      <c r="G6095" s="1031">
        <v>2</v>
      </c>
      <c r="J6095" s="643">
        <v>45484</v>
      </c>
      <c r="K6095" s="644" t="s">
        <v>694</v>
      </c>
      <c r="L6095" s="274" t="s">
        <v>10148</v>
      </c>
      <c r="M6095" s="645" t="s">
        <v>85</v>
      </c>
      <c r="N6095" s="754">
        <v>45610</v>
      </c>
      <c r="O6095" s="754">
        <v>45631</v>
      </c>
    </row>
    <row r="6096" spans="1:19" ht="23.25" hidden="1" customHeight="1" x14ac:dyDescent="0.25">
      <c r="A6096" s="440" t="s">
        <v>9</v>
      </c>
      <c r="B6096" s="124" t="s">
        <v>3703</v>
      </c>
      <c r="C6096" s="118" t="s">
        <v>3704</v>
      </c>
      <c r="D6096" s="118" t="s">
        <v>6259</v>
      </c>
      <c r="E6096" s="124" t="s">
        <v>3706</v>
      </c>
      <c r="F6096" s="118" t="s">
        <v>8873</v>
      </c>
      <c r="G6096" s="118">
        <v>8</v>
      </c>
      <c r="H6096" s="650"/>
      <c r="I6096" s="650"/>
      <c r="J6096" s="500">
        <v>45603</v>
      </c>
      <c r="K6096" s="673" t="s">
        <v>33</v>
      </c>
      <c r="L6096" s="312"/>
      <c r="M6096" s="652" t="s">
        <v>85</v>
      </c>
      <c r="N6096" s="654">
        <v>45610</v>
      </c>
      <c r="O6096" s="654">
        <v>45615</v>
      </c>
      <c r="P6096" s="118"/>
      <c r="Q6096" s="271" t="s">
        <v>100</v>
      </c>
      <c r="R6096" s="455"/>
      <c r="S6096" s="330" t="s">
        <v>1631</v>
      </c>
    </row>
    <row r="6097" spans="1:18" ht="23.25" hidden="1" customHeight="1" x14ac:dyDescent="0.25">
      <c r="A6097" s="124" t="s">
        <v>2</v>
      </c>
      <c r="B6097" s="5" t="s">
        <v>6111</v>
      </c>
      <c r="C6097" s="664" t="s">
        <v>2579</v>
      </c>
      <c r="D6097" s="422"/>
      <c r="E6097" s="337" t="s">
        <v>6112</v>
      </c>
      <c r="F6097" s="122" t="s">
        <v>8873</v>
      </c>
      <c r="G6097" s="664">
        <v>10</v>
      </c>
      <c r="H6097" s="650"/>
      <c r="I6097" s="650">
        <f>H6097*G6097</f>
        <v>0</v>
      </c>
      <c r="J6097" s="500">
        <v>45607</v>
      </c>
      <c r="K6097" s="673" t="s">
        <v>33</v>
      </c>
      <c r="L6097" s="276"/>
      <c r="M6097" s="652" t="s">
        <v>85</v>
      </c>
      <c r="N6097" s="654">
        <v>45610</v>
      </c>
      <c r="O6097" s="654">
        <v>45615</v>
      </c>
      <c r="P6097" s="276"/>
      <c r="Q6097" s="271" t="s">
        <v>100</v>
      </c>
      <c r="R6097" s="86"/>
    </row>
    <row r="6098" spans="1:18" ht="32.25" hidden="1" customHeight="1" x14ac:dyDescent="0.25">
      <c r="A6098" s="330" t="s">
        <v>7</v>
      </c>
      <c r="B6098" s="330" t="s">
        <v>10149</v>
      </c>
      <c r="C6098" s="562" t="s">
        <v>694</v>
      </c>
      <c r="D6098" s="562" t="s">
        <v>10150</v>
      </c>
      <c r="E6098" s="330" t="s">
        <v>10151</v>
      </c>
      <c r="F6098" s="562" t="s">
        <v>32</v>
      </c>
      <c r="G6098" s="1031">
        <v>1</v>
      </c>
      <c r="H6098" s="707">
        <v>3330.14</v>
      </c>
      <c r="I6098" s="707">
        <v>3330.14</v>
      </c>
      <c r="J6098" s="643">
        <v>45607</v>
      </c>
      <c r="K6098" s="644" t="s">
        <v>694</v>
      </c>
      <c r="L6098" s="274" t="s">
        <v>10148</v>
      </c>
      <c r="M6098" s="645" t="s">
        <v>85</v>
      </c>
      <c r="N6098" s="754">
        <v>45610</v>
      </c>
      <c r="O6098" s="754">
        <v>45631</v>
      </c>
      <c r="Q6098" s="647" t="s">
        <v>9521</v>
      </c>
    </row>
    <row r="6099" spans="1:18" ht="46.5" hidden="1" customHeight="1" x14ac:dyDescent="0.25">
      <c r="A6099" s="330" t="s">
        <v>0</v>
      </c>
      <c r="B6099" s="330" t="s">
        <v>10152</v>
      </c>
      <c r="C6099" s="562" t="s">
        <v>1289</v>
      </c>
      <c r="D6099" s="562" t="s">
        <v>10153</v>
      </c>
      <c r="E6099" s="330" t="s">
        <v>10154</v>
      </c>
      <c r="F6099" s="562" t="s">
        <v>32</v>
      </c>
      <c r="G6099" s="1031">
        <v>1</v>
      </c>
      <c r="H6099" s="707">
        <v>1295.92</v>
      </c>
      <c r="I6099" s="707">
        <v>1295.92</v>
      </c>
      <c r="J6099" s="643">
        <v>45608</v>
      </c>
      <c r="K6099" s="644" t="s">
        <v>1290</v>
      </c>
      <c r="L6099" s="274" t="s">
        <v>10155</v>
      </c>
      <c r="M6099" s="645" t="s">
        <v>85</v>
      </c>
      <c r="N6099" s="754">
        <v>45609</v>
      </c>
      <c r="O6099" s="754">
        <v>45610</v>
      </c>
    </row>
    <row r="6100" spans="1:18" ht="27.75" hidden="1" customHeight="1" x14ac:dyDescent="0.25">
      <c r="A6100" s="330" t="s">
        <v>0</v>
      </c>
      <c r="B6100" s="330" t="s">
        <v>10156</v>
      </c>
      <c r="D6100" s="562" t="s">
        <v>10157</v>
      </c>
      <c r="E6100" s="330" t="s">
        <v>10158</v>
      </c>
      <c r="F6100" s="562" t="s">
        <v>32</v>
      </c>
      <c r="G6100" s="1031">
        <v>1</v>
      </c>
      <c r="H6100" s="707">
        <v>2408</v>
      </c>
      <c r="I6100" s="707">
        <v>2408</v>
      </c>
      <c r="J6100" s="643">
        <v>45608</v>
      </c>
      <c r="K6100" s="644" t="s">
        <v>3</v>
      </c>
      <c r="M6100" s="645" t="s">
        <v>99</v>
      </c>
      <c r="N6100" s="754">
        <v>45715</v>
      </c>
    </row>
    <row r="6101" spans="1:18" s="542" customFormat="1" ht="23.25" hidden="1" customHeight="1" x14ac:dyDescent="0.2">
      <c r="A6101" s="542" t="s">
        <v>0</v>
      </c>
      <c r="B6101" s="542" t="s">
        <v>10159</v>
      </c>
      <c r="C6101" s="562"/>
      <c r="D6101" s="562"/>
      <c r="E6101" s="542" t="s">
        <v>10160</v>
      </c>
      <c r="F6101" s="562" t="s">
        <v>32</v>
      </c>
      <c r="G6101" s="1031">
        <v>1</v>
      </c>
      <c r="H6101" s="707"/>
      <c r="I6101" s="707"/>
      <c r="J6101" s="643"/>
      <c r="K6101" s="644" t="s">
        <v>234</v>
      </c>
      <c r="L6101" s="274"/>
      <c r="M6101" s="645" t="s">
        <v>1873</v>
      </c>
      <c r="N6101" s="754"/>
      <c r="O6101" s="1018"/>
      <c r="P6101" s="274"/>
      <c r="Q6101" s="647"/>
    </row>
    <row r="6102" spans="1:18" s="641" customFormat="1" ht="23.25" hidden="1" customHeight="1" x14ac:dyDescent="0.25">
      <c r="A6102" s="641" t="s">
        <v>0</v>
      </c>
      <c r="B6102" s="641" t="s">
        <v>9613</v>
      </c>
      <c r="C6102" s="302" t="s">
        <v>198</v>
      </c>
      <c r="D6102" s="302">
        <v>207335</v>
      </c>
      <c r="E6102" s="928" t="s">
        <v>9614</v>
      </c>
      <c r="F6102" s="302" t="s">
        <v>94</v>
      </c>
      <c r="G6102" s="302">
        <v>4</v>
      </c>
      <c r="H6102" s="1129">
        <v>207.48</v>
      </c>
      <c r="I6102" s="1129">
        <f>G6102*H6102</f>
        <v>829.92</v>
      </c>
      <c r="J6102" s="1130" t="s">
        <v>10161</v>
      </c>
      <c r="K6102" s="1039" t="s">
        <v>3</v>
      </c>
      <c r="L6102" s="274" t="s">
        <v>10162</v>
      </c>
      <c r="M6102" s="645" t="s">
        <v>430</v>
      </c>
      <c r="N6102" s="754">
        <v>45615</v>
      </c>
      <c r="O6102" s="1131"/>
      <c r="P6102" s="273"/>
      <c r="Q6102" s="302"/>
      <c r="R6102" s="928"/>
    </row>
    <row r="6103" spans="1:18" s="272" customFormat="1" ht="29.25" hidden="1" customHeight="1" x14ac:dyDescent="0.25">
      <c r="A6103" s="158" t="s">
        <v>0</v>
      </c>
      <c r="B6103" s="158" t="s">
        <v>10163</v>
      </c>
      <c r="C6103" s="118" t="s">
        <v>10164</v>
      </c>
      <c r="D6103" s="118">
        <v>7601491</v>
      </c>
      <c r="E6103" s="158" t="s">
        <v>10165</v>
      </c>
      <c r="F6103" s="118" t="s">
        <v>94</v>
      </c>
      <c r="G6103" s="118">
        <v>2</v>
      </c>
      <c r="H6103" s="1081"/>
      <c r="I6103" s="1077"/>
      <c r="J6103" s="500" t="s">
        <v>10161</v>
      </c>
      <c r="K6103" s="673" t="s">
        <v>8785</v>
      </c>
      <c r="L6103" s="276"/>
      <c r="M6103" s="652" t="s">
        <v>430</v>
      </c>
      <c r="N6103" s="880">
        <v>45694</v>
      </c>
      <c r="O6103" s="880">
        <v>45698</v>
      </c>
      <c r="P6103" s="276"/>
      <c r="Q6103" s="271" t="s">
        <v>67</v>
      </c>
      <c r="R6103" s="158"/>
    </row>
    <row r="6104" spans="1:18" s="559" customFormat="1" ht="23.25" hidden="1" customHeight="1" x14ac:dyDescent="0.2">
      <c r="A6104" s="560" t="s">
        <v>0</v>
      </c>
      <c r="B6104" s="560" t="s">
        <v>10166</v>
      </c>
      <c r="C6104" s="559" t="s">
        <v>7448</v>
      </c>
      <c r="D6104" s="1292" t="s">
        <v>7569</v>
      </c>
      <c r="E6104" s="1296" t="s">
        <v>10167</v>
      </c>
      <c r="F6104" s="562" t="s">
        <v>94</v>
      </c>
      <c r="G6104" s="562">
        <v>2</v>
      </c>
      <c r="H6104" s="1082">
        <v>421.48</v>
      </c>
      <c r="I6104" s="1106">
        <f t="shared" ref="I6104" si="138">G6104*H6104</f>
        <v>842.96</v>
      </c>
      <c r="J6104" s="643" t="s">
        <v>10168</v>
      </c>
      <c r="K6104" s="562" t="s">
        <v>5</v>
      </c>
      <c r="L6104" s="1303" t="s">
        <v>9714</v>
      </c>
      <c r="M6104" s="645" t="s">
        <v>430</v>
      </c>
      <c r="N6104" s="646">
        <v>45625</v>
      </c>
      <c r="O6104" s="957">
        <v>46003</v>
      </c>
      <c r="P6104" s="647"/>
      <c r="Q6104" s="647"/>
      <c r="R6104" s="562"/>
    </row>
    <row r="6105" spans="1:18" ht="23.25" customHeight="1" x14ac:dyDescent="0.25">
      <c r="A6105" s="519" t="s">
        <v>78</v>
      </c>
      <c r="B6105" s="1276" t="s">
        <v>8497</v>
      </c>
      <c r="C6105" s="1209"/>
      <c r="D6105" s="167"/>
      <c r="E6105" s="1277" t="s">
        <v>10169</v>
      </c>
      <c r="F6105" s="167" t="s">
        <v>8873</v>
      </c>
      <c r="G6105" s="1209">
        <v>4</v>
      </c>
      <c r="H6105" s="1210"/>
      <c r="I6105" s="1210"/>
      <c r="J6105" s="973">
        <v>45618</v>
      </c>
      <c r="K6105" s="1278" t="s">
        <v>76</v>
      </c>
      <c r="L6105" s="310" t="s">
        <v>10170</v>
      </c>
      <c r="M6105" s="645" t="s">
        <v>5401</v>
      </c>
      <c r="N6105" s="754">
        <v>45625</v>
      </c>
      <c r="O6105" s="754">
        <v>45631</v>
      </c>
      <c r="P6105" s="562"/>
      <c r="Q6105" s="562"/>
      <c r="R6105" s="542">
        <f t="shared" ref="R6105" si="139">YEAR(J6105)</f>
        <v>2024</v>
      </c>
    </row>
    <row r="6106" spans="1:18" ht="23.25" hidden="1" customHeight="1" x14ac:dyDescent="0.25">
      <c r="A6106" s="445" t="s">
        <v>5522</v>
      </c>
      <c r="B6106" s="445" t="s">
        <v>6527</v>
      </c>
      <c r="C6106" s="830" t="s">
        <v>5524</v>
      </c>
      <c r="D6106" s="443" t="s">
        <v>6528</v>
      </c>
      <c r="E6106" s="437" t="s">
        <v>6529</v>
      </c>
      <c r="F6106" s="344" t="s">
        <v>8873</v>
      </c>
      <c r="G6106" s="464">
        <v>2</v>
      </c>
      <c r="H6106" s="650">
        <v>156.21</v>
      </c>
      <c r="I6106" s="650">
        <f>G6106*H6106</f>
        <v>312.42</v>
      </c>
      <c r="J6106" s="168" t="s">
        <v>10171</v>
      </c>
      <c r="K6106" s="833" t="s">
        <v>5524</v>
      </c>
      <c r="L6106" s="631" t="s">
        <v>10172</v>
      </c>
      <c r="M6106" s="652" t="s">
        <v>5401</v>
      </c>
      <c r="N6106" s="654">
        <v>45624</v>
      </c>
      <c r="O6106" s="653">
        <v>45625</v>
      </c>
      <c r="P6106" s="160"/>
      <c r="Q6106" s="2" t="s">
        <v>100</v>
      </c>
      <c r="R6106" s="455"/>
    </row>
    <row r="6107" spans="1:18" ht="23.25" hidden="1" customHeight="1" x14ac:dyDescent="0.25">
      <c r="A6107" s="124" t="s">
        <v>6</v>
      </c>
      <c r="B6107" s="124" t="s">
        <v>10173</v>
      </c>
      <c r="C6107" s="118"/>
      <c r="D6107" s="118">
        <v>777305</v>
      </c>
      <c r="E6107" s="124" t="s">
        <v>10174</v>
      </c>
      <c r="F6107" s="118" t="s">
        <v>32</v>
      </c>
      <c r="G6107" s="661">
        <v>1</v>
      </c>
      <c r="H6107" s="650">
        <f>214.24-(214.24*20%)</f>
        <v>171.392</v>
      </c>
      <c r="I6107" s="650">
        <f>H6107*G6107</f>
        <v>171.392</v>
      </c>
      <c r="J6107" s="500">
        <v>45622</v>
      </c>
      <c r="K6107" s="673" t="s">
        <v>33</v>
      </c>
      <c r="L6107" s="276"/>
      <c r="M6107" s="652" t="s">
        <v>5401</v>
      </c>
      <c r="N6107" s="654">
        <v>45624</v>
      </c>
      <c r="O6107" s="653">
        <v>45625</v>
      </c>
      <c r="P6107" s="276"/>
      <c r="Q6107" s="271" t="s">
        <v>67</v>
      </c>
      <c r="R6107" s="86"/>
    </row>
    <row r="6108" spans="1:18" ht="30" hidden="1" x14ac:dyDescent="0.25">
      <c r="A6108" s="124" t="s">
        <v>6</v>
      </c>
      <c r="B6108" s="124" t="s">
        <v>10175</v>
      </c>
      <c r="C6108" s="118"/>
      <c r="D6108" s="118">
        <v>777140</v>
      </c>
      <c r="E6108" s="124" t="s">
        <v>10176</v>
      </c>
      <c r="F6108" s="118" t="s">
        <v>32</v>
      </c>
      <c r="G6108" s="661">
        <v>1</v>
      </c>
      <c r="H6108" s="650">
        <f>333.85-(333.85*20%)</f>
        <v>267.08000000000004</v>
      </c>
      <c r="I6108" s="650">
        <f>H6108*G6108</f>
        <v>267.08000000000004</v>
      </c>
      <c r="J6108" s="500">
        <v>45622</v>
      </c>
      <c r="K6108" s="673" t="s">
        <v>33</v>
      </c>
      <c r="L6108" s="276"/>
      <c r="M6108" s="652" t="s">
        <v>5401</v>
      </c>
      <c r="N6108" s="654">
        <v>45624</v>
      </c>
      <c r="O6108" s="653">
        <v>45625</v>
      </c>
      <c r="P6108" s="276"/>
      <c r="Q6108" s="271" t="s">
        <v>100</v>
      </c>
      <c r="R6108" s="86"/>
    </row>
    <row r="6109" spans="1:18" ht="23.25" hidden="1" customHeight="1" x14ac:dyDescent="0.25">
      <c r="A6109" s="124" t="s">
        <v>0</v>
      </c>
      <c r="B6109" s="124" t="s">
        <v>10177</v>
      </c>
      <c r="C6109" s="118"/>
      <c r="D6109" s="118" t="s">
        <v>10178</v>
      </c>
      <c r="E6109" s="124" t="s">
        <v>10177</v>
      </c>
      <c r="F6109" s="118" t="s">
        <v>32</v>
      </c>
      <c r="G6109" s="661">
        <v>1</v>
      </c>
      <c r="H6109" s="650">
        <v>283.37</v>
      </c>
      <c r="I6109" s="650">
        <v>283.37</v>
      </c>
      <c r="J6109" s="500">
        <v>45622</v>
      </c>
      <c r="K6109" s="598" t="s">
        <v>4113</v>
      </c>
      <c r="L6109" s="276" t="s">
        <v>10179</v>
      </c>
      <c r="M6109" s="652" t="s">
        <v>85</v>
      </c>
      <c r="N6109" s="654">
        <v>45611</v>
      </c>
      <c r="O6109" s="654">
        <v>45612</v>
      </c>
      <c r="P6109" s="276"/>
      <c r="Q6109" s="271" t="s">
        <v>67</v>
      </c>
      <c r="R6109" s="86"/>
    </row>
    <row r="6110" spans="1:18" s="640" customFormat="1" ht="23.25" hidden="1" customHeight="1" x14ac:dyDescent="0.25">
      <c r="A6110" s="1177" t="s">
        <v>9</v>
      </c>
      <c r="B6110" s="640" t="s">
        <v>8341</v>
      </c>
      <c r="C6110" s="559" t="s">
        <v>7688</v>
      </c>
      <c r="D6110" s="559" t="s">
        <v>7689</v>
      </c>
      <c r="E6110" s="1176" t="s">
        <v>10180</v>
      </c>
      <c r="F6110" s="559" t="s">
        <v>94</v>
      </c>
      <c r="G6110" s="559">
        <v>12</v>
      </c>
      <c r="H6110" s="1178"/>
      <c r="I6110" s="1178"/>
      <c r="J6110" s="1179" t="s">
        <v>10181</v>
      </c>
      <c r="K6110" s="1180" t="s">
        <v>234</v>
      </c>
      <c r="L6110" s="1181"/>
      <c r="M6110" s="1182" t="s">
        <v>4237</v>
      </c>
      <c r="N6110" s="1183">
        <v>44972</v>
      </c>
      <c r="O6110" s="1183">
        <v>44977</v>
      </c>
      <c r="P6110" s="559"/>
      <c r="Q6110" s="1184" t="s">
        <v>67</v>
      </c>
      <c r="R6110" s="1185">
        <f>IF(F6110&lt;&gt;"",YEAR(J6110))</f>
        <v>2024</v>
      </c>
    </row>
    <row r="6111" spans="1:18" ht="33.75" hidden="1" customHeight="1" x14ac:dyDescent="0.25">
      <c r="A6111" s="330" t="s">
        <v>6</v>
      </c>
      <c r="B6111" s="330" t="s">
        <v>10182</v>
      </c>
      <c r="C6111" s="562" t="s">
        <v>5524</v>
      </c>
      <c r="D6111" s="1172" t="s">
        <v>10183</v>
      </c>
      <c r="E6111" s="330" t="s">
        <v>10184</v>
      </c>
      <c r="F6111" s="562" t="s">
        <v>3141</v>
      </c>
      <c r="G6111" s="1031">
        <v>4</v>
      </c>
      <c r="H6111" s="707"/>
      <c r="J6111" s="643" t="s">
        <v>10185</v>
      </c>
      <c r="K6111" s="644" t="s">
        <v>10186</v>
      </c>
      <c r="L6111" s="274" t="s">
        <v>10187</v>
      </c>
      <c r="M6111" s="645" t="s">
        <v>601</v>
      </c>
      <c r="N6111" s="754">
        <v>45637</v>
      </c>
      <c r="O6111" s="957">
        <v>45643</v>
      </c>
    </row>
    <row r="6112" spans="1:18" ht="23.25" hidden="1" customHeight="1" x14ac:dyDescent="0.25">
      <c r="A6112" s="124" t="s">
        <v>0</v>
      </c>
      <c r="B6112" s="124" t="s">
        <v>10188</v>
      </c>
      <c r="C6112" s="118"/>
      <c r="D6112" s="118" t="s">
        <v>10189</v>
      </c>
      <c r="E6112" s="124" t="s">
        <v>10188</v>
      </c>
      <c r="F6112" s="118" t="s">
        <v>50</v>
      </c>
      <c r="G6112" s="661">
        <v>2</v>
      </c>
      <c r="H6112" s="650"/>
      <c r="I6112" s="650"/>
      <c r="J6112" s="500">
        <v>45628</v>
      </c>
      <c r="K6112" s="644" t="s">
        <v>10186</v>
      </c>
      <c r="L6112" s="276" t="s">
        <v>10190</v>
      </c>
      <c r="M6112" s="652" t="s">
        <v>601</v>
      </c>
      <c r="N6112" s="654">
        <v>45635</v>
      </c>
      <c r="O6112" s="653">
        <v>45637</v>
      </c>
      <c r="P6112" s="276" t="s">
        <v>10191</v>
      </c>
      <c r="Q6112" s="271" t="s">
        <v>67</v>
      </c>
      <c r="R6112" s="86"/>
    </row>
    <row r="6113" spans="1:23" ht="23.25" hidden="1" customHeight="1" x14ac:dyDescent="0.25">
      <c r="A6113" s="4" t="s">
        <v>4</v>
      </c>
      <c r="B6113" s="4" t="s">
        <v>10192</v>
      </c>
      <c r="C6113" s="759" t="s">
        <v>4762</v>
      </c>
      <c r="D6113" s="388" t="s">
        <v>10126</v>
      </c>
      <c r="E6113" s="345" t="s">
        <v>4764</v>
      </c>
      <c r="F6113" s="332" t="s">
        <v>8873</v>
      </c>
      <c r="G6113" s="332">
        <v>1</v>
      </c>
      <c r="H6113" s="650">
        <v>40.99</v>
      </c>
      <c r="I6113" s="650">
        <v>40.99</v>
      </c>
      <c r="J6113" s="419">
        <v>45628</v>
      </c>
      <c r="K6113" s="644" t="s">
        <v>10186</v>
      </c>
      <c r="L6113" s="323"/>
      <c r="M6113" s="652" t="s">
        <v>601</v>
      </c>
      <c r="N6113" s="654">
        <v>45639</v>
      </c>
      <c r="O6113" s="654">
        <v>45640</v>
      </c>
      <c r="P6113" s="430"/>
      <c r="Q6113" s="2" t="s">
        <v>100</v>
      </c>
      <c r="R6113" s="655"/>
    </row>
    <row r="6114" spans="1:23" ht="23.25" hidden="1" customHeight="1" x14ac:dyDescent="0.25">
      <c r="A6114" s="330" t="s">
        <v>6</v>
      </c>
      <c r="B6114" s="330" t="s">
        <v>10193</v>
      </c>
      <c r="C6114" s="559" t="s">
        <v>7448</v>
      </c>
      <c r="D6114" s="1292" t="s">
        <v>10194</v>
      </c>
      <c r="E6114" s="1299" t="s">
        <v>10195</v>
      </c>
      <c r="F6114" s="562" t="s">
        <v>94</v>
      </c>
      <c r="G6114" s="1031">
        <v>8</v>
      </c>
      <c r="H6114" s="707"/>
      <c r="J6114" s="643">
        <v>45628</v>
      </c>
      <c r="K6114" s="644" t="s">
        <v>10186</v>
      </c>
      <c r="L6114" s="1303" t="s">
        <v>9714</v>
      </c>
      <c r="M6114" s="645" t="s">
        <v>601</v>
      </c>
      <c r="N6114" s="1025">
        <v>45639</v>
      </c>
      <c r="O6114" s="957">
        <v>45643</v>
      </c>
    </row>
    <row r="6115" spans="1:23" ht="23.25" hidden="1" customHeight="1" x14ac:dyDescent="0.25">
      <c r="A6115" s="330" t="s">
        <v>6</v>
      </c>
      <c r="B6115" s="330" t="s">
        <v>10196</v>
      </c>
      <c r="C6115" s="559" t="s">
        <v>7448</v>
      </c>
      <c r="D6115" s="1292" t="s">
        <v>10197</v>
      </c>
      <c r="E6115" s="1299" t="s">
        <v>10198</v>
      </c>
      <c r="F6115" s="562" t="s">
        <v>94</v>
      </c>
      <c r="G6115" s="1031">
        <v>4</v>
      </c>
      <c r="H6115" s="707"/>
      <c r="J6115" s="643">
        <v>45628</v>
      </c>
      <c r="K6115" s="562" t="s">
        <v>5</v>
      </c>
      <c r="L6115" s="1303" t="s">
        <v>9714</v>
      </c>
      <c r="M6115" s="645" t="s">
        <v>601</v>
      </c>
      <c r="N6115" s="1025">
        <v>45639</v>
      </c>
      <c r="O6115" s="957">
        <v>45643</v>
      </c>
    </row>
    <row r="6116" spans="1:23" ht="23.25" hidden="1" customHeight="1" x14ac:dyDescent="0.25">
      <c r="A6116" s="330" t="s">
        <v>6</v>
      </c>
      <c r="B6116" s="330" t="s">
        <v>10196</v>
      </c>
      <c r="C6116" s="559" t="s">
        <v>7448</v>
      </c>
      <c r="D6116" s="1292" t="s">
        <v>10199</v>
      </c>
      <c r="E6116" s="1299" t="s">
        <v>10200</v>
      </c>
      <c r="F6116" s="562" t="s">
        <v>94</v>
      </c>
      <c r="G6116" s="1031">
        <v>4</v>
      </c>
      <c r="H6116" s="707"/>
      <c r="J6116" s="643">
        <v>45628</v>
      </c>
      <c r="K6116" s="562" t="s">
        <v>5</v>
      </c>
      <c r="L6116" s="1303" t="s">
        <v>9714</v>
      </c>
      <c r="M6116" s="645" t="s">
        <v>601</v>
      </c>
      <c r="N6116" s="1025">
        <v>45639</v>
      </c>
      <c r="O6116" s="957">
        <v>45643</v>
      </c>
    </row>
    <row r="6117" spans="1:23" ht="23.25" hidden="1" customHeight="1" x14ac:dyDescent="0.25">
      <c r="A6117" s="330" t="s">
        <v>6</v>
      </c>
      <c r="B6117" s="330" t="s">
        <v>10201</v>
      </c>
      <c r="C6117" s="559" t="s">
        <v>7448</v>
      </c>
      <c r="D6117" s="1292" t="s">
        <v>10202</v>
      </c>
      <c r="E6117" s="1299" t="s">
        <v>10198</v>
      </c>
      <c r="F6117" s="562" t="s">
        <v>94</v>
      </c>
      <c r="G6117" s="1031">
        <v>4</v>
      </c>
      <c r="H6117" s="1171"/>
      <c r="J6117" s="643">
        <v>45628</v>
      </c>
      <c r="K6117" s="562" t="s">
        <v>5</v>
      </c>
      <c r="L6117" s="1303" t="s">
        <v>9714</v>
      </c>
      <c r="M6117" s="645" t="s">
        <v>601</v>
      </c>
      <c r="N6117" s="1025">
        <v>45639</v>
      </c>
      <c r="O6117" s="957">
        <v>45643</v>
      </c>
    </row>
    <row r="6118" spans="1:23" ht="23.25" hidden="1" customHeight="1" x14ac:dyDescent="0.25">
      <c r="A6118" s="330" t="s">
        <v>6</v>
      </c>
      <c r="B6118" s="330" t="s">
        <v>10201</v>
      </c>
      <c r="C6118" s="559" t="s">
        <v>7448</v>
      </c>
      <c r="D6118" s="1292" t="s">
        <v>10203</v>
      </c>
      <c r="E6118" s="1299" t="s">
        <v>10200</v>
      </c>
      <c r="F6118" s="562" t="s">
        <v>94</v>
      </c>
      <c r="G6118" s="1031">
        <v>4</v>
      </c>
      <c r="H6118" s="707"/>
      <c r="J6118" s="643">
        <v>45628</v>
      </c>
      <c r="K6118" s="562" t="s">
        <v>5</v>
      </c>
      <c r="L6118" s="1303" t="s">
        <v>9714</v>
      </c>
      <c r="M6118" s="645" t="s">
        <v>601</v>
      </c>
      <c r="N6118" s="1025">
        <v>45639</v>
      </c>
      <c r="O6118" s="957">
        <v>45643</v>
      </c>
    </row>
    <row r="6119" spans="1:23" ht="36.75" hidden="1" customHeight="1" x14ac:dyDescent="0.25">
      <c r="A6119" s="124" t="s">
        <v>0</v>
      </c>
      <c r="B6119" s="124" t="s">
        <v>10204</v>
      </c>
      <c r="C6119" s="118"/>
      <c r="D6119" s="118" t="s">
        <v>10205</v>
      </c>
      <c r="E6119" s="124" t="s">
        <v>10206</v>
      </c>
      <c r="F6119" s="118" t="s">
        <v>32</v>
      </c>
      <c r="G6119" s="661">
        <v>1</v>
      </c>
      <c r="H6119" s="650">
        <v>34.869999999999997</v>
      </c>
      <c r="I6119" s="650">
        <v>34.869999999999997</v>
      </c>
      <c r="J6119" s="500">
        <v>45630</v>
      </c>
      <c r="K6119" s="673" t="s">
        <v>212</v>
      </c>
      <c r="L6119" s="276"/>
      <c r="M6119" s="652" t="s">
        <v>601</v>
      </c>
      <c r="N6119" s="654">
        <v>45639</v>
      </c>
      <c r="O6119" s="654">
        <v>45640</v>
      </c>
      <c r="P6119" s="276"/>
      <c r="Q6119" s="271" t="s">
        <v>100</v>
      </c>
      <c r="R6119" s="86"/>
    </row>
    <row r="6120" spans="1:23" ht="23.25" hidden="1" customHeight="1" x14ac:dyDescent="0.25">
      <c r="A6120" s="533" t="s">
        <v>0</v>
      </c>
      <c r="B6120" s="533" t="s">
        <v>4837</v>
      </c>
      <c r="C6120" s="1111" t="s">
        <v>694</v>
      </c>
      <c r="D6120" s="1112">
        <v>1036607</v>
      </c>
      <c r="E6120" s="1173" t="s">
        <v>4838</v>
      </c>
      <c r="F6120" s="1112" t="s">
        <v>3141</v>
      </c>
      <c r="G6120" s="1112">
        <v>1</v>
      </c>
      <c r="H6120" s="1021"/>
      <c r="I6120" s="1021"/>
      <c r="J6120" s="1174">
        <v>45631</v>
      </c>
      <c r="K6120" s="1113" t="s">
        <v>694</v>
      </c>
      <c r="L6120" s="274" t="s">
        <v>10207</v>
      </c>
      <c r="M6120" s="1024" t="s">
        <v>601</v>
      </c>
      <c r="N6120" s="957">
        <v>45637</v>
      </c>
      <c r="O6120" s="957">
        <v>45678</v>
      </c>
      <c r="P6120" s="1111"/>
      <c r="Q6120" s="1175"/>
      <c r="R6120" s="1123"/>
      <c r="S6120" s="564"/>
      <c r="T6120" s="564"/>
      <c r="U6120" s="564"/>
      <c r="V6120" s="564"/>
      <c r="W6120" s="564"/>
    </row>
    <row r="6121" spans="1:23" ht="33.75" hidden="1" customHeight="1" x14ac:dyDescent="0.25">
      <c r="A6121" s="330" t="s">
        <v>6</v>
      </c>
      <c r="B6121" s="330" t="s">
        <v>10208</v>
      </c>
      <c r="E6121" s="330" t="s">
        <v>10208</v>
      </c>
      <c r="F6121" s="562" t="s">
        <v>32</v>
      </c>
      <c r="H6121" s="707"/>
      <c r="J6121" s="643">
        <v>45631</v>
      </c>
      <c r="K6121" s="644" t="s">
        <v>234</v>
      </c>
      <c r="L6121" s="274" t="s">
        <v>10209</v>
      </c>
      <c r="M6121" s="645" t="s">
        <v>104</v>
      </c>
    </row>
    <row r="6122" spans="1:23" ht="29.25" hidden="1" customHeight="1" x14ac:dyDescent="0.25">
      <c r="A6122" s="124" t="s">
        <v>6</v>
      </c>
      <c r="B6122" s="124" t="s">
        <v>10210</v>
      </c>
      <c r="C6122" s="118"/>
      <c r="D6122" s="118"/>
      <c r="E6122" s="124" t="s">
        <v>10210</v>
      </c>
      <c r="F6122" s="118" t="s">
        <v>32</v>
      </c>
      <c r="G6122" s="661">
        <v>1</v>
      </c>
      <c r="H6122" s="650"/>
      <c r="I6122" s="650"/>
      <c r="J6122" s="500">
        <v>45631</v>
      </c>
      <c r="K6122" s="673" t="s">
        <v>8785</v>
      </c>
      <c r="L6122" s="276"/>
      <c r="M6122" s="652" t="s">
        <v>601</v>
      </c>
      <c r="N6122" s="654">
        <v>45635</v>
      </c>
      <c r="O6122" s="653">
        <v>45637</v>
      </c>
      <c r="P6122" s="276"/>
      <c r="Q6122" s="271" t="s">
        <v>100</v>
      </c>
      <c r="R6122" s="86"/>
    </row>
    <row r="6123" spans="1:23" ht="29.25" hidden="1" customHeight="1" x14ac:dyDescent="0.25">
      <c r="A6123" s="124" t="s">
        <v>6</v>
      </c>
      <c r="B6123" s="124" t="s">
        <v>10210</v>
      </c>
      <c r="C6123" s="118"/>
      <c r="D6123" s="118"/>
      <c r="E6123" s="124" t="s">
        <v>10211</v>
      </c>
      <c r="F6123" s="118" t="s">
        <v>32</v>
      </c>
      <c r="G6123" s="661">
        <v>1</v>
      </c>
      <c r="H6123" s="650"/>
      <c r="I6123" s="650"/>
      <c r="J6123" s="500">
        <v>45631</v>
      </c>
      <c r="K6123" s="673" t="s">
        <v>8785</v>
      </c>
      <c r="L6123" s="276"/>
      <c r="M6123" s="652" t="s">
        <v>601</v>
      </c>
      <c r="N6123" s="654">
        <v>45635</v>
      </c>
      <c r="O6123" s="653">
        <v>45637</v>
      </c>
      <c r="P6123" s="276"/>
      <c r="Q6123" s="271" t="s">
        <v>100</v>
      </c>
      <c r="R6123" s="86"/>
    </row>
    <row r="6124" spans="1:23" ht="23.25" hidden="1" customHeight="1" x14ac:dyDescent="0.25">
      <c r="A6124" s="330" t="s">
        <v>0</v>
      </c>
      <c r="B6124" s="330" t="s">
        <v>10212</v>
      </c>
      <c r="C6124" s="562" t="s">
        <v>694</v>
      </c>
      <c r="D6124" s="562">
        <v>1031226</v>
      </c>
      <c r="E6124" s="330" t="s">
        <v>10213</v>
      </c>
      <c r="F6124" s="562" t="s">
        <v>94</v>
      </c>
      <c r="G6124" s="1031">
        <v>1</v>
      </c>
      <c r="H6124" s="1208">
        <v>585.65</v>
      </c>
      <c r="I6124" s="1208">
        <v>585.65</v>
      </c>
      <c r="J6124" s="643">
        <v>45631</v>
      </c>
      <c r="K6124" s="644" t="s">
        <v>694</v>
      </c>
      <c r="L6124" s="274" t="s">
        <v>10207</v>
      </c>
      <c r="M6124" s="645" t="s">
        <v>601</v>
      </c>
      <c r="N6124" s="957">
        <v>45637</v>
      </c>
      <c r="O6124" s="957">
        <v>45678</v>
      </c>
    </row>
    <row r="6125" spans="1:23" ht="23.25" hidden="1" customHeight="1" x14ac:dyDescent="0.25">
      <c r="A6125" s="330" t="s">
        <v>0</v>
      </c>
      <c r="B6125" s="330" t="s">
        <v>10214</v>
      </c>
      <c r="C6125" s="562" t="s">
        <v>694</v>
      </c>
      <c r="D6125" s="562">
        <v>1063156</v>
      </c>
      <c r="E6125" s="330" t="s">
        <v>10215</v>
      </c>
      <c r="F6125" s="562" t="s">
        <v>94</v>
      </c>
      <c r="G6125" s="1031">
        <v>1</v>
      </c>
      <c r="H6125" s="1208">
        <v>698.9</v>
      </c>
      <c r="I6125" s="1208">
        <v>698.9</v>
      </c>
      <c r="J6125" s="643">
        <v>45631</v>
      </c>
      <c r="K6125" s="644" t="s">
        <v>694</v>
      </c>
      <c r="L6125" s="274" t="s">
        <v>10207</v>
      </c>
      <c r="M6125" s="645" t="s">
        <v>601</v>
      </c>
      <c r="N6125" s="957">
        <v>45637</v>
      </c>
      <c r="O6125" s="957">
        <v>45678</v>
      </c>
    </row>
    <row r="6126" spans="1:23" ht="23.25" hidden="1" customHeight="1" x14ac:dyDescent="0.25">
      <c r="A6126" s="124" t="s">
        <v>0</v>
      </c>
      <c r="B6126" s="124" t="s">
        <v>10216</v>
      </c>
      <c r="C6126" s="118"/>
      <c r="D6126" s="118"/>
      <c r="E6126" s="124" t="s">
        <v>10217</v>
      </c>
      <c r="F6126" s="118" t="s">
        <v>32</v>
      </c>
      <c r="G6126" s="661">
        <v>20</v>
      </c>
      <c r="H6126" s="650"/>
      <c r="I6126" s="650"/>
      <c r="J6126" s="500">
        <v>45631</v>
      </c>
      <c r="K6126" s="673" t="s">
        <v>10218</v>
      </c>
      <c r="L6126" s="276" t="s">
        <v>10219</v>
      </c>
      <c r="M6126" s="652" t="s">
        <v>601</v>
      </c>
      <c r="N6126" s="654">
        <v>45635</v>
      </c>
      <c r="O6126" s="653">
        <v>45637</v>
      </c>
      <c r="P6126" s="276"/>
      <c r="Q6126" s="271" t="s">
        <v>100</v>
      </c>
      <c r="R6126" s="86"/>
    </row>
    <row r="6127" spans="1:23" ht="23.25" hidden="1" customHeight="1" x14ac:dyDescent="0.25">
      <c r="A6127" s="1076" t="s">
        <v>9</v>
      </c>
      <c r="B6127" s="1187" t="s">
        <v>1012</v>
      </c>
      <c r="C6127" s="1188" t="s">
        <v>1702</v>
      </c>
      <c r="D6127" s="637" t="s">
        <v>3111</v>
      </c>
      <c r="E6127" s="452" t="s">
        <v>6341</v>
      </c>
      <c r="F6127" s="1188" t="s">
        <v>8873</v>
      </c>
      <c r="G6127" s="1189">
        <v>12</v>
      </c>
      <c r="H6127" s="707"/>
      <c r="I6127" s="707">
        <f>H6127*G6127</f>
        <v>0</v>
      </c>
      <c r="J6127" s="1190">
        <v>45635</v>
      </c>
      <c r="K6127" s="1191" t="s">
        <v>3</v>
      </c>
      <c r="L6127" s="1192" t="s">
        <v>10220</v>
      </c>
      <c r="M6127" s="645" t="s">
        <v>4237</v>
      </c>
      <c r="N6127" s="753"/>
      <c r="O6127" s="754"/>
      <c r="P6127" s="1187"/>
      <c r="Q6127" s="1193"/>
      <c r="R6127" s="565"/>
    </row>
    <row r="6128" spans="1:23" ht="23.25" hidden="1" customHeight="1" x14ac:dyDescent="0.25">
      <c r="A6128" s="1194" t="s">
        <v>9</v>
      </c>
      <c r="B6128" s="1187" t="s">
        <v>1012</v>
      </c>
      <c r="C6128" s="1188" t="s">
        <v>1702</v>
      </c>
      <c r="D6128" s="637" t="s">
        <v>1703</v>
      </c>
      <c r="E6128" s="545" t="s">
        <v>1704</v>
      </c>
      <c r="F6128" s="1188" t="s">
        <v>8873</v>
      </c>
      <c r="G6128" s="1189">
        <v>6</v>
      </c>
      <c r="H6128" s="707"/>
      <c r="I6128" s="707">
        <f>H6128*G6128</f>
        <v>0</v>
      </c>
      <c r="J6128" s="1190">
        <v>45635</v>
      </c>
      <c r="K6128" s="1191" t="s">
        <v>3</v>
      </c>
      <c r="L6128" s="1192" t="s">
        <v>10220</v>
      </c>
      <c r="M6128" s="645" t="s">
        <v>4237</v>
      </c>
      <c r="N6128" s="753"/>
      <c r="O6128" s="754"/>
      <c r="P6128" s="1195"/>
      <c r="Q6128" s="1193"/>
      <c r="R6128" s="565"/>
    </row>
    <row r="6129" spans="1:23" ht="23.25" hidden="1" customHeight="1" x14ac:dyDescent="0.25">
      <c r="A6129" s="1196" t="s">
        <v>307</v>
      </c>
      <c r="B6129" s="544" t="s">
        <v>1862</v>
      </c>
      <c r="C6129" s="627" t="s">
        <v>1702</v>
      </c>
      <c r="D6129" s="1170" t="s">
        <v>515</v>
      </c>
      <c r="E6129" s="452" t="s">
        <v>515</v>
      </c>
      <c r="F6129" s="1197" t="s">
        <v>8873</v>
      </c>
      <c r="G6129" s="1198">
        <v>6</v>
      </c>
      <c r="H6129" s="707"/>
      <c r="J6129" s="1199">
        <v>45635</v>
      </c>
      <c r="K6129" s="1200" t="s">
        <v>3</v>
      </c>
      <c r="L6129" s="593" t="s">
        <v>10220</v>
      </c>
      <c r="M6129" s="645" t="s">
        <v>4237</v>
      </c>
      <c r="N6129" s="754">
        <v>45635</v>
      </c>
      <c r="O6129" s="957">
        <v>45637</v>
      </c>
      <c r="P6129" s="718"/>
      <c r="R6129" s="675"/>
    </row>
    <row r="6130" spans="1:23" ht="23.25" hidden="1" customHeight="1" x14ac:dyDescent="0.25">
      <c r="A6130" s="124" t="s">
        <v>9</v>
      </c>
      <c r="B6130" s="124" t="s">
        <v>10221</v>
      </c>
      <c r="C6130" s="118"/>
      <c r="D6130" s="118"/>
      <c r="E6130" s="124" t="s">
        <v>10221</v>
      </c>
      <c r="F6130" s="118" t="s">
        <v>50</v>
      </c>
      <c r="G6130" s="661">
        <v>2</v>
      </c>
      <c r="H6130" s="778"/>
      <c r="I6130" s="650"/>
      <c r="J6130" s="500">
        <v>45637</v>
      </c>
      <c r="K6130" s="673" t="s">
        <v>1560</v>
      </c>
      <c r="L6130" s="276"/>
      <c r="M6130" s="652" t="s">
        <v>104</v>
      </c>
      <c r="N6130" s="654">
        <v>45635</v>
      </c>
      <c r="O6130" s="653">
        <v>45637</v>
      </c>
      <c r="P6130" s="276"/>
      <c r="Q6130" s="271" t="s">
        <v>100</v>
      </c>
      <c r="R6130" s="86"/>
    </row>
    <row r="6131" spans="1:23" ht="38.25" hidden="1" customHeight="1" x14ac:dyDescent="0.25">
      <c r="A6131" s="1206" t="s">
        <v>5257</v>
      </c>
      <c r="B6131" s="1207" t="s">
        <v>5577</v>
      </c>
      <c r="C6131" s="1033" t="s">
        <v>5467</v>
      </c>
      <c r="D6131" s="559">
        <v>7072405</v>
      </c>
      <c r="E6131" s="330" t="s">
        <v>5578</v>
      </c>
      <c r="F6131" s="1037" t="s">
        <v>32</v>
      </c>
      <c r="G6131" s="1037">
        <v>50</v>
      </c>
      <c r="H6131" s="707"/>
      <c r="J6131" s="1119">
        <v>45637</v>
      </c>
      <c r="K6131" s="1035" t="s">
        <v>188</v>
      </c>
      <c r="L6131" s="274" t="s">
        <v>10222</v>
      </c>
      <c r="M6131" s="645" t="s">
        <v>104</v>
      </c>
      <c r="N6131" s="754">
        <v>45646</v>
      </c>
      <c r="O6131" s="754">
        <v>46013</v>
      </c>
    </row>
    <row r="6132" spans="1:23" ht="23.25" hidden="1" customHeight="1" x14ac:dyDescent="0.25">
      <c r="A6132" s="124" t="s">
        <v>6</v>
      </c>
      <c r="B6132" s="124" t="s">
        <v>10196</v>
      </c>
      <c r="C6132" s="122" t="s">
        <v>7448</v>
      </c>
      <c r="D6132" s="118" t="s">
        <v>7887</v>
      </c>
      <c r="E6132" s="124" t="s">
        <v>10223</v>
      </c>
      <c r="F6132" s="118" t="s">
        <v>32</v>
      </c>
      <c r="G6132" s="661">
        <v>20</v>
      </c>
      <c r="H6132" s="1029">
        <v>122.39</v>
      </c>
      <c r="I6132" s="650">
        <v>2447.8000000000002</v>
      </c>
      <c r="J6132" s="366">
        <v>45357</v>
      </c>
      <c r="K6132" s="673" t="s">
        <v>5</v>
      </c>
      <c r="L6132" s="276"/>
      <c r="M6132" s="652" t="s">
        <v>3073</v>
      </c>
      <c r="N6132" s="654">
        <v>45448</v>
      </c>
      <c r="O6132" s="653">
        <v>45454</v>
      </c>
      <c r="P6132" s="276"/>
      <c r="Q6132" s="271" t="s">
        <v>100</v>
      </c>
      <c r="R6132" s="86"/>
    </row>
    <row r="6133" spans="1:23" ht="23.25" hidden="1" customHeight="1" x14ac:dyDescent="0.25">
      <c r="A6133" s="124" t="s">
        <v>6</v>
      </c>
      <c r="B6133" s="124" t="s">
        <v>10196</v>
      </c>
      <c r="C6133" s="122" t="s">
        <v>7448</v>
      </c>
      <c r="D6133" s="118" t="s">
        <v>7699</v>
      </c>
      <c r="E6133" s="124" t="s">
        <v>10224</v>
      </c>
      <c r="F6133" s="118" t="s">
        <v>32</v>
      </c>
      <c r="G6133" s="661">
        <v>2</v>
      </c>
      <c r="H6133" s="1029">
        <v>1871.49</v>
      </c>
      <c r="I6133" s="650">
        <v>3742.98</v>
      </c>
      <c r="J6133" s="366">
        <v>45357</v>
      </c>
      <c r="K6133" s="673" t="s">
        <v>5</v>
      </c>
      <c r="L6133" s="276"/>
      <c r="M6133" s="652" t="s">
        <v>3073</v>
      </c>
      <c r="N6133" s="654">
        <v>45448</v>
      </c>
      <c r="O6133" s="653">
        <v>45454</v>
      </c>
      <c r="P6133" s="276"/>
      <c r="Q6133" s="271" t="s">
        <v>100</v>
      </c>
      <c r="R6133" s="86"/>
    </row>
    <row r="6134" spans="1:23" ht="23.25" hidden="1" customHeight="1" x14ac:dyDescent="0.25">
      <c r="A6134" s="124" t="s">
        <v>6</v>
      </c>
      <c r="B6134" s="124" t="s">
        <v>10196</v>
      </c>
      <c r="C6134" s="122" t="s">
        <v>7448</v>
      </c>
      <c r="D6134" s="118" t="s">
        <v>10225</v>
      </c>
      <c r="E6134" s="124" t="s">
        <v>10226</v>
      </c>
      <c r="F6134" s="118" t="s">
        <v>32</v>
      </c>
      <c r="G6134" s="661">
        <v>1</v>
      </c>
      <c r="H6134" s="778">
        <v>261.69</v>
      </c>
      <c r="I6134" s="650">
        <v>261.69</v>
      </c>
      <c r="J6134" s="500">
        <v>45604</v>
      </c>
      <c r="K6134" s="673" t="s">
        <v>5</v>
      </c>
      <c r="L6134" s="276"/>
      <c r="M6134" s="652" t="s">
        <v>114</v>
      </c>
      <c r="N6134" s="654">
        <v>45590</v>
      </c>
      <c r="O6134" s="654">
        <v>45590</v>
      </c>
      <c r="P6134" s="276"/>
      <c r="Q6134" s="271" t="s">
        <v>67</v>
      </c>
      <c r="R6134" s="86"/>
    </row>
    <row r="6135" spans="1:23" s="564" customFormat="1" ht="23.25" hidden="1" customHeight="1" x14ac:dyDescent="0.25">
      <c r="A6135" s="1225" t="s">
        <v>10</v>
      </c>
      <c r="B6135" s="1226" t="s">
        <v>655</v>
      </c>
      <c r="C6135" s="1227" t="s">
        <v>220</v>
      </c>
      <c r="D6135" s="1228">
        <v>22824</v>
      </c>
      <c r="E6135" s="412" t="s">
        <v>656</v>
      </c>
      <c r="F6135" s="633" t="s">
        <v>3141</v>
      </c>
      <c r="G6135" s="1229">
        <v>2</v>
      </c>
      <c r="H6135" s="1021"/>
      <c r="I6135" s="1021"/>
      <c r="J6135" s="1230">
        <v>45334</v>
      </c>
      <c r="K6135" s="1231" t="s">
        <v>220</v>
      </c>
      <c r="L6135" s="591"/>
      <c r="M6135" s="1024" t="s">
        <v>4469</v>
      </c>
      <c r="N6135" s="1025">
        <v>45065</v>
      </c>
      <c r="O6135" s="1025">
        <v>45072</v>
      </c>
      <c r="P6135" s="1019"/>
      <c r="Q6135" s="1026" t="s">
        <v>100</v>
      </c>
      <c r="R6135" s="1027">
        <f t="shared" ref="R6135" si="140">IF(F6135&lt;&gt;"",YEAR(J6135))</f>
        <v>2024</v>
      </c>
    </row>
    <row r="6136" spans="1:23" ht="29.25" hidden="1" customHeight="1" x14ac:dyDescent="0.25">
      <c r="A6136" s="442" t="s">
        <v>113</v>
      </c>
      <c r="B6136" s="438" t="s">
        <v>5489</v>
      </c>
      <c r="C6136" s="668" t="s">
        <v>220</v>
      </c>
      <c r="D6136" s="467">
        <v>51748</v>
      </c>
      <c r="E6136" s="342" t="s">
        <v>653</v>
      </c>
      <c r="F6136" s="332" t="s">
        <v>44</v>
      </c>
      <c r="G6136" s="439">
        <v>2</v>
      </c>
      <c r="H6136" s="650">
        <v>161.66999999999999</v>
      </c>
      <c r="I6136" s="650">
        <f>H6136*G6136</f>
        <v>323.33999999999997</v>
      </c>
      <c r="J6136" s="672">
        <v>45334</v>
      </c>
      <c r="K6136" s="602" t="s">
        <v>220</v>
      </c>
      <c r="L6136" s="497"/>
      <c r="M6136" s="652" t="s">
        <v>2356</v>
      </c>
      <c r="N6136" s="654">
        <v>45674</v>
      </c>
      <c r="O6136" s="654">
        <v>45677</v>
      </c>
      <c r="P6136" s="442"/>
      <c r="Q6136" s="912" t="s">
        <v>67</v>
      </c>
      <c r="R6136" s="455"/>
    </row>
    <row r="6137" spans="1:23" ht="20.25" hidden="1" customHeight="1" x14ac:dyDescent="0.25">
      <c r="A6137" s="1221" t="s">
        <v>10</v>
      </c>
      <c r="B6137" s="1221" t="s">
        <v>10227</v>
      </c>
      <c r="C6137" s="1222" t="s">
        <v>198</v>
      </c>
      <c r="D6137" s="1219">
        <v>222651</v>
      </c>
      <c r="E6137" s="1221" t="s">
        <v>10228</v>
      </c>
      <c r="F6137" s="633" t="s">
        <v>44</v>
      </c>
      <c r="G6137" s="1219">
        <v>1</v>
      </c>
      <c r="H6137" s="1021"/>
      <c r="I6137" s="1021"/>
      <c r="J6137" s="1220">
        <v>41832</v>
      </c>
      <c r="K6137" s="1223" t="s">
        <v>3</v>
      </c>
      <c r="L6137" s="593" t="s">
        <v>10220</v>
      </c>
      <c r="M6137" s="645" t="s">
        <v>4237</v>
      </c>
      <c r="N6137" s="1224"/>
      <c r="O6137" s="1025"/>
      <c r="P6137" s="1222"/>
      <c r="Q6137" s="1026"/>
      <c r="R6137" s="541"/>
      <c r="S6137" s="564"/>
      <c r="T6137" s="564"/>
      <c r="U6137" s="564"/>
      <c r="V6137" s="564"/>
      <c r="W6137" s="564"/>
    </row>
    <row r="6138" spans="1:23" ht="33.75" hidden="1" customHeight="1" x14ac:dyDescent="0.25">
      <c r="A6138" s="519" t="s">
        <v>0</v>
      </c>
      <c r="B6138" s="519" t="s">
        <v>10229</v>
      </c>
      <c r="C6138" s="167" t="s">
        <v>8335</v>
      </c>
      <c r="D6138" s="1292" t="s">
        <v>10230</v>
      </c>
      <c r="E6138" s="1293" t="s">
        <v>10231</v>
      </c>
      <c r="F6138" s="167" t="s">
        <v>3141</v>
      </c>
      <c r="G6138" s="1209">
        <v>1</v>
      </c>
      <c r="H6138" s="1210"/>
      <c r="I6138" s="1210"/>
      <c r="J6138" s="1211">
        <v>45638</v>
      </c>
      <c r="K6138" s="974" t="s">
        <v>5</v>
      </c>
      <c r="L6138" s="1303" t="s">
        <v>9714</v>
      </c>
      <c r="M6138" s="645" t="s">
        <v>3729</v>
      </c>
      <c r="N6138" s="1025">
        <v>45639</v>
      </c>
      <c r="O6138" s="1025">
        <v>45674</v>
      </c>
    </row>
    <row r="6139" spans="1:23" s="564" customFormat="1" ht="23.25" hidden="1" customHeight="1" x14ac:dyDescent="0.25">
      <c r="A6139" s="564" t="s">
        <v>0</v>
      </c>
      <c r="B6139" s="541" t="s">
        <v>10232</v>
      </c>
      <c r="C6139" s="1019" t="s">
        <v>8335</v>
      </c>
      <c r="D6139" s="1292" t="s">
        <v>10233</v>
      </c>
      <c r="E6139" s="1293" t="s">
        <v>10234</v>
      </c>
      <c r="F6139" s="1019" t="s">
        <v>3141</v>
      </c>
      <c r="G6139" s="789">
        <v>2</v>
      </c>
      <c r="H6139" s="1021"/>
      <c r="I6139" s="1021"/>
      <c r="J6139" s="1212">
        <v>45638</v>
      </c>
      <c r="K6139" s="644" t="s">
        <v>5</v>
      </c>
      <c r="L6139" s="1303" t="s">
        <v>9714</v>
      </c>
      <c r="M6139" s="1024" t="s">
        <v>3729</v>
      </c>
      <c r="N6139" s="1025">
        <v>45639</v>
      </c>
      <c r="O6139" s="1025">
        <v>45674</v>
      </c>
      <c r="P6139" s="1213"/>
      <c r="Q6139" s="1026"/>
      <c r="R6139" s="541"/>
    </row>
    <row r="6140" spans="1:23" ht="23.25" hidden="1" customHeight="1" x14ac:dyDescent="0.25">
      <c r="A6140" s="564" t="s">
        <v>0</v>
      </c>
      <c r="B6140" s="541" t="s">
        <v>10235</v>
      </c>
      <c r="C6140" s="1019" t="s">
        <v>8335</v>
      </c>
      <c r="D6140" s="1292" t="s">
        <v>10236</v>
      </c>
      <c r="E6140" s="1299" t="s">
        <v>10237</v>
      </c>
      <c r="F6140" s="1019" t="s">
        <v>3141</v>
      </c>
      <c r="G6140" s="789">
        <v>2</v>
      </c>
      <c r="H6140" s="1021"/>
      <c r="I6140" s="1021"/>
      <c r="J6140" s="1212">
        <v>45638</v>
      </c>
      <c r="K6140" s="644" t="s">
        <v>5</v>
      </c>
      <c r="L6140" s="1303" t="s">
        <v>9714</v>
      </c>
      <c r="M6140" s="1024" t="s">
        <v>3729</v>
      </c>
      <c r="N6140" s="1025">
        <v>45639</v>
      </c>
      <c r="O6140" s="1025">
        <v>45674</v>
      </c>
      <c r="P6140" s="1213"/>
      <c r="Q6140" s="1026"/>
      <c r="R6140" s="541"/>
      <c r="S6140" s="564"/>
      <c r="T6140" s="564"/>
      <c r="U6140" s="564"/>
      <c r="V6140" s="564"/>
      <c r="W6140" s="564"/>
    </row>
    <row r="6141" spans="1:23" ht="23.25" hidden="1" customHeight="1" x14ac:dyDescent="0.25">
      <c r="A6141" s="124" t="s">
        <v>0</v>
      </c>
      <c r="B6141" s="124" t="s">
        <v>10238</v>
      </c>
      <c r="C6141" s="118" t="s">
        <v>41</v>
      </c>
      <c r="D6141" s="118" t="s">
        <v>10239</v>
      </c>
      <c r="E6141" s="124" t="s">
        <v>10240</v>
      </c>
      <c r="F6141" s="118" t="s">
        <v>94</v>
      </c>
      <c r="G6141" s="661">
        <v>1</v>
      </c>
      <c r="H6141" s="650"/>
      <c r="I6141" s="650"/>
      <c r="J6141" s="500">
        <v>45642</v>
      </c>
      <c r="K6141" s="673" t="s">
        <v>33</v>
      </c>
      <c r="L6141" s="276"/>
      <c r="M6141" s="652" t="s">
        <v>2356</v>
      </c>
      <c r="N6141" s="654">
        <v>45678</v>
      </c>
      <c r="O6141" s="654">
        <v>45686</v>
      </c>
      <c r="P6141" s="276"/>
      <c r="Q6141" s="271" t="s">
        <v>67</v>
      </c>
      <c r="R6141" s="86"/>
    </row>
    <row r="6142" spans="1:23" ht="35.25" hidden="1" customHeight="1" x14ac:dyDescent="0.25">
      <c r="A6142" s="330" t="s">
        <v>2</v>
      </c>
      <c r="B6142" s="330" t="s">
        <v>10241</v>
      </c>
      <c r="C6142" s="1019" t="s">
        <v>8335</v>
      </c>
      <c r="D6142" s="562" t="s">
        <v>10242</v>
      </c>
      <c r="E6142" s="330" t="s">
        <v>10243</v>
      </c>
      <c r="F6142" s="562" t="s">
        <v>32</v>
      </c>
      <c r="G6142" s="1031">
        <v>5</v>
      </c>
      <c r="H6142" s="707"/>
      <c r="J6142" s="643">
        <v>45671</v>
      </c>
      <c r="K6142" s="644" t="s">
        <v>5</v>
      </c>
      <c r="M6142" s="645" t="s">
        <v>2356</v>
      </c>
    </row>
    <row r="6143" spans="1:23" ht="36.75" hidden="1" customHeight="1" x14ac:dyDescent="0.25">
      <c r="A6143" s="330" t="s">
        <v>2</v>
      </c>
      <c r="B6143" s="330" t="s">
        <v>10241</v>
      </c>
      <c r="C6143" s="1019" t="s">
        <v>8335</v>
      </c>
      <c r="D6143" s="562" t="s">
        <v>10244</v>
      </c>
      <c r="E6143" s="330" t="s">
        <v>10245</v>
      </c>
      <c r="F6143" s="562" t="s">
        <v>32</v>
      </c>
      <c r="G6143" s="1031">
        <v>5</v>
      </c>
      <c r="H6143" s="707"/>
      <c r="J6143" s="643">
        <v>45671</v>
      </c>
      <c r="K6143" s="644" t="s">
        <v>5</v>
      </c>
      <c r="M6143" s="645" t="s">
        <v>2356</v>
      </c>
    </row>
    <row r="6144" spans="1:23" ht="23.25" hidden="1" customHeight="1" x14ac:dyDescent="0.25">
      <c r="A6144" s="330" t="s">
        <v>0</v>
      </c>
      <c r="B6144" s="330" t="s">
        <v>9140</v>
      </c>
      <c r="C6144" s="562" t="s">
        <v>7448</v>
      </c>
      <c r="D6144" s="562" t="s">
        <v>9141</v>
      </c>
      <c r="E6144" s="330" t="s">
        <v>9142</v>
      </c>
      <c r="F6144" s="562" t="s">
        <v>32</v>
      </c>
      <c r="G6144" s="562">
        <v>1</v>
      </c>
      <c r="H6144" s="707">
        <v>4862.2076999999999</v>
      </c>
      <c r="I6144" s="707">
        <f>G6144*H6144</f>
        <v>4862.2076999999999</v>
      </c>
      <c r="J6144" s="643" t="s">
        <v>10246</v>
      </c>
      <c r="K6144" s="644" t="s">
        <v>5</v>
      </c>
      <c r="M6144" s="645" t="s">
        <v>2356</v>
      </c>
    </row>
    <row r="6145" spans="1:18" ht="27.75" hidden="1" customHeight="1" x14ac:dyDescent="0.25">
      <c r="A6145" s="1084" t="s">
        <v>10</v>
      </c>
      <c r="B6145" s="542" t="s">
        <v>6560</v>
      </c>
      <c r="C6145" s="1031" t="s">
        <v>694</v>
      </c>
      <c r="D6145" s="562">
        <v>1031235</v>
      </c>
      <c r="E6145" s="542" t="s">
        <v>7749</v>
      </c>
      <c r="F6145" s="1037" t="s">
        <v>8873</v>
      </c>
      <c r="G6145" s="1031">
        <v>5</v>
      </c>
      <c r="H6145" s="707">
        <v>86.78</v>
      </c>
      <c r="I6145" s="707">
        <f t="shared" ref="I6145" si="141">G6145*H6145</f>
        <v>433.9</v>
      </c>
      <c r="J6145" s="1117" t="s">
        <v>10247</v>
      </c>
      <c r="K6145" s="1214" t="s">
        <v>694</v>
      </c>
      <c r="L6145" s="274" t="s">
        <v>10207</v>
      </c>
      <c r="M6145" s="645" t="s">
        <v>2356</v>
      </c>
      <c r="N6145" s="754">
        <v>45674</v>
      </c>
      <c r="O6145" s="957">
        <v>45679</v>
      </c>
    </row>
    <row r="6146" spans="1:18" ht="38.25" hidden="1" customHeight="1" x14ac:dyDescent="0.25">
      <c r="A6146" s="330" t="s">
        <v>10</v>
      </c>
      <c r="B6146" s="542" t="s">
        <v>7519</v>
      </c>
      <c r="C6146" s="1124" t="s">
        <v>1972</v>
      </c>
      <c r="D6146" s="547" t="s">
        <v>1987</v>
      </c>
      <c r="E6146" s="1216" t="s">
        <v>1988</v>
      </c>
      <c r="F6146" s="562" t="s">
        <v>50</v>
      </c>
      <c r="G6146" s="727">
        <v>2</v>
      </c>
      <c r="H6146" s="707"/>
      <c r="I6146" s="707">
        <f t="shared" ref="I6146" si="142">H6146*G6146</f>
        <v>0</v>
      </c>
      <c r="J6146" s="1117" t="s">
        <v>10246</v>
      </c>
      <c r="K6146" s="1217" t="s">
        <v>1972</v>
      </c>
      <c r="L6146" s="310" t="s">
        <v>11018</v>
      </c>
      <c r="M6146" s="645" t="s">
        <v>2356</v>
      </c>
      <c r="N6146" s="754">
        <v>45674</v>
      </c>
      <c r="O6146" s="957">
        <v>45678</v>
      </c>
      <c r="P6146" s="542"/>
      <c r="R6146" s="928"/>
    </row>
    <row r="6147" spans="1:18" ht="23.25" hidden="1" customHeight="1" x14ac:dyDescent="0.25">
      <c r="A6147" s="472" t="s">
        <v>95</v>
      </c>
      <c r="B6147" s="124" t="s">
        <v>8408</v>
      </c>
      <c r="C6147" s="118" t="s">
        <v>1134</v>
      </c>
      <c r="D6147" s="118" t="s">
        <v>1135</v>
      </c>
      <c r="E6147" s="86" t="s">
        <v>1136</v>
      </c>
      <c r="F6147" s="538" t="s">
        <v>94</v>
      </c>
      <c r="G6147" s="538">
        <v>1</v>
      </c>
      <c r="H6147" s="650"/>
      <c r="I6147" s="650"/>
      <c r="J6147" s="500" t="s">
        <v>10248</v>
      </c>
      <c r="K6147" s="673" t="s">
        <v>33</v>
      </c>
      <c r="L6147" s="312"/>
      <c r="M6147" s="652" t="s">
        <v>2356</v>
      </c>
      <c r="N6147" s="654">
        <v>45678</v>
      </c>
      <c r="O6147" s="654">
        <v>45686</v>
      </c>
      <c r="P6147" s="279">
        <v>45695</v>
      </c>
      <c r="Q6147" s="269" t="s">
        <v>67</v>
      </c>
      <c r="R6147" s="455"/>
    </row>
    <row r="6148" spans="1:18" ht="23.25" hidden="1" customHeight="1" x14ac:dyDescent="0.25">
      <c r="A6148" s="124" t="s">
        <v>9</v>
      </c>
      <c r="B6148" s="124" t="s">
        <v>10249</v>
      </c>
      <c r="C6148" s="118" t="s">
        <v>10250</v>
      </c>
      <c r="D6148" s="118">
        <v>50252</v>
      </c>
      <c r="E6148" s="124" t="s">
        <v>10249</v>
      </c>
      <c r="F6148" s="118" t="s">
        <v>50</v>
      </c>
      <c r="G6148" s="661">
        <v>10</v>
      </c>
      <c r="H6148" s="650"/>
      <c r="I6148" s="650"/>
      <c r="J6148" s="500" t="s">
        <v>10251</v>
      </c>
      <c r="K6148" s="673" t="s">
        <v>33</v>
      </c>
      <c r="L6148" s="276"/>
      <c r="M6148" s="652" t="s">
        <v>2356</v>
      </c>
      <c r="N6148" s="654">
        <v>45678</v>
      </c>
      <c r="O6148" s="654">
        <v>45686</v>
      </c>
      <c r="P6148" s="279">
        <v>45703</v>
      </c>
      <c r="Q6148" s="271" t="s">
        <v>100</v>
      </c>
      <c r="R6148" s="86"/>
    </row>
    <row r="6149" spans="1:18" ht="38.25" hidden="1" customHeight="1" x14ac:dyDescent="0.25">
      <c r="A6149" s="330" t="s">
        <v>10</v>
      </c>
      <c r="B6149" s="330" t="s">
        <v>10252</v>
      </c>
      <c r="D6149" s="562" t="s">
        <v>10253</v>
      </c>
      <c r="E6149" s="330" t="s">
        <v>10252</v>
      </c>
      <c r="F6149" s="562" t="s">
        <v>50</v>
      </c>
      <c r="G6149" s="1031">
        <v>1</v>
      </c>
      <c r="H6149" s="707"/>
      <c r="I6149" s="707">
        <v>373</v>
      </c>
      <c r="J6149" s="643">
        <v>45650</v>
      </c>
      <c r="K6149" s="644" t="s">
        <v>1972</v>
      </c>
      <c r="L6149" s="310" t="s">
        <v>11018</v>
      </c>
      <c r="M6149" s="645" t="s">
        <v>2356</v>
      </c>
      <c r="N6149" s="754">
        <v>45674</v>
      </c>
      <c r="O6149" s="957">
        <v>45678</v>
      </c>
    </row>
    <row r="6150" spans="1:18" ht="23.25" customHeight="1" x14ac:dyDescent="0.25">
      <c r="A6150" s="330" t="s">
        <v>0</v>
      </c>
      <c r="B6150" s="330" t="s">
        <v>9414</v>
      </c>
      <c r="C6150" s="562" t="s">
        <v>9415</v>
      </c>
      <c r="D6150" s="562" t="s">
        <v>9416</v>
      </c>
      <c r="E6150" s="330" t="s">
        <v>9414</v>
      </c>
      <c r="F6150" s="562" t="s">
        <v>50</v>
      </c>
      <c r="G6150" s="562">
        <v>3</v>
      </c>
      <c r="H6150" s="707"/>
      <c r="J6150" s="643">
        <v>45699</v>
      </c>
      <c r="K6150" s="644" t="s">
        <v>76</v>
      </c>
      <c r="L6150" s="274" t="s">
        <v>10254</v>
      </c>
      <c r="M6150" s="645" t="s">
        <v>1873</v>
      </c>
      <c r="N6150" s="754">
        <v>45705</v>
      </c>
      <c r="O6150" s="957">
        <v>45678</v>
      </c>
      <c r="P6150" s="272"/>
      <c r="Q6150" s="274"/>
    </row>
    <row r="6151" spans="1:18" ht="23.25" hidden="1" customHeight="1" x14ac:dyDescent="0.25">
      <c r="A6151" s="330" t="s">
        <v>9</v>
      </c>
      <c r="B6151" s="330" t="s">
        <v>10255</v>
      </c>
      <c r="C6151" s="562" t="s">
        <v>8128</v>
      </c>
      <c r="D6151" s="562" t="s">
        <v>7572</v>
      </c>
      <c r="E6151" s="330" t="s">
        <v>10255</v>
      </c>
      <c r="F6151" s="562" t="s">
        <v>50</v>
      </c>
      <c r="G6151" s="1031">
        <v>50</v>
      </c>
      <c r="H6151" s="707">
        <v>0.76219999999999999</v>
      </c>
      <c r="I6151" s="707">
        <f>G6151*H6151</f>
        <v>38.11</v>
      </c>
      <c r="J6151" s="643">
        <v>45660</v>
      </c>
      <c r="K6151" s="644" t="s">
        <v>5</v>
      </c>
      <c r="M6151" s="645" t="s">
        <v>2356</v>
      </c>
    </row>
    <row r="6152" spans="1:18" ht="63.75" hidden="1" customHeight="1" x14ac:dyDescent="0.25">
      <c r="A6152" s="124" t="s">
        <v>2</v>
      </c>
      <c r="B6152" s="124" t="s">
        <v>10256</v>
      </c>
      <c r="C6152" s="118" t="s">
        <v>10257</v>
      </c>
      <c r="D6152" s="118" t="s">
        <v>10258</v>
      </c>
      <c r="E6152" s="124" t="s">
        <v>10259</v>
      </c>
      <c r="F6152" s="118" t="s">
        <v>32</v>
      </c>
      <c r="G6152" s="661">
        <v>1</v>
      </c>
      <c r="H6152" s="650">
        <v>403.25700000000001</v>
      </c>
      <c r="I6152" s="650">
        <v>403.25700000000001</v>
      </c>
      <c r="J6152" s="500">
        <v>45665</v>
      </c>
      <c r="K6152" s="673" t="s">
        <v>33</v>
      </c>
      <c r="L6152" s="276"/>
      <c r="M6152" s="652" t="s">
        <v>2356</v>
      </c>
      <c r="N6152" s="654">
        <v>45664</v>
      </c>
      <c r="O6152" s="653">
        <v>45674</v>
      </c>
      <c r="P6152" s="276"/>
      <c r="Q6152" s="271" t="s">
        <v>67</v>
      </c>
      <c r="R6152" s="86">
        <v>2025</v>
      </c>
    </row>
    <row r="6153" spans="1:18" ht="23.25" hidden="1" customHeight="1" x14ac:dyDescent="0.25">
      <c r="A6153" s="330" t="s">
        <v>2</v>
      </c>
      <c r="B6153" s="330" t="s">
        <v>10260</v>
      </c>
      <c r="C6153" s="559" t="s">
        <v>7448</v>
      </c>
      <c r="D6153" s="562" t="s">
        <v>10261</v>
      </c>
      <c r="E6153" s="330" t="s">
        <v>10262</v>
      </c>
      <c r="F6153" s="562" t="s">
        <v>32</v>
      </c>
      <c r="G6153" s="1031">
        <v>1</v>
      </c>
      <c r="H6153" s="707"/>
      <c r="I6153" s="707">
        <f t="shared" ref="I6153:I6157" si="143">G6153*H6153</f>
        <v>0</v>
      </c>
      <c r="J6153" s="643">
        <v>45273</v>
      </c>
      <c r="K6153" s="644" t="s">
        <v>5</v>
      </c>
      <c r="M6153" s="645" t="s">
        <v>2356</v>
      </c>
    </row>
    <row r="6154" spans="1:18" ht="35.25" hidden="1" customHeight="1" x14ac:dyDescent="0.25">
      <c r="A6154" s="330" t="s">
        <v>2</v>
      </c>
      <c r="B6154" s="330" t="s">
        <v>10263</v>
      </c>
      <c r="C6154" s="559" t="s">
        <v>7448</v>
      </c>
      <c r="D6154" s="562" t="s">
        <v>10264</v>
      </c>
      <c r="E6154" s="330" t="s">
        <v>10265</v>
      </c>
      <c r="F6154" s="562" t="s">
        <v>32</v>
      </c>
      <c r="G6154" s="1031">
        <v>10</v>
      </c>
      <c r="H6154" s="707"/>
      <c r="I6154" s="707">
        <f t="shared" si="143"/>
        <v>0</v>
      </c>
      <c r="J6154" s="643">
        <v>45666</v>
      </c>
      <c r="K6154" s="644" t="s">
        <v>5</v>
      </c>
      <c r="M6154" s="645" t="s">
        <v>2356</v>
      </c>
    </row>
    <row r="6155" spans="1:18" ht="33" hidden="1" customHeight="1" x14ac:dyDescent="0.25">
      <c r="A6155" s="330" t="s">
        <v>2</v>
      </c>
      <c r="B6155" s="330" t="s">
        <v>10263</v>
      </c>
      <c r="C6155" s="559" t="s">
        <v>7448</v>
      </c>
      <c r="D6155" s="562" t="s">
        <v>10266</v>
      </c>
      <c r="E6155" s="330" t="s">
        <v>10267</v>
      </c>
      <c r="F6155" s="562" t="s">
        <v>32</v>
      </c>
      <c r="G6155" s="1031">
        <v>10</v>
      </c>
      <c r="H6155" s="707"/>
      <c r="I6155" s="707">
        <f t="shared" si="143"/>
        <v>0</v>
      </c>
      <c r="J6155" s="643">
        <v>45666</v>
      </c>
      <c r="K6155" s="644" t="s">
        <v>5</v>
      </c>
      <c r="M6155" s="645" t="s">
        <v>2356</v>
      </c>
    </row>
    <row r="6156" spans="1:18" ht="23.25" hidden="1" customHeight="1" x14ac:dyDescent="0.25">
      <c r="A6156" s="330" t="s">
        <v>2</v>
      </c>
      <c r="B6156" s="330" t="s">
        <v>10268</v>
      </c>
      <c r="C6156" s="559" t="s">
        <v>7448</v>
      </c>
      <c r="D6156" s="562" t="s">
        <v>10269</v>
      </c>
      <c r="E6156" s="330" t="s">
        <v>8455</v>
      </c>
      <c r="F6156" s="562" t="s">
        <v>32</v>
      </c>
      <c r="G6156" s="1031">
        <v>1</v>
      </c>
      <c r="H6156" s="707">
        <v>583.46410000000003</v>
      </c>
      <c r="I6156" s="707">
        <f t="shared" si="143"/>
        <v>583.46410000000003</v>
      </c>
      <c r="J6156" s="643">
        <v>45666</v>
      </c>
      <c r="K6156" s="644" t="s">
        <v>5</v>
      </c>
      <c r="M6156" s="645" t="s">
        <v>2356</v>
      </c>
    </row>
    <row r="6157" spans="1:18" ht="32.25" hidden="1" customHeight="1" x14ac:dyDescent="0.25">
      <c r="A6157" s="330" t="s">
        <v>2</v>
      </c>
      <c r="B6157" s="330" t="s">
        <v>10270</v>
      </c>
      <c r="C6157" s="559" t="s">
        <v>7448</v>
      </c>
      <c r="D6157" s="562" t="s">
        <v>7825</v>
      </c>
      <c r="E6157" s="330" t="s">
        <v>10271</v>
      </c>
      <c r="F6157" s="562" t="s">
        <v>32</v>
      </c>
      <c r="G6157" s="1031">
        <v>5</v>
      </c>
      <c r="H6157" s="707">
        <v>79.124600000000001</v>
      </c>
      <c r="I6157" s="707">
        <f t="shared" si="143"/>
        <v>395.62299999999999</v>
      </c>
      <c r="J6157" s="643">
        <v>45666</v>
      </c>
      <c r="K6157" s="644" t="s">
        <v>5</v>
      </c>
      <c r="M6157" s="645" t="s">
        <v>2356</v>
      </c>
    </row>
    <row r="6158" spans="1:18" ht="36.75" hidden="1" customHeight="1" x14ac:dyDescent="0.25">
      <c r="A6158" s="124" t="s">
        <v>9</v>
      </c>
      <c r="B6158" s="124" t="s">
        <v>10272</v>
      </c>
      <c r="C6158" s="118"/>
      <c r="D6158" s="118" t="s">
        <v>10273</v>
      </c>
      <c r="E6158" s="124" t="s">
        <v>10272</v>
      </c>
      <c r="F6158" s="118" t="s">
        <v>50</v>
      </c>
      <c r="G6158" s="661">
        <v>2</v>
      </c>
      <c r="H6158" s="650"/>
      <c r="I6158" s="650"/>
      <c r="J6158" s="500">
        <v>45667</v>
      </c>
      <c r="K6158" s="673" t="s">
        <v>234</v>
      </c>
      <c r="L6158" s="276"/>
      <c r="M6158" s="652" t="s">
        <v>2356</v>
      </c>
      <c r="N6158" s="654">
        <v>45674</v>
      </c>
      <c r="O6158" s="653">
        <v>45678</v>
      </c>
      <c r="P6158" s="276"/>
      <c r="Q6158" s="271" t="s">
        <v>67</v>
      </c>
      <c r="R6158" s="86"/>
    </row>
    <row r="6159" spans="1:18" s="124" customFormat="1" ht="23.25" hidden="1" customHeight="1" x14ac:dyDescent="0.25">
      <c r="A6159" s="475" t="s">
        <v>0</v>
      </c>
      <c r="B6159" s="4" t="s">
        <v>10274</v>
      </c>
      <c r="C6159" s="949" t="s">
        <v>784</v>
      </c>
      <c r="D6159" s="118" t="s">
        <v>9387</v>
      </c>
      <c r="E6159" s="479" t="s">
        <v>9388</v>
      </c>
      <c r="F6159" s="118" t="s">
        <v>50</v>
      </c>
      <c r="G6159" s="118">
        <v>5</v>
      </c>
      <c r="H6159" s="650"/>
      <c r="I6159" s="650"/>
      <c r="J6159" s="161">
        <v>45931</v>
      </c>
      <c r="K6159" s="673" t="s">
        <v>784</v>
      </c>
      <c r="L6159" s="276"/>
      <c r="M6159" s="652" t="s">
        <v>2356</v>
      </c>
      <c r="N6159" s="653">
        <v>45674</v>
      </c>
      <c r="O6159" s="653">
        <v>45678</v>
      </c>
      <c r="P6159" s="158"/>
      <c r="Q6159" s="276" t="s">
        <v>67</v>
      </c>
      <c r="R6159" s="86"/>
    </row>
    <row r="6160" spans="1:18" ht="28.5" hidden="1" customHeight="1" x14ac:dyDescent="0.25">
      <c r="A6160" s="623" t="s">
        <v>0</v>
      </c>
      <c r="B6160" s="330" t="s">
        <v>10274</v>
      </c>
      <c r="C6160" s="562" t="s">
        <v>784</v>
      </c>
      <c r="D6160" s="562" t="s">
        <v>10275</v>
      </c>
      <c r="E6160" s="928" t="s">
        <v>10276</v>
      </c>
      <c r="F6160" s="562" t="s">
        <v>50</v>
      </c>
      <c r="G6160" s="562">
        <v>4</v>
      </c>
      <c r="H6160" s="707"/>
      <c r="J6160" s="643">
        <v>45667</v>
      </c>
      <c r="K6160" s="644" t="s">
        <v>784</v>
      </c>
      <c r="M6160" s="645" t="s">
        <v>2356</v>
      </c>
      <c r="N6160" s="957">
        <v>45674</v>
      </c>
      <c r="O6160" s="957">
        <v>45678</v>
      </c>
      <c r="P6160" s="272"/>
      <c r="Q6160" s="274"/>
    </row>
    <row r="6161" spans="1:18" ht="23.25" hidden="1" customHeight="1" x14ac:dyDescent="0.25">
      <c r="A6161" s="124" t="s">
        <v>0</v>
      </c>
      <c r="B6161" s="124" t="s">
        <v>10277</v>
      </c>
      <c r="C6161" s="118" t="s">
        <v>947</v>
      </c>
      <c r="D6161" s="664" t="s">
        <v>10278</v>
      </c>
      <c r="E6161" s="124" t="s">
        <v>10279</v>
      </c>
      <c r="F6161" s="118" t="s">
        <v>8873</v>
      </c>
      <c r="G6161" s="661">
        <v>1</v>
      </c>
      <c r="H6161" s="650">
        <v>176.62</v>
      </c>
      <c r="I6161" s="650">
        <v>176.62</v>
      </c>
      <c r="J6161" s="500">
        <v>45670</v>
      </c>
      <c r="K6161" s="673" t="s">
        <v>234</v>
      </c>
      <c r="L6161" s="276"/>
      <c r="M6161" s="652" t="s">
        <v>2356</v>
      </c>
      <c r="N6161" s="654">
        <v>45674</v>
      </c>
      <c r="O6161" s="653">
        <v>45678</v>
      </c>
      <c r="P6161" s="276"/>
      <c r="Q6161" s="271" t="s">
        <v>67</v>
      </c>
      <c r="R6161" s="86"/>
    </row>
    <row r="6162" spans="1:18" ht="23.25" hidden="1" customHeight="1" x14ac:dyDescent="0.25">
      <c r="A6162" s="124" t="s">
        <v>0</v>
      </c>
      <c r="B6162" s="124" t="s">
        <v>10280</v>
      </c>
      <c r="C6162" s="118" t="s">
        <v>947</v>
      </c>
      <c r="D6162" s="118" t="s">
        <v>10281</v>
      </c>
      <c r="E6162" s="124" t="s">
        <v>10282</v>
      </c>
      <c r="F6162" s="118" t="s">
        <v>44</v>
      </c>
      <c r="G6162" s="661">
        <v>1</v>
      </c>
      <c r="H6162" s="650"/>
      <c r="I6162" s="650"/>
      <c r="J6162" s="500">
        <v>45671</v>
      </c>
      <c r="K6162" s="673" t="s">
        <v>234</v>
      </c>
      <c r="L6162" s="276"/>
      <c r="M6162" s="652" t="s">
        <v>2356</v>
      </c>
      <c r="N6162" s="654">
        <v>45664</v>
      </c>
      <c r="O6162" s="654">
        <v>45665</v>
      </c>
      <c r="P6162" s="276"/>
      <c r="Q6162" s="271" t="s">
        <v>67</v>
      </c>
      <c r="R6162" s="86"/>
    </row>
    <row r="6163" spans="1:18" ht="25.5" hidden="1" customHeight="1" x14ac:dyDescent="0.25">
      <c r="A6163" s="330" t="s">
        <v>6</v>
      </c>
      <c r="B6163" s="330" t="s">
        <v>10283</v>
      </c>
      <c r="E6163" s="330" t="s">
        <v>10283</v>
      </c>
      <c r="F6163" s="562" t="s">
        <v>32</v>
      </c>
      <c r="H6163" s="707"/>
      <c r="J6163" s="643">
        <v>45671</v>
      </c>
      <c r="K6163" s="644" t="s">
        <v>3832</v>
      </c>
      <c r="L6163" s="274" t="s">
        <v>10284</v>
      </c>
      <c r="M6163" s="645" t="s">
        <v>3014</v>
      </c>
    </row>
    <row r="6164" spans="1:18" ht="23.25" hidden="1" customHeight="1" x14ac:dyDescent="0.25">
      <c r="A6164" s="124" t="s">
        <v>9</v>
      </c>
      <c r="B6164" s="124" t="s">
        <v>10285</v>
      </c>
      <c r="C6164" s="118" t="s">
        <v>3533</v>
      </c>
      <c r="D6164" s="118" t="s">
        <v>10286</v>
      </c>
      <c r="E6164" s="124" t="s">
        <v>10287</v>
      </c>
      <c r="F6164" s="118" t="s">
        <v>32</v>
      </c>
      <c r="G6164" s="661">
        <v>30</v>
      </c>
      <c r="H6164" s="650"/>
      <c r="I6164" s="650"/>
      <c r="J6164" s="500">
        <v>45671</v>
      </c>
      <c r="K6164" s="673" t="s">
        <v>234</v>
      </c>
      <c r="L6164" s="276"/>
      <c r="M6164" s="652" t="s">
        <v>2356</v>
      </c>
      <c r="N6164" s="654">
        <v>45674</v>
      </c>
      <c r="O6164" s="654">
        <v>45678</v>
      </c>
      <c r="P6164" s="276"/>
      <c r="Q6164" s="271" t="s">
        <v>100</v>
      </c>
      <c r="R6164" s="86"/>
    </row>
    <row r="6165" spans="1:18" ht="23.25" hidden="1" customHeight="1" x14ac:dyDescent="0.25">
      <c r="A6165" s="330" t="s">
        <v>9</v>
      </c>
      <c r="B6165" s="330" t="s">
        <v>10288</v>
      </c>
      <c r="C6165" s="562" t="s">
        <v>3533</v>
      </c>
      <c r="D6165" s="562" t="s">
        <v>10289</v>
      </c>
      <c r="E6165" s="330" t="s">
        <v>10290</v>
      </c>
      <c r="F6165" s="562" t="s">
        <v>32</v>
      </c>
      <c r="G6165" s="1031">
        <v>60</v>
      </c>
      <c r="H6165" s="707"/>
      <c r="J6165" s="643">
        <v>45671</v>
      </c>
      <c r="K6165" s="644" t="s">
        <v>234</v>
      </c>
      <c r="M6165" s="645" t="s">
        <v>2356</v>
      </c>
      <c r="N6165" s="754">
        <v>45674</v>
      </c>
      <c r="O6165" s="754">
        <v>45678</v>
      </c>
      <c r="Q6165" s="274" t="s">
        <v>100</v>
      </c>
    </row>
    <row r="6166" spans="1:18" ht="32.25" hidden="1" customHeight="1" x14ac:dyDescent="0.25">
      <c r="A6166" s="330" t="s">
        <v>9</v>
      </c>
      <c r="B6166" s="330" t="s">
        <v>10291</v>
      </c>
      <c r="C6166" s="562" t="s">
        <v>3533</v>
      </c>
      <c r="D6166" s="562" t="s">
        <v>10292</v>
      </c>
      <c r="E6166" s="330" t="s">
        <v>10293</v>
      </c>
      <c r="F6166" s="562" t="s">
        <v>32</v>
      </c>
      <c r="G6166" s="1031">
        <v>20</v>
      </c>
      <c r="H6166" s="707"/>
      <c r="J6166" s="643">
        <v>45671</v>
      </c>
      <c r="K6166" s="644" t="s">
        <v>234</v>
      </c>
      <c r="M6166" s="645" t="s">
        <v>2356</v>
      </c>
      <c r="N6166" s="754">
        <v>45674</v>
      </c>
      <c r="O6166" s="754">
        <v>45678</v>
      </c>
      <c r="Q6166" s="274" t="s">
        <v>100</v>
      </c>
    </row>
    <row r="6167" spans="1:18" ht="23.25" hidden="1" customHeight="1" x14ac:dyDescent="0.25">
      <c r="A6167" s="563" t="s">
        <v>3047</v>
      </c>
      <c r="B6167" s="330" t="s">
        <v>8953</v>
      </c>
      <c r="C6167" s="562" t="s">
        <v>8954</v>
      </c>
      <c r="D6167" s="562" t="s">
        <v>8955</v>
      </c>
      <c r="E6167" s="552" t="s">
        <v>10294</v>
      </c>
      <c r="F6167" s="562" t="s">
        <v>50</v>
      </c>
      <c r="G6167" s="562">
        <v>1</v>
      </c>
      <c r="H6167" s="707"/>
      <c r="J6167" s="1117" t="s">
        <v>10295</v>
      </c>
      <c r="K6167" s="1039" t="s">
        <v>1560</v>
      </c>
      <c r="L6167" s="310" t="s">
        <v>10296</v>
      </c>
      <c r="M6167" s="645" t="s">
        <v>193</v>
      </c>
      <c r="N6167" s="1025" t="s">
        <v>10297</v>
      </c>
      <c r="O6167" s="754"/>
      <c r="P6167" s="1218"/>
      <c r="R6167" s="928"/>
    </row>
    <row r="6168" spans="1:18" ht="23.25" hidden="1" customHeight="1" x14ac:dyDescent="0.25">
      <c r="A6168" s="124" t="s">
        <v>0</v>
      </c>
      <c r="B6168" s="124" t="s">
        <v>10298</v>
      </c>
      <c r="C6168" s="118"/>
      <c r="D6168" s="118" t="s">
        <v>10299</v>
      </c>
      <c r="E6168" s="124" t="s">
        <v>10298</v>
      </c>
      <c r="F6168" s="118" t="s">
        <v>50</v>
      </c>
      <c r="G6168" s="661">
        <v>6</v>
      </c>
      <c r="H6168" s="650" t="s">
        <v>10300</v>
      </c>
      <c r="I6168" s="650" t="s">
        <v>10301</v>
      </c>
      <c r="J6168" s="500" t="s">
        <v>10295</v>
      </c>
      <c r="K6168" s="673" t="s">
        <v>33</v>
      </c>
      <c r="L6168" s="276"/>
      <c r="M6168" s="652" t="s">
        <v>2356</v>
      </c>
      <c r="N6168" s="654">
        <v>45678</v>
      </c>
      <c r="O6168" s="653">
        <v>45711</v>
      </c>
      <c r="P6168" s="276"/>
      <c r="Q6168" s="271" t="s">
        <v>67</v>
      </c>
      <c r="R6168" s="86"/>
    </row>
    <row r="6169" spans="1:18" ht="36.75" hidden="1" customHeight="1" x14ac:dyDescent="0.25">
      <c r="A6169" s="124" t="s">
        <v>36</v>
      </c>
      <c r="B6169" s="124" t="s">
        <v>10302</v>
      </c>
      <c r="C6169" s="118"/>
      <c r="D6169" s="118" t="s">
        <v>2794</v>
      </c>
      <c r="E6169" s="124" t="s">
        <v>2795</v>
      </c>
      <c r="F6169" s="118" t="s">
        <v>3964</v>
      </c>
      <c r="G6169" s="661">
        <v>6</v>
      </c>
      <c r="H6169" s="650"/>
      <c r="I6169" s="650"/>
      <c r="J6169" s="500">
        <v>45674</v>
      </c>
      <c r="K6169" s="673" t="s">
        <v>234</v>
      </c>
      <c r="L6169" s="276"/>
      <c r="M6169" s="652" t="s">
        <v>3697</v>
      </c>
      <c r="N6169" s="654">
        <v>45686</v>
      </c>
      <c r="O6169" s="653">
        <v>45693</v>
      </c>
      <c r="P6169" s="276"/>
      <c r="Q6169" s="271" t="s">
        <v>100</v>
      </c>
      <c r="R6169" s="86"/>
    </row>
    <row r="6170" spans="1:18" ht="23.25" hidden="1" customHeight="1" x14ac:dyDescent="0.25">
      <c r="A6170" s="124" t="s">
        <v>9</v>
      </c>
      <c r="B6170" s="124" t="s">
        <v>10303</v>
      </c>
      <c r="C6170" s="118"/>
      <c r="D6170" s="118"/>
      <c r="E6170" s="124" t="s">
        <v>10303</v>
      </c>
      <c r="F6170" s="118" t="s">
        <v>50</v>
      </c>
      <c r="G6170" s="661">
        <v>12</v>
      </c>
      <c r="H6170" s="650"/>
      <c r="I6170" s="650"/>
      <c r="J6170" s="500">
        <v>45678</v>
      </c>
      <c r="K6170" s="673" t="s">
        <v>33</v>
      </c>
      <c r="L6170" s="276"/>
      <c r="M6170" s="652" t="s">
        <v>3697</v>
      </c>
      <c r="N6170" s="654">
        <v>45680</v>
      </c>
      <c r="O6170" s="654">
        <v>45685</v>
      </c>
      <c r="P6170" s="276"/>
      <c r="Q6170" s="271" t="s">
        <v>67</v>
      </c>
      <c r="R6170" s="86"/>
    </row>
    <row r="6171" spans="1:18" ht="23.25" hidden="1" customHeight="1" x14ac:dyDescent="0.25">
      <c r="A6171" s="330" t="s">
        <v>4</v>
      </c>
      <c r="B6171" s="330" t="s">
        <v>10304</v>
      </c>
      <c r="C6171" s="562" t="s">
        <v>1699</v>
      </c>
      <c r="D6171" s="562">
        <v>72671100</v>
      </c>
      <c r="E6171" s="330" t="s">
        <v>10304</v>
      </c>
      <c r="F6171" s="562" t="s">
        <v>50</v>
      </c>
      <c r="G6171" s="1031">
        <v>1</v>
      </c>
      <c r="H6171" s="707"/>
      <c r="J6171" s="643">
        <v>45678</v>
      </c>
      <c r="K6171" s="644" t="s">
        <v>1560</v>
      </c>
      <c r="L6171" s="310" t="s">
        <v>10296</v>
      </c>
      <c r="M6171" s="645" t="s">
        <v>193</v>
      </c>
      <c r="N6171" s="1025" t="s">
        <v>10297</v>
      </c>
    </row>
    <row r="6172" spans="1:18" ht="23.25" hidden="1" customHeight="1" x14ac:dyDescent="0.25">
      <c r="A6172" s="330" t="s">
        <v>4</v>
      </c>
      <c r="B6172" s="330" t="s">
        <v>10305</v>
      </c>
      <c r="C6172" s="562" t="s">
        <v>1699</v>
      </c>
      <c r="D6172" s="562">
        <v>72671308</v>
      </c>
      <c r="E6172" s="330" t="s">
        <v>10305</v>
      </c>
      <c r="F6172" s="562" t="s">
        <v>50</v>
      </c>
      <c r="G6172" s="1031">
        <v>1</v>
      </c>
      <c r="H6172" s="707"/>
      <c r="J6172" s="643">
        <v>45678</v>
      </c>
      <c r="K6172" s="644" t="s">
        <v>1560</v>
      </c>
      <c r="L6172" s="310" t="s">
        <v>10296</v>
      </c>
      <c r="M6172" s="645" t="s">
        <v>193</v>
      </c>
      <c r="N6172" s="1025" t="s">
        <v>10297</v>
      </c>
    </row>
    <row r="6173" spans="1:18" ht="23.25" hidden="1" customHeight="1" x14ac:dyDescent="0.25">
      <c r="A6173" s="330" t="s">
        <v>4</v>
      </c>
      <c r="B6173" s="330" t="s">
        <v>10306</v>
      </c>
      <c r="C6173" s="562" t="s">
        <v>1699</v>
      </c>
      <c r="D6173" s="1232">
        <v>72671605</v>
      </c>
      <c r="E6173" s="330" t="s">
        <v>10306</v>
      </c>
      <c r="F6173" s="562" t="s">
        <v>50</v>
      </c>
      <c r="G6173" s="1031">
        <v>1</v>
      </c>
      <c r="H6173" s="707"/>
      <c r="J6173" s="643">
        <v>45678</v>
      </c>
      <c r="K6173" s="644" t="s">
        <v>1560</v>
      </c>
      <c r="L6173" s="310" t="s">
        <v>10296</v>
      </c>
      <c r="M6173" s="645" t="s">
        <v>193</v>
      </c>
      <c r="N6173" s="1025" t="s">
        <v>10297</v>
      </c>
    </row>
    <row r="6174" spans="1:18" ht="23.25" hidden="1" customHeight="1" x14ac:dyDescent="0.25">
      <c r="A6174" s="330" t="s">
        <v>4</v>
      </c>
      <c r="B6174" s="330" t="s">
        <v>10307</v>
      </c>
      <c r="C6174" s="562" t="s">
        <v>1699</v>
      </c>
      <c r="D6174" s="562">
        <v>72671803</v>
      </c>
      <c r="E6174" s="330" t="s">
        <v>10307</v>
      </c>
      <c r="F6174" s="562" t="s">
        <v>50</v>
      </c>
      <c r="G6174" s="1031">
        <v>1</v>
      </c>
      <c r="H6174" s="707"/>
      <c r="J6174" s="643">
        <v>45678</v>
      </c>
      <c r="K6174" s="644" t="s">
        <v>1560</v>
      </c>
      <c r="L6174" s="310" t="s">
        <v>10296</v>
      </c>
      <c r="M6174" s="645" t="s">
        <v>193</v>
      </c>
      <c r="N6174" s="1025" t="s">
        <v>10297</v>
      </c>
    </row>
    <row r="6175" spans="1:18" ht="23.25" hidden="1" customHeight="1" x14ac:dyDescent="0.25">
      <c r="A6175" s="495" t="s">
        <v>10</v>
      </c>
      <c r="B6175" s="124" t="s">
        <v>8673</v>
      </c>
      <c r="C6175" s="118"/>
      <c r="D6175" s="118">
        <v>1102791</v>
      </c>
      <c r="E6175" s="124" t="s">
        <v>8673</v>
      </c>
      <c r="F6175" s="118" t="s">
        <v>50</v>
      </c>
      <c r="G6175" s="118">
        <v>6</v>
      </c>
      <c r="H6175" s="650"/>
      <c r="I6175" s="650"/>
      <c r="J6175" s="168" t="s">
        <v>10308</v>
      </c>
      <c r="K6175" s="673" t="s">
        <v>8674</v>
      </c>
      <c r="L6175" s="276"/>
      <c r="M6175" s="652" t="s">
        <v>3697</v>
      </c>
      <c r="N6175" s="654">
        <v>45680</v>
      </c>
      <c r="O6175" s="653">
        <v>45685</v>
      </c>
      <c r="P6175" s="124"/>
      <c r="Q6175" s="276" t="s">
        <v>67</v>
      </c>
      <c r="R6175" s="455"/>
    </row>
    <row r="6176" spans="1:18" ht="23.25" hidden="1" customHeight="1" x14ac:dyDescent="0.25">
      <c r="A6176" s="377" t="s">
        <v>10</v>
      </c>
      <c r="B6176" s="4" t="s">
        <v>1012</v>
      </c>
      <c r="C6176" s="430" t="s">
        <v>932</v>
      </c>
      <c r="D6176" s="422" t="s">
        <v>1013</v>
      </c>
      <c r="E6176" s="370" t="s">
        <v>1014</v>
      </c>
      <c r="F6176" s="332" t="s">
        <v>50</v>
      </c>
      <c r="G6176" s="332">
        <v>6</v>
      </c>
      <c r="H6176" s="650"/>
      <c r="I6176" s="650"/>
      <c r="J6176" s="419" t="s">
        <v>10308</v>
      </c>
      <c r="K6176" s="597" t="s">
        <v>3</v>
      </c>
      <c r="L6176" s="323" t="s">
        <v>10309</v>
      </c>
      <c r="M6176" s="652" t="s">
        <v>3697</v>
      </c>
      <c r="N6176" s="660"/>
      <c r="O6176" s="654"/>
      <c r="P6176" s="655"/>
      <c r="Q6176" s="701"/>
      <c r="R6176" s="780"/>
    </row>
    <row r="6177" spans="1:19" ht="23.25" hidden="1" customHeight="1" x14ac:dyDescent="0.25">
      <c r="A6177" s="1280" t="s">
        <v>10</v>
      </c>
      <c r="B6177" s="124" t="s">
        <v>3703</v>
      </c>
      <c r="C6177" s="118" t="s">
        <v>3704</v>
      </c>
      <c r="D6177" s="118" t="s">
        <v>6259</v>
      </c>
      <c r="E6177" s="124" t="s">
        <v>3706</v>
      </c>
      <c r="F6177" s="118" t="s">
        <v>50</v>
      </c>
      <c r="G6177" s="118">
        <v>8</v>
      </c>
      <c r="H6177" s="650"/>
      <c r="I6177" s="650"/>
      <c r="J6177" s="500" t="s">
        <v>10308</v>
      </c>
      <c r="K6177" s="673" t="s">
        <v>33</v>
      </c>
      <c r="L6177" s="312"/>
      <c r="M6177" s="652" t="s">
        <v>3697</v>
      </c>
      <c r="N6177" s="654">
        <v>45679</v>
      </c>
      <c r="O6177" s="654">
        <v>45685</v>
      </c>
      <c r="P6177" s="118"/>
      <c r="Q6177" s="271" t="s">
        <v>67</v>
      </c>
      <c r="R6177" s="455"/>
      <c r="S6177" s="330" t="s">
        <v>1631</v>
      </c>
    </row>
    <row r="6178" spans="1:19" ht="23.25" hidden="1" customHeight="1" x14ac:dyDescent="0.25">
      <c r="A6178" s="1196" t="s">
        <v>1378</v>
      </c>
      <c r="B6178" s="544" t="s">
        <v>1741</v>
      </c>
      <c r="C6178" s="627"/>
      <c r="D6178" s="1170" t="s">
        <v>1742</v>
      </c>
      <c r="E6178" s="452" t="s">
        <v>1741</v>
      </c>
      <c r="F6178" s="626" t="s">
        <v>8873</v>
      </c>
      <c r="G6178" s="626">
        <v>1</v>
      </c>
      <c r="H6178" s="707"/>
      <c r="J6178" s="1119">
        <v>45678</v>
      </c>
      <c r="K6178" s="1035" t="s">
        <v>1560</v>
      </c>
      <c r="L6178" s="310" t="s">
        <v>10296</v>
      </c>
      <c r="M6178" s="645" t="s">
        <v>193</v>
      </c>
      <c r="N6178" s="1025" t="s">
        <v>10297</v>
      </c>
      <c r="O6178" s="754"/>
      <c r="P6178" s="544"/>
      <c r="R6178" s="675"/>
    </row>
    <row r="6179" spans="1:19" ht="30" hidden="1" customHeight="1" x14ac:dyDescent="0.25">
      <c r="A6179" s="330" t="s">
        <v>2</v>
      </c>
      <c r="B6179" s="330" t="s">
        <v>10310</v>
      </c>
      <c r="C6179" s="562" t="s">
        <v>5</v>
      </c>
      <c r="D6179" s="562" t="s">
        <v>10311</v>
      </c>
      <c r="E6179" s="330" t="s">
        <v>10312</v>
      </c>
      <c r="F6179" s="562" t="s">
        <v>32</v>
      </c>
      <c r="G6179" s="1031">
        <v>1</v>
      </c>
      <c r="H6179" s="707">
        <v>1134.56</v>
      </c>
      <c r="I6179" s="707">
        <f t="shared" ref="I6179" si="144">G6179*H6179</f>
        <v>1134.56</v>
      </c>
      <c r="J6179" s="643">
        <v>45678</v>
      </c>
      <c r="K6179" s="644" t="s">
        <v>5</v>
      </c>
      <c r="L6179" s="274" t="s">
        <v>10313</v>
      </c>
      <c r="M6179" s="645" t="s">
        <v>3697</v>
      </c>
      <c r="N6179" s="754">
        <v>45686</v>
      </c>
    </row>
    <row r="6180" spans="1:19" ht="23.25" hidden="1" customHeight="1" x14ac:dyDescent="0.25">
      <c r="A6180" s="330" t="s">
        <v>2</v>
      </c>
      <c r="B6180" s="330" t="s">
        <v>10314</v>
      </c>
      <c r="C6180" s="562" t="s">
        <v>5</v>
      </c>
      <c r="D6180" s="562" t="s">
        <v>10315</v>
      </c>
      <c r="E6180" s="330" t="s">
        <v>10316</v>
      </c>
      <c r="F6180" s="562" t="s">
        <v>32</v>
      </c>
      <c r="G6180" s="1031">
        <v>1</v>
      </c>
      <c r="H6180" s="707"/>
      <c r="J6180" s="643">
        <v>45678</v>
      </c>
      <c r="K6180" s="644" t="s">
        <v>5</v>
      </c>
      <c r="M6180" s="645" t="s">
        <v>3697</v>
      </c>
    </row>
    <row r="6181" spans="1:19" ht="23.25" hidden="1" customHeight="1" x14ac:dyDescent="0.25">
      <c r="A6181" s="1101" t="s">
        <v>0</v>
      </c>
      <c r="B6181" s="330" t="s">
        <v>1780</v>
      </c>
      <c r="C6181" s="562" t="s">
        <v>362</v>
      </c>
      <c r="D6181" s="562" t="s">
        <v>1794</v>
      </c>
      <c r="E6181" s="542" t="s">
        <v>2118</v>
      </c>
      <c r="F6181" s="562" t="s">
        <v>8873</v>
      </c>
      <c r="G6181" s="562">
        <v>10</v>
      </c>
      <c r="H6181" s="707"/>
      <c r="J6181" s="1117">
        <v>45678</v>
      </c>
      <c r="K6181" s="644" t="s">
        <v>524</v>
      </c>
      <c r="L6181" s="310" t="s">
        <v>10317</v>
      </c>
      <c r="M6181" s="645" t="s">
        <v>4279</v>
      </c>
      <c r="N6181" s="1025">
        <v>45695</v>
      </c>
      <c r="O6181" s="754">
        <v>45700</v>
      </c>
      <c r="P6181" s="1233"/>
      <c r="R6181" s="928"/>
    </row>
    <row r="6182" spans="1:19" ht="23.25" hidden="1" customHeight="1" x14ac:dyDescent="0.25">
      <c r="A6182" s="1101" t="s">
        <v>0</v>
      </c>
      <c r="B6182" s="330" t="s">
        <v>1780</v>
      </c>
      <c r="C6182" s="562" t="s">
        <v>362</v>
      </c>
      <c r="D6182" s="562" t="s">
        <v>1127</v>
      </c>
      <c r="E6182" s="534" t="s">
        <v>1793</v>
      </c>
      <c r="F6182" s="562" t="s">
        <v>8873</v>
      </c>
      <c r="G6182" s="562">
        <v>10</v>
      </c>
      <c r="H6182" s="707"/>
      <c r="J6182" s="1117">
        <v>45678</v>
      </c>
      <c r="K6182" s="644" t="s">
        <v>524</v>
      </c>
      <c r="L6182" s="310" t="s">
        <v>10317</v>
      </c>
      <c r="M6182" s="645" t="s">
        <v>4279</v>
      </c>
      <c r="N6182" s="1025">
        <v>45695</v>
      </c>
      <c r="O6182" s="754">
        <v>45700</v>
      </c>
      <c r="P6182" s="1233"/>
      <c r="R6182" s="928"/>
    </row>
    <row r="6183" spans="1:19" ht="23.25" hidden="1" customHeight="1" x14ac:dyDescent="0.25">
      <c r="A6183" s="330" t="s">
        <v>4</v>
      </c>
      <c r="B6183" s="330" t="s">
        <v>10318</v>
      </c>
      <c r="C6183" s="562" t="s">
        <v>3143</v>
      </c>
      <c r="D6183" s="1234" t="s">
        <v>10319</v>
      </c>
      <c r="E6183" s="1291" t="s">
        <v>10320</v>
      </c>
      <c r="F6183" s="562" t="s">
        <v>94</v>
      </c>
      <c r="G6183" s="1031">
        <v>1</v>
      </c>
      <c r="H6183" s="707"/>
      <c r="J6183" s="643" t="s">
        <v>10308</v>
      </c>
      <c r="K6183" s="644" t="s">
        <v>1560</v>
      </c>
      <c r="L6183" s="310" t="s">
        <v>10296</v>
      </c>
      <c r="M6183" s="645" t="s">
        <v>193</v>
      </c>
      <c r="N6183" s="1025" t="s">
        <v>10297</v>
      </c>
    </row>
    <row r="6184" spans="1:19" ht="23.25" hidden="1" customHeight="1" x14ac:dyDescent="0.25">
      <c r="A6184" s="330" t="s">
        <v>4</v>
      </c>
      <c r="B6184" s="330" t="s">
        <v>10318</v>
      </c>
      <c r="C6184" s="562" t="s">
        <v>1699</v>
      </c>
      <c r="D6184" s="1234" t="s">
        <v>10321</v>
      </c>
      <c r="E6184" s="1291" t="s">
        <v>10322</v>
      </c>
      <c r="F6184" s="562" t="s">
        <v>94</v>
      </c>
      <c r="G6184" s="1031">
        <v>1</v>
      </c>
      <c r="H6184" s="707"/>
      <c r="J6184" s="643" t="s">
        <v>10308</v>
      </c>
      <c r="K6184" s="644" t="s">
        <v>1560</v>
      </c>
      <c r="L6184" s="310" t="s">
        <v>10296</v>
      </c>
      <c r="M6184" s="645" t="s">
        <v>193</v>
      </c>
      <c r="N6184" s="1025" t="s">
        <v>10297</v>
      </c>
    </row>
    <row r="6185" spans="1:19" ht="23.25" hidden="1" customHeight="1" x14ac:dyDescent="0.25">
      <c r="A6185" s="330" t="s">
        <v>4</v>
      </c>
      <c r="B6185" s="330" t="s">
        <v>10318</v>
      </c>
      <c r="C6185" s="562" t="s">
        <v>1699</v>
      </c>
      <c r="D6185" s="1234" t="s">
        <v>10323</v>
      </c>
      <c r="E6185" s="1291" t="s">
        <v>10324</v>
      </c>
      <c r="F6185" s="562" t="s">
        <v>94</v>
      </c>
      <c r="G6185" s="1031">
        <v>1</v>
      </c>
      <c r="H6185" s="707"/>
      <c r="J6185" s="643" t="s">
        <v>10308</v>
      </c>
      <c r="K6185" s="644" t="s">
        <v>1560</v>
      </c>
      <c r="L6185" s="310" t="s">
        <v>10296</v>
      </c>
      <c r="M6185" s="645" t="s">
        <v>193</v>
      </c>
      <c r="N6185" s="1025" t="s">
        <v>10297</v>
      </c>
    </row>
    <row r="6186" spans="1:19" ht="23.25" hidden="1" customHeight="1" x14ac:dyDescent="0.25">
      <c r="A6186" s="330" t="s">
        <v>4</v>
      </c>
      <c r="B6186" s="330" t="s">
        <v>10318</v>
      </c>
      <c r="C6186" s="562" t="s">
        <v>1699</v>
      </c>
      <c r="D6186" s="1234" t="s">
        <v>10325</v>
      </c>
      <c r="E6186" s="1291" t="s">
        <v>10326</v>
      </c>
      <c r="F6186" s="562" t="s">
        <v>94</v>
      </c>
      <c r="G6186" s="1031">
        <v>1</v>
      </c>
      <c r="H6186" s="707"/>
      <c r="J6186" s="643" t="s">
        <v>10308</v>
      </c>
      <c r="K6186" s="644" t="s">
        <v>1560</v>
      </c>
      <c r="L6186" s="310" t="s">
        <v>10296</v>
      </c>
      <c r="M6186" s="645" t="s">
        <v>193</v>
      </c>
      <c r="N6186" s="1025" t="s">
        <v>10297</v>
      </c>
    </row>
    <row r="6187" spans="1:19" ht="23.25" hidden="1" customHeight="1" x14ac:dyDescent="0.25">
      <c r="A6187" s="330" t="s">
        <v>4</v>
      </c>
      <c r="B6187" s="330" t="s">
        <v>10318</v>
      </c>
      <c r="C6187" s="562" t="s">
        <v>1699</v>
      </c>
      <c r="D6187" s="1234" t="s">
        <v>10327</v>
      </c>
      <c r="E6187" s="1291" t="s">
        <v>10328</v>
      </c>
      <c r="F6187" s="562" t="s">
        <v>94</v>
      </c>
      <c r="G6187" s="1031">
        <v>1</v>
      </c>
      <c r="H6187" s="707"/>
      <c r="J6187" s="643" t="s">
        <v>10308</v>
      </c>
      <c r="K6187" s="644" t="s">
        <v>1560</v>
      </c>
      <c r="L6187" s="310" t="s">
        <v>10296</v>
      </c>
      <c r="M6187" s="645" t="s">
        <v>193</v>
      </c>
      <c r="N6187" s="1025" t="s">
        <v>10297</v>
      </c>
    </row>
    <row r="6188" spans="1:19" ht="23.25" hidden="1" customHeight="1" x14ac:dyDescent="0.25">
      <c r="A6188" s="124" t="s">
        <v>9</v>
      </c>
      <c r="B6188" s="124" t="s">
        <v>10291</v>
      </c>
      <c r="C6188" s="118" t="s">
        <v>3533</v>
      </c>
      <c r="D6188" s="118" t="s">
        <v>10292</v>
      </c>
      <c r="E6188" s="124" t="s">
        <v>10293</v>
      </c>
      <c r="F6188" s="118" t="s">
        <v>32</v>
      </c>
      <c r="G6188" s="661">
        <v>60</v>
      </c>
      <c r="H6188" s="650"/>
      <c r="I6188" s="650"/>
      <c r="J6188" s="500">
        <v>45680</v>
      </c>
      <c r="K6188" s="673" t="s">
        <v>234</v>
      </c>
      <c r="L6188" s="276"/>
      <c r="M6188" s="652" t="s">
        <v>3697</v>
      </c>
      <c r="N6188" s="654">
        <v>45680</v>
      </c>
      <c r="O6188" s="654">
        <v>45682</v>
      </c>
      <c r="P6188" s="276"/>
      <c r="Q6188" s="271" t="s">
        <v>67</v>
      </c>
      <c r="R6188" s="86"/>
    </row>
    <row r="6189" spans="1:19" ht="23.25" hidden="1" customHeight="1" x14ac:dyDescent="0.25">
      <c r="A6189" s="124" t="s">
        <v>9</v>
      </c>
      <c r="B6189" s="124" t="s">
        <v>10329</v>
      </c>
      <c r="C6189" s="118" t="s">
        <v>3533</v>
      </c>
      <c r="D6189" s="118" t="s">
        <v>10330</v>
      </c>
      <c r="E6189" s="124" t="s">
        <v>10331</v>
      </c>
      <c r="F6189" s="118" t="s">
        <v>32</v>
      </c>
      <c r="G6189" s="661">
        <v>20</v>
      </c>
      <c r="H6189" s="650"/>
      <c r="I6189" s="650"/>
      <c r="J6189" s="500">
        <v>45680</v>
      </c>
      <c r="K6189" s="673" t="s">
        <v>234</v>
      </c>
      <c r="L6189" s="276"/>
      <c r="M6189" s="652" t="s">
        <v>3697</v>
      </c>
      <c r="N6189" s="654">
        <v>45680</v>
      </c>
      <c r="O6189" s="654">
        <v>45682</v>
      </c>
      <c r="P6189" s="276"/>
      <c r="Q6189" s="271" t="s">
        <v>67</v>
      </c>
      <c r="R6189" s="86"/>
    </row>
    <row r="6190" spans="1:19" ht="41.25" hidden="1" customHeight="1" x14ac:dyDescent="0.25">
      <c r="A6190" s="330" t="s">
        <v>2</v>
      </c>
      <c r="B6190" s="1235" t="s">
        <v>10332</v>
      </c>
      <c r="C6190" s="562" t="s">
        <v>5</v>
      </c>
      <c r="D6190" s="562" t="s">
        <v>10333</v>
      </c>
      <c r="F6190" s="562" t="s">
        <v>32</v>
      </c>
      <c r="G6190" s="1031">
        <v>1</v>
      </c>
      <c r="H6190" s="707"/>
      <c r="J6190" s="643">
        <v>45681</v>
      </c>
      <c r="K6190" s="644" t="s">
        <v>5</v>
      </c>
      <c r="L6190" s="274" t="s">
        <v>10334</v>
      </c>
    </row>
    <row r="6191" spans="1:19" ht="23.25" hidden="1" customHeight="1" x14ac:dyDescent="0.25">
      <c r="A6191" s="330" t="s">
        <v>2</v>
      </c>
      <c r="B6191" s="1235" t="s">
        <v>10335</v>
      </c>
      <c r="C6191" s="562" t="s">
        <v>5</v>
      </c>
      <c r="D6191" s="562" t="s">
        <v>10336</v>
      </c>
      <c r="F6191" s="562" t="s">
        <v>32</v>
      </c>
      <c r="G6191" s="1031">
        <v>1</v>
      </c>
      <c r="H6191" s="707"/>
      <c r="J6191" s="643">
        <v>45681</v>
      </c>
      <c r="K6191" s="644" t="s">
        <v>5</v>
      </c>
      <c r="L6191" s="274" t="s">
        <v>10337</v>
      </c>
    </row>
    <row r="6192" spans="1:19" ht="23.25" hidden="1" customHeight="1" x14ac:dyDescent="0.25">
      <c r="A6192" s="330" t="s">
        <v>2</v>
      </c>
      <c r="B6192" s="1235" t="s">
        <v>10338</v>
      </c>
      <c r="C6192" s="562" t="s">
        <v>5</v>
      </c>
      <c r="D6192" s="562" t="s">
        <v>10336</v>
      </c>
      <c r="F6192" s="562" t="s">
        <v>32</v>
      </c>
      <c r="G6192" s="1031">
        <v>1</v>
      </c>
      <c r="H6192" s="707"/>
      <c r="J6192" s="643">
        <v>45681</v>
      </c>
      <c r="K6192" s="644" t="s">
        <v>5</v>
      </c>
      <c r="L6192" s="274" t="s">
        <v>10337</v>
      </c>
    </row>
    <row r="6193" spans="1:23" ht="23.25" hidden="1" customHeight="1" x14ac:dyDescent="0.25">
      <c r="A6193" s="330" t="s">
        <v>2</v>
      </c>
      <c r="B6193" s="1235" t="s">
        <v>10339</v>
      </c>
      <c r="C6193" s="562" t="s">
        <v>5</v>
      </c>
      <c r="D6193" s="562" t="s">
        <v>10340</v>
      </c>
      <c r="F6193" s="562" t="s">
        <v>32</v>
      </c>
      <c r="G6193" s="1031">
        <v>1</v>
      </c>
      <c r="H6193" s="707"/>
      <c r="J6193" s="643">
        <v>45681</v>
      </c>
      <c r="K6193" s="644" t="s">
        <v>5</v>
      </c>
      <c r="L6193" s="274" t="s">
        <v>10337</v>
      </c>
    </row>
    <row r="6194" spans="1:23" ht="23.25" hidden="1" customHeight="1" x14ac:dyDescent="0.25">
      <c r="A6194" s="330" t="s">
        <v>2</v>
      </c>
      <c r="B6194" s="1235" t="s">
        <v>10341</v>
      </c>
      <c r="C6194" s="562" t="s">
        <v>5</v>
      </c>
      <c r="D6194" s="562" t="s">
        <v>10342</v>
      </c>
      <c r="F6194" s="562" t="s">
        <v>32</v>
      </c>
      <c r="G6194" s="1031">
        <v>1</v>
      </c>
      <c r="H6194" s="707"/>
      <c r="J6194" s="643">
        <v>45681</v>
      </c>
      <c r="K6194" s="644" t="s">
        <v>5</v>
      </c>
      <c r="L6194" s="274" t="s">
        <v>10337</v>
      </c>
    </row>
    <row r="6195" spans="1:23" ht="23.25" hidden="1" customHeight="1" x14ac:dyDescent="0.25">
      <c r="A6195" s="330" t="s">
        <v>2</v>
      </c>
      <c r="B6195" s="1235" t="s">
        <v>10343</v>
      </c>
      <c r="C6195" s="562" t="s">
        <v>5</v>
      </c>
      <c r="D6195" s="562" t="s">
        <v>10344</v>
      </c>
      <c r="F6195" s="562" t="s">
        <v>32</v>
      </c>
      <c r="G6195" s="1031">
        <v>1</v>
      </c>
      <c r="H6195" s="707"/>
      <c r="J6195" s="643">
        <v>45681</v>
      </c>
      <c r="K6195" s="644" t="s">
        <v>5</v>
      </c>
      <c r="L6195" s="274" t="s">
        <v>10337</v>
      </c>
    </row>
    <row r="6196" spans="1:23" ht="23.25" hidden="1" customHeight="1" x14ac:dyDescent="0.25">
      <c r="A6196" s="330" t="s">
        <v>2</v>
      </c>
      <c r="B6196" s="1235" t="s">
        <v>10345</v>
      </c>
      <c r="C6196" s="562" t="s">
        <v>5</v>
      </c>
      <c r="D6196" s="562" t="s">
        <v>9536</v>
      </c>
      <c r="F6196" s="562" t="s">
        <v>32</v>
      </c>
      <c r="G6196" s="1031">
        <v>1</v>
      </c>
      <c r="H6196" s="707"/>
      <c r="J6196" s="643">
        <v>45681</v>
      </c>
      <c r="K6196" s="644" t="s">
        <v>5</v>
      </c>
      <c r="L6196" s="274" t="s">
        <v>10337</v>
      </c>
    </row>
    <row r="6197" spans="1:23" ht="23.25" hidden="1" customHeight="1" x14ac:dyDescent="0.25">
      <c r="A6197" s="330" t="s">
        <v>2</v>
      </c>
      <c r="B6197" s="1235" t="s">
        <v>10346</v>
      </c>
      <c r="C6197" s="562" t="s">
        <v>5</v>
      </c>
      <c r="D6197" s="562" t="s">
        <v>9534</v>
      </c>
      <c r="F6197" s="562" t="s">
        <v>32</v>
      </c>
      <c r="G6197" s="1031">
        <v>1</v>
      </c>
      <c r="H6197" s="707"/>
      <c r="J6197" s="643">
        <v>45681</v>
      </c>
      <c r="K6197" s="644" t="s">
        <v>5</v>
      </c>
      <c r="L6197" s="274" t="s">
        <v>10337</v>
      </c>
    </row>
    <row r="6198" spans="1:23" ht="23.25" hidden="1" customHeight="1" x14ac:dyDescent="0.25">
      <c r="A6198" s="330" t="s">
        <v>2</v>
      </c>
      <c r="B6198" s="1235" t="s">
        <v>10347</v>
      </c>
      <c r="C6198" s="562" t="s">
        <v>5</v>
      </c>
      <c r="D6198" s="562" t="s">
        <v>10348</v>
      </c>
      <c r="F6198" s="562" t="s">
        <v>32</v>
      </c>
      <c r="G6198" s="1031">
        <v>1</v>
      </c>
      <c r="H6198" s="707"/>
      <c r="J6198" s="643">
        <v>45681</v>
      </c>
      <c r="K6198" s="644" t="s">
        <v>5</v>
      </c>
      <c r="L6198" s="274" t="s">
        <v>10337</v>
      </c>
    </row>
    <row r="6199" spans="1:23" ht="23.25" hidden="1" customHeight="1" x14ac:dyDescent="0.25">
      <c r="A6199" s="330" t="s">
        <v>2</v>
      </c>
      <c r="B6199" s="1235" t="s">
        <v>10349</v>
      </c>
      <c r="C6199" s="562" t="s">
        <v>5</v>
      </c>
      <c r="D6199" s="562" t="s">
        <v>9532</v>
      </c>
      <c r="F6199" s="562" t="s">
        <v>32</v>
      </c>
      <c r="G6199" s="1031">
        <v>1</v>
      </c>
      <c r="H6199" s="707"/>
      <c r="J6199" s="643">
        <v>45681</v>
      </c>
      <c r="K6199" s="644" t="s">
        <v>5</v>
      </c>
      <c r="L6199" s="274" t="s">
        <v>10337</v>
      </c>
    </row>
    <row r="6200" spans="1:23" ht="23.25" hidden="1" customHeight="1" x14ac:dyDescent="0.25">
      <c r="A6200" s="330" t="s">
        <v>2</v>
      </c>
      <c r="B6200" s="1235" t="s">
        <v>10350</v>
      </c>
      <c r="C6200" s="562" t="s">
        <v>5</v>
      </c>
      <c r="D6200" s="562" t="s">
        <v>10344</v>
      </c>
      <c r="F6200" s="562" t="s">
        <v>32</v>
      </c>
      <c r="G6200" s="1031">
        <v>1</v>
      </c>
      <c r="H6200" s="707"/>
      <c r="J6200" s="643">
        <v>45681</v>
      </c>
      <c r="K6200" s="644" t="s">
        <v>5</v>
      </c>
      <c r="L6200" s="274" t="s">
        <v>10337</v>
      </c>
    </row>
    <row r="6201" spans="1:23" ht="23.25" hidden="1" customHeight="1" x14ac:dyDescent="0.25">
      <c r="A6201" s="124" t="s">
        <v>9</v>
      </c>
      <c r="B6201" s="124" t="s">
        <v>10351</v>
      </c>
      <c r="C6201" s="118" t="s">
        <v>3533</v>
      </c>
      <c r="D6201" s="118" t="s">
        <v>10286</v>
      </c>
      <c r="E6201" s="124" t="s">
        <v>10352</v>
      </c>
      <c r="F6201" s="118" t="s">
        <v>50</v>
      </c>
      <c r="G6201" s="661">
        <v>10</v>
      </c>
      <c r="H6201" s="650"/>
      <c r="I6201" s="650"/>
      <c r="J6201" s="500">
        <v>45682</v>
      </c>
      <c r="K6201" s="673" t="s">
        <v>234</v>
      </c>
      <c r="L6201" s="276"/>
      <c r="M6201" s="652" t="s">
        <v>193</v>
      </c>
      <c r="N6201" s="654">
        <v>45686</v>
      </c>
      <c r="O6201" s="653">
        <v>45693</v>
      </c>
      <c r="P6201" s="276"/>
      <c r="Q6201" s="271" t="s">
        <v>100</v>
      </c>
      <c r="R6201" s="86"/>
    </row>
    <row r="6202" spans="1:23" ht="28.5" hidden="1" customHeight="1" x14ac:dyDescent="0.25">
      <c r="A6202" s="330" t="s">
        <v>2</v>
      </c>
      <c r="B6202" s="330" t="s">
        <v>10353</v>
      </c>
      <c r="C6202" s="562" t="s">
        <v>5</v>
      </c>
      <c r="D6202" s="562" t="s">
        <v>10354</v>
      </c>
      <c r="E6202" s="330" t="s">
        <v>10355</v>
      </c>
      <c r="F6202" s="562" t="s">
        <v>32</v>
      </c>
      <c r="G6202" s="1031">
        <v>1</v>
      </c>
      <c r="H6202" s="707">
        <v>9251.61</v>
      </c>
      <c r="I6202" s="707">
        <f>G6202*H6202</f>
        <v>9251.61</v>
      </c>
      <c r="J6202" s="643">
        <v>45684</v>
      </c>
      <c r="K6202" s="644" t="s">
        <v>5</v>
      </c>
      <c r="M6202" s="645" t="s">
        <v>193</v>
      </c>
      <c r="N6202" s="754" t="s">
        <v>10356</v>
      </c>
    </row>
    <row r="6203" spans="1:23" ht="23.25" hidden="1" customHeight="1" x14ac:dyDescent="0.25">
      <c r="A6203" s="590" t="s">
        <v>9</v>
      </c>
      <c r="B6203" s="536" t="s">
        <v>8341</v>
      </c>
      <c r="C6203" s="122" t="s">
        <v>7688</v>
      </c>
      <c r="D6203" s="122" t="s">
        <v>7689</v>
      </c>
      <c r="E6203" s="1300" t="s">
        <v>10180</v>
      </c>
      <c r="F6203" s="122" t="s">
        <v>8873</v>
      </c>
      <c r="G6203" s="122">
        <v>12</v>
      </c>
      <c r="H6203" s="1301"/>
      <c r="I6203" s="1301"/>
      <c r="J6203" s="500" t="s">
        <v>10357</v>
      </c>
      <c r="K6203" s="673" t="s">
        <v>234</v>
      </c>
      <c r="L6203" s="568"/>
      <c r="M6203" s="844" t="s">
        <v>193</v>
      </c>
      <c r="N6203" s="654">
        <v>45693</v>
      </c>
      <c r="O6203" s="951">
        <v>45696</v>
      </c>
      <c r="P6203" s="122"/>
      <c r="Q6203" s="269" t="s">
        <v>100</v>
      </c>
      <c r="R6203" s="614"/>
      <c r="S6203" s="640"/>
      <c r="T6203" s="640"/>
      <c r="U6203" s="640"/>
      <c r="V6203" s="640"/>
      <c r="W6203" s="640"/>
    </row>
    <row r="6204" spans="1:23" ht="31.5" hidden="1" customHeight="1" x14ac:dyDescent="0.25">
      <c r="A6204" s="330" t="s">
        <v>7</v>
      </c>
      <c r="B6204" s="330" t="s">
        <v>10358</v>
      </c>
      <c r="D6204" s="562" t="s">
        <v>10359</v>
      </c>
      <c r="E6204" s="330" t="s">
        <v>10360</v>
      </c>
      <c r="F6204" s="562" t="s">
        <v>32</v>
      </c>
      <c r="G6204" s="1031">
        <v>6</v>
      </c>
      <c r="H6204" s="707">
        <v>571.20000000000005</v>
      </c>
      <c r="I6204" s="707">
        <f>H6204*G6204</f>
        <v>3427.2000000000003</v>
      </c>
      <c r="J6204" s="643">
        <v>45685</v>
      </c>
      <c r="K6204" s="644" t="s">
        <v>33</v>
      </c>
      <c r="M6204" s="645" t="s">
        <v>193</v>
      </c>
      <c r="N6204" s="754">
        <v>45686</v>
      </c>
      <c r="O6204" s="957">
        <v>45693</v>
      </c>
    </row>
    <row r="6205" spans="1:23" ht="23.25" hidden="1" customHeight="1" x14ac:dyDescent="0.25">
      <c r="A6205" s="124" t="s">
        <v>0</v>
      </c>
      <c r="B6205" s="124" t="s">
        <v>10361</v>
      </c>
      <c r="C6205" s="118" t="s">
        <v>185</v>
      </c>
      <c r="D6205" s="118" t="s">
        <v>10362</v>
      </c>
      <c r="E6205" s="124" t="s">
        <v>10361</v>
      </c>
      <c r="F6205" s="118" t="s">
        <v>50</v>
      </c>
      <c r="G6205" s="661">
        <v>2</v>
      </c>
      <c r="H6205" s="650"/>
      <c r="I6205" s="650" t="s">
        <v>10363</v>
      </c>
      <c r="J6205" s="500">
        <v>45685</v>
      </c>
      <c r="K6205" s="673" t="s">
        <v>33</v>
      </c>
      <c r="L6205" s="276"/>
      <c r="M6205" s="652" t="s">
        <v>193</v>
      </c>
      <c r="N6205" s="654">
        <v>45686</v>
      </c>
      <c r="O6205" s="653">
        <v>45693</v>
      </c>
      <c r="P6205" s="276"/>
      <c r="Q6205" s="271" t="s">
        <v>67</v>
      </c>
      <c r="R6205" s="86"/>
    </row>
    <row r="6206" spans="1:23" ht="23.25" hidden="1" customHeight="1" x14ac:dyDescent="0.25">
      <c r="A6206" s="330" t="s">
        <v>9</v>
      </c>
      <c r="B6206" s="330" t="s">
        <v>10138</v>
      </c>
      <c r="C6206" s="559" t="s">
        <v>7448</v>
      </c>
      <c r="D6206" s="1292" t="s">
        <v>7516</v>
      </c>
      <c r="E6206" s="1293" t="s">
        <v>7517</v>
      </c>
      <c r="F6206" s="1292" t="s">
        <v>8873</v>
      </c>
      <c r="G6206" s="1302">
        <v>3</v>
      </c>
      <c r="H6206" s="707"/>
      <c r="I6206" s="642">
        <f t="shared" ref="I6206" si="145">G6206*H6206</f>
        <v>0</v>
      </c>
      <c r="J6206" s="643">
        <v>45686</v>
      </c>
      <c r="K6206" s="644" t="s">
        <v>5</v>
      </c>
      <c r="L6206" s="1303" t="s">
        <v>9714</v>
      </c>
      <c r="M6206" s="645" t="s">
        <v>193</v>
      </c>
      <c r="N6206" s="646"/>
    </row>
    <row r="6207" spans="1:23" ht="23.25" hidden="1" customHeight="1" x14ac:dyDescent="0.25">
      <c r="A6207" s="560" t="s">
        <v>7</v>
      </c>
      <c r="B6207" s="560" t="s">
        <v>10364</v>
      </c>
      <c r="C6207" s="559"/>
      <c r="D6207" s="562" t="s">
        <v>10365</v>
      </c>
      <c r="E6207" s="560" t="s">
        <v>10364</v>
      </c>
      <c r="F6207" s="562" t="s">
        <v>50</v>
      </c>
      <c r="G6207" s="562">
        <v>1</v>
      </c>
      <c r="H6207" s="1082"/>
      <c r="I6207" s="1106" t="s">
        <v>10366</v>
      </c>
      <c r="J6207" s="643">
        <v>45691</v>
      </c>
      <c r="K6207" s="562" t="s">
        <v>33</v>
      </c>
      <c r="L6207" s="1204"/>
      <c r="M6207" s="645" t="s">
        <v>3014</v>
      </c>
      <c r="N6207" s="754">
        <v>45686</v>
      </c>
      <c r="O6207" s="957">
        <v>45693</v>
      </c>
      <c r="P6207" s="647"/>
      <c r="R6207" s="562"/>
      <c r="S6207" s="559"/>
      <c r="T6207" s="559"/>
      <c r="U6207" s="559"/>
      <c r="V6207" s="559"/>
      <c r="W6207" s="559"/>
    </row>
    <row r="6208" spans="1:23" ht="23.25" hidden="1" customHeight="1" x14ac:dyDescent="0.25">
      <c r="A6208" s="330" t="s">
        <v>7</v>
      </c>
      <c r="B6208" s="330" t="s">
        <v>10367</v>
      </c>
      <c r="D6208" s="562" t="s">
        <v>10368</v>
      </c>
      <c r="E6208" s="330" t="s">
        <v>10369</v>
      </c>
      <c r="F6208" s="562" t="s">
        <v>32</v>
      </c>
      <c r="G6208" s="1031">
        <v>1</v>
      </c>
      <c r="H6208" s="707"/>
      <c r="K6208" s="644" t="s">
        <v>33</v>
      </c>
      <c r="M6208" s="645" t="s">
        <v>193</v>
      </c>
      <c r="N6208" s="754">
        <v>45686</v>
      </c>
      <c r="O6208" s="957">
        <v>45693</v>
      </c>
    </row>
    <row r="6209" spans="1:23" ht="33.75" hidden="1" customHeight="1" x14ac:dyDescent="0.25">
      <c r="A6209" s="124" t="s">
        <v>0</v>
      </c>
      <c r="B6209" s="124" t="s">
        <v>10370</v>
      </c>
      <c r="C6209" s="118" t="s">
        <v>10371</v>
      </c>
      <c r="D6209" s="118" t="s">
        <v>10372</v>
      </c>
      <c r="E6209" s="523" t="s">
        <v>10373</v>
      </c>
      <c r="F6209" s="118" t="s">
        <v>3141</v>
      </c>
      <c r="G6209" s="661">
        <v>2</v>
      </c>
      <c r="H6209" s="650">
        <v>52</v>
      </c>
      <c r="I6209" s="650">
        <f>H6209*G6209</f>
        <v>104</v>
      </c>
      <c r="J6209" s="500" t="s">
        <v>10374</v>
      </c>
      <c r="K6209" s="673" t="s">
        <v>33</v>
      </c>
      <c r="L6209" s="276"/>
      <c r="M6209" s="652" t="s">
        <v>1873</v>
      </c>
      <c r="N6209" s="654">
        <v>45700</v>
      </c>
      <c r="O6209" s="653">
        <v>45700</v>
      </c>
      <c r="P6209" s="276"/>
      <c r="Q6209" s="271" t="s">
        <v>100</v>
      </c>
      <c r="R6209" s="86"/>
    </row>
    <row r="6210" spans="1:23" ht="23.25" hidden="1" customHeight="1" x14ac:dyDescent="0.25">
      <c r="A6210" s="330" t="s">
        <v>2</v>
      </c>
      <c r="B6210" s="330" t="s">
        <v>10375</v>
      </c>
      <c r="C6210" s="559" t="s">
        <v>7448</v>
      </c>
      <c r="D6210" s="562" t="s">
        <v>10376</v>
      </c>
      <c r="E6210" s="330" t="s">
        <v>10377</v>
      </c>
      <c r="F6210" s="562" t="s">
        <v>32</v>
      </c>
      <c r="G6210" s="1031">
        <v>1</v>
      </c>
      <c r="H6210" s="707">
        <v>6548.29</v>
      </c>
      <c r="I6210" s="707">
        <f t="shared" ref="I6210:I6213" si="146">G6210*H6210</f>
        <v>6548.29</v>
      </c>
      <c r="J6210" s="643">
        <v>45687</v>
      </c>
      <c r="K6210" s="644" t="s">
        <v>5</v>
      </c>
      <c r="L6210" s="274" t="s">
        <v>10378</v>
      </c>
      <c r="M6210" s="645" t="s">
        <v>4279</v>
      </c>
    </row>
    <row r="6211" spans="1:23" ht="23.25" hidden="1" customHeight="1" x14ac:dyDescent="0.25">
      <c r="A6211" s="330" t="s">
        <v>2</v>
      </c>
      <c r="B6211" s="330" t="s">
        <v>10379</v>
      </c>
      <c r="C6211" s="559" t="s">
        <v>7448</v>
      </c>
      <c r="D6211" s="562" t="s">
        <v>10380</v>
      </c>
      <c r="E6211" s="330" t="s">
        <v>10381</v>
      </c>
      <c r="F6211" s="562" t="s">
        <v>32</v>
      </c>
      <c r="G6211" s="1031">
        <v>1</v>
      </c>
      <c r="H6211" s="707">
        <v>7237.54</v>
      </c>
      <c r="I6211" s="707">
        <f t="shared" si="146"/>
        <v>7237.54</v>
      </c>
      <c r="J6211" s="643">
        <v>45687</v>
      </c>
      <c r="K6211" s="644" t="s">
        <v>5</v>
      </c>
      <c r="L6211" s="274" t="s">
        <v>10378</v>
      </c>
      <c r="M6211" s="645" t="s">
        <v>4279</v>
      </c>
    </row>
    <row r="6212" spans="1:23" ht="36.75" hidden="1" customHeight="1" x14ac:dyDescent="0.25">
      <c r="A6212" s="330" t="s">
        <v>2</v>
      </c>
      <c r="B6212" s="542" t="s">
        <v>10382</v>
      </c>
      <c r="C6212" s="562" t="s">
        <v>198</v>
      </c>
      <c r="D6212" s="562" t="s">
        <v>10383</v>
      </c>
      <c r="E6212" s="330" t="s">
        <v>10384</v>
      </c>
      <c r="F6212" s="562" t="s">
        <v>32</v>
      </c>
      <c r="G6212" s="1031">
        <v>1</v>
      </c>
      <c r="H6212" s="707">
        <v>1225.25</v>
      </c>
      <c r="I6212" s="707">
        <v>1225.25</v>
      </c>
      <c r="J6212" s="643">
        <v>45687</v>
      </c>
      <c r="K6212" s="644" t="s">
        <v>3</v>
      </c>
      <c r="L6212" s="593" t="s">
        <v>10220</v>
      </c>
      <c r="M6212" s="645" t="s">
        <v>4237</v>
      </c>
    </row>
    <row r="6213" spans="1:23" ht="23.25" hidden="1" customHeight="1" x14ac:dyDescent="0.25">
      <c r="A6213" s="330" t="s">
        <v>2</v>
      </c>
      <c r="B6213" s="330" t="s">
        <v>10385</v>
      </c>
      <c r="C6213" s="562" t="s">
        <v>5</v>
      </c>
      <c r="D6213" s="562" t="s">
        <v>10386</v>
      </c>
      <c r="E6213" s="330" t="s">
        <v>10387</v>
      </c>
      <c r="F6213" s="562" t="s">
        <v>32</v>
      </c>
      <c r="G6213" s="1031">
        <v>1</v>
      </c>
      <c r="H6213" s="707"/>
      <c r="I6213" s="707">
        <f t="shared" si="146"/>
        <v>0</v>
      </c>
      <c r="J6213" s="643">
        <v>45687</v>
      </c>
      <c r="K6213" s="644" t="s">
        <v>5</v>
      </c>
      <c r="M6213" s="645" t="s">
        <v>4279</v>
      </c>
    </row>
    <row r="6214" spans="1:23" ht="33" hidden="1" customHeight="1" x14ac:dyDescent="0.25">
      <c r="A6214" s="330" t="s">
        <v>2</v>
      </c>
      <c r="B6214" s="330" t="s">
        <v>10388</v>
      </c>
      <c r="D6214" s="562" t="s">
        <v>10389</v>
      </c>
      <c r="E6214" s="330" t="s">
        <v>10388</v>
      </c>
      <c r="F6214" s="562" t="s">
        <v>32</v>
      </c>
      <c r="G6214" s="1031">
        <v>1</v>
      </c>
      <c r="H6214" s="707">
        <v>1610</v>
      </c>
      <c r="I6214" s="707">
        <v>1610</v>
      </c>
      <c r="J6214" s="643">
        <v>45687</v>
      </c>
      <c r="K6214" s="644" t="s">
        <v>1147</v>
      </c>
      <c r="L6214" s="274" t="s">
        <v>10390</v>
      </c>
      <c r="M6214" s="645" t="s">
        <v>4279</v>
      </c>
      <c r="N6214" s="754">
        <v>45699</v>
      </c>
      <c r="O6214" s="957">
        <v>45715</v>
      </c>
    </row>
    <row r="6215" spans="1:23" s="124" customFormat="1" ht="28.5" hidden="1" customHeight="1" x14ac:dyDescent="0.25">
      <c r="A6215" s="124" t="s">
        <v>7</v>
      </c>
      <c r="B6215" s="124" t="s">
        <v>10391</v>
      </c>
      <c r="C6215" s="118" t="s">
        <v>10392</v>
      </c>
      <c r="D6215" s="118" t="s">
        <v>10393</v>
      </c>
      <c r="E6215" s="124" t="s">
        <v>10394</v>
      </c>
      <c r="F6215" s="118" t="s">
        <v>50</v>
      </c>
      <c r="G6215" s="661">
        <v>1</v>
      </c>
      <c r="H6215" s="650">
        <v>132</v>
      </c>
      <c r="I6215" s="650">
        <v>132</v>
      </c>
      <c r="J6215" s="500">
        <v>45692</v>
      </c>
      <c r="K6215" s="673" t="s">
        <v>33</v>
      </c>
      <c r="L6215" s="276"/>
      <c r="M6215" s="652" t="s">
        <v>4279</v>
      </c>
      <c r="N6215" s="654">
        <v>45694</v>
      </c>
      <c r="O6215" s="835"/>
      <c r="P6215" s="276"/>
      <c r="Q6215" s="271" t="s">
        <v>67</v>
      </c>
      <c r="R6215" s="86"/>
    </row>
    <row r="6216" spans="1:23" ht="45" hidden="1" x14ac:dyDescent="0.25">
      <c r="A6216" s="533" t="s">
        <v>5327</v>
      </c>
      <c r="B6216" s="330" t="s">
        <v>10395</v>
      </c>
      <c r="C6216" s="1111" t="s">
        <v>2079</v>
      </c>
      <c r="D6216" s="562" t="s">
        <v>10396</v>
      </c>
      <c r="E6216" s="330" t="s">
        <v>5337</v>
      </c>
      <c r="F6216" s="633" t="s">
        <v>44</v>
      </c>
      <c r="G6216" s="1112">
        <v>4</v>
      </c>
      <c r="H6216" s="1021">
        <v>17.64</v>
      </c>
      <c r="I6216" s="1021">
        <f>G6216*H6216</f>
        <v>70.56</v>
      </c>
      <c r="J6216" s="1174">
        <v>45779</v>
      </c>
      <c r="K6216" s="1113" t="s">
        <v>33</v>
      </c>
      <c r="L6216" s="1114"/>
      <c r="M6216" s="1024" t="s">
        <v>4279</v>
      </c>
      <c r="N6216" s="1025">
        <v>45695</v>
      </c>
      <c r="O6216" s="957">
        <v>45700</v>
      </c>
      <c r="P6216" s="1111"/>
      <c r="Q6216" s="1175"/>
      <c r="R6216" s="1123"/>
      <c r="S6216" s="564"/>
      <c r="T6216" s="564"/>
      <c r="U6216" s="564"/>
      <c r="V6216" s="564"/>
      <c r="W6216" s="564"/>
    </row>
    <row r="6217" spans="1:23" ht="45" hidden="1" x14ac:dyDescent="0.25">
      <c r="A6217" s="533" t="s">
        <v>5327</v>
      </c>
      <c r="B6217" s="330" t="s">
        <v>10397</v>
      </c>
      <c r="C6217" s="1111" t="s">
        <v>2079</v>
      </c>
      <c r="D6217" s="562" t="s">
        <v>10398</v>
      </c>
      <c r="E6217" s="330" t="s">
        <v>5334</v>
      </c>
      <c r="F6217" s="633" t="s">
        <v>44</v>
      </c>
      <c r="G6217" s="1112">
        <v>4</v>
      </c>
      <c r="H6217" s="1021">
        <v>12.33</v>
      </c>
      <c r="I6217" s="1021">
        <f>G6217*H6217</f>
        <v>49.32</v>
      </c>
      <c r="J6217" s="1174">
        <v>45779</v>
      </c>
      <c r="K6217" s="1113" t="s">
        <v>33</v>
      </c>
      <c r="L6217" s="1114"/>
      <c r="M6217" s="1024" t="s">
        <v>4279</v>
      </c>
      <c r="N6217" s="1025">
        <v>45695</v>
      </c>
      <c r="O6217" s="957">
        <v>45700</v>
      </c>
      <c r="P6217" s="1111"/>
      <c r="Q6217" s="1175"/>
      <c r="R6217" s="1123"/>
      <c r="S6217" s="564"/>
      <c r="T6217" s="564"/>
      <c r="U6217" s="564"/>
      <c r="V6217" s="564"/>
      <c r="W6217" s="564"/>
    </row>
    <row r="6218" spans="1:23" ht="21.75" hidden="1" customHeight="1" x14ac:dyDescent="0.25">
      <c r="A6218" s="330" t="s">
        <v>4</v>
      </c>
      <c r="B6218" s="330" t="s">
        <v>10399</v>
      </c>
      <c r="C6218" s="562" t="s">
        <v>8831</v>
      </c>
      <c r="D6218" s="562">
        <v>173150202</v>
      </c>
      <c r="E6218" s="330" t="s">
        <v>10400</v>
      </c>
      <c r="F6218" s="562" t="s">
        <v>10401</v>
      </c>
      <c r="G6218" s="1031">
        <v>1</v>
      </c>
      <c r="H6218" s="707"/>
      <c r="J6218" s="643">
        <v>45693</v>
      </c>
      <c r="K6218" s="644" t="s">
        <v>1560</v>
      </c>
      <c r="M6218" s="645" t="s">
        <v>4279</v>
      </c>
      <c r="N6218" s="1025">
        <v>45699</v>
      </c>
      <c r="O6218" s="957">
        <v>45702</v>
      </c>
    </row>
    <row r="6219" spans="1:23" ht="24" hidden="1" customHeight="1" x14ac:dyDescent="0.25">
      <c r="A6219" s="330" t="s">
        <v>4</v>
      </c>
      <c r="B6219" s="1288" t="s">
        <v>10399</v>
      </c>
      <c r="C6219" s="562" t="s">
        <v>8831</v>
      </c>
      <c r="D6219" s="562">
        <v>154910103</v>
      </c>
      <c r="E6219" s="330" t="s">
        <v>10402</v>
      </c>
      <c r="F6219" s="562" t="s">
        <v>10401</v>
      </c>
      <c r="G6219" s="1031">
        <v>1</v>
      </c>
      <c r="H6219" s="707"/>
      <c r="J6219" s="643">
        <v>45693</v>
      </c>
      <c r="K6219" s="644" t="s">
        <v>1560</v>
      </c>
      <c r="M6219" s="645" t="s">
        <v>4279</v>
      </c>
      <c r="N6219" s="1025">
        <v>45699</v>
      </c>
      <c r="O6219" s="957">
        <v>45702</v>
      </c>
    </row>
    <row r="6220" spans="1:23" ht="23.25" hidden="1" customHeight="1" x14ac:dyDescent="0.25">
      <c r="A6220" s="330" t="s">
        <v>4</v>
      </c>
      <c r="B6220" s="1288" t="s">
        <v>10399</v>
      </c>
      <c r="C6220" s="562" t="s">
        <v>8831</v>
      </c>
      <c r="D6220" s="562">
        <v>105870109</v>
      </c>
      <c r="E6220" s="330" t="s">
        <v>10403</v>
      </c>
      <c r="F6220" s="562" t="s">
        <v>10401</v>
      </c>
      <c r="G6220" s="1031">
        <v>1</v>
      </c>
      <c r="H6220" s="707"/>
      <c r="J6220" s="643">
        <v>45693</v>
      </c>
      <c r="K6220" s="644" t="s">
        <v>1560</v>
      </c>
      <c r="M6220" s="645" t="s">
        <v>4279</v>
      </c>
      <c r="N6220" s="1025">
        <v>45699</v>
      </c>
      <c r="O6220" s="957">
        <v>45702</v>
      </c>
    </row>
    <row r="6221" spans="1:23" ht="23.25" hidden="1" customHeight="1" x14ac:dyDescent="0.25">
      <c r="A6221" s="330" t="s">
        <v>4</v>
      </c>
      <c r="B6221" s="1288" t="s">
        <v>10399</v>
      </c>
      <c r="C6221" s="562" t="s">
        <v>8831</v>
      </c>
      <c r="D6221" s="562">
        <v>112260104</v>
      </c>
      <c r="E6221" s="330" t="s">
        <v>10404</v>
      </c>
      <c r="F6221" s="562" t="s">
        <v>10401</v>
      </c>
      <c r="G6221" s="1031">
        <v>1</v>
      </c>
      <c r="H6221" s="707"/>
      <c r="J6221" s="643">
        <v>45693</v>
      </c>
      <c r="K6221" s="644" t="s">
        <v>1560</v>
      </c>
      <c r="M6221" s="645" t="s">
        <v>4279</v>
      </c>
      <c r="N6221" s="1025">
        <v>45699</v>
      </c>
      <c r="O6221" s="957">
        <v>45702</v>
      </c>
    </row>
    <row r="6222" spans="1:23" ht="23.25" hidden="1" customHeight="1" x14ac:dyDescent="0.25">
      <c r="A6222" s="330" t="s">
        <v>4</v>
      </c>
      <c r="B6222" s="1288" t="s">
        <v>10399</v>
      </c>
      <c r="C6222" s="562" t="s">
        <v>8831</v>
      </c>
      <c r="D6222" s="562">
        <v>116600107</v>
      </c>
      <c r="E6222" s="330" t="s">
        <v>10405</v>
      </c>
      <c r="F6222" s="562" t="s">
        <v>10401</v>
      </c>
      <c r="G6222" s="1031">
        <v>1</v>
      </c>
      <c r="H6222" s="707"/>
      <c r="J6222" s="643">
        <v>45693</v>
      </c>
      <c r="K6222" s="644" t="s">
        <v>1560</v>
      </c>
      <c r="M6222" s="645" t="s">
        <v>4279</v>
      </c>
      <c r="N6222" s="1025">
        <v>45699</v>
      </c>
      <c r="O6222" s="957">
        <v>45702</v>
      </c>
    </row>
    <row r="6223" spans="1:23" ht="29.25" hidden="1" customHeight="1" x14ac:dyDescent="0.25">
      <c r="A6223" s="330" t="s">
        <v>4</v>
      </c>
      <c r="B6223" s="1288" t="s">
        <v>10399</v>
      </c>
      <c r="C6223" s="562" t="s">
        <v>8831</v>
      </c>
      <c r="D6223" s="562">
        <v>178200309</v>
      </c>
      <c r="E6223" s="330" t="s">
        <v>10406</v>
      </c>
      <c r="F6223" s="562" t="s">
        <v>10401</v>
      </c>
      <c r="G6223" s="1031">
        <v>1</v>
      </c>
      <c r="H6223" s="707"/>
      <c r="J6223" s="643">
        <v>45693</v>
      </c>
      <c r="K6223" s="644" t="s">
        <v>1560</v>
      </c>
      <c r="M6223" s="645" t="s">
        <v>4279</v>
      </c>
      <c r="N6223" s="1025">
        <v>45699</v>
      </c>
      <c r="O6223" s="957">
        <v>45702</v>
      </c>
    </row>
    <row r="6224" spans="1:23" ht="23.25" hidden="1" customHeight="1" x14ac:dyDescent="0.25">
      <c r="A6224" s="330" t="s">
        <v>4</v>
      </c>
      <c r="B6224" s="1288" t="s">
        <v>10399</v>
      </c>
      <c r="C6224" s="562" t="s">
        <v>8831</v>
      </c>
      <c r="D6224" s="562">
        <v>109740209</v>
      </c>
      <c r="E6224" s="330" t="s">
        <v>8875</v>
      </c>
      <c r="F6224" s="562" t="s">
        <v>10401</v>
      </c>
      <c r="G6224" s="1031">
        <v>1</v>
      </c>
      <c r="H6224" s="707"/>
      <c r="J6224" s="643">
        <v>45693</v>
      </c>
      <c r="K6224" s="644" t="s">
        <v>1560</v>
      </c>
      <c r="M6224" s="645" t="s">
        <v>4279</v>
      </c>
      <c r="N6224" s="1025">
        <v>45699</v>
      </c>
      <c r="O6224" s="957">
        <v>45702</v>
      </c>
    </row>
    <row r="6225" spans="1:15" ht="23.25" hidden="1" customHeight="1" x14ac:dyDescent="0.25">
      <c r="A6225" s="330" t="s">
        <v>4</v>
      </c>
      <c r="B6225" s="1288" t="s">
        <v>10399</v>
      </c>
      <c r="C6225" s="562" t="s">
        <v>8831</v>
      </c>
      <c r="D6225" s="562">
        <v>109420208</v>
      </c>
      <c r="E6225" s="330" t="s">
        <v>10407</v>
      </c>
      <c r="F6225" s="562" t="s">
        <v>10401</v>
      </c>
      <c r="G6225" s="1031">
        <v>1</v>
      </c>
      <c r="H6225" s="707"/>
      <c r="J6225" s="643">
        <v>45693</v>
      </c>
      <c r="K6225" s="644" t="s">
        <v>1560</v>
      </c>
      <c r="M6225" s="645" t="s">
        <v>4279</v>
      </c>
      <c r="N6225" s="1025">
        <v>45699</v>
      </c>
      <c r="O6225" s="957">
        <v>45702</v>
      </c>
    </row>
    <row r="6226" spans="1:15" ht="23.25" hidden="1" customHeight="1" x14ac:dyDescent="0.25">
      <c r="A6226" s="330" t="s">
        <v>4</v>
      </c>
      <c r="B6226" s="1288" t="s">
        <v>10399</v>
      </c>
      <c r="C6226" s="562" t="s">
        <v>8831</v>
      </c>
      <c r="D6226" s="562">
        <v>186680104</v>
      </c>
      <c r="E6226" s="330" t="s">
        <v>10408</v>
      </c>
      <c r="F6226" s="562" t="s">
        <v>10409</v>
      </c>
      <c r="G6226" s="1031">
        <v>2</v>
      </c>
      <c r="H6226" s="707"/>
      <c r="J6226" s="643">
        <v>45693</v>
      </c>
      <c r="K6226" s="644" t="s">
        <v>1560</v>
      </c>
      <c r="L6226" s="274" t="s">
        <v>10410</v>
      </c>
      <c r="N6226" s="1025">
        <v>45699</v>
      </c>
      <c r="O6226" s="957">
        <v>45702</v>
      </c>
    </row>
    <row r="6227" spans="1:15" ht="23.25" hidden="1" customHeight="1" x14ac:dyDescent="0.25">
      <c r="A6227" s="330" t="s">
        <v>4</v>
      </c>
      <c r="B6227" s="1288" t="s">
        <v>10399</v>
      </c>
      <c r="C6227" s="562" t="s">
        <v>8831</v>
      </c>
      <c r="D6227" s="562">
        <v>144140100</v>
      </c>
      <c r="E6227" s="330" t="s">
        <v>10411</v>
      </c>
      <c r="F6227" s="562" t="s">
        <v>10401</v>
      </c>
      <c r="G6227" s="1031">
        <v>1</v>
      </c>
      <c r="H6227" s="707"/>
      <c r="J6227" s="643">
        <v>45693</v>
      </c>
      <c r="K6227" s="644" t="s">
        <v>1560</v>
      </c>
      <c r="M6227" s="645" t="s">
        <v>4279</v>
      </c>
      <c r="N6227" s="1025">
        <v>45699</v>
      </c>
      <c r="O6227" s="957">
        <v>45702</v>
      </c>
    </row>
    <row r="6228" spans="1:15" ht="23.25" hidden="1" customHeight="1" x14ac:dyDescent="0.25">
      <c r="A6228" s="330" t="s">
        <v>4</v>
      </c>
      <c r="B6228" s="1288" t="s">
        <v>10399</v>
      </c>
      <c r="C6228" s="562" t="s">
        <v>8831</v>
      </c>
      <c r="D6228" s="562">
        <v>105860100</v>
      </c>
      <c r="E6228" s="330" t="s">
        <v>10412</v>
      </c>
      <c r="F6228" s="562" t="s">
        <v>10401</v>
      </c>
      <c r="G6228" s="1031">
        <v>1</v>
      </c>
      <c r="H6228" s="707"/>
      <c r="J6228" s="643">
        <v>45693</v>
      </c>
      <c r="K6228" s="644" t="s">
        <v>1560</v>
      </c>
      <c r="M6228" s="645" t="s">
        <v>4279</v>
      </c>
      <c r="N6228" s="1025">
        <v>45699</v>
      </c>
      <c r="O6228" s="957">
        <v>45702</v>
      </c>
    </row>
    <row r="6229" spans="1:15" ht="23.25" hidden="1" customHeight="1" x14ac:dyDescent="0.25">
      <c r="A6229" s="330" t="s">
        <v>4</v>
      </c>
      <c r="B6229" s="1288" t="s">
        <v>10399</v>
      </c>
      <c r="C6229" s="562" t="s">
        <v>8744</v>
      </c>
      <c r="D6229" s="562">
        <v>801101010</v>
      </c>
      <c r="E6229" s="330" t="s">
        <v>10413</v>
      </c>
      <c r="F6229" s="562" t="s">
        <v>10401</v>
      </c>
      <c r="G6229" s="1031">
        <v>1</v>
      </c>
      <c r="H6229" s="707"/>
      <c r="J6229" s="643">
        <v>45693</v>
      </c>
      <c r="K6229" s="644" t="s">
        <v>1560</v>
      </c>
      <c r="M6229" s="645" t="s">
        <v>4279</v>
      </c>
      <c r="N6229" s="1025">
        <v>45699</v>
      </c>
      <c r="O6229" s="957">
        <v>45702</v>
      </c>
    </row>
    <row r="6230" spans="1:15" ht="23.25" hidden="1" customHeight="1" x14ac:dyDescent="0.25">
      <c r="A6230" s="330" t="s">
        <v>4</v>
      </c>
      <c r="B6230" s="1288" t="s">
        <v>10399</v>
      </c>
      <c r="C6230" s="562" t="s">
        <v>10414</v>
      </c>
      <c r="D6230" s="562">
        <v>140000519</v>
      </c>
      <c r="E6230" s="330" t="s">
        <v>10415</v>
      </c>
      <c r="F6230" s="562" t="s">
        <v>10401</v>
      </c>
      <c r="G6230" s="1031">
        <v>1</v>
      </c>
      <c r="H6230" s="707"/>
      <c r="J6230" s="643">
        <v>45693</v>
      </c>
      <c r="K6230" s="644" t="s">
        <v>1560</v>
      </c>
      <c r="M6230" s="645" t="s">
        <v>4279</v>
      </c>
      <c r="N6230" s="1025">
        <v>45699</v>
      </c>
      <c r="O6230" s="957">
        <v>45702</v>
      </c>
    </row>
    <row r="6231" spans="1:15" ht="23.25" hidden="1" customHeight="1" x14ac:dyDescent="0.25">
      <c r="A6231" s="1281" t="s">
        <v>154</v>
      </c>
      <c r="B6231" s="330" t="s">
        <v>7812</v>
      </c>
      <c r="C6231" s="1282" t="s">
        <v>7448</v>
      </c>
      <c r="D6231" s="562" t="s">
        <v>7821</v>
      </c>
      <c r="E6231" s="552" t="s">
        <v>7822</v>
      </c>
      <c r="F6231" s="562" t="s">
        <v>32</v>
      </c>
      <c r="G6231" s="1282">
        <v>2</v>
      </c>
      <c r="H6231" s="707">
        <v>73.1815</v>
      </c>
      <c r="I6231" s="707">
        <f t="shared" ref="I6231" si="147">G6231*H6231</f>
        <v>146.363</v>
      </c>
      <c r="J6231" s="1117">
        <v>45693</v>
      </c>
      <c r="K6231" s="644" t="s">
        <v>5</v>
      </c>
      <c r="M6231" s="645" t="s">
        <v>4279</v>
      </c>
    </row>
    <row r="6232" spans="1:15" ht="42" hidden="1" customHeight="1" x14ac:dyDescent="0.25">
      <c r="A6232" s="330" t="s">
        <v>0</v>
      </c>
      <c r="B6232" s="330" t="s">
        <v>10416</v>
      </c>
      <c r="D6232" s="562" t="s">
        <v>10417</v>
      </c>
      <c r="E6232" s="330" t="s">
        <v>10418</v>
      </c>
      <c r="F6232" s="562" t="s">
        <v>32</v>
      </c>
      <c r="G6232" s="1031">
        <v>1</v>
      </c>
      <c r="H6232" s="707">
        <v>1720</v>
      </c>
      <c r="I6232" s="707">
        <v>1720</v>
      </c>
      <c r="J6232" s="643">
        <v>45693</v>
      </c>
      <c r="K6232" s="644" t="s">
        <v>7193</v>
      </c>
      <c r="L6232" s="274" t="s">
        <v>10419</v>
      </c>
      <c r="M6232" s="645" t="s">
        <v>4279</v>
      </c>
      <c r="N6232" s="754">
        <v>45694</v>
      </c>
      <c r="O6232" s="957">
        <v>45702</v>
      </c>
    </row>
    <row r="6233" spans="1:15" ht="23.25" hidden="1" customHeight="1" x14ac:dyDescent="0.25">
      <c r="A6233" s="330" t="s">
        <v>4</v>
      </c>
      <c r="B6233" s="330" t="s">
        <v>10420</v>
      </c>
      <c r="C6233" s="562" t="s">
        <v>2766</v>
      </c>
      <c r="D6233" s="562" t="s">
        <v>10421</v>
      </c>
      <c r="E6233" s="330" t="s">
        <v>10420</v>
      </c>
      <c r="F6233" s="562" t="s">
        <v>50</v>
      </c>
      <c r="G6233" s="1031">
        <v>1</v>
      </c>
      <c r="H6233" s="707"/>
      <c r="I6233" s="707">
        <v>225</v>
      </c>
      <c r="J6233" s="643">
        <v>45694</v>
      </c>
      <c r="K6233" s="644" t="s">
        <v>33</v>
      </c>
      <c r="M6233" s="645" t="s">
        <v>3014</v>
      </c>
      <c r="N6233" s="754">
        <v>45694</v>
      </c>
      <c r="O6233" s="1018">
        <v>45700</v>
      </c>
    </row>
    <row r="6234" spans="1:15" ht="23.25" hidden="1" customHeight="1" x14ac:dyDescent="0.25">
      <c r="A6234" s="330" t="s">
        <v>4</v>
      </c>
      <c r="B6234" s="1288" t="s">
        <v>10399</v>
      </c>
      <c r="C6234" s="562" t="s">
        <v>10422</v>
      </c>
      <c r="D6234" s="562" t="s">
        <v>10423</v>
      </c>
      <c r="E6234" s="330" t="s">
        <v>10424</v>
      </c>
      <c r="F6234" s="562" t="s">
        <v>10401</v>
      </c>
      <c r="G6234" s="1031">
        <v>1</v>
      </c>
      <c r="H6234" s="707"/>
      <c r="J6234" s="643">
        <v>45694</v>
      </c>
      <c r="K6234" s="644" t="s">
        <v>1560</v>
      </c>
      <c r="M6234" s="645" t="s">
        <v>4279</v>
      </c>
      <c r="N6234" s="1025">
        <v>45699</v>
      </c>
      <c r="O6234" s="957">
        <v>45702</v>
      </c>
    </row>
    <row r="6235" spans="1:15" ht="23.25" hidden="1" customHeight="1" x14ac:dyDescent="0.25">
      <c r="A6235" s="330" t="s">
        <v>4</v>
      </c>
      <c r="B6235" s="330" t="s">
        <v>10399</v>
      </c>
      <c r="C6235" s="562" t="s">
        <v>8831</v>
      </c>
      <c r="D6235" s="562">
        <v>112260203</v>
      </c>
      <c r="E6235" s="330" t="s">
        <v>10425</v>
      </c>
      <c r="F6235" s="562" t="s">
        <v>10401</v>
      </c>
      <c r="G6235" s="1031">
        <v>1</v>
      </c>
      <c r="H6235" s="707"/>
      <c r="J6235" s="643">
        <v>45694</v>
      </c>
      <c r="K6235" s="644" t="s">
        <v>1560</v>
      </c>
      <c r="M6235" s="645" t="s">
        <v>4279</v>
      </c>
      <c r="N6235" s="1025">
        <v>45699</v>
      </c>
      <c r="O6235" s="957">
        <v>45702</v>
      </c>
    </row>
    <row r="6236" spans="1:15" ht="23.25" hidden="1" customHeight="1" x14ac:dyDescent="0.25">
      <c r="A6236" s="330" t="s">
        <v>4</v>
      </c>
      <c r="B6236" s="330" t="s">
        <v>10399</v>
      </c>
      <c r="C6236" s="562" t="s">
        <v>8831</v>
      </c>
      <c r="D6236" s="562">
        <v>68940105</v>
      </c>
      <c r="E6236" s="330" t="s">
        <v>10426</v>
      </c>
      <c r="F6236" s="562" t="s">
        <v>10401</v>
      </c>
      <c r="G6236" s="1031">
        <v>1</v>
      </c>
      <c r="H6236" s="707"/>
      <c r="J6236" s="643">
        <v>45694</v>
      </c>
      <c r="K6236" s="644" t="s">
        <v>1560</v>
      </c>
      <c r="M6236" s="645" t="s">
        <v>4279</v>
      </c>
      <c r="N6236" s="1025">
        <v>45699</v>
      </c>
      <c r="O6236" s="957">
        <v>45702</v>
      </c>
    </row>
    <row r="6237" spans="1:15" ht="23.25" hidden="1" customHeight="1" x14ac:dyDescent="0.25">
      <c r="A6237" s="330" t="s">
        <v>4</v>
      </c>
      <c r="B6237" s="330" t="s">
        <v>10427</v>
      </c>
      <c r="C6237" s="562" t="s">
        <v>8831</v>
      </c>
      <c r="D6237" s="562">
        <v>173410309</v>
      </c>
      <c r="E6237" s="330" t="s">
        <v>10428</v>
      </c>
      <c r="F6237" s="562" t="s">
        <v>50</v>
      </c>
      <c r="G6237" s="1031">
        <v>1</v>
      </c>
      <c r="H6237" s="707"/>
      <c r="J6237" s="643">
        <v>45694</v>
      </c>
      <c r="K6237" s="644" t="s">
        <v>1560</v>
      </c>
      <c r="N6237" s="1025">
        <v>45699</v>
      </c>
      <c r="O6237" s="957">
        <v>45702</v>
      </c>
    </row>
    <row r="6238" spans="1:15" ht="23.25" hidden="1" customHeight="1" x14ac:dyDescent="0.25">
      <c r="A6238" s="330" t="s">
        <v>4</v>
      </c>
      <c r="B6238" s="330" t="s">
        <v>10399</v>
      </c>
      <c r="C6238" s="562" t="s">
        <v>8831</v>
      </c>
      <c r="D6238" s="562">
        <v>172260101</v>
      </c>
      <c r="E6238" s="330" t="s">
        <v>10429</v>
      </c>
      <c r="F6238" s="562" t="s">
        <v>10401</v>
      </c>
      <c r="G6238" s="1031">
        <v>1</v>
      </c>
      <c r="H6238" s="707"/>
      <c r="J6238" s="643">
        <v>45694</v>
      </c>
      <c r="K6238" s="644" t="s">
        <v>1560</v>
      </c>
      <c r="M6238" s="645" t="s">
        <v>4279</v>
      </c>
      <c r="N6238" s="1025">
        <v>45699</v>
      </c>
      <c r="O6238" s="957">
        <v>45702</v>
      </c>
    </row>
    <row r="6239" spans="1:15" ht="23.25" hidden="1" customHeight="1" x14ac:dyDescent="0.25">
      <c r="A6239" s="330" t="s">
        <v>4</v>
      </c>
      <c r="B6239" s="330" t="s">
        <v>10399</v>
      </c>
      <c r="C6239" s="562" t="s">
        <v>8831</v>
      </c>
      <c r="D6239" s="562">
        <v>117030106</v>
      </c>
      <c r="E6239" s="330" t="s">
        <v>10430</v>
      </c>
      <c r="F6239" s="562" t="s">
        <v>10401</v>
      </c>
      <c r="G6239" s="1031">
        <v>1</v>
      </c>
      <c r="H6239" s="707"/>
      <c r="J6239" s="643">
        <v>45694</v>
      </c>
      <c r="K6239" s="644" t="s">
        <v>1560</v>
      </c>
      <c r="M6239" s="645" t="s">
        <v>4279</v>
      </c>
      <c r="N6239" s="1025">
        <v>45699</v>
      </c>
      <c r="O6239" s="957">
        <v>45702</v>
      </c>
    </row>
    <row r="6240" spans="1:15" ht="23.25" hidden="1" customHeight="1" x14ac:dyDescent="0.25">
      <c r="A6240" s="330" t="s">
        <v>4</v>
      </c>
      <c r="B6240" s="330" t="s">
        <v>10399</v>
      </c>
      <c r="C6240" s="562" t="s">
        <v>8831</v>
      </c>
      <c r="D6240" s="562">
        <v>105810105</v>
      </c>
      <c r="E6240" s="330" t="s">
        <v>10431</v>
      </c>
      <c r="F6240" s="562" t="s">
        <v>10401</v>
      </c>
      <c r="G6240" s="1031">
        <v>1</v>
      </c>
      <c r="H6240" s="707"/>
      <c r="J6240" s="643">
        <v>45694</v>
      </c>
      <c r="K6240" s="644" t="s">
        <v>1560</v>
      </c>
      <c r="M6240" s="645" t="s">
        <v>4279</v>
      </c>
      <c r="N6240" s="1025">
        <v>45699</v>
      </c>
      <c r="O6240" s="957">
        <v>45702</v>
      </c>
    </row>
    <row r="6241" spans="1:18" ht="23.25" hidden="1" customHeight="1" x14ac:dyDescent="0.25">
      <c r="A6241" s="330" t="s">
        <v>4</v>
      </c>
      <c r="B6241" s="330" t="s">
        <v>10399</v>
      </c>
      <c r="C6241" s="562" t="s">
        <v>8831</v>
      </c>
      <c r="D6241" s="562">
        <v>116930108</v>
      </c>
      <c r="E6241" s="330" t="s">
        <v>10432</v>
      </c>
      <c r="F6241" s="562" t="s">
        <v>10401</v>
      </c>
      <c r="G6241" s="1031">
        <v>1</v>
      </c>
      <c r="H6241" s="707"/>
      <c r="J6241" s="643">
        <v>45694</v>
      </c>
      <c r="K6241" s="644" t="s">
        <v>1560</v>
      </c>
      <c r="M6241" s="645" t="s">
        <v>4279</v>
      </c>
      <c r="N6241" s="1025">
        <v>45699</v>
      </c>
      <c r="O6241" s="957">
        <v>45702</v>
      </c>
    </row>
    <row r="6242" spans="1:18" ht="23.25" hidden="1" customHeight="1" x14ac:dyDescent="0.25">
      <c r="A6242" s="330" t="s">
        <v>4</v>
      </c>
      <c r="B6242" s="330" t="s">
        <v>10399</v>
      </c>
      <c r="C6242" s="562" t="s">
        <v>8744</v>
      </c>
      <c r="D6242" s="562">
        <v>748171900</v>
      </c>
      <c r="E6242" s="330" t="s">
        <v>10433</v>
      </c>
      <c r="F6242" s="562" t="s">
        <v>10401</v>
      </c>
      <c r="G6242" s="1031">
        <v>1</v>
      </c>
      <c r="H6242" s="707"/>
      <c r="J6242" s="643">
        <v>45694</v>
      </c>
      <c r="K6242" s="644" t="s">
        <v>1560</v>
      </c>
      <c r="M6242" s="645" t="s">
        <v>4279</v>
      </c>
      <c r="N6242" s="1025">
        <v>45699</v>
      </c>
      <c r="O6242" s="957">
        <v>45702</v>
      </c>
    </row>
    <row r="6243" spans="1:18" ht="32.25" hidden="1" customHeight="1" x14ac:dyDescent="0.25">
      <c r="A6243" s="1283" t="s">
        <v>5522</v>
      </c>
      <c r="B6243" s="1283" t="s">
        <v>7501</v>
      </c>
      <c r="C6243" s="637" t="s">
        <v>5524</v>
      </c>
      <c r="D6243" s="1284" t="s">
        <v>6084</v>
      </c>
      <c r="E6243" s="695" t="s">
        <v>6085</v>
      </c>
      <c r="F6243" s="562" t="s">
        <v>94</v>
      </c>
      <c r="G6243" s="727">
        <v>11</v>
      </c>
      <c r="H6243" s="707"/>
      <c r="J6243" s="1117">
        <v>45720</v>
      </c>
      <c r="K6243" s="644" t="s">
        <v>10186</v>
      </c>
      <c r="L6243" s="274" t="s">
        <v>11019</v>
      </c>
      <c r="M6243" s="645" t="s">
        <v>4279</v>
      </c>
      <c r="N6243" s="1025">
        <v>45698</v>
      </c>
      <c r="O6243" s="957">
        <v>45702</v>
      </c>
    </row>
    <row r="6244" spans="1:18" ht="23.25" hidden="1" customHeight="1" x14ac:dyDescent="0.25">
      <c r="A6244" s="544" t="s">
        <v>5522</v>
      </c>
      <c r="B6244" s="544" t="s">
        <v>6080</v>
      </c>
      <c r="C6244" s="637" t="s">
        <v>5524</v>
      </c>
      <c r="D6244" s="637" t="s">
        <v>6081</v>
      </c>
      <c r="E6244" s="549" t="s">
        <v>6082</v>
      </c>
      <c r="F6244" s="562" t="s">
        <v>94</v>
      </c>
      <c r="G6244" s="727">
        <v>11</v>
      </c>
      <c r="H6244" s="707"/>
      <c r="J6244" s="1117">
        <v>45720</v>
      </c>
      <c r="K6244" s="644" t="s">
        <v>10186</v>
      </c>
      <c r="L6244" s="274" t="s">
        <v>11019</v>
      </c>
      <c r="M6244" s="645" t="s">
        <v>4279</v>
      </c>
      <c r="N6244" s="1025">
        <v>45698</v>
      </c>
      <c r="O6244" s="957">
        <v>45702</v>
      </c>
    </row>
    <row r="6245" spans="1:18" ht="23.25" hidden="1" customHeight="1" x14ac:dyDescent="0.25">
      <c r="A6245" s="625" t="s">
        <v>5522</v>
      </c>
      <c r="B6245" s="625" t="s">
        <v>6541</v>
      </c>
      <c r="C6245" s="1285" t="s">
        <v>5524</v>
      </c>
      <c r="D6245" s="1285" t="s">
        <v>6542</v>
      </c>
      <c r="E6245" s="1286" t="s">
        <v>6543</v>
      </c>
      <c r="F6245" s="562" t="s">
        <v>94</v>
      </c>
      <c r="G6245" s="1287">
        <v>8</v>
      </c>
      <c r="H6245" s="707"/>
      <c r="J6245" s="1117">
        <v>45720</v>
      </c>
      <c r="K6245" s="644" t="s">
        <v>10186</v>
      </c>
      <c r="L6245" s="274" t="s">
        <v>11019</v>
      </c>
      <c r="M6245" s="645" t="s">
        <v>4279</v>
      </c>
      <c r="N6245" s="1025">
        <v>45698</v>
      </c>
      <c r="O6245" s="957">
        <v>45702</v>
      </c>
    </row>
    <row r="6246" spans="1:18" ht="23.25" hidden="1" customHeight="1" x14ac:dyDescent="0.25">
      <c r="A6246" s="625" t="s">
        <v>5522</v>
      </c>
      <c r="B6246" s="625" t="s">
        <v>6534</v>
      </c>
      <c r="C6246" s="1285" t="s">
        <v>5524</v>
      </c>
      <c r="D6246" s="1285" t="s">
        <v>6535</v>
      </c>
      <c r="E6246" s="1286" t="s">
        <v>6536</v>
      </c>
      <c r="F6246" s="562" t="s">
        <v>94</v>
      </c>
      <c r="G6246" s="1287">
        <v>10</v>
      </c>
      <c r="H6246" s="707"/>
      <c r="J6246" s="1117">
        <v>45720</v>
      </c>
      <c r="K6246" s="644" t="s">
        <v>10186</v>
      </c>
      <c r="L6246" s="274" t="s">
        <v>11019</v>
      </c>
      <c r="M6246" s="645" t="s">
        <v>4279</v>
      </c>
      <c r="N6246" s="1025">
        <v>45698</v>
      </c>
      <c r="O6246" s="957">
        <v>45702</v>
      </c>
    </row>
    <row r="6247" spans="1:18" ht="23.25" hidden="1" customHeight="1" x14ac:dyDescent="0.25">
      <c r="A6247" s="625" t="s">
        <v>5522</v>
      </c>
      <c r="B6247" s="625" t="s">
        <v>6074</v>
      </c>
      <c r="C6247" s="1285" t="s">
        <v>5524</v>
      </c>
      <c r="D6247" s="1285" t="s">
        <v>6075</v>
      </c>
      <c r="E6247" s="1286" t="s">
        <v>6076</v>
      </c>
      <c r="F6247" s="562" t="s">
        <v>94</v>
      </c>
      <c r="G6247" s="1287">
        <v>5</v>
      </c>
      <c r="H6247" s="707">
        <v>0</v>
      </c>
      <c r="I6247" s="707">
        <f>H6247*G6247</f>
        <v>0</v>
      </c>
      <c r="J6247" s="1117">
        <v>45720</v>
      </c>
      <c r="K6247" s="644" t="s">
        <v>10186</v>
      </c>
      <c r="L6247" s="274" t="s">
        <v>11019</v>
      </c>
      <c r="M6247" s="645" t="s">
        <v>4279</v>
      </c>
      <c r="N6247" s="1025">
        <v>45698</v>
      </c>
      <c r="O6247" s="957">
        <v>45702</v>
      </c>
    </row>
    <row r="6248" spans="1:18" ht="23.25" hidden="1" customHeight="1" x14ac:dyDescent="0.25">
      <c r="A6248" s="625" t="s">
        <v>6444</v>
      </c>
      <c r="B6248" s="625" t="s">
        <v>6071</v>
      </c>
      <c r="C6248" s="1285" t="s">
        <v>5524</v>
      </c>
      <c r="D6248" s="1285" t="s">
        <v>6072</v>
      </c>
      <c r="E6248" s="1286" t="s">
        <v>6073</v>
      </c>
      <c r="F6248" s="562" t="s">
        <v>94</v>
      </c>
      <c r="G6248" s="1287">
        <v>11</v>
      </c>
      <c r="H6248" s="707"/>
      <c r="J6248" s="1117">
        <v>45720</v>
      </c>
      <c r="K6248" s="644" t="s">
        <v>10186</v>
      </c>
      <c r="L6248" s="274" t="s">
        <v>11019</v>
      </c>
      <c r="M6248" s="645" t="s">
        <v>4279</v>
      </c>
      <c r="N6248" s="1025">
        <v>45698</v>
      </c>
      <c r="O6248" s="957">
        <v>45702</v>
      </c>
    </row>
    <row r="6249" spans="1:18" ht="23.25" hidden="1" customHeight="1" x14ac:dyDescent="0.25">
      <c r="A6249" s="625" t="s">
        <v>5522</v>
      </c>
      <c r="B6249" s="625" t="s">
        <v>6544</v>
      </c>
      <c r="C6249" s="1285" t="s">
        <v>5524</v>
      </c>
      <c r="D6249" s="1285" t="s">
        <v>6545</v>
      </c>
      <c r="E6249" s="1286" t="s">
        <v>6546</v>
      </c>
      <c r="F6249" s="562" t="s">
        <v>94</v>
      </c>
      <c r="G6249" s="1287">
        <v>6</v>
      </c>
      <c r="H6249" s="707"/>
      <c r="J6249" s="1117">
        <v>45720</v>
      </c>
      <c r="K6249" s="644" t="s">
        <v>10186</v>
      </c>
      <c r="L6249" s="274" t="s">
        <v>11019</v>
      </c>
      <c r="M6249" s="645" t="s">
        <v>4279</v>
      </c>
      <c r="N6249" s="1025">
        <v>45698</v>
      </c>
      <c r="O6249" s="957">
        <v>45702</v>
      </c>
    </row>
    <row r="6250" spans="1:18" ht="23.25" hidden="1" customHeight="1" x14ac:dyDescent="0.25">
      <c r="A6250" s="625" t="s">
        <v>5522</v>
      </c>
      <c r="B6250" s="625" t="s">
        <v>10434</v>
      </c>
      <c r="C6250" s="1285" t="s">
        <v>5524</v>
      </c>
      <c r="D6250" s="1285" t="s">
        <v>6168</v>
      </c>
      <c r="E6250" s="1286" t="s">
        <v>6169</v>
      </c>
      <c r="F6250" s="562" t="s">
        <v>94</v>
      </c>
      <c r="G6250" s="1287">
        <v>2</v>
      </c>
      <c r="H6250" s="707"/>
      <c r="J6250" s="1117">
        <v>45720</v>
      </c>
      <c r="K6250" s="644" t="s">
        <v>10186</v>
      </c>
      <c r="M6250" s="645" t="s">
        <v>4237</v>
      </c>
      <c r="N6250" s="1025" t="s">
        <v>10435</v>
      </c>
    </row>
    <row r="6251" spans="1:18" ht="28.5" hidden="1" customHeight="1" x14ac:dyDescent="0.25">
      <c r="A6251" s="124" t="s">
        <v>7</v>
      </c>
      <c r="B6251" s="124" t="s">
        <v>10367</v>
      </c>
      <c r="C6251" s="118"/>
      <c r="D6251" s="118" t="s">
        <v>10436</v>
      </c>
      <c r="E6251" s="124" t="s">
        <v>10437</v>
      </c>
      <c r="F6251" s="118" t="s">
        <v>32</v>
      </c>
      <c r="G6251" s="661">
        <v>1</v>
      </c>
      <c r="H6251" s="650">
        <v>87.85</v>
      </c>
      <c r="I6251" s="650">
        <v>87.85</v>
      </c>
      <c r="J6251" s="500">
        <v>45695</v>
      </c>
      <c r="K6251" s="673" t="s">
        <v>33</v>
      </c>
      <c r="L6251" s="276"/>
      <c r="M6251" s="652" t="s">
        <v>1873</v>
      </c>
      <c r="N6251" s="654">
        <v>45705</v>
      </c>
      <c r="O6251" s="653">
        <v>45707</v>
      </c>
      <c r="P6251" s="276"/>
      <c r="Q6251" s="271" t="s">
        <v>100</v>
      </c>
      <c r="R6251" s="86"/>
    </row>
    <row r="6252" spans="1:18" ht="23.25" customHeight="1" x14ac:dyDescent="0.25">
      <c r="A6252" s="330" t="s">
        <v>7</v>
      </c>
      <c r="B6252" s="330" t="s">
        <v>10367</v>
      </c>
      <c r="E6252" s="330" t="s">
        <v>10438</v>
      </c>
      <c r="F6252" s="562" t="s">
        <v>32</v>
      </c>
      <c r="H6252" s="707"/>
      <c r="J6252" s="643">
        <v>45695</v>
      </c>
      <c r="K6252" s="644" t="s">
        <v>76</v>
      </c>
    </row>
    <row r="6253" spans="1:18" ht="23.25" customHeight="1" x14ac:dyDescent="0.25">
      <c r="A6253" s="330" t="s">
        <v>0</v>
      </c>
      <c r="B6253" s="330" t="s">
        <v>10439</v>
      </c>
      <c r="C6253" s="562" t="s">
        <v>10440</v>
      </c>
      <c r="D6253" s="562">
        <v>820402103</v>
      </c>
      <c r="E6253" s="330" t="s">
        <v>10439</v>
      </c>
      <c r="F6253" s="562" t="s">
        <v>50</v>
      </c>
      <c r="G6253" s="1031">
        <v>1</v>
      </c>
      <c r="H6253" s="707"/>
      <c r="J6253" s="643">
        <v>45698</v>
      </c>
      <c r="K6253" s="644" t="s">
        <v>76</v>
      </c>
      <c r="L6253" s="274" t="s">
        <v>10254</v>
      </c>
      <c r="M6253" s="645" t="s">
        <v>3014</v>
      </c>
      <c r="N6253" s="754">
        <v>45705</v>
      </c>
    </row>
    <row r="6254" spans="1:18" ht="23.25" hidden="1" customHeight="1" x14ac:dyDescent="0.25">
      <c r="A6254" s="459" t="s">
        <v>9</v>
      </c>
      <c r="B6254" s="445" t="s">
        <v>4342</v>
      </c>
      <c r="C6254" s="459"/>
      <c r="D6254" s="467" t="s">
        <v>4343</v>
      </c>
      <c r="E6254" s="441" t="s">
        <v>4344</v>
      </c>
      <c r="F6254" s="925" t="s">
        <v>50</v>
      </c>
      <c r="G6254" s="926">
        <v>1</v>
      </c>
      <c r="H6254" s="650"/>
      <c r="I6254" s="650"/>
      <c r="J6254" s="419">
        <v>45699</v>
      </c>
      <c r="K6254" s="612" t="s">
        <v>9234</v>
      </c>
      <c r="L6254" s="578"/>
      <c r="M6254" s="652" t="s">
        <v>1873</v>
      </c>
      <c r="N6254" s="654">
        <v>45707</v>
      </c>
      <c r="O6254" s="654">
        <v>45712</v>
      </c>
      <c r="P6254" s="442"/>
      <c r="Q6254" s="971" t="s">
        <v>100</v>
      </c>
      <c r="R6254" s="455">
        <v>2025</v>
      </c>
    </row>
    <row r="6255" spans="1:18" ht="27.75" hidden="1" customHeight="1" x14ac:dyDescent="0.25">
      <c r="A6255" s="330" t="s">
        <v>2</v>
      </c>
      <c r="B6255" s="330" t="s">
        <v>10441</v>
      </c>
      <c r="E6255" s="330" t="s">
        <v>10442</v>
      </c>
      <c r="F6255" s="562" t="s">
        <v>32</v>
      </c>
      <c r="H6255" s="707"/>
      <c r="J6255" s="643">
        <v>45699</v>
      </c>
      <c r="K6255" s="644" t="s">
        <v>1560</v>
      </c>
      <c r="L6255" s="274" t="s">
        <v>10443</v>
      </c>
      <c r="M6255" s="645" t="s">
        <v>1873</v>
      </c>
    </row>
    <row r="6256" spans="1:18" ht="23.25" hidden="1" customHeight="1" x14ac:dyDescent="0.25">
      <c r="A6256" s="330" t="s">
        <v>6</v>
      </c>
      <c r="B6256" s="330" t="s">
        <v>10444</v>
      </c>
      <c r="D6256" s="562" t="s">
        <v>10445</v>
      </c>
      <c r="E6256" s="330" t="s">
        <v>10446</v>
      </c>
      <c r="F6256" s="562" t="s">
        <v>32</v>
      </c>
      <c r="G6256" s="1031">
        <v>1</v>
      </c>
      <c r="H6256" s="707">
        <v>9308.25</v>
      </c>
      <c r="I6256" s="707">
        <v>9308.25</v>
      </c>
      <c r="J6256" s="643">
        <v>45699</v>
      </c>
      <c r="K6256" s="644" t="s">
        <v>10447</v>
      </c>
      <c r="L6256" s="274" t="s">
        <v>10448</v>
      </c>
      <c r="M6256" s="645" t="s">
        <v>1873</v>
      </c>
      <c r="N6256" s="754">
        <v>45702</v>
      </c>
    </row>
    <row r="6257" spans="1:18" ht="23.25" hidden="1" customHeight="1" x14ac:dyDescent="0.25">
      <c r="A6257" s="330" t="s">
        <v>9</v>
      </c>
      <c r="B6257" s="330" t="s">
        <v>8608</v>
      </c>
      <c r="C6257" s="562" t="s">
        <v>917</v>
      </c>
      <c r="D6257" s="562">
        <v>577</v>
      </c>
      <c r="E6257" s="330" t="s">
        <v>8608</v>
      </c>
      <c r="F6257" s="562" t="s">
        <v>50</v>
      </c>
      <c r="G6257" s="1031">
        <v>4</v>
      </c>
      <c r="H6257" s="707"/>
      <c r="J6257" s="1117">
        <v>45993</v>
      </c>
      <c r="K6257" s="644" t="s">
        <v>1560</v>
      </c>
      <c r="N6257" s="754" t="s">
        <v>10449</v>
      </c>
      <c r="P6257" s="272"/>
      <c r="Q6257" s="274"/>
      <c r="R6257" s="928">
        <f t="shared" ref="R6257" si="148">IF(F6257&lt;&gt;"",YEAR(J6257))</f>
        <v>2025</v>
      </c>
    </row>
    <row r="6258" spans="1:18" ht="54" hidden="1" customHeight="1" x14ac:dyDescent="0.25">
      <c r="A6258" s="330" t="s">
        <v>9</v>
      </c>
      <c r="B6258" s="330" t="s">
        <v>10450</v>
      </c>
      <c r="C6258" s="562" t="s">
        <v>10451</v>
      </c>
      <c r="D6258" s="562" t="s">
        <v>10452</v>
      </c>
      <c r="E6258" s="330" t="s">
        <v>10453</v>
      </c>
      <c r="F6258" s="562" t="s">
        <v>3141</v>
      </c>
      <c r="G6258" s="1031">
        <v>4</v>
      </c>
      <c r="H6258" s="707" t="s">
        <v>10454</v>
      </c>
      <c r="I6258" s="707" t="s">
        <v>10454</v>
      </c>
      <c r="J6258" s="643">
        <v>45715</v>
      </c>
      <c r="K6258" s="644" t="s">
        <v>10455</v>
      </c>
      <c r="M6258" s="645" t="s">
        <v>99</v>
      </c>
      <c r="N6258" s="754">
        <v>45715</v>
      </c>
      <c r="O6258" s="754">
        <v>45719</v>
      </c>
    </row>
    <row r="6259" spans="1:18" ht="23.25" hidden="1" customHeight="1" x14ac:dyDescent="0.25">
      <c r="A6259" s="330" t="s">
        <v>9</v>
      </c>
      <c r="B6259" s="330" t="s">
        <v>10456</v>
      </c>
      <c r="D6259" s="562" t="s">
        <v>10457</v>
      </c>
      <c r="E6259" s="330" t="s">
        <v>10456</v>
      </c>
      <c r="F6259" s="562" t="s">
        <v>50</v>
      </c>
      <c r="G6259" s="1031">
        <v>1</v>
      </c>
      <c r="H6259" s="707"/>
      <c r="J6259" s="643">
        <v>45700</v>
      </c>
      <c r="K6259" s="644" t="s">
        <v>234</v>
      </c>
      <c r="L6259" s="274" t="s">
        <v>10458</v>
      </c>
      <c r="M6259" s="645" t="s">
        <v>4237</v>
      </c>
      <c r="N6259" s="754">
        <v>45709</v>
      </c>
      <c r="O6259" s="754">
        <v>45712</v>
      </c>
    </row>
    <row r="6260" spans="1:18" ht="23.25" hidden="1" customHeight="1" x14ac:dyDescent="0.25">
      <c r="A6260" s="330" t="s">
        <v>9</v>
      </c>
      <c r="B6260" s="330" t="s">
        <v>10459</v>
      </c>
      <c r="D6260" s="562" t="s">
        <v>6340</v>
      </c>
      <c r="E6260" s="330" t="s">
        <v>10459</v>
      </c>
      <c r="F6260" s="562" t="s">
        <v>50</v>
      </c>
      <c r="G6260" s="1031">
        <v>3</v>
      </c>
      <c r="H6260" s="707"/>
      <c r="J6260" s="643">
        <v>45700</v>
      </c>
      <c r="K6260" s="644" t="s">
        <v>234</v>
      </c>
      <c r="L6260" s="274" t="s">
        <v>10458</v>
      </c>
      <c r="M6260" s="645" t="s">
        <v>4237</v>
      </c>
      <c r="N6260" s="754">
        <v>45709</v>
      </c>
      <c r="O6260" s="754">
        <v>45712</v>
      </c>
    </row>
    <row r="6261" spans="1:18" ht="23.25" hidden="1" customHeight="1" x14ac:dyDescent="0.25">
      <c r="A6261" s="544" t="s">
        <v>9</v>
      </c>
      <c r="B6261" s="544" t="s">
        <v>10460</v>
      </c>
      <c r="C6261" s="627"/>
      <c r="D6261" s="626">
        <v>116553</v>
      </c>
      <c r="E6261" s="545" t="s">
        <v>1865</v>
      </c>
      <c r="F6261" s="626" t="s">
        <v>10401</v>
      </c>
      <c r="G6261" s="626">
        <v>4</v>
      </c>
      <c r="H6261" s="707"/>
      <c r="J6261" s="1119" t="s">
        <v>10461</v>
      </c>
      <c r="K6261" s="604" t="s">
        <v>4712</v>
      </c>
      <c r="M6261" s="645" t="s">
        <v>3014</v>
      </c>
      <c r="N6261" s="753"/>
      <c r="O6261" s="754"/>
      <c r="P6261" s="544"/>
      <c r="Q6261" s="1289"/>
      <c r="R6261" s="718"/>
    </row>
    <row r="6262" spans="1:18" ht="23.25" hidden="1" customHeight="1" x14ac:dyDescent="0.25">
      <c r="A6262" s="4" t="s">
        <v>103</v>
      </c>
      <c r="B6262" s="4" t="s">
        <v>5549</v>
      </c>
      <c r="C6262" s="659" t="s">
        <v>784</v>
      </c>
      <c r="D6262" s="332" t="s">
        <v>5562</v>
      </c>
      <c r="E6262" s="479" t="s">
        <v>5563</v>
      </c>
      <c r="F6262" s="332" t="s">
        <v>50</v>
      </c>
      <c r="G6262" s="332">
        <v>4</v>
      </c>
      <c r="H6262" s="996"/>
      <c r="I6262" s="996"/>
      <c r="J6262" s="420" t="s">
        <v>10462</v>
      </c>
      <c r="K6262" s="598" t="s">
        <v>784</v>
      </c>
      <c r="L6262" s="585"/>
      <c r="M6262" s="652" t="s">
        <v>4237</v>
      </c>
      <c r="N6262" s="653">
        <v>45708</v>
      </c>
      <c r="O6262" s="653">
        <v>45712</v>
      </c>
      <c r="P6262" s="455"/>
      <c r="Q6262" s="276" t="s">
        <v>67</v>
      </c>
      <c r="R6262" s="86"/>
    </row>
    <row r="6263" spans="1:18" ht="27.75" hidden="1" customHeight="1" x14ac:dyDescent="0.25">
      <c r="A6263" s="330" t="s">
        <v>9</v>
      </c>
      <c r="B6263" s="330" t="s">
        <v>10463</v>
      </c>
      <c r="C6263" s="562" t="s">
        <v>10464</v>
      </c>
      <c r="D6263" s="562" t="s">
        <v>10465</v>
      </c>
      <c r="E6263" s="1290" t="s">
        <v>10466</v>
      </c>
      <c r="F6263" s="562" t="s">
        <v>10401</v>
      </c>
      <c r="G6263" s="1031">
        <v>2</v>
      </c>
      <c r="H6263" s="707"/>
      <c r="J6263" s="643">
        <v>45702</v>
      </c>
      <c r="K6263" s="644" t="s">
        <v>1560</v>
      </c>
      <c r="N6263" s="754" t="s">
        <v>10449</v>
      </c>
    </row>
    <row r="6264" spans="1:18" ht="23.25" hidden="1" customHeight="1" x14ac:dyDescent="0.25">
      <c r="A6264" s="330" t="s">
        <v>9</v>
      </c>
      <c r="B6264" s="330" t="s">
        <v>10467</v>
      </c>
      <c r="E6264" s="330" t="s">
        <v>10467</v>
      </c>
      <c r="F6264" s="562" t="s">
        <v>10401</v>
      </c>
      <c r="G6264" s="1031">
        <v>20</v>
      </c>
      <c r="H6264" s="707"/>
      <c r="J6264" s="643">
        <v>45702</v>
      </c>
      <c r="K6264" s="644" t="s">
        <v>33</v>
      </c>
      <c r="M6264" s="645" t="s">
        <v>4237</v>
      </c>
      <c r="N6264" s="754">
        <v>45716</v>
      </c>
      <c r="O6264" s="754">
        <v>45719</v>
      </c>
      <c r="P6264" s="330"/>
      <c r="Q6264" s="330"/>
      <c r="R6264" s="330"/>
    </row>
    <row r="6265" spans="1:18" ht="23.25" hidden="1" customHeight="1" x14ac:dyDescent="0.25">
      <c r="A6265" s="330" t="s">
        <v>9</v>
      </c>
      <c r="B6265" s="330" t="s">
        <v>10468</v>
      </c>
      <c r="E6265" s="330" t="s">
        <v>10468</v>
      </c>
      <c r="F6265" s="562" t="s">
        <v>10401</v>
      </c>
      <c r="G6265" s="1031">
        <v>20</v>
      </c>
      <c r="H6265" s="707"/>
      <c r="J6265" s="643">
        <v>45702</v>
      </c>
      <c r="K6265" s="644" t="s">
        <v>33</v>
      </c>
      <c r="M6265" s="645" t="s">
        <v>4237</v>
      </c>
      <c r="N6265" s="754">
        <v>45716</v>
      </c>
      <c r="O6265" s="754">
        <v>45719</v>
      </c>
    </row>
    <row r="6266" spans="1:18" ht="23.25" hidden="1" customHeight="1" x14ac:dyDescent="0.25">
      <c r="A6266" s="330" t="s">
        <v>9</v>
      </c>
      <c r="B6266" s="330" t="s">
        <v>10469</v>
      </c>
      <c r="E6266" s="330" t="s">
        <v>10469</v>
      </c>
      <c r="F6266" s="562" t="s">
        <v>50</v>
      </c>
      <c r="G6266" s="1031">
        <v>40</v>
      </c>
      <c r="J6266" s="643">
        <v>45703</v>
      </c>
      <c r="K6266" s="644" t="s">
        <v>33</v>
      </c>
      <c r="M6266" s="645" t="s">
        <v>4237</v>
      </c>
      <c r="N6266" s="754">
        <v>45716</v>
      </c>
      <c r="O6266" s="754">
        <v>45719</v>
      </c>
    </row>
    <row r="6267" spans="1:18" ht="90" hidden="1" x14ac:dyDescent="0.25">
      <c r="A6267" s="330" t="s">
        <v>0</v>
      </c>
      <c r="B6267" s="330" t="s">
        <v>10470</v>
      </c>
      <c r="E6267" s="330" t="s">
        <v>10471</v>
      </c>
      <c r="F6267" s="562" t="s">
        <v>32</v>
      </c>
      <c r="G6267" s="1031">
        <v>1</v>
      </c>
      <c r="H6267" s="707">
        <v>29</v>
      </c>
      <c r="I6267" s="707">
        <v>29</v>
      </c>
      <c r="J6267" s="643">
        <v>45705</v>
      </c>
      <c r="K6267" s="644" t="s">
        <v>33</v>
      </c>
      <c r="M6267" s="645" t="s">
        <v>4237</v>
      </c>
      <c r="N6267" s="754">
        <v>45707</v>
      </c>
      <c r="O6267" s="754">
        <v>45712</v>
      </c>
    </row>
    <row r="6268" spans="1:18" ht="23.25" hidden="1" customHeight="1" x14ac:dyDescent="0.25">
      <c r="A6268" s="330" t="s">
        <v>10</v>
      </c>
      <c r="B6268" s="330" t="s">
        <v>10472</v>
      </c>
      <c r="C6268" s="562" t="s">
        <v>5</v>
      </c>
      <c r="D6268" s="1292" t="s">
        <v>7992</v>
      </c>
      <c r="E6268" s="1293" t="s">
        <v>7993</v>
      </c>
      <c r="F6268" s="1292" t="s">
        <v>94</v>
      </c>
      <c r="G6268" s="1302">
        <v>1</v>
      </c>
      <c r="H6268" s="707">
        <v>1753.2145</v>
      </c>
      <c r="I6268" s="707">
        <f t="shared" ref="I6268" si="149">G6268*H6268</f>
        <v>1753.2145</v>
      </c>
      <c r="J6268" s="643" t="s">
        <v>10473</v>
      </c>
      <c r="K6268" s="644" t="s">
        <v>5</v>
      </c>
      <c r="L6268" s="274" t="s">
        <v>10474</v>
      </c>
      <c r="M6268" s="645" t="s">
        <v>4237</v>
      </c>
      <c r="N6268" s="754">
        <v>45706</v>
      </c>
      <c r="O6268" s="754">
        <v>45712</v>
      </c>
    </row>
    <row r="6269" spans="1:18" ht="23.25" hidden="1" customHeight="1" x14ac:dyDescent="0.25">
      <c r="A6269" s="330" t="s">
        <v>4</v>
      </c>
      <c r="B6269" s="330" t="s">
        <v>10475</v>
      </c>
      <c r="C6269" s="562" t="s">
        <v>2821</v>
      </c>
      <c r="D6269" s="562">
        <v>2607017516</v>
      </c>
      <c r="E6269" s="330" t="s">
        <v>10475</v>
      </c>
      <c r="F6269" s="562" t="s">
        <v>50</v>
      </c>
      <c r="G6269" s="1031">
        <v>1</v>
      </c>
      <c r="H6269" s="707"/>
      <c r="J6269" s="643" t="s">
        <v>10473</v>
      </c>
      <c r="K6269" s="644" t="s">
        <v>1560</v>
      </c>
      <c r="N6269" s="754" t="s">
        <v>10449</v>
      </c>
    </row>
    <row r="6270" spans="1:18" ht="36.75" hidden="1" customHeight="1" x14ac:dyDescent="0.25">
      <c r="A6270" s="330" t="s">
        <v>6</v>
      </c>
      <c r="B6270" s="330" t="s">
        <v>10476</v>
      </c>
      <c r="C6270" s="562" t="s">
        <v>10477</v>
      </c>
      <c r="D6270" s="562" t="s">
        <v>10478</v>
      </c>
      <c r="E6270" s="330" t="s">
        <v>10479</v>
      </c>
      <c r="F6270" s="562" t="s">
        <v>32</v>
      </c>
      <c r="G6270" s="1031">
        <v>1</v>
      </c>
      <c r="H6270" s="707">
        <v>2287.35</v>
      </c>
      <c r="I6270" s="707">
        <v>2287.35</v>
      </c>
      <c r="J6270" s="643">
        <v>45706</v>
      </c>
      <c r="K6270" s="644" t="s">
        <v>33</v>
      </c>
      <c r="M6270" s="645" t="s">
        <v>4237</v>
      </c>
      <c r="N6270" s="754">
        <v>45707</v>
      </c>
      <c r="O6270" s="754">
        <v>45712</v>
      </c>
    </row>
    <row r="6271" spans="1:18" ht="48" hidden="1" customHeight="1" x14ac:dyDescent="0.25">
      <c r="A6271" s="330" t="s">
        <v>6</v>
      </c>
      <c r="B6271" s="330" t="s">
        <v>10480</v>
      </c>
      <c r="D6271" s="562" t="s">
        <v>10481</v>
      </c>
      <c r="E6271" s="330" t="s">
        <v>10482</v>
      </c>
      <c r="F6271" s="562" t="s">
        <v>32</v>
      </c>
      <c r="G6271" s="1031">
        <v>1</v>
      </c>
      <c r="H6271" s="707">
        <v>483.82</v>
      </c>
      <c r="I6271" s="707">
        <v>483.82</v>
      </c>
      <c r="J6271" s="643">
        <v>45706</v>
      </c>
      <c r="K6271" s="644" t="s">
        <v>341</v>
      </c>
      <c r="M6271" s="645" t="s">
        <v>4237</v>
      </c>
      <c r="N6271" s="754">
        <v>45709</v>
      </c>
    </row>
    <row r="6272" spans="1:18" ht="23.25" hidden="1" customHeight="1" x14ac:dyDescent="0.25">
      <c r="A6272" s="330" t="s">
        <v>9</v>
      </c>
      <c r="B6272" s="330" t="s">
        <v>10483</v>
      </c>
      <c r="C6272" s="562" t="s">
        <v>10484</v>
      </c>
      <c r="E6272" s="330" t="s">
        <v>10485</v>
      </c>
      <c r="F6272" s="562" t="s">
        <v>10401</v>
      </c>
      <c r="G6272" s="1031">
        <v>1</v>
      </c>
      <c r="H6272" s="707"/>
      <c r="K6272" s="644" t="s">
        <v>33</v>
      </c>
      <c r="M6272" s="645" t="s">
        <v>99</v>
      </c>
      <c r="N6272" s="754">
        <v>45716</v>
      </c>
      <c r="O6272" s="754">
        <v>45719</v>
      </c>
    </row>
    <row r="6273" spans="1:23" ht="23.25" hidden="1" customHeight="1" x14ac:dyDescent="0.25">
      <c r="A6273" s="330" t="s">
        <v>9</v>
      </c>
      <c r="B6273" s="330" t="s">
        <v>10486</v>
      </c>
      <c r="C6273" s="562" t="s">
        <v>10484</v>
      </c>
      <c r="E6273" s="330" t="s">
        <v>10487</v>
      </c>
      <c r="F6273" s="562" t="s">
        <v>10401</v>
      </c>
      <c r="G6273" s="1031">
        <v>1</v>
      </c>
      <c r="H6273" s="707"/>
      <c r="K6273" s="644" t="s">
        <v>33</v>
      </c>
      <c r="M6273" s="645" t="s">
        <v>99</v>
      </c>
      <c r="N6273" s="754">
        <v>45716</v>
      </c>
      <c r="O6273" s="754">
        <v>45719</v>
      </c>
    </row>
    <row r="6274" spans="1:23" ht="23.25" hidden="1" customHeight="1" x14ac:dyDescent="0.25">
      <c r="A6274" s="330" t="s">
        <v>9</v>
      </c>
      <c r="B6274" s="330" t="s">
        <v>10488</v>
      </c>
      <c r="C6274" s="562" t="s">
        <v>10484</v>
      </c>
      <c r="E6274" s="330" t="s">
        <v>10489</v>
      </c>
      <c r="F6274" s="562" t="s">
        <v>10401</v>
      </c>
      <c r="G6274" s="1031">
        <v>1</v>
      </c>
      <c r="H6274" s="707"/>
      <c r="K6274" s="644" t="s">
        <v>33</v>
      </c>
      <c r="M6274" s="645" t="s">
        <v>99</v>
      </c>
      <c r="N6274" s="754">
        <v>45716</v>
      </c>
      <c r="O6274" s="754">
        <v>45719</v>
      </c>
    </row>
    <row r="6275" spans="1:23" ht="23.25" hidden="1" customHeight="1" x14ac:dyDescent="0.25">
      <c r="A6275" s="330" t="s">
        <v>9</v>
      </c>
      <c r="B6275" s="330" t="s">
        <v>10490</v>
      </c>
      <c r="C6275" s="562" t="s">
        <v>10484</v>
      </c>
      <c r="E6275" s="330" t="s">
        <v>10491</v>
      </c>
      <c r="F6275" s="562" t="s">
        <v>10401</v>
      </c>
      <c r="G6275" s="1031">
        <v>1</v>
      </c>
      <c r="H6275" s="707"/>
      <c r="K6275" s="644" t="s">
        <v>33</v>
      </c>
      <c r="M6275" s="645" t="s">
        <v>99</v>
      </c>
      <c r="N6275" s="754">
        <v>45716</v>
      </c>
      <c r="O6275" s="754">
        <v>45719</v>
      </c>
    </row>
    <row r="6276" spans="1:23" ht="23.25" hidden="1" customHeight="1" x14ac:dyDescent="0.25">
      <c r="A6276" s="330" t="s">
        <v>7</v>
      </c>
      <c r="B6276" s="330" t="s">
        <v>10492</v>
      </c>
      <c r="C6276" s="562" t="s">
        <v>185</v>
      </c>
      <c r="D6276" s="562" t="s">
        <v>10493</v>
      </c>
      <c r="E6276" s="330" t="s">
        <v>10492</v>
      </c>
      <c r="F6276" s="562" t="s">
        <v>50</v>
      </c>
      <c r="G6276" s="1031">
        <v>4</v>
      </c>
      <c r="H6276" s="707" t="s">
        <v>10494</v>
      </c>
      <c r="I6276" s="707" t="s">
        <v>10495</v>
      </c>
      <c r="J6276" s="643">
        <v>45708</v>
      </c>
      <c r="K6276" s="644" t="s">
        <v>33</v>
      </c>
      <c r="M6276" s="645" t="s">
        <v>99</v>
      </c>
      <c r="N6276" s="754">
        <v>45716</v>
      </c>
      <c r="O6276" s="754">
        <v>45719</v>
      </c>
    </row>
    <row r="6277" spans="1:23" ht="39" hidden="1" customHeight="1" x14ac:dyDescent="0.25">
      <c r="A6277" s="330" t="s">
        <v>7</v>
      </c>
      <c r="B6277" s="330" t="s">
        <v>10496</v>
      </c>
      <c r="D6277" s="562" t="s">
        <v>10497</v>
      </c>
      <c r="E6277" s="330" t="s">
        <v>10496</v>
      </c>
      <c r="F6277" s="562" t="s">
        <v>32</v>
      </c>
      <c r="G6277" s="1031">
        <v>1</v>
      </c>
      <c r="H6277" s="707">
        <v>1760</v>
      </c>
      <c r="I6277" s="707">
        <v>1760</v>
      </c>
      <c r="J6277" s="643">
        <v>45708</v>
      </c>
      <c r="K6277" s="644" t="s">
        <v>8293</v>
      </c>
      <c r="M6277" s="645" t="s">
        <v>99</v>
      </c>
      <c r="N6277" s="754">
        <v>45715</v>
      </c>
      <c r="O6277" s="957">
        <v>45719</v>
      </c>
    </row>
    <row r="6278" spans="1:23" ht="23.25" hidden="1" customHeight="1" x14ac:dyDescent="0.25">
      <c r="A6278" s="330" t="s">
        <v>9</v>
      </c>
      <c r="B6278" s="330" t="s">
        <v>10498</v>
      </c>
      <c r="E6278" s="330" t="s">
        <v>10498</v>
      </c>
      <c r="F6278" s="562" t="s">
        <v>94</v>
      </c>
      <c r="G6278" s="1031">
        <v>20</v>
      </c>
      <c r="H6278" s="707"/>
      <c r="J6278" s="643" t="s">
        <v>10499</v>
      </c>
      <c r="K6278" s="644" t="s">
        <v>188</v>
      </c>
      <c r="M6278" s="645" t="s">
        <v>99</v>
      </c>
      <c r="N6278" s="754" t="s">
        <v>10449</v>
      </c>
    </row>
    <row r="6279" spans="1:23" ht="23.25" hidden="1" customHeight="1" x14ac:dyDescent="0.25">
      <c r="A6279" s="330" t="s">
        <v>9</v>
      </c>
      <c r="B6279" s="330" t="s">
        <v>10500</v>
      </c>
      <c r="E6279" s="330" t="s">
        <v>10500</v>
      </c>
      <c r="F6279" s="562" t="s">
        <v>94</v>
      </c>
      <c r="G6279" s="1031">
        <v>20</v>
      </c>
      <c r="H6279" s="707"/>
      <c r="J6279" s="643" t="s">
        <v>10499</v>
      </c>
      <c r="K6279" s="644" t="s">
        <v>188</v>
      </c>
      <c r="M6279" s="645" t="s">
        <v>99</v>
      </c>
      <c r="N6279" s="754" t="s">
        <v>10449</v>
      </c>
    </row>
    <row r="6280" spans="1:23" ht="23.25" hidden="1" customHeight="1" x14ac:dyDescent="0.25">
      <c r="A6280" s="639" t="s">
        <v>10</v>
      </c>
      <c r="B6280" s="533" t="s">
        <v>3382</v>
      </c>
      <c r="C6280" s="1111" t="s">
        <v>220</v>
      </c>
      <c r="D6280" s="1112">
        <v>31930</v>
      </c>
      <c r="E6280" s="533" t="s">
        <v>3383</v>
      </c>
      <c r="F6280" s="1112" t="s">
        <v>94</v>
      </c>
      <c r="G6280" s="1111">
        <v>2</v>
      </c>
      <c r="H6280" s="1021"/>
      <c r="I6280" s="1021"/>
      <c r="J6280" s="643">
        <v>45712</v>
      </c>
      <c r="K6280" s="1113" t="s">
        <v>220</v>
      </c>
      <c r="L6280" s="1114"/>
      <c r="M6280" s="1024" t="s">
        <v>99</v>
      </c>
      <c r="N6280" s="754">
        <v>45715</v>
      </c>
      <c r="O6280" s="1115">
        <v>45719</v>
      </c>
      <c r="P6280" s="533"/>
      <c r="Q6280" s="1116"/>
      <c r="R6280" s="564"/>
      <c r="S6280" s="564"/>
      <c r="T6280" s="564"/>
      <c r="U6280" s="564"/>
      <c r="V6280" s="564"/>
      <c r="W6280" s="564"/>
    </row>
    <row r="6281" spans="1:23" ht="23.25" hidden="1" customHeight="1" x14ac:dyDescent="0.25">
      <c r="A6281" s="330" t="s">
        <v>9</v>
      </c>
      <c r="B6281" s="330" t="s">
        <v>10501</v>
      </c>
      <c r="C6281" s="562" t="s">
        <v>10186</v>
      </c>
      <c r="D6281" s="562">
        <v>303.0016</v>
      </c>
      <c r="E6281" s="330" t="s">
        <v>10501</v>
      </c>
      <c r="F6281" s="562" t="s">
        <v>50</v>
      </c>
      <c r="G6281" s="1031">
        <v>1</v>
      </c>
      <c r="H6281" s="707"/>
      <c r="J6281" s="643">
        <v>45712</v>
      </c>
      <c r="K6281" s="644" t="s">
        <v>10186</v>
      </c>
      <c r="M6281" s="645" t="s">
        <v>99</v>
      </c>
      <c r="N6281" s="1025" t="s">
        <v>10435</v>
      </c>
    </row>
    <row r="6282" spans="1:23" ht="23.25" hidden="1" customHeight="1" x14ac:dyDescent="0.25">
      <c r="A6282" s="330" t="s">
        <v>9</v>
      </c>
      <c r="B6282" s="330" t="s">
        <v>10501</v>
      </c>
      <c r="C6282" s="562" t="s">
        <v>10186</v>
      </c>
      <c r="D6282" s="562">
        <v>305.10270000000003</v>
      </c>
      <c r="E6282" s="330" t="s">
        <v>10501</v>
      </c>
      <c r="F6282" s="562" t="s">
        <v>50</v>
      </c>
      <c r="G6282" s="1031">
        <v>1</v>
      </c>
      <c r="H6282" s="707"/>
      <c r="J6282" s="643">
        <v>45712</v>
      </c>
      <c r="K6282" s="644" t="s">
        <v>10186</v>
      </c>
      <c r="M6282" s="645" t="s">
        <v>99</v>
      </c>
      <c r="N6282" s="1025" t="s">
        <v>10435</v>
      </c>
    </row>
    <row r="6283" spans="1:23" ht="23.25" hidden="1" customHeight="1" x14ac:dyDescent="0.25">
      <c r="A6283" s="330" t="s">
        <v>9</v>
      </c>
      <c r="B6283" s="330" t="s">
        <v>10502</v>
      </c>
      <c r="C6283" s="562" t="s">
        <v>10186</v>
      </c>
      <c r="D6283" s="562">
        <v>724.00940000000003</v>
      </c>
      <c r="E6283" s="330" t="s">
        <v>10502</v>
      </c>
      <c r="F6283" s="562" t="s">
        <v>50</v>
      </c>
      <c r="G6283" s="1031">
        <v>1</v>
      </c>
      <c r="H6283" s="707"/>
      <c r="J6283" s="643">
        <v>45712</v>
      </c>
      <c r="K6283" s="644" t="s">
        <v>10186</v>
      </c>
      <c r="M6283" s="645" t="s">
        <v>99</v>
      </c>
      <c r="N6283" s="1025" t="s">
        <v>10435</v>
      </c>
    </row>
    <row r="6284" spans="1:23" ht="23.25" hidden="1" customHeight="1" x14ac:dyDescent="0.25">
      <c r="A6284" s="330" t="s">
        <v>9</v>
      </c>
      <c r="B6284" s="330" t="s">
        <v>10503</v>
      </c>
      <c r="C6284" s="562" t="s">
        <v>10186</v>
      </c>
      <c r="D6284" s="562">
        <v>80319.000065</v>
      </c>
      <c r="E6284" s="330" t="s">
        <v>10503</v>
      </c>
      <c r="F6284" s="562" t="s">
        <v>50</v>
      </c>
      <c r="G6284" s="1031">
        <v>1</v>
      </c>
      <c r="H6284" s="707"/>
      <c r="J6284" s="643">
        <v>45712</v>
      </c>
      <c r="K6284" s="644" t="s">
        <v>10186</v>
      </c>
      <c r="M6284" s="645" t="s">
        <v>99</v>
      </c>
      <c r="N6284" s="1025" t="s">
        <v>10435</v>
      </c>
    </row>
    <row r="6285" spans="1:23" ht="23.25" hidden="1" customHeight="1" x14ac:dyDescent="0.25">
      <c r="A6285" s="544" t="s">
        <v>9</v>
      </c>
      <c r="B6285" s="546" t="s">
        <v>4966</v>
      </c>
      <c r="C6285" s="1036" t="s">
        <v>4967</v>
      </c>
      <c r="D6285" s="547" t="s">
        <v>4968</v>
      </c>
      <c r="E6285" s="452" t="s">
        <v>4969</v>
      </c>
      <c r="F6285" s="626" t="s">
        <v>8402</v>
      </c>
      <c r="G6285" s="626">
        <v>2</v>
      </c>
      <c r="H6285" s="707"/>
      <c r="J6285" s="1119" t="s">
        <v>10504</v>
      </c>
      <c r="K6285" s="1035" t="s">
        <v>1335</v>
      </c>
      <c r="L6285" s="593" t="s">
        <v>11022</v>
      </c>
      <c r="M6285" s="645" t="s">
        <v>3014</v>
      </c>
      <c r="N6285" s="753"/>
      <c r="O6285" s="754"/>
      <c r="P6285" s="627"/>
      <c r="Q6285" s="1289"/>
      <c r="R6285" s="718"/>
    </row>
    <row r="6286" spans="1:23" ht="23.25" hidden="1" customHeight="1" x14ac:dyDescent="0.25">
      <c r="A6286" s="330" t="s">
        <v>9</v>
      </c>
      <c r="B6286" s="330" t="s">
        <v>10505</v>
      </c>
      <c r="C6286" s="562" t="s">
        <v>5524</v>
      </c>
      <c r="D6286" s="562">
        <v>311.00540000000001</v>
      </c>
      <c r="E6286" s="330" t="s">
        <v>10506</v>
      </c>
      <c r="F6286" s="562" t="s">
        <v>10401</v>
      </c>
      <c r="G6286" s="1031">
        <v>10</v>
      </c>
      <c r="H6286" s="707"/>
      <c r="J6286" s="643">
        <v>45713</v>
      </c>
      <c r="K6286" s="644" t="s">
        <v>10186</v>
      </c>
      <c r="M6286" s="645" t="s">
        <v>99</v>
      </c>
      <c r="N6286" s="1025" t="s">
        <v>10435</v>
      </c>
    </row>
    <row r="6287" spans="1:23" ht="23.25" hidden="1" customHeight="1" x14ac:dyDescent="0.25">
      <c r="A6287" s="330" t="s">
        <v>4</v>
      </c>
      <c r="B6287" s="330" t="s">
        <v>10507</v>
      </c>
      <c r="E6287" s="330" t="s">
        <v>10507</v>
      </c>
      <c r="F6287" s="562" t="s">
        <v>50</v>
      </c>
      <c r="G6287" s="1031">
        <v>1</v>
      </c>
      <c r="H6287" s="707"/>
      <c r="J6287" s="643">
        <v>45714</v>
      </c>
      <c r="K6287" s="644" t="s">
        <v>1560</v>
      </c>
    </row>
    <row r="6288" spans="1:23" ht="23.25" hidden="1" customHeight="1" x14ac:dyDescent="0.25">
      <c r="A6288" s="330" t="s">
        <v>0</v>
      </c>
      <c r="B6288" s="330" t="s">
        <v>10508</v>
      </c>
      <c r="D6288" s="562" t="s">
        <v>10509</v>
      </c>
      <c r="E6288" t="s">
        <v>10510</v>
      </c>
      <c r="F6288" s="562" t="s">
        <v>32</v>
      </c>
      <c r="G6288" s="1031">
        <v>2</v>
      </c>
      <c r="H6288" s="707">
        <v>80</v>
      </c>
      <c r="I6288" s="707">
        <f>H6288*G6288</f>
        <v>160</v>
      </c>
      <c r="J6288" s="643">
        <v>45714</v>
      </c>
      <c r="K6288" s="644" t="s">
        <v>8293</v>
      </c>
      <c r="L6288" s="274" t="s">
        <v>10997</v>
      </c>
      <c r="M6288" s="645" t="s">
        <v>99</v>
      </c>
      <c r="N6288" s="754">
        <v>45715</v>
      </c>
      <c r="O6288" s="957">
        <v>45719</v>
      </c>
    </row>
    <row r="6289" spans="1:23" ht="33" customHeight="1" x14ac:dyDescent="0.25">
      <c r="A6289" s="330" t="s">
        <v>7</v>
      </c>
      <c r="B6289" s="330" t="s">
        <v>10511</v>
      </c>
      <c r="C6289" s="562" t="s">
        <v>198</v>
      </c>
      <c r="E6289" s="330" t="s">
        <v>10511</v>
      </c>
      <c r="F6289" s="562" t="s">
        <v>32</v>
      </c>
      <c r="G6289" s="1031">
        <v>1</v>
      </c>
      <c r="H6289" s="707"/>
      <c r="I6289" s="707">
        <f t="shared" ref="I6289:I6294" si="150">H6289*G6289</f>
        <v>0</v>
      </c>
      <c r="J6289" s="643">
        <v>45714</v>
      </c>
      <c r="K6289" s="644" t="s">
        <v>76</v>
      </c>
      <c r="L6289" s="274" t="s">
        <v>10512</v>
      </c>
      <c r="M6289" s="645" t="s">
        <v>99</v>
      </c>
    </row>
    <row r="6290" spans="1:23" ht="43.5" hidden="1" customHeight="1" x14ac:dyDescent="0.25">
      <c r="A6290" s="330" t="s">
        <v>6</v>
      </c>
      <c r="B6290" s="330" t="s">
        <v>10513</v>
      </c>
      <c r="D6290" s="562" t="s">
        <v>10514</v>
      </c>
      <c r="E6290" s="330" t="s">
        <v>10515</v>
      </c>
      <c r="F6290" s="562" t="s">
        <v>32</v>
      </c>
      <c r="G6290" s="1031">
        <v>1</v>
      </c>
      <c r="H6290" s="1305">
        <v>1240.02</v>
      </c>
      <c r="I6290" s="707">
        <f t="shared" si="150"/>
        <v>1240.02</v>
      </c>
      <c r="J6290" s="643">
        <v>45714</v>
      </c>
      <c r="K6290" s="644" t="s">
        <v>341</v>
      </c>
      <c r="L6290" s="274" t="s">
        <v>10516</v>
      </c>
      <c r="M6290" s="645" t="s">
        <v>99</v>
      </c>
    </row>
    <row r="6291" spans="1:23" ht="23.25" hidden="1" customHeight="1" x14ac:dyDescent="0.25">
      <c r="A6291" s="1306" t="s">
        <v>1718</v>
      </c>
      <c r="B6291" s="1306" t="s">
        <v>10517</v>
      </c>
      <c r="C6291" s="1307"/>
      <c r="D6291" s="1308" t="s">
        <v>479</v>
      </c>
      <c r="E6291" s="1309" t="s">
        <v>480</v>
      </c>
      <c r="F6291" s="1308" t="s">
        <v>94</v>
      </c>
      <c r="G6291" s="1308">
        <v>2</v>
      </c>
      <c r="H6291" s="707"/>
      <c r="I6291" s="707">
        <f t="shared" si="150"/>
        <v>0</v>
      </c>
      <c r="J6291" s="1310" t="s">
        <v>10518</v>
      </c>
      <c r="K6291" s="1311" t="s">
        <v>481</v>
      </c>
      <c r="M6291" s="645" t="s">
        <v>3014</v>
      </c>
    </row>
    <row r="6292" spans="1:23" ht="23.25" hidden="1" customHeight="1" x14ac:dyDescent="0.25">
      <c r="A6292" s="330" t="s">
        <v>2</v>
      </c>
      <c r="B6292" s="330" t="s">
        <v>10519</v>
      </c>
      <c r="D6292" s="562" t="s">
        <v>10520</v>
      </c>
      <c r="E6292" s="330" t="s">
        <v>10521</v>
      </c>
      <c r="F6292" s="562" t="s">
        <v>10401</v>
      </c>
      <c r="G6292" s="1031">
        <v>10</v>
      </c>
      <c r="H6292" s="707"/>
      <c r="I6292" s="707">
        <f t="shared" si="150"/>
        <v>0</v>
      </c>
      <c r="J6292" s="643" t="s">
        <v>10518</v>
      </c>
      <c r="K6292" s="644" t="s">
        <v>33</v>
      </c>
      <c r="M6292" s="645" t="s">
        <v>3014</v>
      </c>
    </row>
    <row r="6293" spans="1:23" ht="23.25" hidden="1" customHeight="1" x14ac:dyDescent="0.25">
      <c r="A6293" s="330" t="s">
        <v>0</v>
      </c>
      <c r="B6293" s="330" t="s">
        <v>10277</v>
      </c>
      <c r="C6293" s="562" t="s">
        <v>947</v>
      </c>
      <c r="D6293" s="1083" t="s">
        <v>10278</v>
      </c>
      <c r="E6293" s="330" t="s">
        <v>10279</v>
      </c>
      <c r="F6293" s="562" t="s">
        <v>8873</v>
      </c>
      <c r="G6293" s="1031">
        <v>1</v>
      </c>
      <c r="H6293" s="707">
        <v>176.62</v>
      </c>
      <c r="I6293" s="707">
        <f t="shared" si="150"/>
        <v>176.62</v>
      </c>
      <c r="J6293" s="643">
        <v>45715</v>
      </c>
      <c r="K6293" s="644" t="s">
        <v>234</v>
      </c>
      <c r="M6293" s="645" t="s">
        <v>3014</v>
      </c>
      <c r="O6293" s="957"/>
    </row>
    <row r="6294" spans="1:23" ht="23.25" hidden="1" customHeight="1" x14ac:dyDescent="0.25">
      <c r="A6294" s="330" t="s">
        <v>0</v>
      </c>
      <c r="B6294" s="330" t="s">
        <v>10522</v>
      </c>
      <c r="C6294" s="562" t="s">
        <v>8674</v>
      </c>
      <c r="D6294" s="1083" t="s">
        <v>10523</v>
      </c>
      <c r="E6294" s="330" t="s">
        <v>10524</v>
      </c>
      <c r="F6294" s="562" t="s">
        <v>3141</v>
      </c>
      <c r="G6294" s="1031">
        <v>2</v>
      </c>
      <c r="H6294" s="707">
        <v>150</v>
      </c>
      <c r="I6294" s="707">
        <f t="shared" si="150"/>
        <v>300</v>
      </c>
      <c r="J6294" s="643">
        <v>45715</v>
      </c>
      <c r="K6294" s="644" t="s">
        <v>8674</v>
      </c>
      <c r="M6294" s="645" t="s">
        <v>3014</v>
      </c>
    </row>
    <row r="6295" spans="1:23" ht="48" hidden="1" customHeight="1" x14ac:dyDescent="0.25">
      <c r="A6295" s="330" t="s">
        <v>9</v>
      </c>
      <c r="B6295" s="330" t="s">
        <v>10525</v>
      </c>
      <c r="C6295" s="562" t="s">
        <v>10451</v>
      </c>
      <c r="D6295" s="562" t="s">
        <v>10526</v>
      </c>
      <c r="E6295" s="330" t="s">
        <v>10527</v>
      </c>
      <c r="F6295" s="562" t="s">
        <v>3141</v>
      </c>
      <c r="G6295" s="1031">
        <v>4</v>
      </c>
      <c r="H6295" s="707" t="s">
        <v>10528</v>
      </c>
      <c r="I6295" s="707" t="s">
        <v>10528</v>
      </c>
      <c r="J6295" s="643">
        <v>45715</v>
      </c>
      <c r="K6295" s="644" t="s">
        <v>10455</v>
      </c>
      <c r="M6295" s="645" t="s">
        <v>99</v>
      </c>
      <c r="N6295" s="754">
        <v>45715</v>
      </c>
      <c r="O6295" s="1018">
        <v>45719</v>
      </c>
    </row>
    <row r="6296" spans="1:23" ht="23.25" hidden="1" customHeight="1" x14ac:dyDescent="0.25">
      <c r="A6296" s="330" t="s">
        <v>0</v>
      </c>
      <c r="B6296" s="330" t="s">
        <v>9604</v>
      </c>
      <c r="C6296" s="562" t="s">
        <v>646</v>
      </c>
      <c r="D6296" s="562">
        <v>113747</v>
      </c>
      <c r="E6296" s="562" t="s">
        <v>10529</v>
      </c>
      <c r="F6296" s="562" t="s">
        <v>10530</v>
      </c>
      <c r="G6296" s="1031">
        <v>10</v>
      </c>
      <c r="H6296" s="707"/>
      <c r="J6296" s="643">
        <v>45716</v>
      </c>
      <c r="K6296" s="604" t="s">
        <v>4712</v>
      </c>
      <c r="M6296" s="645" t="s">
        <v>3014</v>
      </c>
    </row>
    <row r="6297" spans="1:23" ht="23.25" hidden="1" customHeight="1" x14ac:dyDescent="0.25">
      <c r="A6297" s="544" t="s">
        <v>2641</v>
      </c>
      <c r="B6297" s="542" t="s">
        <v>6917</v>
      </c>
      <c r="C6297" s="627" t="s">
        <v>694</v>
      </c>
      <c r="D6297" s="626">
        <v>1055560</v>
      </c>
      <c r="E6297" s="1216" t="s">
        <v>3938</v>
      </c>
      <c r="F6297" s="626" t="s">
        <v>94</v>
      </c>
      <c r="G6297" s="626">
        <v>4</v>
      </c>
      <c r="H6297" s="707"/>
      <c r="J6297" s="1119" t="s">
        <v>10531</v>
      </c>
      <c r="K6297" s="1313" t="s">
        <v>694</v>
      </c>
      <c r="L6297" s="593"/>
      <c r="O6297" s="957"/>
      <c r="P6297" s="1215"/>
      <c r="Q6297" s="1314" t="s">
        <v>100</v>
      </c>
      <c r="R6297" s="928"/>
    </row>
    <row r="6298" spans="1:23" ht="33.75" hidden="1" customHeight="1" x14ac:dyDescent="0.25">
      <c r="A6298" s="330" t="s">
        <v>0</v>
      </c>
      <c r="B6298" s="330" t="s">
        <v>10532</v>
      </c>
      <c r="D6298" s="330" t="s">
        <v>10533</v>
      </c>
      <c r="E6298" s="330" t="s">
        <v>10534</v>
      </c>
      <c r="F6298" s="562" t="s">
        <v>8873</v>
      </c>
      <c r="G6298" s="1031">
        <v>1</v>
      </c>
      <c r="H6298" s="707"/>
      <c r="I6298" s="707">
        <f>H6298*G6298</f>
        <v>0</v>
      </c>
      <c r="J6298" s="643">
        <v>45716</v>
      </c>
      <c r="K6298" s="644" t="s">
        <v>33</v>
      </c>
      <c r="M6298" s="645" t="s">
        <v>3014</v>
      </c>
    </row>
    <row r="6299" spans="1:23" ht="23.25" hidden="1" customHeight="1" x14ac:dyDescent="0.25">
      <c r="A6299" s="716" t="s">
        <v>10</v>
      </c>
      <c r="B6299" s="330" t="s">
        <v>10535</v>
      </c>
      <c r="D6299" s="562">
        <v>107310</v>
      </c>
      <c r="E6299" s="1316" t="s">
        <v>5409</v>
      </c>
      <c r="F6299" s="562" t="s">
        <v>50</v>
      </c>
      <c r="G6299" s="1031">
        <v>1</v>
      </c>
      <c r="H6299" s="707"/>
      <c r="J6299" s="643">
        <v>45719</v>
      </c>
      <c r="K6299" s="644" t="s">
        <v>694</v>
      </c>
      <c r="M6299" s="645" t="s">
        <v>3014</v>
      </c>
    </row>
    <row r="6300" spans="1:23" ht="33.75" hidden="1" customHeight="1" x14ac:dyDescent="0.25">
      <c r="A6300" s="330" t="s">
        <v>0</v>
      </c>
      <c r="B6300" s="330" t="s">
        <v>10998</v>
      </c>
      <c r="E6300" s="330" t="s">
        <v>10998</v>
      </c>
      <c r="F6300" s="562" t="s">
        <v>32</v>
      </c>
      <c r="G6300" s="1031">
        <v>1</v>
      </c>
      <c r="H6300" s="707"/>
      <c r="J6300" s="643">
        <v>45719</v>
      </c>
      <c r="K6300" s="644" t="s">
        <v>8293</v>
      </c>
      <c r="L6300" s="274" t="s">
        <v>11021</v>
      </c>
      <c r="M6300" s="645" t="s">
        <v>3014</v>
      </c>
    </row>
    <row r="6301" spans="1:23" ht="28.5" hidden="1" customHeight="1" x14ac:dyDescent="0.25">
      <c r="A6301" s="330" t="s">
        <v>0</v>
      </c>
      <c r="B6301" s="330" t="s">
        <v>11000</v>
      </c>
      <c r="C6301" s="562" t="s">
        <v>947</v>
      </c>
      <c r="D6301" s="330" t="s">
        <v>10999</v>
      </c>
      <c r="E6301" s="330" t="s">
        <v>11001</v>
      </c>
      <c r="F6301" s="562" t="s">
        <v>44</v>
      </c>
      <c r="G6301" s="1031">
        <v>2</v>
      </c>
      <c r="H6301" s="707"/>
      <c r="I6301" s="707">
        <f>H6301*G6301</f>
        <v>0</v>
      </c>
      <c r="J6301" s="643">
        <v>45719</v>
      </c>
      <c r="K6301" s="644" t="s">
        <v>234</v>
      </c>
      <c r="M6301" s="645" t="s">
        <v>3014</v>
      </c>
    </row>
    <row r="6302" spans="1:23" ht="23.25" hidden="1" customHeight="1" x14ac:dyDescent="0.25">
      <c r="A6302" s="1221" t="s">
        <v>0</v>
      </c>
      <c r="B6302" s="541" t="s">
        <v>9221</v>
      </c>
      <c r="C6302" s="789" t="s">
        <v>694</v>
      </c>
      <c r="D6302" s="1019">
        <v>1099532</v>
      </c>
      <c r="E6302" s="1097" t="s">
        <v>7955</v>
      </c>
      <c r="F6302" s="1019" t="s">
        <v>3141</v>
      </c>
      <c r="G6302" s="789">
        <v>1</v>
      </c>
      <c r="H6302" s="1021"/>
      <c r="I6302" s="1021"/>
      <c r="J6302" s="1212">
        <v>45354</v>
      </c>
      <c r="K6302" s="1315" t="s">
        <v>694</v>
      </c>
      <c r="L6302" s="591"/>
      <c r="M6302" s="1024" t="s">
        <v>3014</v>
      </c>
      <c r="N6302" s="1025"/>
      <c r="O6302" s="1025"/>
      <c r="P6302" s="1025"/>
      <c r="Q6302" s="1026"/>
      <c r="R6302" s="1027"/>
      <c r="S6302" s="564"/>
      <c r="T6302" s="564"/>
      <c r="U6302" s="564"/>
      <c r="V6302" s="564"/>
      <c r="W6302" s="564"/>
    </row>
    <row r="6303" spans="1:23" ht="38.25" hidden="1" customHeight="1" x14ac:dyDescent="0.25">
      <c r="A6303" s="330" t="s">
        <v>6</v>
      </c>
      <c r="B6303" s="330" t="s">
        <v>11004</v>
      </c>
      <c r="D6303" s="562" t="s">
        <v>11010</v>
      </c>
      <c r="E6303" s="330" t="s">
        <v>11002</v>
      </c>
      <c r="F6303" s="562" t="s">
        <v>32</v>
      </c>
      <c r="G6303" s="1031">
        <v>1</v>
      </c>
      <c r="H6303" s="707"/>
      <c r="J6303" s="643">
        <v>45719</v>
      </c>
      <c r="K6303" s="644" t="s">
        <v>1892</v>
      </c>
      <c r="L6303" s="274" t="s">
        <v>11014</v>
      </c>
      <c r="M6303" s="645" t="s">
        <v>3014</v>
      </c>
    </row>
    <row r="6304" spans="1:23" ht="30" hidden="1" x14ac:dyDescent="0.25">
      <c r="A6304" s="330" t="s">
        <v>6</v>
      </c>
      <c r="B6304" s="330" t="s">
        <v>11005</v>
      </c>
      <c r="D6304" s="562" t="s">
        <v>11011</v>
      </c>
      <c r="E6304" s="330" t="s">
        <v>11003</v>
      </c>
      <c r="F6304" s="562" t="s">
        <v>32</v>
      </c>
      <c r="G6304" s="1031">
        <v>1</v>
      </c>
      <c r="H6304" s="707"/>
      <c r="J6304" s="643">
        <v>45719</v>
      </c>
      <c r="K6304" s="644" t="s">
        <v>1892</v>
      </c>
      <c r="L6304" s="274" t="s">
        <v>11014</v>
      </c>
      <c r="M6304" s="645" t="s">
        <v>3014</v>
      </c>
    </row>
    <row r="6305" spans="1:13" ht="33.75" hidden="1" customHeight="1" x14ac:dyDescent="0.25">
      <c r="A6305" s="330" t="s">
        <v>6</v>
      </c>
      <c r="B6305" s="330" t="s">
        <v>11008</v>
      </c>
      <c r="D6305" s="562" t="s">
        <v>11012</v>
      </c>
      <c r="E6305" s="330" t="s">
        <v>11006</v>
      </c>
      <c r="F6305" s="562" t="s">
        <v>32</v>
      </c>
      <c r="G6305" s="1031">
        <v>1</v>
      </c>
      <c r="H6305" s="707"/>
      <c r="J6305" s="643">
        <v>45719</v>
      </c>
      <c r="K6305" s="644" t="s">
        <v>1892</v>
      </c>
      <c r="L6305" s="274" t="s">
        <v>11014</v>
      </c>
      <c r="M6305" s="645" t="s">
        <v>3014</v>
      </c>
    </row>
    <row r="6306" spans="1:13" ht="29.25" hidden="1" customHeight="1" x14ac:dyDescent="0.25">
      <c r="A6306" s="330" t="s">
        <v>6</v>
      </c>
      <c r="B6306" s="330" t="s">
        <v>11009</v>
      </c>
      <c r="D6306" s="562" t="s">
        <v>11013</v>
      </c>
      <c r="E6306" s="330" t="s">
        <v>11007</v>
      </c>
      <c r="F6306" s="562" t="s">
        <v>32</v>
      </c>
      <c r="G6306" s="1031">
        <v>1</v>
      </c>
      <c r="H6306" s="707"/>
      <c r="J6306" s="643">
        <v>45719</v>
      </c>
      <c r="K6306" s="644" t="s">
        <v>1892</v>
      </c>
      <c r="L6306" s="274" t="s">
        <v>11014</v>
      </c>
      <c r="M6306" s="645" t="s">
        <v>3014</v>
      </c>
    </row>
    <row r="6307" spans="1:13" ht="31.5" customHeight="1" x14ac:dyDescent="0.25">
      <c r="A6307" s="330" t="s">
        <v>0</v>
      </c>
      <c r="B6307" s="330" t="s">
        <v>11016</v>
      </c>
      <c r="D6307" s="562" t="s">
        <v>11017</v>
      </c>
      <c r="E6307" s="330" t="s">
        <v>11015</v>
      </c>
      <c r="F6307" s="562" t="s">
        <v>32</v>
      </c>
      <c r="G6307" s="1031">
        <v>1</v>
      </c>
      <c r="H6307" s="707">
        <v>1930</v>
      </c>
      <c r="I6307" s="707">
        <v>1930</v>
      </c>
      <c r="J6307" s="643">
        <v>45720</v>
      </c>
      <c r="K6307" s="644" t="s">
        <v>76</v>
      </c>
      <c r="M6307" s="645" t="s">
        <v>3014</v>
      </c>
    </row>
    <row r="6308" spans="1:13" ht="49.5" customHeight="1" x14ac:dyDescent="0.25">
      <c r="A6308" s="330" t="s">
        <v>7</v>
      </c>
      <c r="B6308" s="330" t="s">
        <v>11024</v>
      </c>
      <c r="D6308" s="562" t="s">
        <v>11025</v>
      </c>
      <c r="E6308" t="s">
        <v>11023</v>
      </c>
      <c r="H6308" s="707"/>
    </row>
    <row r="6309" spans="1:13" ht="23.25" customHeight="1" x14ac:dyDescent="0.25">
      <c r="H6309" s="707"/>
    </row>
    <row r="6310" spans="1:13" ht="23.25" customHeight="1" x14ac:dyDescent="0.25">
      <c r="H6310" s="707"/>
    </row>
    <row r="6311" spans="1:13" ht="23.25" customHeight="1" x14ac:dyDescent="0.25">
      <c r="H6311" s="707"/>
    </row>
    <row r="6312" spans="1:13" ht="23.25" customHeight="1" x14ac:dyDescent="0.25">
      <c r="H6312" s="707"/>
    </row>
    <row r="6313" spans="1:13" ht="23.25" customHeight="1" x14ac:dyDescent="0.25">
      <c r="H6313" s="707"/>
    </row>
    <row r="6314" spans="1:13" ht="23.25" customHeight="1" x14ac:dyDescent="0.25">
      <c r="H6314" s="707"/>
    </row>
    <row r="6315" spans="1:13" ht="23.25" customHeight="1" x14ac:dyDescent="0.25">
      <c r="H6315" s="707"/>
    </row>
    <row r="6316" spans="1:13" ht="23.25" customHeight="1" x14ac:dyDescent="0.25">
      <c r="H6316" s="707"/>
    </row>
    <row r="6317" spans="1:13" ht="23.25" customHeight="1" x14ac:dyDescent="0.25">
      <c r="H6317" s="707"/>
    </row>
    <row r="6318" spans="1:13" ht="23.25" customHeight="1" x14ac:dyDescent="0.25">
      <c r="H6318" s="707"/>
    </row>
    <row r="6319" spans="1:13" ht="23.25" customHeight="1" x14ac:dyDescent="0.25">
      <c r="H6319" s="707"/>
    </row>
    <row r="6320" spans="1:13" ht="23.25" customHeight="1" x14ac:dyDescent="0.25">
      <c r="H6320" s="707"/>
    </row>
    <row r="6321" spans="8:8" ht="23.25" customHeight="1" x14ac:dyDescent="0.25">
      <c r="H6321" s="707"/>
    </row>
    <row r="6322" spans="8:8" ht="23.25" customHeight="1" x14ac:dyDescent="0.25">
      <c r="H6322" s="707"/>
    </row>
    <row r="6323" spans="8:8" ht="23.25" customHeight="1" x14ac:dyDescent="0.25">
      <c r="H6323" s="707"/>
    </row>
    <row r="6324" spans="8:8" ht="23.25" customHeight="1" x14ac:dyDescent="0.25">
      <c r="H6324" s="707"/>
    </row>
    <row r="6325" spans="8:8" ht="23.25" customHeight="1" x14ac:dyDescent="0.25">
      <c r="H6325" s="707"/>
    </row>
    <row r="6326" spans="8:8" ht="23.25" customHeight="1" x14ac:dyDescent="0.25">
      <c r="H6326" s="707"/>
    </row>
    <row r="6327" spans="8:8" ht="23.25" customHeight="1" x14ac:dyDescent="0.25">
      <c r="H6327" s="707"/>
    </row>
    <row r="6328" spans="8:8" ht="23.25" customHeight="1" x14ac:dyDescent="0.25">
      <c r="H6328" s="707"/>
    </row>
    <row r="6329" spans="8:8" ht="23.25" customHeight="1" x14ac:dyDescent="0.25">
      <c r="H6329" s="707"/>
    </row>
    <row r="6330" spans="8:8" ht="23.25" customHeight="1" x14ac:dyDescent="0.25">
      <c r="H6330" s="707"/>
    </row>
    <row r="6331" spans="8:8" ht="23.25" customHeight="1" x14ac:dyDescent="0.25">
      <c r="H6331" s="707"/>
    </row>
    <row r="6332" spans="8:8" ht="23.25" customHeight="1" x14ac:dyDescent="0.25">
      <c r="H6332" s="707"/>
    </row>
    <row r="6333" spans="8:8" ht="23.25" customHeight="1" x14ac:dyDescent="0.25">
      <c r="H6333" s="707"/>
    </row>
    <row r="6334" spans="8:8" ht="23.25" customHeight="1" x14ac:dyDescent="0.25">
      <c r="H6334" s="707"/>
    </row>
    <row r="6335" spans="8:8" ht="23.25" customHeight="1" x14ac:dyDescent="0.25">
      <c r="H6335" s="707"/>
    </row>
    <row r="6336" spans="8:8" ht="23.25" customHeight="1" x14ac:dyDescent="0.25">
      <c r="H6336" s="707"/>
    </row>
    <row r="6337" spans="8:8" ht="23.25" customHeight="1" x14ac:dyDescent="0.25">
      <c r="H6337" s="707"/>
    </row>
    <row r="6338" spans="8:8" ht="23.25" customHeight="1" x14ac:dyDescent="0.25">
      <c r="H6338" s="707"/>
    </row>
    <row r="6339" spans="8:8" ht="23.25" customHeight="1" x14ac:dyDescent="0.25">
      <c r="H6339" s="707"/>
    </row>
    <row r="6340" spans="8:8" ht="23.25" customHeight="1" x14ac:dyDescent="0.25">
      <c r="H6340" s="707"/>
    </row>
    <row r="6341" spans="8:8" ht="23.25" customHeight="1" x14ac:dyDescent="0.25">
      <c r="H6341" s="707"/>
    </row>
    <row r="6342" spans="8:8" ht="23.25" customHeight="1" x14ac:dyDescent="0.25">
      <c r="H6342" s="707"/>
    </row>
    <row r="6343" spans="8:8" ht="23.25" customHeight="1" x14ac:dyDescent="0.25">
      <c r="H6343" s="707"/>
    </row>
    <row r="6344" spans="8:8" ht="23.25" customHeight="1" x14ac:dyDescent="0.25">
      <c r="H6344" s="707"/>
    </row>
    <row r="6345" spans="8:8" ht="23.25" customHeight="1" x14ac:dyDescent="0.25">
      <c r="H6345" s="707"/>
    </row>
    <row r="6346" spans="8:8" ht="23.25" customHeight="1" x14ac:dyDescent="0.25">
      <c r="H6346" s="707"/>
    </row>
    <row r="6347" spans="8:8" ht="23.25" customHeight="1" x14ac:dyDescent="0.25">
      <c r="H6347" s="707"/>
    </row>
    <row r="6348" spans="8:8" ht="23.25" customHeight="1" x14ac:dyDescent="0.25">
      <c r="H6348" s="707"/>
    </row>
    <row r="6349" spans="8:8" ht="23.25" customHeight="1" x14ac:dyDescent="0.25">
      <c r="H6349" s="707"/>
    </row>
    <row r="6350" spans="8:8" ht="23.25" customHeight="1" x14ac:dyDescent="0.25">
      <c r="H6350" s="707"/>
    </row>
    <row r="6351" spans="8:8" ht="23.25" customHeight="1" x14ac:dyDescent="0.25">
      <c r="H6351" s="707"/>
    </row>
    <row r="6352" spans="8:8" ht="23.25" customHeight="1" x14ac:dyDescent="0.25">
      <c r="H6352" s="707"/>
    </row>
    <row r="6353" spans="8:8" ht="23.25" customHeight="1" x14ac:dyDescent="0.25">
      <c r="H6353" s="707"/>
    </row>
    <row r="6354" spans="8:8" ht="23.25" customHeight="1" x14ac:dyDescent="0.25">
      <c r="H6354" s="707"/>
    </row>
    <row r="6355" spans="8:8" ht="23.25" customHeight="1" x14ac:dyDescent="0.25">
      <c r="H6355" s="707"/>
    </row>
    <row r="6356" spans="8:8" ht="23.25" customHeight="1" x14ac:dyDescent="0.25">
      <c r="H6356" s="707"/>
    </row>
    <row r="6357" spans="8:8" ht="23.25" customHeight="1" x14ac:dyDescent="0.25">
      <c r="H6357" s="707"/>
    </row>
    <row r="6358" spans="8:8" ht="23.25" customHeight="1" x14ac:dyDescent="0.25">
      <c r="H6358" s="707"/>
    </row>
    <row r="6359" spans="8:8" ht="23.25" customHeight="1" x14ac:dyDescent="0.25">
      <c r="H6359" s="707"/>
    </row>
    <row r="6360" spans="8:8" ht="23.25" customHeight="1" x14ac:dyDescent="0.25">
      <c r="H6360" s="707"/>
    </row>
    <row r="6361" spans="8:8" ht="23.25" customHeight="1" x14ac:dyDescent="0.25">
      <c r="H6361" s="707"/>
    </row>
    <row r="6362" spans="8:8" ht="23.25" customHeight="1" x14ac:dyDescent="0.25">
      <c r="H6362" s="707"/>
    </row>
    <row r="6363" spans="8:8" ht="23.25" customHeight="1" x14ac:dyDescent="0.25">
      <c r="H6363" s="707"/>
    </row>
    <row r="6364" spans="8:8" ht="23.25" customHeight="1" x14ac:dyDescent="0.25">
      <c r="H6364" s="707"/>
    </row>
    <row r="6365" spans="8:8" ht="23.25" customHeight="1" x14ac:dyDescent="0.25">
      <c r="H6365" s="707"/>
    </row>
    <row r="6366" spans="8:8" ht="23.25" customHeight="1" x14ac:dyDescent="0.25">
      <c r="H6366" s="707"/>
    </row>
    <row r="6367" spans="8:8" ht="23.25" customHeight="1" x14ac:dyDescent="0.25">
      <c r="H6367" s="707"/>
    </row>
    <row r="6368" spans="8:8" ht="23.25" customHeight="1" x14ac:dyDescent="0.25">
      <c r="H6368" s="707"/>
    </row>
    <row r="6369" spans="8:8" ht="23.25" customHeight="1" x14ac:dyDescent="0.25">
      <c r="H6369" s="707"/>
    </row>
    <row r="6370" spans="8:8" ht="23.25" customHeight="1" x14ac:dyDescent="0.25">
      <c r="H6370" s="707"/>
    </row>
    <row r="6371" spans="8:8" ht="23.25" customHeight="1" x14ac:dyDescent="0.25">
      <c r="H6371" s="707"/>
    </row>
    <row r="6372" spans="8:8" ht="23.25" customHeight="1" x14ac:dyDescent="0.25">
      <c r="H6372" s="707"/>
    </row>
    <row r="6373" spans="8:8" ht="23.25" customHeight="1" x14ac:dyDescent="0.25">
      <c r="H6373" s="707"/>
    </row>
    <row r="6374" spans="8:8" ht="23.25" customHeight="1" x14ac:dyDescent="0.25">
      <c r="H6374" s="707"/>
    </row>
    <row r="6375" spans="8:8" ht="23.25" customHeight="1" x14ac:dyDescent="0.25">
      <c r="H6375" s="707"/>
    </row>
    <row r="6376" spans="8:8" ht="23.25" customHeight="1" x14ac:dyDescent="0.25">
      <c r="H6376" s="707"/>
    </row>
    <row r="6377" spans="8:8" ht="23.25" customHeight="1" x14ac:dyDescent="0.25">
      <c r="H6377" s="707"/>
    </row>
    <row r="6378" spans="8:8" ht="23.25" customHeight="1" x14ac:dyDescent="0.25">
      <c r="H6378" s="707"/>
    </row>
    <row r="6379" spans="8:8" ht="23.25" customHeight="1" x14ac:dyDescent="0.25">
      <c r="H6379" s="707"/>
    </row>
    <row r="6380" spans="8:8" ht="23.25" customHeight="1" x14ac:dyDescent="0.25">
      <c r="H6380" s="707"/>
    </row>
    <row r="6381" spans="8:8" ht="23.25" customHeight="1" x14ac:dyDescent="0.25">
      <c r="H6381" s="707"/>
    </row>
    <row r="6382" spans="8:8" ht="23.25" customHeight="1" x14ac:dyDescent="0.25">
      <c r="H6382" s="707"/>
    </row>
    <row r="6383" spans="8:8" ht="23.25" customHeight="1" x14ac:dyDescent="0.25">
      <c r="H6383" s="707"/>
    </row>
    <row r="6384" spans="8:8" ht="23.25" customHeight="1" x14ac:dyDescent="0.25">
      <c r="H6384" s="707"/>
    </row>
    <row r="6385" spans="8:8" ht="23.25" customHeight="1" x14ac:dyDescent="0.25">
      <c r="H6385" s="707"/>
    </row>
    <row r="6386" spans="8:8" ht="23.25" customHeight="1" x14ac:dyDescent="0.25">
      <c r="H6386" s="707"/>
    </row>
    <row r="6387" spans="8:8" ht="23.25" customHeight="1" x14ac:dyDescent="0.25">
      <c r="H6387" s="707"/>
    </row>
    <row r="6388" spans="8:8" ht="23.25" customHeight="1" x14ac:dyDescent="0.25">
      <c r="H6388" s="707"/>
    </row>
    <row r="6389" spans="8:8" ht="23.25" customHeight="1" x14ac:dyDescent="0.25">
      <c r="H6389" s="707"/>
    </row>
    <row r="6390" spans="8:8" ht="23.25" customHeight="1" x14ac:dyDescent="0.25">
      <c r="H6390" s="707"/>
    </row>
    <row r="6391" spans="8:8" ht="23.25" customHeight="1" x14ac:dyDescent="0.25">
      <c r="H6391" s="707"/>
    </row>
    <row r="6392" spans="8:8" ht="23.25" customHeight="1" x14ac:dyDescent="0.25">
      <c r="H6392" s="707"/>
    </row>
    <row r="6393" spans="8:8" ht="23.25" customHeight="1" x14ac:dyDescent="0.25">
      <c r="H6393" s="707"/>
    </row>
    <row r="6394" spans="8:8" ht="23.25" customHeight="1" x14ac:dyDescent="0.25">
      <c r="H6394" s="707"/>
    </row>
    <row r="6395" spans="8:8" ht="23.25" customHeight="1" x14ac:dyDescent="0.25">
      <c r="H6395" s="707"/>
    </row>
    <row r="6396" spans="8:8" ht="23.25" customHeight="1" x14ac:dyDescent="0.25">
      <c r="H6396" s="707"/>
    </row>
    <row r="6397" spans="8:8" ht="23.25" customHeight="1" x14ac:dyDescent="0.25">
      <c r="H6397" s="707"/>
    </row>
    <row r="6398" spans="8:8" ht="23.25" customHeight="1" x14ac:dyDescent="0.25">
      <c r="H6398" s="707"/>
    </row>
    <row r="6399" spans="8:8" ht="23.25" customHeight="1" x14ac:dyDescent="0.25">
      <c r="H6399" s="707"/>
    </row>
    <row r="6400" spans="8:8" ht="23.25" customHeight="1" x14ac:dyDescent="0.25">
      <c r="H6400" s="707"/>
    </row>
    <row r="6401" spans="8:8" ht="23.25" customHeight="1" x14ac:dyDescent="0.25">
      <c r="H6401" s="707"/>
    </row>
    <row r="6402" spans="8:8" ht="23.25" customHeight="1" x14ac:dyDescent="0.25">
      <c r="H6402" s="707"/>
    </row>
    <row r="6403" spans="8:8" ht="23.25" customHeight="1" x14ac:dyDescent="0.25">
      <c r="H6403" s="707"/>
    </row>
    <row r="6404" spans="8:8" ht="23.25" customHeight="1" x14ac:dyDescent="0.25">
      <c r="H6404" s="707"/>
    </row>
    <row r="6405" spans="8:8" ht="23.25" customHeight="1" x14ac:dyDescent="0.25">
      <c r="H6405" s="707"/>
    </row>
    <row r="6406" spans="8:8" ht="23.25" customHeight="1" x14ac:dyDescent="0.25">
      <c r="H6406" s="707"/>
    </row>
    <row r="6407" spans="8:8" ht="23.25" customHeight="1" x14ac:dyDescent="0.25">
      <c r="H6407" s="707"/>
    </row>
    <row r="6408" spans="8:8" ht="23.25" customHeight="1" x14ac:dyDescent="0.25">
      <c r="H6408" s="707"/>
    </row>
    <row r="6409" spans="8:8" ht="23.25" customHeight="1" x14ac:dyDescent="0.25">
      <c r="H6409" s="707"/>
    </row>
    <row r="6410" spans="8:8" ht="23.25" customHeight="1" x14ac:dyDescent="0.25">
      <c r="H6410" s="707"/>
    </row>
    <row r="6411" spans="8:8" ht="23.25" customHeight="1" x14ac:dyDescent="0.25">
      <c r="H6411" s="707"/>
    </row>
    <row r="6412" spans="8:8" ht="23.25" customHeight="1" x14ac:dyDescent="0.25">
      <c r="H6412" s="707"/>
    </row>
    <row r="6413" spans="8:8" ht="23.25" customHeight="1" x14ac:dyDescent="0.25">
      <c r="H6413" s="707"/>
    </row>
    <row r="6414" spans="8:8" ht="23.25" customHeight="1" x14ac:dyDescent="0.25">
      <c r="H6414" s="707"/>
    </row>
    <row r="6415" spans="8:8" ht="23.25" customHeight="1" x14ac:dyDescent="0.25">
      <c r="H6415" s="707"/>
    </row>
    <row r="6416" spans="8:8" ht="23.25" customHeight="1" x14ac:dyDescent="0.25">
      <c r="H6416" s="707"/>
    </row>
    <row r="6417" spans="1:17" ht="23.25" customHeight="1" x14ac:dyDescent="0.25">
      <c r="H6417" s="707"/>
    </row>
    <row r="6418" spans="1:17" ht="23.25" customHeight="1" x14ac:dyDescent="0.25">
      <c r="H6418" s="1102"/>
      <c r="I6418" s="1021"/>
    </row>
    <row r="6419" spans="1:17" ht="23.25" customHeight="1" x14ac:dyDescent="0.25">
      <c r="C6419" s="1042"/>
      <c r="F6419" s="1037"/>
      <c r="G6419" s="1128"/>
      <c r="H6419" s="1021"/>
      <c r="I6419" s="1021"/>
      <c r="J6419" s="1103"/>
      <c r="K6419" s="1039"/>
      <c r="O6419" s="317"/>
      <c r="P6419" s="317"/>
      <c r="Q6419" s="302"/>
    </row>
    <row r="6420" spans="1:17" ht="23.25" customHeight="1" x14ac:dyDescent="0.25">
      <c r="A6420" s="1101"/>
      <c r="C6420" s="302"/>
      <c r="H6420" s="1102"/>
      <c r="I6420" s="1021"/>
    </row>
    <row r="6421" spans="1:17" ht="23.25" customHeight="1" x14ac:dyDescent="0.25"/>
    <row r="6422" spans="1:17" ht="23.25" customHeight="1" x14ac:dyDescent="0.25">
      <c r="H6422" s="1102"/>
      <c r="I6422" s="1021"/>
    </row>
    <row r="6423" spans="1:17" ht="23.25" customHeight="1" x14ac:dyDescent="0.25">
      <c r="H6423" s="1102"/>
      <c r="I6423" s="1021"/>
    </row>
    <row r="6424" spans="1:17" ht="23.25" customHeight="1" x14ac:dyDescent="0.25">
      <c r="H6424" s="1102"/>
      <c r="I6424" s="1021"/>
    </row>
    <row r="6425" spans="1:17" ht="23.25" customHeight="1" x14ac:dyDescent="0.25">
      <c r="H6425" s="1102"/>
      <c r="I6425" s="1021"/>
    </row>
    <row r="6426" spans="1:17" ht="23.25" customHeight="1" x14ac:dyDescent="0.25">
      <c r="H6426" s="1102"/>
      <c r="I6426" s="1021"/>
    </row>
    <row r="6427" spans="1:17" ht="23.25" customHeight="1" x14ac:dyDescent="0.25">
      <c r="H6427" s="1102"/>
      <c r="I6427" s="1021"/>
    </row>
    <row r="6428" spans="1:17" ht="23.25" customHeight="1" x14ac:dyDescent="0.25">
      <c r="H6428" s="1102"/>
      <c r="I6428" s="1021"/>
    </row>
    <row r="6429" spans="1:17" ht="23.25" customHeight="1" x14ac:dyDescent="0.25">
      <c r="H6429" s="1102"/>
      <c r="I6429" s="1021"/>
    </row>
    <row r="6430" spans="1:17" ht="23.25" customHeight="1" x14ac:dyDescent="0.25">
      <c r="H6430" s="1102"/>
      <c r="I6430" s="1021"/>
    </row>
    <row r="6431" spans="1:17" ht="23.25" customHeight="1" x14ac:dyDescent="0.25">
      <c r="H6431" s="1102"/>
      <c r="I6431" s="1021"/>
    </row>
    <row r="6432" spans="1:17" ht="23.25" customHeight="1" x14ac:dyDescent="0.25">
      <c r="H6432" s="1102"/>
      <c r="I6432" s="1021"/>
    </row>
    <row r="6433" spans="8:9" ht="23.25" customHeight="1" x14ac:dyDescent="0.25">
      <c r="H6433" s="1102"/>
      <c r="I6433" s="1021"/>
    </row>
    <row r="6434" spans="8:9" ht="23.25" customHeight="1" x14ac:dyDescent="0.25">
      <c r="H6434" s="1102"/>
      <c r="I6434" s="1021"/>
    </row>
    <row r="6435" spans="8:9" ht="23.25" customHeight="1" x14ac:dyDescent="0.25">
      <c r="H6435" s="1102"/>
      <c r="I6435" s="1021"/>
    </row>
    <row r="6436" spans="8:9" ht="23.25" customHeight="1" x14ac:dyDescent="0.25">
      <c r="H6436" s="1102"/>
      <c r="I6436" s="1021"/>
    </row>
    <row r="6437" spans="8:9" ht="23.25" customHeight="1" x14ac:dyDescent="0.25">
      <c r="H6437" s="1102"/>
      <c r="I6437" s="1021"/>
    </row>
    <row r="6438" spans="8:9" ht="23.25" customHeight="1" x14ac:dyDescent="0.25">
      <c r="H6438" s="1102"/>
      <c r="I6438" s="1021"/>
    </row>
    <row r="6439" spans="8:9" ht="23.25" customHeight="1" x14ac:dyDescent="0.25">
      <c r="H6439" s="1102"/>
      <c r="I6439" s="1021"/>
    </row>
    <row r="6440" spans="8:9" ht="23.25" customHeight="1" x14ac:dyDescent="0.25">
      <c r="H6440" s="1102"/>
      <c r="I6440" s="1021"/>
    </row>
    <row r="6441" spans="8:9" ht="23.25" customHeight="1" x14ac:dyDescent="0.25">
      <c r="H6441" s="1102"/>
      <c r="I6441" s="1021"/>
    </row>
    <row r="6442" spans="8:9" ht="23.25" customHeight="1" x14ac:dyDescent="0.25">
      <c r="H6442" s="1102"/>
      <c r="I6442" s="1021"/>
    </row>
    <row r="6443" spans="8:9" ht="23.25" customHeight="1" x14ac:dyDescent="0.25">
      <c r="H6443" s="1102"/>
      <c r="I6443" s="1021"/>
    </row>
    <row r="6444" spans="8:9" ht="23.25" customHeight="1" x14ac:dyDescent="0.25">
      <c r="H6444" s="1102"/>
      <c r="I6444" s="1021"/>
    </row>
    <row r="6445" spans="8:9" ht="23.25" customHeight="1" x14ac:dyDescent="0.25">
      <c r="H6445" s="1102"/>
      <c r="I6445" s="1021"/>
    </row>
    <row r="6446" spans="8:9" ht="23.25" customHeight="1" x14ac:dyDescent="0.25">
      <c r="H6446" s="1102"/>
      <c r="I6446" s="1021"/>
    </row>
    <row r="6447" spans="8:9" ht="23.25" customHeight="1" x14ac:dyDescent="0.25">
      <c r="H6447" s="1102"/>
      <c r="I6447" s="1021"/>
    </row>
    <row r="6448" spans="8:9" ht="23.25" customHeight="1" x14ac:dyDescent="0.25">
      <c r="H6448" s="1102"/>
      <c r="I6448" s="1021"/>
    </row>
    <row r="6449" spans="8:9" ht="23.25" customHeight="1" x14ac:dyDescent="0.25">
      <c r="H6449" s="1102"/>
      <c r="I6449" s="1021"/>
    </row>
    <row r="6450" spans="8:9" ht="23.25" customHeight="1" x14ac:dyDescent="0.25">
      <c r="H6450" s="1102"/>
      <c r="I6450" s="1021"/>
    </row>
    <row r="6451" spans="8:9" ht="23.25" customHeight="1" x14ac:dyDescent="0.25">
      <c r="H6451" s="1102"/>
      <c r="I6451" s="1021"/>
    </row>
    <row r="6452" spans="8:9" ht="23.25" customHeight="1" x14ac:dyDescent="0.25">
      <c r="H6452" s="1102"/>
      <c r="I6452" s="1021"/>
    </row>
    <row r="6453" spans="8:9" ht="23.25" customHeight="1" x14ac:dyDescent="0.25">
      <c r="H6453" s="1102"/>
      <c r="I6453" s="1021"/>
    </row>
    <row r="6454" spans="8:9" ht="23.25" customHeight="1" x14ac:dyDescent="0.25">
      <c r="H6454" s="1102"/>
      <c r="I6454" s="1021"/>
    </row>
    <row r="6455" spans="8:9" ht="23.25" customHeight="1" x14ac:dyDescent="0.25">
      <c r="H6455" s="1102"/>
      <c r="I6455" s="1021"/>
    </row>
    <row r="6456" spans="8:9" ht="23.25" customHeight="1" x14ac:dyDescent="0.25">
      <c r="H6456" s="1102"/>
      <c r="I6456" s="1021"/>
    </row>
    <row r="6457" spans="8:9" ht="23.25" customHeight="1" x14ac:dyDescent="0.25">
      <c r="H6457" s="1102"/>
      <c r="I6457" s="1021"/>
    </row>
    <row r="6458" spans="8:9" ht="23.25" customHeight="1" x14ac:dyDescent="0.25">
      <c r="H6458" s="1102"/>
      <c r="I6458" s="1021"/>
    </row>
    <row r="6459" spans="8:9" ht="23.25" customHeight="1" x14ac:dyDescent="0.25">
      <c r="H6459" s="1102"/>
      <c r="I6459" s="1021"/>
    </row>
    <row r="6460" spans="8:9" ht="23.25" customHeight="1" x14ac:dyDescent="0.25">
      <c r="H6460" s="1102"/>
      <c r="I6460" s="1021"/>
    </row>
    <row r="6461" spans="8:9" ht="23.25" customHeight="1" x14ac:dyDescent="0.25">
      <c r="H6461" s="1102"/>
      <c r="I6461" s="1021"/>
    </row>
    <row r="6462" spans="8:9" ht="23.25" customHeight="1" x14ac:dyDescent="0.25">
      <c r="H6462" s="1102"/>
      <c r="I6462" s="1021"/>
    </row>
    <row r="6463" spans="8:9" ht="23.25" customHeight="1" x14ac:dyDescent="0.25">
      <c r="H6463" s="1102"/>
      <c r="I6463" s="1021"/>
    </row>
    <row r="6464" spans="8:9" ht="23.25" customHeight="1" x14ac:dyDescent="0.25">
      <c r="H6464" s="1102"/>
      <c r="I6464" s="1021"/>
    </row>
    <row r="6465" spans="8:9" ht="23.25" customHeight="1" x14ac:dyDescent="0.25">
      <c r="H6465" s="1102"/>
      <c r="I6465" s="1021"/>
    </row>
    <row r="6466" spans="8:9" ht="23.25" customHeight="1" x14ac:dyDescent="0.25">
      <c r="H6466" s="1102"/>
      <c r="I6466" s="1021"/>
    </row>
    <row r="6467" spans="8:9" ht="23.25" customHeight="1" x14ac:dyDescent="0.25">
      <c r="H6467" s="1102"/>
      <c r="I6467" s="1021"/>
    </row>
    <row r="6468" spans="8:9" ht="23.25" customHeight="1" x14ac:dyDescent="0.25">
      <c r="H6468" s="1102"/>
      <c r="I6468" s="1021"/>
    </row>
    <row r="6469" spans="8:9" ht="23.25" customHeight="1" x14ac:dyDescent="0.25">
      <c r="H6469" s="1102"/>
      <c r="I6469" s="1021"/>
    </row>
    <row r="6470" spans="8:9" ht="23.25" customHeight="1" x14ac:dyDescent="0.25">
      <c r="H6470" s="1102"/>
      <c r="I6470" s="1021"/>
    </row>
    <row r="6471" spans="8:9" ht="23.25" customHeight="1" x14ac:dyDescent="0.25">
      <c r="H6471" s="1102"/>
      <c r="I6471" s="1021"/>
    </row>
    <row r="6472" spans="8:9" ht="23.25" customHeight="1" x14ac:dyDescent="0.25">
      <c r="H6472" s="1102"/>
      <c r="I6472" s="1021"/>
    </row>
    <row r="6473" spans="8:9" ht="23.25" customHeight="1" x14ac:dyDescent="0.25">
      <c r="H6473" s="1102"/>
      <c r="I6473" s="1021"/>
    </row>
    <row r="6474" spans="8:9" ht="23.25" customHeight="1" x14ac:dyDescent="0.25">
      <c r="H6474" s="1102"/>
      <c r="I6474" s="1021"/>
    </row>
    <row r="6475" spans="8:9" ht="23.25" customHeight="1" x14ac:dyDescent="0.25">
      <c r="H6475" s="1102"/>
      <c r="I6475" s="1021"/>
    </row>
    <row r="6476" spans="8:9" ht="23.25" customHeight="1" x14ac:dyDescent="0.25">
      <c r="H6476" s="1102"/>
      <c r="I6476" s="1021"/>
    </row>
    <row r="6477" spans="8:9" ht="23.25" customHeight="1" x14ac:dyDescent="0.25">
      <c r="H6477" s="1102"/>
      <c r="I6477" s="1021"/>
    </row>
    <row r="6478" spans="8:9" ht="23.25" customHeight="1" x14ac:dyDescent="0.25">
      <c r="H6478" s="1102"/>
      <c r="I6478" s="1021"/>
    </row>
    <row r="6479" spans="8:9" ht="23.25" customHeight="1" x14ac:dyDescent="0.25">
      <c r="H6479" s="1102"/>
      <c r="I6479" s="1021"/>
    </row>
    <row r="6480" spans="8:9" ht="23.25" customHeight="1" x14ac:dyDescent="0.25">
      <c r="H6480" s="1102"/>
      <c r="I6480" s="1021"/>
    </row>
    <row r="6481" spans="8:9" ht="23.25" customHeight="1" x14ac:dyDescent="0.25">
      <c r="H6481" s="1102"/>
      <c r="I6481" s="1021"/>
    </row>
    <row r="6482" spans="8:9" ht="23.25" customHeight="1" x14ac:dyDescent="0.25">
      <c r="H6482" s="1102"/>
      <c r="I6482" s="1021"/>
    </row>
    <row r="6483" spans="8:9" ht="23.25" customHeight="1" x14ac:dyDescent="0.25">
      <c r="H6483" s="1102"/>
      <c r="I6483" s="1021"/>
    </row>
    <row r="6484" spans="8:9" ht="23.25" customHeight="1" x14ac:dyDescent="0.25">
      <c r="H6484" s="1102"/>
      <c r="I6484" s="1021"/>
    </row>
    <row r="6485" spans="8:9" ht="23.25" customHeight="1" x14ac:dyDescent="0.25">
      <c r="H6485" s="1102"/>
      <c r="I6485" s="1021"/>
    </row>
    <row r="6486" spans="8:9" ht="23.25" customHeight="1" x14ac:dyDescent="0.25">
      <c r="H6486" s="1102"/>
      <c r="I6486" s="1021"/>
    </row>
    <row r="6487" spans="8:9" ht="23.25" customHeight="1" x14ac:dyDescent="0.25">
      <c r="H6487" s="1102"/>
      <c r="I6487" s="1021"/>
    </row>
    <row r="6488" spans="8:9" ht="23.25" customHeight="1" x14ac:dyDescent="0.25">
      <c r="H6488" s="1102"/>
      <c r="I6488" s="1021"/>
    </row>
    <row r="6489" spans="8:9" ht="23.25" customHeight="1" x14ac:dyDescent="0.25">
      <c r="H6489" s="1102"/>
      <c r="I6489" s="1021"/>
    </row>
    <row r="6490" spans="8:9" ht="23.25" customHeight="1" x14ac:dyDescent="0.25">
      <c r="H6490" s="1102"/>
      <c r="I6490" s="1021"/>
    </row>
    <row r="6491" spans="8:9" ht="23.25" customHeight="1" x14ac:dyDescent="0.25">
      <c r="H6491" s="1102"/>
      <c r="I6491" s="1021"/>
    </row>
    <row r="6492" spans="8:9" ht="23.25" customHeight="1" x14ac:dyDescent="0.25">
      <c r="H6492" s="1102"/>
      <c r="I6492" s="1021"/>
    </row>
    <row r="6493" spans="8:9" ht="23.25" customHeight="1" x14ac:dyDescent="0.25">
      <c r="H6493" s="1102"/>
      <c r="I6493" s="1021"/>
    </row>
    <row r="6494" spans="8:9" ht="23.25" customHeight="1" x14ac:dyDescent="0.25">
      <c r="H6494" s="1102"/>
      <c r="I6494" s="1021"/>
    </row>
    <row r="6495" spans="8:9" ht="23.25" customHeight="1" x14ac:dyDescent="0.25">
      <c r="H6495" s="1102"/>
      <c r="I6495" s="1021"/>
    </row>
    <row r="6496" spans="8:9" ht="23.25" customHeight="1" x14ac:dyDescent="0.25">
      <c r="H6496" s="1102"/>
      <c r="I6496" s="1021"/>
    </row>
    <row r="6497" spans="8:9" ht="23.25" customHeight="1" x14ac:dyDescent="0.25">
      <c r="H6497" s="1102"/>
      <c r="I6497" s="1021"/>
    </row>
    <row r="6498" spans="8:9" ht="23.25" customHeight="1" x14ac:dyDescent="0.25">
      <c r="H6498" s="1102"/>
      <c r="I6498" s="1021"/>
    </row>
    <row r="6499" spans="8:9" ht="23.25" customHeight="1" x14ac:dyDescent="0.25">
      <c r="H6499" s="1102"/>
      <c r="I6499" s="1021"/>
    </row>
    <row r="6500" spans="8:9" ht="23.25" customHeight="1" x14ac:dyDescent="0.25">
      <c r="H6500" s="1102"/>
      <c r="I6500" s="1021"/>
    </row>
    <row r="6501" spans="8:9" ht="23.25" customHeight="1" x14ac:dyDescent="0.25">
      <c r="H6501" s="1102"/>
      <c r="I6501" s="1021"/>
    </row>
    <row r="6502" spans="8:9" ht="23.25" customHeight="1" x14ac:dyDescent="0.25">
      <c r="H6502" s="1102"/>
      <c r="I6502" s="1021"/>
    </row>
    <row r="6503" spans="8:9" ht="23.25" customHeight="1" x14ac:dyDescent="0.25">
      <c r="H6503" s="1102"/>
      <c r="I6503" s="1021"/>
    </row>
    <row r="6504" spans="8:9" ht="23.25" customHeight="1" x14ac:dyDescent="0.25">
      <c r="H6504" s="1102"/>
      <c r="I6504" s="1021"/>
    </row>
    <row r="6505" spans="8:9" ht="23.25" customHeight="1" x14ac:dyDescent="0.25">
      <c r="H6505" s="1102"/>
      <c r="I6505" s="1021"/>
    </row>
    <row r="6506" spans="8:9" ht="23.25" customHeight="1" x14ac:dyDescent="0.25">
      <c r="H6506" s="1102"/>
      <c r="I6506" s="1021"/>
    </row>
    <row r="6507" spans="8:9" ht="23.25" customHeight="1" x14ac:dyDescent="0.25">
      <c r="H6507" s="1102"/>
      <c r="I6507" s="1021"/>
    </row>
    <row r="6508" spans="8:9" ht="23.25" customHeight="1" x14ac:dyDescent="0.25">
      <c r="H6508" s="1102"/>
      <c r="I6508" s="1021"/>
    </row>
    <row r="6509" spans="8:9" ht="23.25" customHeight="1" x14ac:dyDescent="0.25">
      <c r="H6509" s="1102"/>
      <c r="I6509" s="1021"/>
    </row>
    <row r="6510" spans="8:9" ht="23.25" customHeight="1" x14ac:dyDescent="0.25">
      <c r="H6510" s="1102"/>
      <c r="I6510" s="1021"/>
    </row>
    <row r="6511" spans="8:9" ht="23.25" customHeight="1" x14ac:dyDescent="0.25">
      <c r="H6511" s="1102"/>
      <c r="I6511" s="1021"/>
    </row>
    <row r="6512" spans="8:9" ht="23.25" customHeight="1" x14ac:dyDescent="0.25">
      <c r="H6512" s="1102"/>
      <c r="I6512" s="1021"/>
    </row>
    <row r="6513" spans="8:9" ht="23.25" customHeight="1" x14ac:dyDescent="0.25">
      <c r="H6513" s="1102"/>
      <c r="I6513" s="1021"/>
    </row>
    <row r="6514" spans="8:9" ht="23.25" customHeight="1" x14ac:dyDescent="0.25">
      <c r="H6514" s="1102"/>
      <c r="I6514" s="1021"/>
    </row>
    <row r="6515" spans="8:9" ht="23.25" customHeight="1" x14ac:dyDescent="0.25">
      <c r="H6515" s="1102"/>
      <c r="I6515" s="1021"/>
    </row>
    <row r="6516" spans="8:9" ht="23.25" customHeight="1" x14ac:dyDescent="0.25">
      <c r="H6516" s="1102"/>
      <c r="I6516" s="1021"/>
    </row>
    <row r="6517" spans="8:9" ht="23.25" customHeight="1" x14ac:dyDescent="0.25">
      <c r="H6517" s="1102"/>
      <c r="I6517" s="1021"/>
    </row>
    <row r="6518" spans="8:9" ht="23.25" customHeight="1" x14ac:dyDescent="0.25">
      <c r="H6518" s="1102"/>
      <c r="I6518" s="1021"/>
    </row>
    <row r="6519" spans="8:9" ht="23.25" customHeight="1" x14ac:dyDescent="0.25">
      <c r="H6519" s="1102"/>
      <c r="I6519" s="1021"/>
    </row>
    <row r="6520" spans="8:9" ht="23.25" customHeight="1" x14ac:dyDescent="0.25">
      <c r="H6520" s="1102"/>
      <c r="I6520" s="1021"/>
    </row>
    <row r="6521" spans="8:9" ht="23.25" customHeight="1" x14ac:dyDescent="0.25">
      <c r="H6521" s="1102"/>
      <c r="I6521" s="1021"/>
    </row>
    <row r="6522" spans="8:9" ht="23.25" customHeight="1" x14ac:dyDescent="0.25">
      <c r="H6522" s="1102"/>
      <c r="I6522" s="1021"/>
    </row>
    <row r="6523" spans="8:9" ht="23.25" customHeight="1" x14ac:dyDescent="0.25">
      <c r="H6523" s="1102"/>
      <c r="I6523" s="1021"/>
    </row>
    <row r="6524" spans="8:9" ht="23.25" customHeight="1" x14ac:dyDescent="0.25">
      <c r="H6524" s="1102"/>
      <c r="I6524" s="1021"/>
    </row>
    <row r="6525" spans="8:9" ht="23.25" customHeight="1" x14ac:dyDescent="0.25">
      <c r="H6525" s="1102"/>
      <c r="I6525" s="1021"/>
    </row>
    <row r="6526" spans="8:9" ht="23.25" customHeight="1" x14ac:dyDescent="0.25">
      <c r="H6526" s="1102"/>
      <c r="I6526" s="1021"/>
    </row>
    <row r="6527" spans="8:9" ht="23.25" customHeight="1" x14ac:dyDescent="0.25">
      <c r="H6527" s="1102"/>
      <c r="I6527" s="1021"/>
    </row>
    <row r="6528" spans="8:9" ht="23.25" customHeight="1" x14ac:dyDescent="0.25">
      <c r="H6528" s="1102"/>
      <c r="I6528" s="1021"/>
    </row>
    <row r="6529" spans="8:9" ht="23.25" customHeight="1" x14ac:dyDescent="0.25">
      <c r="H6529" s="1102"/>
      <c r="I6529" s="1021"/>
    </row>
    <row r="6530" spans="8:9" ht="23.25" customHeight="1" x14ac:dyDescent="0.25">
      <c r="H6530" s="1102"/>
      <c r="I6530" s="1021"/>
    </row>
    <row r="6531" spans="8:9" ht="23.25" customHeight="1" x14ac:dyDescent="0.25">
      <c r="H6531" s="1102"/>
      <c r="I6531" s="1021"/>
    </row>
    <row r="6532" spans="8:9" ht="23.25" customHeight="1" x14ac:dyDescent="0.25">
      <c r="H6532" s="1102"/>
      <c r="I6532" s="1021"/>
    </row>
    <row r="6533" spans="8:9" ht="23.25" customHeight="1" x14ac:dyDescent="0.25">
      <c r="H6533" s="1102"/>
      <c r="I6533" s="1021"/>
    </row>
    <row r="6534" spans="8:9" ht="23.25" customHeight="1" x14ac:dyDescent="0.25">
      <c r="H6534" s="1102"/>
      <c r="I6534" s="1021"/>
    </row>
    <row r="6535" spans="8:9" ht="23.25" customHeight="1" x14ac:dyDescent="0.25">
      <c r="H6535" s="1102"/>
      <c r="I6535" s="1021"/>
    </row>
    <row r="6536" spans="8:9" ht="23.25" customHeight="1" x14ac:dyDescent="0.25">
      <c r="H6536" s="1102"/>
      <c r="I6536" s="1021"/>
    </row>
    <row r="6537" spans="8:9" ht="23.25" customHeight="1" x14ac:dyDescent="0.25">
      <c r="H6537" s="1102"/>
      <c r="I6537" s="1021"/>
    </row>
    <row r="6538" spans="8:9" ht="23.25" customHeight="1" x14ac:dyDescent="0.25">
      <c r="H6538" s="1102"/>
      <c r="I6538" s="1021"/>
    </row>
    <row r="6539" spans="8:9" ht="23.25" customHeight="1" x14ac:dyDescent="0.25">
      <c r="H6539" s="1102"/>
      <c r="I6539" s="1021"/>
    </row>
    <row r="6540" spans="8:9" ht="23.25" customHeight="1" x14ac:dyDescent="0.25">
      <c r="H6540" s="1102"/>
      <c r="I6540" s="1021"/>
    </row>
    <row r="6541" spans="8:9" ht="23.25" customHeight="1" x14ac:dyDescent="0.25">
      <c r="H6541" s="1102"/>
      <c r="I6541" s="1021"/>
    </row>
    <row r="6542" spans="8:9" ht="23.25" customHeight="1" x14ac:dyDescent="0.25">
      <c r="H6542" s="1102"/>
      <c r="I6542" s="1021"/>
    </row>
    <row r="6543" spans="8:9" ht="23.25" customHeight="1" x14ac:dyDescent="0.25">
      <c r="H6543" s="1102"/>
      <c r="I6543" s="1021"/>
    </row>
    <row r="6544" spans="8:9" ht="23.25" customHeight="1" x14ac:dyDescent="0.25">
      <c r="H6544" s="1102"/>
      <c r="I6544" s="1021"/>
    </row>
    <row r="6545" spans="8:9" ht="23.25" customHeight="1" x14ac:dyDescent="0.25">
      <c r="H6545" s="1102"/>
      <c r="I6545" s="1021"/>
    </row>
    <row r="6546" spans="8:9" ht="23.25" customHeight="1" x14ac:dyDescent="0.25">
      <c r="H6546" s="1102"/>
      <c r="I6546" s="1021"/>
    </row>
    <row r="6547" spans="8:9" ht="23.25" customHeight="1" x14ac:dyDescent="0.25">
      <c r="H6547" s="1102"/>
      <c r="I6547" s="1021"/>
    </row>
    <row r="6548" spans="8:9" ht="23.25" customHeight="1" x14ac:dyDescent="0.25">
      <c r="H6548" s="1102"/>
      <c r="I6548" s="1021"/>
    </row>
    <row r="6549" spans="8:9" ht="23.25" customHeight="1" x14ac:dyDescent="0.25">
      <c r="H6549" s="1102"/>
      <c r="I6549" s="1021"/>
    </row>
    <row r="6550" spans="8:9" ht="23.25" customHeight="1" x14ac:dyDescent="0.25">
      <c r="H6550" s="1102"/>
      <c r="I6550" s="1021"/>
    </row>
    <row r="6551" spans="8:9" ht="23.25" customHeight="1" x14ac:dyDescent="0.25">
      <c r="H6551" s="1102"/>
      <c r="I6551" s="1021"/>
    </row>
    <row r="6552" spans="8:9" ht="23.25" customHeight="1" x14ac:dyDescent="0.25">
      <c r="H6552" s="1102"/>
      <c r="I6552" s="1021"/>
    </row>
    <row r="6553" spans="8:9" ht="23.25" customHeight="1" x14ac:dyDescent="0.25">
      <c r="H6553" s="1102"/>
      <c r="I6553" s="1021"/>
    </row>
    <row r="6554" spans="8:9" ht="23.25" customHeight="1" x14ac:dyDescent="0.25">
      <c r="H6554" s="1102"/>
      <c r="I6554" s="1021"/>
    </row>
    <row r="6555" spans="8:9" ht="23.25" customHeight="1" x14ac:dyDescent="0.25">
      <c r="H6555" s="1102"/>
      <c r="I6555" s="1021"/>
    </row>
    <row r="6556" spans="8:9" ht="23.25" customHeight="1" x14ac:dyDescent="0.25">
      <c r="H6556" s="1102"/>
      <c r="I6556" s="1021"/>
    </row>
    <row r="6557" spans="8:9" ht="23.25" customHeight="1" x14ac:dyDescent="0.25">
      <c r="H6557" s="1102"/>
      <c r="I6557" s="1021"/>
    </row>
    <row r="6558" spans="8:9" ht="23.25" customHeight="1" x14ac:dyDescent="0.25">
      <c r="H6558" s="1102"/>
      <c r="I6558" s="1021"/>
    </row>
    <row r="6559" spans="8:9" ht="23.25" customHeight="1" x14ac:dyDescent="0.25">
      <c r="H6559" s="1102"/>
      <c r="I6559" s="1021"/>
    </row>
    <row r="6560" spans="8:9" ht="23.25" customHeight="1" x14ac:dyDescent="0.25">
      <c r="H6560" s="1102"/>
      <c r="I6560" s="1021"/>
    </row>
    <row r="6561" spans="8:9" ht="23.25" customHeight="1" x14ac:dyDescent="0.25">
      <c r="H6561" s="1102"/>
      <c r="I6561" s="1021"/>
    </row>
    <row r="6562" spans="8:9" ht="23.25" customHeight="1" x14ac:dyDescent="0.25">
      <c r="H6562" s="1102"/>
      <c r="I6562" s="1021"/>
    </row>
    <row r="6563" spans="8:9" ht="23.25" customHeight="1" x14ac:dyDescent="0.25">
      <c r="H6563" s="1102"/>
      <c r="I6563" s="1021"/>
    </row>
    <row r="6564" spans="8:9" ht="23.25" customHeight="1" x14ac:dyDescent="0.25">
      <c r="H6564" s="1102"/>
      <c r="I6564" s="1021"/>
    </row>
    <row r="6565" spans="8:9" ht="23.25" customHeight="1" x14ac:dyDescent="0.25">
      <c r="H6565" s="1102"/>
      <c r="I6565" s="1021"/>
    </row>
    <row r="6566" spans="8:9" ht="23.25" customHeight="1" x14ac:dyDescent="0.25">
      <c r="H6566" s="1102"/>
      <c r="I6566" s="1021"/>
    </row>
    <row r="6567" spans="8:9" ht="23.25" customHeight="1" x14ac:dyDescent="0.25">
      <c r="H6567" s="1102"/>
      <c r="I6567" s="1021"/>
    </row>
    <row r="6568" spans="8:9" ht="23.25" customHeight="1" x14ac:dyDescent="0.25">
      <c r="H6568" s="1102"/>
      <c r="I6568" s="1021"/>
    </row>
    <row r="6569" spans="8:9" ht="23.25" customHeight="1" x14ac:dyDescent="0.25">
      <c r="H6569" s="1102"/>
      <c r="I6569" s="1021"/>
    </row>
    <row r="6570" spans="8:9" ht="23.25" customHeight="1" x14ac:dyDescent="0.25">
      <c r="H6570" s="1102"/>
      <c r="I6570" s="1021"/>
    </row>
    <row r="6571" spans="8:9" ht="23.25" customHeight="1" x14ac:dyDescent="0.25">
      <c r="H6571" s="1102"/>
      <c r="I6571" s="1021"/>
    </row>
    <row r="6572" spans="8:9" ht="23.25" customHeight="1" x14ac:dyDescent="0.25">
      <c r="H6572" s="1102"/>
      <c r="I6572" s="1021"/>
    </row>
    <row r="6573" spans="8:9" ht="23.25" customHeight="1" x14ac:dyDescent="0.25">
      <c r="H6573" s="1102"/>
      <c r="I6573" s="1021"/>
    </row>
    <row r="6574" spans="8:9" ht="23.25" customHeight="1" x14ac:dyDescent="0.25">
      <c r="H6574" s="1102"/>
      <c r="I6574" s="1021"/>
    </row>
    <row r="6575" spans="8:9" ht="23.25" customHeight="1" x14ac:dyDescent="0.25">
      <c r="H6575" s="1102"/>
      <c r="I6575" s="1021"/>
    </row>
    <row r="6576" spans="8:9" ht="23.25" customHeight="1" x14ac:dyDescent="0.25">
      <c r="H6576" s="1102"/>
      <c r="I6576" s="1021"/>
    </row>
    <row r="6577" spans="8:9" ht="23.25" customHeight="1" x14ac:dyDescent="0.25">
      <c r="H6577" s="1102"/>
      <c r="I6577" s="1021"/>
    </row>
    <row r="6578" spans="8:9" ht="23.25" customHeight="1" x14ac:dyDescent="0.25">
      <c r="H6578" s="1102"/>
      <c r="I6578" s="1021"/>
    </row>
    <row r="6579" spans="8:9" ht="23.25" customHeight="1" x14ac:dyDescent="0.25">
      <c r="H6579" s="1102"/>
      <c r="I6579" s="1021"/>
    </row>
    <row r="6580" spans="8:9" ht="23.25" customHeight="1" x14ac:dyDescent="0.25">
      <c r="H6580" s="1102"/>
      <c r="I6580" s="1021"/>
    </row>
    <row r="6581" spans="8:9" ht="23.25" customHeight="1" x14ac:dyDescent="0.25">
      <c r="H6581" s="1102"/>
      <c r="I6581" s="1021"/>
    </row>
    <row r="6582" spans="8:9" ht="23.25" customHeight="1" x14ac:dyDescent="0.25">
      <c r="H6582" s="1102"/>
      <c r="I6582" s="1021"/>
    </row>
    <row r="6583" spans="8:9" ht="23.25" customHeight="1" x14ac:dyDescent="0.25">
      <c r="H6583" s="1102"/>
      <c r="I6583" s="1021"/>
    </row>
    <row r="6584" spans="8:9" ht="23.25" customHeight="1" x14ac:dyDescent="0.25">
      <c r="H6584" s="1102"/>
      <c r="I6584" s="1021"/>
    </row>
    <row r="6585" spans="8:9" ht="23.25" customHeight="1" x14ac:dyDescent="0.25">
      <c r="H6585" s="1102"/>
      <c r="I6585" s="1021"/>
    </row>
    <row r="6586" spans="8:9" ht="23.25" customHeight="1" x14ac:dyDescent="0.25">
      <c r="H6586" s="1102"/>
      <c r="I6586" s="1021"/>
    </row>
    <row r="6587" spans="8:9" ht="23.25" customHeight="1" x14ac:dyDescent="0.25">
      <c r="H6587" s="1102"/>
      <c r="I6587" s="1021"/>
    </row>
    <row r="6588" spans="8:9" ht="23.25" customHeight="1" x14ac:dyDescent="0.25">
      <c r="H6588" s="1102"/>
      <c r="I6588" s="1021"/>
    </row>
    <row r="6589" spans="8:9" ht="23.25" customHeight="1" x14ac:dyDescent="0.25">
      <c r="H6589" s="1102"/>
      <c r="I6589" s="1021"/>
    </row>
    <row r="6590" spans="8:9" ht="23.25" customHeight="1" x14ac:dyDescent="0.25">
      <c r="H6590" s="1102"/>
      <c r="I6590" s="1021"/>
    </row>
    <row r="6591" spans="8:9" ht="23.25" customHeight="1" x14ac:dyDescent="0.25">
      <c r="H6591" s="1102"/>
      <c r="I6591" s="1021"/>
    </row>
    <row r="6592" spans="8:9" ht="23.25" customHeight="1" x14ac:dyDescent="0.25">
      <c r="H6592" s="1102"/>
      <c r="I6592" s="1021"/>
    </row>
    <row r="6593" spans="8:9" ht="23.25" customHeight="1" x14ac:dyDescent="0.25">
      <c r="H6593" s="1102"/>
      <c r="I6593" s="1021"/>
    </row>
    <row r="6594" spans="8:9" ht="23.25" customHeight="1" x14ac:dyDescent="0.25">
      <c r="H6594" s="1102"/>
      <c r="I6594" s="1021"/>
    </row>
    <row r="6595" spans="8:9" ht="23.25" customHeight="1" x14ac:dyDescent="0.25">
      <c r="H6595" s="1102"/>
      <c r="I6595" s="1021"/>
    </row>
    <row r="6596" spans="8:9" ht="23.25" customHeight="1" x14ac:dyDescent="0.25">
      <c r="H6596" s="1102"/>
      <c r="I6596" s="1021"/>
    </row>
    <row r="6597" spans="8:9" ht="23.25" customHeight="1" x14ac:dyDescent="0.25">
      <c r="H6597" s="1102"/>
      <c r="I6597" s="1021"/>
    </row>
    <row r="6598" spans="8:9" ht="23.25" customHeight="1" x14ac:dyDescent="0.25">
      <c r="H6598" s="1102"/>
      <c r="I6598" s="1021"/>
    </row>
    <row r="6599" spans="8:9" ht="23.25" customHeight="1" x14ac:dyDescent="0.25">
      <c r="H6599" s="1102"/>
      <c r="I6599" s="1021"/>
    </row>
    <row r="6600" spans="8:9" ht="23.25" customHeight="1" x14ac:dyDescent="0.25">
      <c r="H6600" s="1102"/>
      <c r="I6600" s="1021"/>
    </row>
    <row r="6601" spans="8:9" ht="23.25" customHeight="1" x14ac:dyDescent="0.25">
      <c r="H6601" s="1102"/>
      <c r="I6601" s="1021"/>
    </row>
    <row r="6602" spans="8:9" ht="23.25" customHeight="1" x14ac:dyDescent="0.25">
      <c r="H6602" s="1102"/>
      <c r="I6602" s="1021"/>
    </row>
    <row r="6603" spans="8:9" ht="23.25" customHeight="1" x14ac:dyDescent="0.25">
      <c r="H6603" s="1102"/>
      <c r="I6603" s="1021"/>
    </row>
    <row r="6604" spans="8:9" ht="23.25" customHeight="1" x14ac:dyDescent="0.25">
      <c r="H6604" s="1102"/>
      <c r="I6604" s="1021"/>
    </row>
    <row r="6605" spans="8:9" ht="23.25" customHeight="1" x14ac:dyDescent="0.25">
      <c r="H6605" s="1102"/>
      <c r="I6605" s="1021"/>
    </row>
    <row r="6606" spans="8:9" ht="23.25" customHeight="1" x14ac:dyDescent="0.25">
      <c r="H6606" s="1102"/>
      <c r="I6606" s="1021"/>
    </row>
    <row r="6607" spans="8:9" ht="23.25" customHeight="1" x14ac:dyDescent="0.25">
      <c r="H6607" s="1102"/>
      <c r="I6607" s="1021"/>
    </row>
    <row r="6608" spans="8:9" ht="23.25" customHeight="1" x14ac:dyDescent="0.25">
      <c r="H6608" s="1102"/>
      <c r="I6608" s="1021"/>
    </row>
    <row r="6609" spans="8:9" ht="23.25" customHeight="1" x14ac:dyDescent="0.25">
      <c r="H6609" s="1102"/>
      <c r="I6609" s="1021"/>
    </row>
    <row r="6610" spans="8:9" ht="23.25" customHeight="1" x14ac:dyDescent="0.25">
      <c r="H6610" s="1102"/>
      <c r="I6610" s="1021"/>
    </row>
    <row r="6611" spans="8:9" ht="23.25" customHeight="1" x14ac:dyDescent="0.25">
      <c r="H6611" s="1102"/>
      <c r="I6611" s="1021"/>
    </row>
    <row r="6612" spans="8:9" ht="23.25" customHeight="1" x14ac:dyDescent="0.25">
      <c r="H6612" s="1102"/>
      <c r="I6612" s="1021"/>
    </row>
    <row r="6613" spans="8:9" ht="23.25" customHeight="1" x14ac:dyDescent="0.25">
      <c r="H6613" s="1102"/>
      <c r="I6613" s="1021"/>
    </row>
    <row r="6614" spans="8:9" ht="23.25" customHeight="1" x14ac:dyDescent="0.25">
      <c r="H6614" s="1102"/>
      <c r="I6614" s="1021"/>
    </row>
    <row r="6615" spans="8:9" ht="23.25" customHeight="1" x14ac:dyDescent="0.25">
      <c r="H6615" s="1102"/>
      <c r="I6615" s="1021"/>
    </row>
    <row r="6616" spans="8:9" ht="23.25" customHeight="1" x14ac:dyDescent="0.25">
      <c r="H6616" s="1102"/>
      <c r="I6616" s="1021"/>
    </row>
    <row r="6617" spans="8:9" ht="23.25" customHeight="1" x14ac:dyDescent="0.25">
      <c r="H6617" s="1102"/>
      <c r="I6617" s="1021"/>
    </row>
    <row r="6618" spans="8:9" ht="23.25" customHeight="1" x14ac:dyDescent="0.25">
      <c r="H6618" s="1102"/>
      <c r="I6618" s="1021"/>
    </row>
    <row r="6619" spans="8:9" ht="23.25" customHeight="1" x14ac:dyDescent="0.25">
      <c r="H6619" s="1102"/>
      <c r="I6619" s="1021"/>
    </row>
    <row r="6620" spans="8:9" ht="23.25" customHeight="1" x14ac:dyDescent="0.25">
      <c r="H6620" s="1102"/>
      <c r="I6620" s="1021"/>
    </row>
    <row r="6621" spans="8:9" ht="23.25" customHeight="1" x14ac:dyDescent="0.25">
      <c r="H6621" s="1102"/>
      <c r="I6621" s="1021"/>
    </row>
    <row r="6622" spans="8:9" ht="23.25" customHeight="1" x14ac:dyDescent="0.25">
      <c r="H6622" s="1102"/>
      <c r="I6622" s="1021"/>
    </row>
    <row r="6623" spans="8:9" ht="23.25" customHeight="1" x14ac:dyDescent="0.25">
      <c r="H6623" s="1102"/>
      <c r="I6623" s="1021"/>
    </row>
    <row r="6624" spans="8:9" ht="23.25" customHeight="1" x14ac:dyDescent="0.25">
      <c r="H6624" s="1102"/>
      <c r="I6624" s="1021"/>
    </row>
    <row r="6625" spans="8:9" ht="23.25" customHeight="1" x14ac:dyDescent="0.25">
      <c r="H6625" s="1102"/>
      <c r="I6625" s="1021"/>
    </row>
    <row r="6626" spans="8:9" ht="23.25" customHeight="1" x14ac:dyDescent="0.25">
      <c r="H6626" s="1102"/>
      <c r="I6626" s="1021"/>
    </row>
    <row r="6627" spans="8:9" ht="23.25" customHeight="1" x14ac:dyDescent="0.25">
      <c r="H6627" s="1102"/>
      <c r="I6627" s="1021"/>
    </row>
    <row r="6628" spans="8:9" ht="23.25" customHeight="1" x14ac:dyDescent="0.25">
      <c r="H6628" s="1102"/>
      <c r="I6628" s="1021"/>
    </row>
    <row r="6629" spans="8:9" ht="23.25" customHeight="1" x14ac:dyDescent="0.25">
      <c r="H6629" s="1102"/>
      <c r="I6629" s="1021"/>
    </row>
    <row r="6630" spans="8:9" ht="23.25" customHeight="1" x14ac:dyDescent="0.25">
      <c r="H6630" s="1102"/>
      <c r="I6630" s="1021"/>
    </row>
    <row r="6631" spans="8:9" ht="23.25" customHeight="1" x14ac:dyDescent="0.25">
      <c r="H6631" s="1102"/>
      <c r="I6631" s="1021"/>
    </row>
    <row r="6632" spans="8:9" ht="23.25" customHeight="1" x14ac:dyDescent="0.25">
      <c r="H6632" s="1102"/>
      <c r="I6632" s="1021"/>
    </row>
    <row r="6633" spans="8:9" ht="23.25" customHeight="1" x14ac:dyDescent="0.25">
      <c r="H6633" s="1102"/>
      <c r="I6633" s="1021"/>
    </row>
    <row r="6634" spans="8:9" ht="23.25" customHeight="1" x14ac:dyDescent="0.25">
      <c r="H6634" s="1102"/>
      <c r="I6634" s="1021"/>
    </row>
    <row r="6635" spans="8:9" ht="23.25" customHeight="1" x14ac:dyDescent="0.25">
      <c r="H6635" s="1102"/>
      <c r="I6635" s="1021"/>
    </row>
    <row r="6636" spans="8:9" ht="23.25" customHeight="1" x14ac:dyDescent="0.25">
      <c r="H6636" s="1102"/>
      <c r="I6636" s="1021"/>
    </row>
    <row r="6637" spans="8:9" ht="23.25" customHeight="1" x14ac:dyDescent="0.25">
      <c r="H6637" s="1102"/>
      <c r="I6637" s="1021"/>
    </row>
    <row r="6638" spans="8:9" ht="23.25" customHeight="1" x14ac:dyDescent="0.25">
      <c r="H6638" s="1102"/>
      <c r="I6638" s="1021"/>
    </row>
    <row r="6639" spans="8:9" ht="23.25" customHeight="1" x14ac:dyDescent="0.25">
      <c r="H6639" s="1102"/>
      <c r="I6639" s="1021"/>
    </row>
    <row r="6640" spans="8:9" ht="23.25" customHeight="1" x14ac:dyDescent="0.25">
      <c r="H6640" s="1102"/>
      <c r="I6640" s="1021"/>
    </row>
    <row r="6641" spans="8:9" ht="23.25" customHeight="1" x14ac:dyDescent="0.25">
      <c r="H6641" s="1102"/>
      <c r="I6641" s="1021"/>
    </row>
    <row r="6642" spans="8:9" ht="23.25" customHeight="1" x14ac:dyDescent="0.25">
      <c r="H6642" s="1102"/>
      <c r="I6642" s="1021"/>
    </row>
    <row r="6643" spans="8:9" ht="23.25" customHeight="1" x14ac:dyDescent="0.25">
      <c r="H6643" s="1102"/>
      <c r="I6643" s="1021"/>
    </row>
    <row r="6644" spans="8:9" ht="23.25" customHeight="1" x14ac:dyDescent="0.25">
      <c r="H6644" s="1102"/>
      <c r="I6644" s="1021"/>
    </row>
    <row r="6645" spans="8:9" ht="23.25" customHeight="1" x14ac:dyDescent="0.25">
      <c r="H6645" s="1102"/>
      <c r="I6645" s="1021"/>
    </row>
    <row r="6646" spans="8:9" ht="23.25" customHeight="1" x14ac:dyDescent="0.25">
      <c r="H6646" s="1102"/>
      <c r="I6646" s="1021"/>
    </row>
    <row r="6647" spans="8:9" ht="23.25" customHeight="1" x14ac:dyDescent="0.25">
      <c r="H6647" s="1102"/>
      <c r="I6647" s="1021"/>
    </row>
    <row r="6648" spans="8:9" ht="23.25" customHeight="1" x14ac:dyDescent="0.25">
      <c r="H6648" s="1102"/>
      <c r="I6648" s="1021"/>
    </row>
    <row r="6649" spans="8:9" ht="23.25" customHeight="1" x14ac:dyDescent="0.25">
      <c r="H6649" s="1102"/>
      <c r="I6649" s="1021"/>
    </row>
    <row r="6650" spans="8:9" ht="23.25" customHeight="1" x14ac:dyDescent="0.25">
      <c r="H6650" s="1102"/>
      <c r="I6650" s="1021"/>
    </row>
    <row r="6651" spans="8:9" ht="23.25" customHeight="1" x14ac:dyDescent="0.25">
      <c r="H6651" s="1102"/>
      <c r="I6651" s="1021"/>
    </row>
    <row r="6652" spans="8:9" ht="23.25" customHeight="1" x14ac:dyDescent="0.25">
      <c r="H6652" s="1102"/>
      <c r="I6652" s="1021"/>
    </row>
    <row r="6653" spans="8:9" ht="23.25" customHeight="1" x14ac:dyDescent="0.25">
      <c r="H6653" s="1102"/>
      <c r="I6653" s="1021"/>
    </row>
    <row r="6654" spans="8:9" ht="23.25" customHeight="1" x14ac:dyDescent="0.25">
      <c r="H6654" s="1102"/>
      <c r="I6654" s="1021"/>
    </row>
    <row r="6655" spans="8:9" ht="23.25" customHeight="1" x14ac:dyDescent="0.25">
      <c r="H6655" s="1102"/>
      <c r="I6655" s="1021"/>
    </row>
    <row r="6656" spans="8:9" ht="23.25" customHeight="1" x14ac:dyDescent="0.25">
      <c r="H6656" s="1102"/>
      <c r="I6656" s="1021"/>
    </row>
    <row r="6657" spans="8:9" ht="23.25" customHeight="1" x14ac:dyDescent="0.25">
      <c r="H6657" s="1102"/>
      <c r="I6657" s="1021"/>
    </row>
    <row r="6658" spans="8:9" ht="23.25" customHeight="1" x14ac:dyDescent="0.25">
      <c r="H6658" s="1102"/>
      <c r="I6658" s="1021"/>
    </row>
    <row r="6659" spans="8:9" ht="23.25" customHeight="1" x14ac:dyDescent="0.25">
      <c r="H6659" s="1102"/>
      <c r="I6659" s="1021"/>
    </row>
    <row r="6660" spans="8:9" ht="23.25" customHeight="1" x14ac:dyDescent="0.25">
      <c r="H6660" s="1102"/>
      <c r="I6660" s="1021"/>
    </row>
    <row r="6661" spans="8:9" ht="23.25" customHeight="1" x14ac:dyDescent="0.25">
      <c r="H6661" s="1102"/>
      <c r="I6661" s="1021"/>
    </row>
    <row r="6662" spans="8:9" ht="23.25" customHeight="1" x14ac:dyDescent="0.25">
      <c r="H6662" s="1102"/>
      <c r="I6662" s="1021"/>
    </row>
    <row r="6663" spans="8:9" ht="23.25" customHeight="1" x14ac:dyDescent="0.25">
      <c r="H6663" s="1102"/>
      <c r="I6663" s="1021"/>
    </row>
    <row r="6664" spans="8:9" ht="23.25" customHeight="1" x14ac:dyDescent="0.25">
      <c r="H6664" s="1102"/>
      <c r="I6664" s="1021"/>
    </row>
    <row r="6665" spans="8:9" ht="23.25" customHeight="1" x14ac:dyDescent="0.25">
      <c r="H6665" s="1102"/>
      <c r="I6665" s="1021"/>
    </row>
    <row r="6666" spans="8:9" ht="23.25" customHeight="1" x14ac:dyDescent="0.25">
      <c r="H6666" s="1102"/>
      <c r="I6666" s="1021"/>
    </row>
    <row r="6667" spans="8:9" ht="23.25" customHeight="1" x14ac:dyDescent="0.25">
      <c r="H6667" s="1102"/>
      <c r="I6667" s="1021"/>
    </row>
    <row r="6668" spans="8:9" ht="23.25" customHeight="1" x14ac:dyDescent="0.25">
      <c r="H6668" s="1102"/>
      <c r="I6668" s="1021"/>
    </row>
    <row r="6669" spans="8:9" ht="23.25" customHeight="1" x14ac:dyDescent="0.25">
      <c r="H6669" s="1102"/>
      <c r="I6669" s="1021"/>
    </row>
    <row r="6670" spans="8:9" ht="23.25" customHeight="1" x14ac:dyDescent="0.25">
      <c r="H6670" s="1102"/>
      <c r="I6670" s="1021"/>
    </row>
    <row r="6671" spans="8:9" ht="23.25" customHeight="1" x14ac:dyDescent="0.25">
      <c r="H6671" s="1102"/>
      <c r="I6671" s="1021"/>
    </row>
    <row r="6672" spans="8:9" ht="23.25" customHeight="1" x14ac:dyDescent="0.25">
      <c r="H6672" s="1102"/>
      <c r="I6672" s="1021"/>
    </row>
    <row r="6673" spans="8:9" ht="23.25" customHeight="1" x14ac:dyDescent="0.25">
      <c r="H6673" s="1102"/>
      <c r="I6673" s="1021"/>
    </row>
    <row r="6674" spans="8:9" ht="23.25" customHeight="1" x14ac:dyDescent="0.25">
      <c r="H6674" s="1102"/>
      <c r="I6674" s="1021"/>
    </row>
    <row r="6675" spans="8:9" ht="23.25" customHeight="1" x14ac:dyDescent="0.25">
      <c r="H6675" s="1102"/>
      <c r="I6675" s="1021"/>
    </row>
    <row r="6676" spans="8:9" ht="23.25" customHeight="1" x14ac:dyDescent="0.25">
      <c r="H6676" s="1102"/>
      <c r="I6676" s="1021"/>
    </row>
    <row r="6677" spans="8:9" ht="23.25" customHeight="1" x14ac:dyDescent="0.25">
      <c r="H6677" s="1102"/>
      <c r="I6677" s="1021"/>
    </row>
    <row r="6678" spans="8:9" ht="23.25" customHeight="1" x14ac:dyDescent="0.25">
      <c r="H6678" s="1102"/>
      <c r="I6678" s="1021"/>
    </row>
    <row r="6679" spans="8:9" ht="23.25" customHeight="1" x14ac:dyDescent="0.25">
      <c r="H6679" s="1102"/>
      <c r="I6679" s="1021"/>
    </row>
    <row r="6680" spans="8:9" ht="23.25" customHeight="1" x14ac:dyDescent="0.25">
      <c r="H6680" s="1102"/>
      <c r="I6680" s="1021"/>
    </row>
    <row r="6681" spans="8:9" ht="23.25" customHeight="1" x14ac:dyDescent="0.25">
      <c r="H6681" s="1102"/>
      <c r="I6681" s="1021"/>
    </row>
    <row r="6682" spans="8:9" ht="23.25" customHeight="1" x14ac:dyDescent="0.25">
      <c r="H6682" s="1102"/>
      <c r="I6682" s="1021"/>
    </row>
    <row r="6683" spans="8:9" ht="23.25" customHeight="1" x14ac:dyDescent="0.25">
      <c r="H6683" s="1102"/>
      <c r="I6683" s="1021"/>
    </row>
    <row r="6684" spans="8:9" ht="23.25" customHeight="1" x14ac:dyDescent="0.25">
      <c r="H6684" s="1102"/>
      <c r="I6684" s="1021"/>
    </row>
    <row r="6685" spans="8:9" ht="23.25" customHeight="1" x14ac:dyDescent="0.25">
      <c r="H6685" s="1102"/>
      <c r="I6685" s="1021"/>
    </row>
    <row r="6686" spans="8:9" ht="23.25" customHeight="1" x14ac:dyDescent="0.25">
      <c r="H6686" s="1102"/>
      <c r="I6686" s="1021"/>
    </row>
    <row r="6687" spans="8:9" ht="23.25" customHeight="1" x14ac:dyDescent="0.25">
      <c r="H6687" s="1102"/>
      <c r="I6687" s="1021"/>
    </row>
    <row r="6688" spans="8:9" ht="23.25" customHeight="1" x14ac:dyDescent="0.25">
      <c r="H6688" s="1102"/>
      <c r="I6688" s="1021"/>
    </row>
    <row r="6689" spans="8:9" ht="23.25" customHeight="1" x14ac:dyDescent="0.25">
      <c r="H6689" s="1102"/>
      <c r="I6689" s="1021"/>
    </row>
    <row r="6690" spans="8:9" ht="23.25" customHeight="1" x14ac:dyDescent="0.25">
      <c r="H6690" s="1102"/>
      <c r="I6690" s="1021"/>
    </row>
    <row r="6691" spans="8:9" ht="23.25" customHeight="1" x14ac:dyDescent="0.25">
      <c r="H6691" s="1102"/>
      <c r="I6691" s="1021"/>
    </row>
    <row r="6692" spans="8:9" ht="23.25" customHeight="1" x14ac:dyDescent="0.25">
      <c r="H6692" s="1102"/>
      <c r="I6692" s="1021"/>
    </row>
    <row r="6693" spans="8:9" ht="23.25" customHeight="1" x14ac:dyDescent="0.25">
      <c r="H6693" s="1102"/>
      <c r="I6693" s="1021"/>
    </row>
    <row r="6694" spans="8:9" ht="23.25" customHeight="1" x14ac:dyDescent="0.25">
      <c r="H6694" s="1102"/>
      <c r="I6694" s="1021"/>
    </row>
    <row r="6695" spans="8:9" ht="23.25" customHeight="1" x14ac:dyDescent="0.25">
      <c r="H6695" s="1102"/>
      <c r="I6695" s="1021"/>
    </row>
    <row r="6696" spans="8:9" ht="23.25" customHeight="1" x14ac:dyDescent="0.25">
      <c r="H6696" s="1102"/>
      <c r="I6696" s="1021"/>
    </row>
    <row r="6697" spans="8:9" ht="23.25" customHeight="1" x14ac:dyDescent="0.25">
      <c r="H6697" s="1102"/>
      <c r="I6697" s="1021"/>
    </row>
    <row r="6698" spans="8:9" ht="23.25" customHeight="1" x14ac:dyDescent="0.25">
      <c r="H6698" s="1102"/>
      <c r="I6698" s="1021"/>
    </row>
    <row r="6699" spans="8:9" ht="23.25" customHeight="1" x14ac:dyDescent="0.25">
      <c r="H6699" s="1102"/>
      <c r="I6699" s="1021"/>
    </row>
    <row r="6700" spans="8:9" ht="23.25" customHeight="1" x14ac:dyDescent="0.25">
      <c r="H6700" s="1102"/>
      <c r="I6700" s="1021"/>
    </row>
    <row r="6701" spans="8:9" ht="23.25" customHeight="1" x14ac:dyDescent="0.25">
      <c r="H6701" s="1102"/>
      <c r="I6701" s="1021"/>
    </row>
    <row r="6702" spans="8:9" ht="23.25" customHeight="1" x14ac:dyDescent="0.25">
      <c r="H6702" s="1102"/>
      <c r="I6702" s="1021"/>
    </row>
    <row r="6703" spans="8:9" ht="23.25" customHeight="1" x14ac:dyDescent="0.25">
      <c r="H6703" s="1102"/>
      <c r="I6703" s="1021"/>
    </row>
    <row r="6704" spans="8:9" ht="23.25" customHeight="1" x14ac:dyDescent="0.25">
      <c r="H6704" s="1102"/>
      <c r="I6704" s="1021"/>
    </row>
    <row r="6705" spans="8:9" ht="23.25" customHeight="1" x14ac:dyDescent="0.25">
      <c r="H6705" s="1102"/>
      <c r="I6705" s="1021"/>
    </row>
    <row r="6706" spans="8:9" ht="23.25" customHeight="1" x14ac:dyDescent="0.25">
      <c r="H6706" s="1102"/>
      <c r="I6706" s="1021"/>
    </row>
    <row r="6707" spans="8:9" ht="23.25" customHeight="1" x14ac:dyDescent="0.25">
      <c r="H6707" s="1102"/>
      <c r="I6707" s="1021"/>
    </row>
    <row r="6708" spans="8:9" ht="23.25" customHeight="1" x14ac:dyDescent="0.25">
      <c r="H6708" s="1102"/>
      <c r="I6708" s="1021"/>
    </row>
    <row r="6709" spans="8:9" ht="23.25" customHeight="1" x14ac:dyDescent="0.25">
      <c r="H6709" s="1102"/>
      <c r="I6709" s="1021"/>
    </row>
    <row r="6710" spans="8:9" ht="23.25" customHeight="1" x14ac:dyDescent="0.25">
      <c r="H6710" s="1102"/>
      <c r="I6710" s="1021"/>
    </row>
    <row r="6711" spans="8:9" ht="23.25" customHeight="1" x14ac:dyDescent="0.25">
      <c r="H6711" s="1102"/>
      <c r="I6711" s="1021"/>
    </row>
    <row r="6712" spans="8:9" ht="23.25" customHeight="1" x14ac:dyDescent="0.25">
      <c r="H6712" s="1102"/>
      <c r="I6712" s="1021"/>
    </row>
    <row r="6713" spans="8:9" ht="23.25" customHeight="1" x14ac:dyDescent="0.25">
      <c r="H6713" s="1102"/>
      <c r="I6713" s="1021"/>
    </row>
    <row r="6714" spans="8:9" ht="23.25" customHeight="1" x14ac:dyDescent="0.25">
      <c r="H6714" s="1102"/>
      <c r="I6714" s="1021"/>
    </row>
    <row r="6715" spans="8:9" ht="23.25" customHeight="1" x14ac:dyDescent="0.25">
      <c r="H6715" s="1102"/>
      <c r="I6715" s="1021"/>
    </row>
    <row r="6716" spans="8:9" ht="23.25" customHeight="1" x14ac:dyDescent="0.25">
      <c r="H6716" s="1102"/>
      <c r="I6716" s="1021"/>
    </row>
    <row r="6717" spans="8:9" ht="23.25" customHeight="1" x14ac:dyDescent="0.25">
      <c r="H6717" s="1102"/>
      <c r="I6717" s="1021"/>
    </row>
    <row r="6718" spans="8:9" ht="23.25" customHeight="1" x14ac:dyDescent="0.25">
      <c r="H6718" s="1102"/>
      <c r="I6718" s="1021"/>
    </row>
    <row r="6719" spans="8:9" ht="23.25" customHeight="1" x14ac:dyDescent="0.25">
      <c r="H6719" s="1102"/>
      <c r="I6719" s="1021"/>
    </row>
    <row r="6720" spans="8:9" ht="23.25" customHeight="1" x14ac:dyDescent="0.25">
      <c r="H6720" s="1102"/>
      <c r="I6720" s="1021"/>
    </row>
    <row r="6721" spans="8:9" ht="23.25" customHeight="1" x14ac:dyDescent="0.25">
      <c r="H6721" s="1102"/>
      <c r="I6721" s="1021"/>
    </row>
    <row r="6722" spans="8:9" ht="23.25" customHeight="1" x14ac:dyDescent="0.25">
      <c r="H6722" s="1102"/>
      <c r="I6722" s="1021"/>
    </row>
    <row r="6723" spans="8:9" ht="23.25" customHeight="1" x14ac:dyDescent="0.25">
      <c r="H6723" s="1102"/>
      <c r="I6723" s="1021"/>
    </row>
    <row r="6724" spans="8:9" ht="23.25" customHeight="1" x14ac:dyDescent="0.25">
      <c r="H6724" s="1102"/>
      <c r="I6724" s="1021"/>
    </row>
    <row r="6725" spans="8:9" ht="23.25" customHeight="1" x14ac:dyDescent="0.25">
      <c r="H6725" s="1102"/>
      <c r="I6725" s="1021"/>
    </row>
    <row r="6726" spans="8:9" ht="23.25" customHeight="1" x14ac:dyDescent="0.25">
      <c r="H6726" s="1102"/>
      <c r="I6726" s="1021"/>
    </row>
    <row r="6727" spans="8:9" ht="23.25" customHeight="1" x14ac:dyDescent="0.25">
      <c r="H6727" s="1102"/>
      <c r="I6727" s="1021"/>
    </row>
    <row r="6728" spans="8:9" ht="23.25" customHeight="1" x14ac:dyDescent="0.25">
      <c r="H6728" s="1102"/>
      <c r="I6728" s="1021"/>
    </row>
    <row r="6729" spans="8:9" ht="23.25" customHeight="1" x14ac:dyDescent="0.25">
      <c r="H6729" s="1102"/>
      <c r="I6729" s="1021"/>
    </row>
    <row r="6730" spans="8:9" ht="23.25" customHeight="1" x14ac:dyDescent="0.25">
      <c r="H6730" s="1102"/>
      <c r="I6730" s="1021"/>
    </row>
    <row r="6731" spans="8:9" ht="23.25" customHeight="1" x14ac:dyDescent="0.25">
      <c r="H6731" s="1102"/>
      <c r="I6731" s="1021"/>
    </row>
    <row r="6732" spans="8:9" ht="23.25" customHeight="1" x14ac:dyDescent="0.25">
      <c r="H6732" s="1102"/>
      <c r="I6732" s="1021"/>
    </row>
    <row r="6733" spans="8:9" ht="23.25" customHeight="1" x14ac:dyDescent="0.25">
      <c r="H6733" s="1102"/>
      <c r="I6733" s="1021"/>
    </row>
    <row r="6734" spans="8:9" ht="23.25" customHeight="1" x14ac:dyDescent="0.25">
      <c r="H6734" s="1102"/>
      <c r="I6734" s="1021"/>
    </row>
    <row r="6735" spans="8:9" ht="23.25" customHeight="1" x14ac:dyDescent="0.25">
      <c r="H6735" s="1102"/>
      <c r="I6735" s="1021"/>
    </row>
    <row r="6736" spans="8:9" ht="23.25" customHeight="1" x14ac:dyDescent="0.25">
      <c r="H6736" s="1102"/>
      <c r="I6736" s="1021"/>
    </row>
    <row r="6737" spans="8:9" ht="23.25" customHeight="1" x14ac:dyDescent="0.25">
      <c r="H6737" s="1102"/>
      <c r="I6737" s="1021"/>
    </row>
    <row r="6738" spans="8:9" ht="23.25" customHeight="1" x14ac:dyDescent="0.25">
      <c r="H6738" s="1102"/>
      <c r="I6738" s="1021"/>
    </row>
    <row r="6739" spans="8:9" ht="23.25" customHeight="1" x14ac:dyDescent="0.25">
      <c r="H6739" s="1102"/>
      <c r="I6739" s="1021"/>
    </row>
    <row r="6740" spans="8:9" ht="23.25" customHeight="1" x14ac:dyDescent="0.25">
      <c r="H6740" s="1102"/>
      <c r="I6740" s="1021"/>
    </row>
    <row r="6741" spans="8:9" ht="23.25" customHeight="1" x14ac:dyDescent="0.25">
      <c r="H6741" s="1102"/>
      <c r="I6741" s="1021"/>
    </row>
    <row r="6742" spans="8:9" ht="23.25" customHeight="1" x14ac:dyDescent="0.25">
      <c r="H6742" s="1102"/>
      <c r="I6742" s="1021"/>
    </row>
    <row r="6743" spans="8:9" ht="23.25" customHeight="1" x14ac:dyDescent="0.25">
      <c r="H6743" s="1102"/>
      <c r="I6743" s="1021"/>
    </row>
    <row r="6744" spans="8:9" ht="23.25" customHeight="1" x14ac:dyDescent="0.25">
      <c r="H6744" s="1102"/>
      <c r="I6744" s="1021"/>
    </row>
    <row r="6745" spans="8:9" ht="23.25" customHeight="1" x14ac:dyDescent="0.25">
      <c r="H6745" s="1102"/>
      <c r="I6745" s="1021"/>
    </row>
    <row r="6746" spans="8:9" ht="23.25" customHeight="1" x14ac:dyDescent="0.25">
      <c r="H6746" s="1102"/>
      <c r="I6746" s="1021"/>
    </row>
    <row r="6747" spans="8:9" ht="23.25" customHeight="1" x14ac:dyDescent="0.25">
      <c r="H6747" s="1102"/>
      <c r="I6747" s="1021"/>
    </row>
    <row r="6748" spans="8:9" ht="23.25" customHeight="1" x14ac:dyDescent="0.25">
      <c r="H6748" s="1102"/>
      <c r="I6748" s="1021"/>
    </row>
    <row r="6749" spans="8:9" ht="23.25" customHeight="1" x14ac:dyDescent="0.25">
      <c r="H6749" s="1102"/>
      <c r="I6749" s="1021"/>
    </row>
    <row r="6750" spans="8:9" ht="23.25" customHeight="1" x14ac:dyDescent="0.25">
      <c r="H6750" s="1102"/>
      <c r="I6750" s="1021"/>
    </row>
    <row r="6751" spans="8:9" ht="23.25" customHeight="1" x14ac:dyDescent="0.25">
      <c r="H6751" s="1102"/>
      <c r="I6751" s="1021"/>
    </row>
    <row r="6752" spans="8:9" ht="23.25" customHeight="1" x14ac:dyDescent="0.25">
      <c r="H6752" s="1102"/>
      <c r="I6752" s="1021"/>
    </row>
    <row r="6753" spans="8:9" ht="23.25" customHeight="1" x14ac:dyDescent="0.25">
      <c r="H6753" s="1102"/>
      <c r="I6753" s="1021"/>
    </row>
    <row r="6754" spans="8:9" ht="23.25" customHeight="1" x14ac:dyDescent="0.25">
      <c r="H6754" s="1102"/>
      <c r="I6754" s="1021"/>
    </row>
    <row r="6755" spans="8:9" ht="23.25" customHeight="1" x14ac:dyDescent="0.25">
      <c r="H6755" s="1102"/>
      <c r="I6755" s="1021"/>
    </row>
    <row r="6756" spans="8:9" ht="23.25" customHeight="1" x14ac:dyDescent="0.25">
      <c r="H6756" s="1102"/>
      <c r="I6756" s="1021"/>
    </row>
    <row r="6757" spans="8:9" ht="23.25" customHeight="1" x14ac:dyDescent="0.25">
      <c r="H6757" s="1102"/>
      <c r="I6757" s="1021"/>
    </row>
    <row r="6758" spans="8:9" ht="23.25" customHeight="1" x14ac:dyDescent="0.25">
      <c r="H6758" s="1102"/>
      <c r="I6758" s="1021"/>
    </row>
    <row r="6759" spans="8:9" ht="23.25" customHeight="1" x14ac:dyDescent="0.25">
      <c r="H6759" s="1102"/>
      <c r="I6759" s="1021"/>
    </row>
    <row r="6760" spans="8:9" ht="23.25" customHeight="1" x14ac:dyDescent="0.25">
      <c r="H6760" s="1102"/>
      <c r="I6760" s="1021"/>
    </row>
    <row r="6761" spans="8:9" ht="23.25" customHeight="1" x14ac:dyDescent="0.25">
      <c r="H6761" s="1102"/>
      <c r="I6761" s="1021"/>
    </row>
    <row r="6762" spans="8:9" ht="23.25" customHeight="1" x14ac:dyDescent="0.25">
      <c r="H6762" s="1102"/>
      <c r="I6762" s="1021"/>
    </row>
    <row r="6763" spans="8:9" ht="23.25" customHeight="1" x14ac:dyDescent="0.25">
      <c r="H6763" s="1102"/>
      <c r="I6763" s="1021"/>
    </row>
    <row r="6764" spans="8:9" ht="23.25" customHeight="1" x14ac:dyDescent="0.25">
      <c r="H6764" s="1102"/>
      <c r="I6764" s="1021"/>
    </row>
    <row r="6765" spans="8:9" ht="23.25" customHeight="1" x14ac:dyDescent="0.25">
      <c r="H6765" s="1102"/>
      <c r="I6765" s="1021"/>
    </row>
    <row r="6766" spans="8:9" ht="23.25" customHeight="1" x14ac:dyDescent="0.25">
      <c r="H6766" s="1102"/>
      <c r="I6766" s="1021"/>
    </row>
    <row r="6767" spans="8:9" ht="23.25" customHeight="1" x14ac:dyDescent="0.25">
      <c r="H6767" s="1102"/>
      <c r="I6767" s="1021"/>
    </row>
    <row r="6768" spans="8:9" ht="23.25" customHeight="1" x14ac:dyDescent="0.25">
      <c r="H6768" s="1102"/>
      <c r="I6768" s="1021"/>
    </row>
    <row r="6769" spans="8:9" ht="23.25" customHeight="1" x14ac:dyDescent="0.25">
      <c r="H6769" s="1102"/>
      <c r="I6769" s="1021"/>
    </row>
    <row r="6770" spans="8:9" ht="23.25" customHeight="1" x14ac:dyDescent="0.25">
      <c r="H6770" s="1102"/>
      <c r="I6770" s="1021"/>
    </row>
    <row r="6771" spans="8:9" ht="23.25" customHeight="1" x14ac:dyDescent="0.25">
      <c r="H6771" s="1102"/>
      <c r="I6771" s="1021"/>
    </row>
    <row r="6772" spans="8:9" ht="23.25" customHeight="1" x14ac:dyDescent="0.25">
      <c r="H6772" s="1102"/>
      <c r="I6772" s="1021"/>
    </row>
    <row r="6773" spans="8:9" ht="23.25" customHeight="1" x14ac:dyDescent="0.25">
      <c r="H6773" s="1102"/>
      <c r="I6773" s="1021"/>
    </row>
    <row r="6774" spans="8:9" ht="23.25" customHeight="1" x14ac:dyDescent="0.25">
      <c r="H6774" s="1102"/>
      <c r="I6774" s="1021"/>
    </row>
    <row r="6775" spans="8:9" ht="23.25" customHeight="1" x14ac:dyDescent="0.25">
      <c r="H6775" s="1102"/>
      <c r="I6775" s="1021"/>
    </row>
    <row r="6776" spans="8:9" ht="23.25" customHeight="1" x14ac:dyDescent="0.25">
      <c r="H6776" s="1102"/>
      <c r="I6776" s="1021"/>
    </row>
    <row r="6777" spans="8:9" ht="23.25" customHeight="1" x14ac:dyDescent="0.25">
      <c r="H6777" s="1102"/>
      <c r="I6777" s="1021"/>
    </row>
    <row r="6778" spans="8:9" ht="23.25" customHeight="1" x14ac:dyDescent="0.25">
      <c r="H6778" s="1102"/>
      <c r="I6778" s="1021"/>
    </row>
    <row r="6779" spans="8:9" ht="23.25" customHeight="1" x14ac:dyDescent="0.25">
      <c r="H6779" s="1102"/>
      <c r="I6779" s="1021"/>
    </row>
    <row r="6780" spans="8:9" ht="23.25" customHeight="1" x14ac:dyDescent="0.25">
      <c r="H6780" s="1102"/>
      <c r="I6780" s="1021"/>
    </row>
    <row r="6781" spans="8:9" ht="23.25" customHeight="1" x14ac:dyDescent="0.25">
      <c r="H6781" s="1102"/>
      <c r="I6781" s="1021"/>
    </row>
    <row r="6782" spans="8:9" ht="23.25" customHeight="1" x14ac:dyDescent="0.25">
      <c r="H6782" s="1102"/>
      <c r="I6782" s="1021"/>
    </row>
    <row r="6783" spans="8:9" ht="23.25" customHeight="1" x14ac:dyDescent="0.25">
      <c r="H6783" s="1102"/>
    </row>
    <row r="6784" spans="8:9" ht="23.25" customHeight="1" x14ac:dyDescent="0.25">
      <c r="H6784" s="1102"/>
    </row>
    <row r="6785" spans="8:8" ht="23.25" customHeight="1" x14ac:dyDescent="0.25">
      <c r="H6785" s="1102"/>
    </row>
    <row r="6786" spans="8:8" ht="23.25" customHeight="1" x14ac:dyDescent="0.25">
      <c r="H6786" s="1102"/>
    </row>
    <row r="6787" spans="8:8" ht="23.25" customHeight="1" x14ac:dyDescent="0.25">
      <c r="H6787" s="1102"/>
    </row>
    <row r="6788" spans="8:8" ht="23.25" customHeight="1" x14ac:dyDescent="0.25">
      <c r="H6788" s="1102"/>
    </row>
    <row r="6789" spans="8:8" ht="23.25" customHeight="1" x14ac:dyDescent="0.25">
      <c r="H6789" s="1102"/>
    </row>
    <row r="6790" spans="8:8" ht="23.25" customHeight="1" x14ac:dyDescent="0.25">
      <c r="H6790" s="1102"/>
    </row>
    <row r="6791" spans="8:8" ht="23.25" customHeight="1" x14ac:dyDescent="0.25">
      <c r="H6791" s="1102"/>
    </row>
    <row r="6792" spans="8:8" ht="23.25" customHeight="1" x14ac:dyDescent="0.25">
      <c r="H6792" s="1102"/>
    </row>
    <row r="6793" spans="8:8" ht="23.25" customHeight="1" x14ac:dyDescent="0.25">
      <c r="H6793" s="1102"/>
    </row>
    <row r="6794" spans="8:8" ht="23.25" customHeight="1" x14ac:dyDescent="0.25"/>
    <row r="6795" spans="8:8" ht="23.25" customHeight="1" x14ac:dyDescent="0.25"/>
    <row r="6796" spans="8:8" ht="23.25" customHeight="1" x14ac:dyDescent="0.25"/>
    <row r="6797" spans="8:8" ht="23.25" customHeight="1" x14ac:dyDescent="0.25"/>
    <row r="6798" spans="8:8" ht="23.25" customHeight="1" x14ac:dyDescent="0.25"/>
    <row r="6799" spans="8:8" ht="23.25" customHeight="1" x14ac:dyDescent="0.25"/>
    <row r="6800" spans="8:8" ht="23.25" customHeight="1" x14ac:dyDescent="0.25"/>
    <row r="6801" ht="23.25" customHeight="1" x14ac:dyDescent="0.25"/>
    <row r="6802" ht="23.25" customHeight="1" x14ac:dyDescent="0.25"/>
    <row r="6803" ht="23.25" customHeight="1" x14ac:dyDescent="0.25"/>
    <row r="6804" ht="23.25" customHeight="1" x14ac:dyDescent="0.25"/>
    <row r="6805" ht="23.25" customHeight="1" x14ac:dyDescent="0.25"/>
    <row r="6806" ht="23.25" customHeight="1" x14ac:dyDescent="0.25"/>
    <row r="6807" ht="23.25" customHeight="1" x14ac:dyDescent="0.25"/>
    <row r="6808" ht="23.25" customHeight="1" x14ac:dyDescent="0.25"/>
    <row r="6809" ht="23.25" customHeight="1" x14ac:dyDescent="0.25"/>
    <row r="6810" ht="23.25" customHeight="1" x14ac:dyDescent="0.25"/>
    <row r="6811" ht="23.25" customHeight="1" x14ac:dyDescent="0.25"/>
    <row r="6812" ht="23.25" customHeight="1" x14ac:dyDescent="0.25"/>
    <row r="6813" ht="23.25" customHeight="1" x14ac:dyDescent="0.25"/>
    <row r="6814" ht="23.25" customHeight="1" x14ac:dyDescent="0.25"/>
    <row r="6815" ht="23.25" customHeight="1" x14ac:dyDescent="0.25"/>
    <row r="6816" ht="23.25" customHeight="1" x14ac:dyDescent="0.25"/>
    <row r="6817" ht="23.25" customHeight="1" x14ac:dyDescent="0.25"/>
    <row r="6818" ht="23.25" customHeight="1" x14ac:dyDescent="0.25"/>
    <row r="6819" ht="23.25" customHeight="1" x14ac:dyDescent="0.25"/>
    <row r="6820" ht="23.25" customHeight="1" x14ac:dyDescent="0.25"/>
    <row r="6821" ht="23.25" customHeight="1" x14ac:dyDescent="0.25"/>
    <row r="6822" ht="23.25" customHeight="1" x14ac:dyDescent="0.25"/>
    <row r="6823" ht="23.25" customHeight="1" x14ac:dyDescent="0.25"/>
    <row r="6824" ht="23.25" customHeight="1" x14ac:dyDescent="0.25"/>
    <row r="6825" ht="23.25" customHeight="1" x14ac:dyDescent="0.25"/>
    <row r="6826" ht="23.25" customHeight="1" x14ac:dyDescent="0.25"/>
    <row r="6827" ht="23.25" customHeight="1" x14ac:dyDescent="0.25"/>
    <row r="6828" ht="23.25" customHeight="1" x14ac:dyDescent="0.25"/>
    <row r="6829" ht="23.25" customHeight="1" x14ac:dyDescent="0.25"/>
    <row r="6830" ht="23.25" customHeight="1" x14ac:dyDescent="0.25"/>
    <row r="6831" ht="23.25" customHeight="1" x14ac:dyDescent="0.25"/>
    <row r="6832" ht="23.25" customHeight="1" x14ac:dyDescent="0.25"/>
    <row r="6833" ht="23.25" customHeight="1" x14ac:dyDescent="0.25"/>
    <row r="6834" ht="23.25" customHeight="1" x14ac:dyDescent="0.25"/>
    <row r="6835" ht="23.25" customHeight="1" x14ac:dyDescent="0.25"/>
    <row r="6836" ht="23.25" customHeight="1" x14ac:dyDescent="0.25"/>
    <row r="6837" ht="23.25" customHeight="1" x14ac:dyDescent="0.25"/>
    <row r="6838" ht="23.25" customHeight="1" x14ac:dyDescent="0.25"/>
    <row r="6839" ht="23.25" customHeight="1" x14ac:dyDescent="0.25"/>
    <row r="6840" ht="23.25" customHeight="1" x14ac:dyDescent="0.25"/>
    <row r="6841" ht="23.25" customHeight="1" x14ac:dyDescent="0.25"/>
    <row r="6842" ht="23.25" customHeight="1" x14ac:dyDescent="0.25"/>
    <row r="6843" ht="23.25" customHeight="1" x14ac:dyDescent="0.25"/>
    <row r="6844" ht="23.25" customHeight="1" x14ac:dyDescent="0.25"/>
    <row r="6845" ht="23.25" customHeight="1" x14ac:dyDescent="0.25"/>
    <row r="6846" ht="23.25" customHeight="1" x14ac:dyDescent="0.25"/>
    <row r="6847" ht="23.25" customHeight="1" x14ac:dyDescent="0.25"/>
    <row r="6848" ht="23.25" customHeight="1" x14ac:dyDescent="0.25"/>
    <row r="6849" ht="23.25" customHeight="1" x14ac:dyDescent="0.25"/>
    <row r="6850" ht="23.25" customHeight="1" x14ac:dyDescent="0.25"/>
    <row r="6851" ht="23.25" customHeight="1" x14ac:dyDescent="0.25"/>
    <row r="6852" ht="23.25" customHeight="1" x14ac:dyDescent="0.25"/>
    <row r="6853" ht="23.25" customHeight="1" x14ac:dyDescent="0.25"/>
    <row r="6854" ht="23.25" customHeight="1" x14ac:dyDescent="0.25"/>
    <row r="6855" ht="23.25" customHeight="1" x14ac:dyDescent="0.25"/>
    <row r="6856" ht="23.25" customHeight="1" x14ac:dyDescent="0.25"/>
    <row r="6857" ht="23.25" customHeight="1" x14ac:dyDescent="0.25"/>
    <row r="6858" ht="23.25" customHeight="1" x14ac:dyDescent="0.25"/>
    <row r="6859" ht="23.25" customHeight="1" x14ac:dyDescent="0.25"/>
    <row r="6860" ht="23.25" customHeight="1" x14ac:dyDescent="0.25"/>
    <row r="6861" ht="23.25" customHeight="1" x14ac:dyDescent="0.25"/>
    <row r="6862" ht="23.25" customHeight="1" x14ac:dyDescent="0.25"/>
    <row r="6863" ht="23.25" customHeight="1" x14ac:dyDescent="0.25"/>
    <row r="6864" ht="23.25" customHeight="1" x14ac:dyDescent="0.25"/>
    <row r="6865" ht="23.25" customHeight="1" x14ac:dyDescent="0.25"/>
    <row r="6866" ht="23.25" customHeight="1" x14ac:dyDescent="0.25"/>
    <row r="6867" ht="23.25" customHeight="1" x14ac:dyDescent="0.25"/>
    <row r="6868" ht="23.25" customHeight="1" x14ac:dyDescent="0.25"/>
    <row r="6869" ht="23.25" customHeight="1" x14ac:dyDescent="0.25"/>
    <row r="6870" ht="23.25" customHeight="1" x14ac:dyDescent="0.25"/>
    <row r="6871" ht="23.25" customHeight="1" x14ac:dyDescent="0.25"/>
    <row r="6872" ht="23.25" customHeight="1" x14ac:dyDescent="0.25"/>
    <row r="6873" ht="23.25" customHeight="1" x14ac:dyDescent="0.25"/>
    <row r="6874" ht="23.25" customHeight="1" x14ac:dyDescent="0.25"/>
    <row r="6875" ht="23.25" customHeight="1" x14ac:dyDescent="0.25"/>
    <row r="6876" ht="23.25" customHeight="1" x14ac:dyDescent="0.25"/>
    <row r="6877" ht="23.25" customHeight="1" x14ac:dyDescent="0.25"/>
    <row r="6878" ht="23.25" customHeight="1" x14ac:dyDescent="0.25"/>
    <row r="6879" ht="23.25" customHeight="1" x14ac:dyDescent="0.25"/>
    <row r="6880" ht="23.25" customHeight="1" x14ac:dyDescent="0.25"/>
    <row r="6881" ht="23.25" customHeight="1" x14ac:dyDescent="0.25"/>
    <row r="6882" ht="23.25" customHeight="1" x14ac:dyDescent="0.25"/>
    <row r="6883" ht="23.25" customHeight="1" x14ac:dyDescent="0.25"/>
    <row r="6884" ht="23.25" customHeight="1" x14ac:dyDescent="0.25"/>
    <row r="6885" ht="23.25" customHeight="1" x14ac:dyDescent="0.25"/>
    <row r="6886" ht="23.25" customHeight="1" x14ac:dyDescent="0.25"/>
    <row r="6887" ht="23.25" customHeight="1" x14ac:dyDescent="0.25"/>
    <row r="6888" ht="23.25" customHeight="1" x14ac:dyDescent="0.25"/>
    <row r="6889" ht="23.25" customHeight="1" x14ac:dyDescent="0.25"/>
    <row r="6890" ht="23.25" customHeight="1" x14ac:dyDescent="0.25"/>
    <row r="6891" ht="23.25" customHeight="1" x14ac:dyDescent="0.25"/>
    <row r="6892" ht="23.25" customHeight="1" x14ac:dyDescent="0.25"/>
    <row r="6893" ht="23.25" customHeight="1" x14ac:dyDescent="0.25"/>
    <row r="6894" ht="23.25" customHeight="1" x14ac:dyDescent="0.25"/>
    <row r="6895" ht="23.25" customHeight="1" x14ac:dyDescent="0.25"/>
    <row r="6896" ht="23.25" customHeight="1" x14ac:dyDescent="0.25"/>
    <row r="6897" ht="23.25" customHeight="1" x14ac:dyDescent="0.25"/>
    <row r="6898" ht="23.25" customHeight="1" x14ac:dyDescent="0.25"/>
    <row r="6899" ht="23.25" customHeight="1" x14ac:dyDescent="0.25"/>
    <row r="6900" ht="23.25" customHeight="1" x14ac:dyDescent="0.25"/>
    <row r="6901" ht="23.25" customHeight="1" x14ac:dyDescent="0.25"/>
    <row r="6902" ht="23.25" customHeight="1" x14ac:dyDescent="0.25"/>
    <row r="6903" ht="23.25" customHeight="1" x14ac:dyDescent="0.25"/>
    <row r="6904" ht="23.25" customHeight="1" x14ac:dyDescent="0.25"/>
    <row r="6905" ht="23.25" customHeight="1" x14ac:dyDescent="0.25"/>
    <row r="6906" ht="23.25" customHeight="1" x14ac:dyDescent="0.25"/>
    <row r="6907" ht="23.25" customHeight="1" x14ac:dyDescent="0.25"/>
    <row r="6908" ht="23.25" customHeight="1" x14ac:dyDescent="0.25"/>
    <row r="6909" ht="23.25" customHeight="1" x14ac:dyDescent="0.25"/>
    <row r="6910" ht="23.25" customHeight="1" x14ac:dyDescent="0.25"/>
    <row r="6911" ht="23.25" customHeight="1" x14ac:dyDescent="0.25"/>
    <row r="6912" ht="23.25" customHeight="1" x14ac:dyDescent="0.25"/>
    <row r="6913" ht="23.25" customHeight="1" x14ac:dyDescent="0.25"/>
    <row r="6914" ht="23.25" customHeight="1" x14ac:dyDescent="0.25"/>
    <row r="6915" ht="23.25" customHeight="1" x14ac:dyDescent="0.25"/>
    <row r="6916" ht="23.25" customHeight="1" x14ac:dyDescent="0.25"/>
    <row r="6917" ht="23.25" customHeight="1" x14ac:dyDescent="0.25"/>
    <row r="6918" ht="23.25" customHeight="1" x14ac:dyDescent="0.25"/>
    <row r="6919" ht="23.25" customHeight="1" x14ac:dyDescent="0.25"/>
    <row r="6920" ht="23.25" customHeight="1" x14ac:dyDescent="0.25"/>
    <row r="6921" ht="23.25" customHeight="1" x14ac:dyDescent="0.25"/>
    <row r="6922" ht="23.25" customHeight="1" x14ac:dyDescent="0.25"/>
    <row r="6923" ht="23.25" customHeight="1" x14ac:dyDescent="0.25"/>
    <row r="6924" ht="23.25" customHeight="1" x14ac:dyDescent="0.25"/>
    <row r="6925" ht="23.25" customHeight="1" x14ac:dyDescent="0.25"/>
    <row r="6926" ht="23.25" customHeight="1" x14ac:dyDescent="0.25"/>
    <row r="6927" ht="23.25" customHeight="1" x14ac:dyDescent="0.25"/>
    <row r="6928" ht="23.25" customHeight="1" x14ac:dyDescent="0.25"/>
    <row r="6929" ht="23.25" customHeight="1" x14ac:dyDescent="0.25"/>
    <row r="6930" ht="23.25" customHeight="1" x14ac:dyDescent="0.25"/>
    <row r="6931" ht="23.25" customHeight="1" x14ac:dyDescent="0.25"/>
    <row r="6932" ht="23.25" customHeight="1" x14ac:dyDescent="0.25"/>
    <row r="6933" ht="23.25" customHeight="1" x14ac:dyDescent="0.25"/>
    <row r="6934" ht="23.25" customHeight="1" x14ac:dyDescent="0.25"/>
    <row r="6935" ht="23.25" customHeight="1" x14ac:dyDescent="0.25"/>
    <row r="6936" ht="23.25" customHeight="1" x14ac:dyDescent="0.25"/>
    <row r="6937" ht="23.25" customHeight="1" x14ac:dyDescent="0.25"/>
    <row r="6938" ht="23.25" customHeight="1" x14ac:dyDescent="0.25"/>
    <row r="6939" ht="23.25" customHeight="1" x14ac:dyDescent="0.25"/>
    <row r="6940" ht="23.25" customHeight="1" x14ac:dyDescent="0.25"/>
    <row r="6941" ht="23.25" customHeight="1" x14ac:dyDescent="0.25"/>
    <row r="6942" ht="23.25" customHeight="1" x14ac:dyDescent="0.25"/>
    <row r="6943" ht="23.25" customHeight="1" x14ac:dyDescent="0.25"/>
    <row r="6944" ht="23.25" customHeight="1" x14ac:dyDescent="0.25"/>
    <row r="6945" ht="23.25" customHeight="1" x14ac:dyDescent="0.25"/>
    <row r="6946" ht="23.25" customHeight="1" x14ac:dyDescent="0.25"/>
    <row r="6947" ht="23.25" customHeight="1" x14ac:dyDescent="0.25"/>
    <row r="6948" ht="23.25" customHeight="1" x14ac:dyDescent="0.25"/>
    <row r="6949" ht="23.25" customHeight="1" x14ac:dyDescent="0.25"/>
    <row r="6950" ht="23.25" customHeight="1" x14ac:dyDescent="0.25"/>
    <row r="6951" ht="23.25" customHeight="1" x14ac:dyDescent="0.25"/>
    <row r="6952" ht="23.25" customHeight="1" x14ac:dyDescent="0.25"/>
    <row r="6953" ht="23.25" customHeight="1" x14ac:dyDescent="0.25"/>
    <row r="6954" ht="23.25" customHeight="1" x14ac:dyDescent="0.25"/>
    <row r="6955" ht="23.25" customHeight="1" x14ac:dyDescent="0.25"/>
    <row r="6956" ht="23.25" customHeight="1" x14ac:dyDescent="0.25"/>
    <row r="6957" ht="23.25" customHeight="1" x14ac:dyDescent="0.25"/>
    <row r="6958" ht="23.25" customHeight="1" x14ac:dyDescent="0.25"/>
    <row r="6959" ht="23.25" customHeight="1" x14ac:dyDescent="0.25"/>
    <row r="6960" ht="23.25" customHeight="1" x14ac:dyDescent="0.25"/>
    <row r="6961" ht="23.25" customHeight="1" x14ac:dyDescent="0.25"/>
    <row r="6962" ht="23.25" customHeight="1" x14ac:dyDescent="0.25"/>
    <row r="6963" ht="23.25" customHeight="1" x14ac:dyDescent="0.25"/>
    <row r="6964" ht="23.25" customHeight="1" x14ac:dyDescent="0.25"/>
    <row r="6965" ht="23.25" customHeight="1" x14ac:dyDescent="0.25"/>
    <row r="6966" ht="23.25" customHeight="1" x14ac:dyDescent="0.25"/>
    <row r="6967" ht="23.25" customHeight="1" x14ac:dyDescent="0.25"/>
    <row r="6968" ht="23.25" customHeight="1" x14ac:dyDescent="0.25"/>
    <row r="6969" ht="23.25" customHeight="1" x14ac:dyDescent="0.25"/>
    <row r="6970" ht="23.25" customHeight="1" x14ac:dyDescent="0.25"/>
    <row r="6971" ht="23.25" customHeight="1" x14ac:dyDescent="0.25"/>
    <row r="6972" ht="23.25" customHeight="1" x14ac:dyDescent="0.25"/>
    <row r="6973" ht="23.25" customHeight="1" x14ac:dyDescent="0.25"/>
    <row r="6974" ht="23.25" customHeight="1" x14ac:dyDescent="0.25"/>
    <row r="6975" ht="23.25" customHeight="1" x14ac:dyDescent="0.25"/>
    <row r="6976" ht="23.25" customHeight="1" x14ac:dyDescent="0.25"/>
    <row r="6977" ht="23.25" customHeight="1" x14ac:dyDescent="0.25"/>
    <row r="6978" ht="23.25" customHeight="1" x14ac:dyDescent="0.25"/>
    <row r="6979" ht="23.25" customHeight="1" x14ac:dyDescent="0.25"/>
    <row r="6980" ht="23.25" customHeight="1" x14ac:dyDescent="0.25"/>
    <row r="6981" ht="23.25" customHeight="1" x14ac:dyDescent="0.25"/>
    <row r="6982" ht="23.25" customHeight="1" x14ac:dyDescent="0.25"/>
    <row r="6983" ht="23.25" customHeight="1" x14ac:dyDescent="0.25"/>
    <row r="6984" ht="23.25" customHeight="1" x14ac:dyDescent="0.25"/>
    <row r="6985" ht="23.25" customHeight="1" x14ac:dyDescent="0.25"/>
    <row r="6986" ht="23.25" customHeight="1" x14ac:dyDescent="0.25"/>
    <row r="6987" ht="23.25" customHeight="1" x14ac:dyDescent="0.25"/>
    <row r="6988" ht="23.25" customHeight="1" x14ac:dyDescent="0.25"/>
    <row r="6989" ht="23.25" customHeight="1" x14ac:dyDescent="0.25"/>
    <row r="6990" ht="23.25" customHeight="1" x14ac:dyDescent="0.25"/>
    <row r="6991" ht="23.25" customHeight="1" x14ac:dyDescent="0.25"/>
    <row r="6992" ht="23.25" customHeight="1" x14ac:dyDescent="0.25"/>
    <row r="6993" ht="23.25" customHeight="1" x14ac:dyDescent="0.25"/>
    <row r="6994" ht="23.25" customHeight="1" x14ac:dyDescent="0.25"/>
    <row r="6995" ht="23.25" customHeight="1" x14ac:dyDescent="0.25"/>
    <row r="6996" ht="23.25" customHeight="1" x14ac:dyDescent="0.25"/>
    <row r="6997" ht="23.25" customHeight="1" x14ac:dyDescent="0.25"/>
    <row r="6998" ht="23.25" customHeight="1" x14ac:dyDescent="0.25"/>
    <row r="6999" ht="23.25" customHeight="1" x14ac:dyDescent="0.25"/>
    <row r="7000" ht="23.25" customHeight="1" x14ac:dyDescent="0.25"/>
    <row r="7001" ht="23.25" customHeight="1" x14ac:dyDescent="0.25"/>
    <row r="7002" ht="23.25" customHeight="1" x14ac:dyDescent="0.25"/>
    <row r="7003" ht="23.25" customHeight="1" x14ac:dyDescent="0.25"/>
    <row r="7004" ht="23.25" customHeight="1" x14ac:dyDescent="0.25"/>
    <row r="7005" ht="23.25" customHeight="1" x14ac:dyDescent="0.25"/>
    <row r="7006" ht="23.25" customHeight="1" x14ac:dyDescent="0.25"/>
    <row r="7007" ht="23.25" customHeight="1" x14ac:dyDescent="0.25"/>
    <row r="7008" ht="23.25" customHeight="1" x14ac:dyDescent="0.25"/>
    <row r="7009" ht="23.25" customHeight="1" x14ac:dyDescent="0.25"/>
    <row r="7010" ht="23.25" customHeight="1" x14ac:dyDescent="0.25"/>
    <row r="7011" ht="23.25" customHeight="1" x14ac:dyDescent="0.25"/>
    <row r="7012" ht="23.25" customHeight="1" x14ac:dyDescent="0.25"/>
    <row r="7013" ht="23.25" customHeight="1" x14ac:dyDescent="0.25"/>
    <row r="7014" ht="23.25" customHeight="1" x14ac:dyDescent="0.25"/>
    <row r="7015" ht="23.25" customHeight="1" x14ac:dyDescent="0.25"/>
    <row r="7016" ht="23.25" customHeight="1" x14ac:dyDescent="0.25"/>
    <row r="7017" ht="23.25" customHeight="1" x14ac:dyDescent="0.25"/>
    <row r="7018" ht="23.25" customHeight="1" x14ac:dyDescent="0.25"/>
    <row r="7019" ht="23.25" customHeight="1" x14ac:dyDescent="0.25"/>
    <row r="7020" ht="23.25" customHeight="1" x14ac:dyDescent="0.25"/>
    <row r="7021" ht="23.25" customHeight="1" x14ac:dyDescent="0.25"/>
    <row r="7022" ht="23.25" customHeight="1" x14ac:dyDescent="0.25"/>
    <row r="7023" ht="23.25" customHeight="1" x14ac:dyDescent="0.25"/>
    <row r="7024" ht="23.25" customHeight="1" x14ac:dyDescent="0.25"/>
    <row r="7025" ht="23.25" customHeight="1" x14ac:dyDescent="0.25"/>
    <row r="7026" ht="23.25" customHeight="1" x14ac:dyDescent="0.25"/>
    <row r="7027" ht="23.25" customHeight="1" x14ac:dyDescent="0.25"/>
    <row r="7028" ht="23.25" customHeight="1" x14ac:dyDescent="0.25"/>
    <row r="7029" ht="23.25" customHeight="1" x14ac:dyDescent="0.25"/>
    <row r="7030" ht="23.25" customHeight="1" x14ac:dyDescent="0.25"/>
    <row r="7031" ht="23.25" customHeight="1" x14ac:dyDescent="0.25"/>
    <row r="7032" ht="23.25" customHeight="1" x14ac:dyDescent="0.25"/>
    <row r="7033" ht="23.25" customHeight="1" x14ac:dyDescent="0.25"/>
    <row r="7034" ht="23.25" customHeight="1" x14ac:dyDescent="0.25"/>
    <row r="7035" ht="23.25" customHeight="1" x14ac:dyDescent="0.25"/>
    <row r="7036" ht="23.25" customHeight="1" x14ac:dyDescent="0.25"/>
    <row r="7037" ht="23.25" customHeight="1" x14ac:dyDescent="0.25"/>
    <row r="7038" ht="23.25" customHeight="1" x14ac:dyDescent="0.25"/>
    <row r="7039" ht="23.25" customHeight="1" x14ac:dyDescent="0.25"/>
    <row r="7040" ht="23.25" customHeight="1" x14ac:dyDescent="0.25"/>
    <row r="7041" ht="23.25" customHeight="1" x14ac:dyDescent="0.25"/>
    <row r="7042" ht="23.25" customHeight="1" x14ac:dyDescent="0.25"/>
    <row r="7043" ht="23.25" customHeight="1" x14ac:dyDescent="0.25"/>
    <row r="7044" ht="23.25" customHeight="1" x14ac:dyDescent="0.25"/>
    <row r="7045" ht="23.25" customHeight="1" x14ac:dyDescent="0.25"/>
    <row r="7046" ht="23.25" customHeight="1" x14ac:dyDescent="0.25"/>
    <row r="7047" ht="23.25" customHeight="1" x14ac:dyDescent="0.25"/>
    <row r="7048" ht="23.25" customHeight="1" x14ac:dyDescent="0.25"/>
    <row r="7049" ht="23.25" customHeight="1" x14ac:dyDescent="0.25"/>
    <row r="7050" ht="23.25" customHeight="1" x14ac:dyDescent="0.25"/>
    <row r="7051" ht="23.25" customHeight="1" x14ac:dyDescent="0.25"/>
    <row r="7052" ht="23.25" customHeight="1" x14ac:dyDescent="0.25"/>
    <row r="7053" ht="23.25" customHeight="1" x14ac:dyDescent="0.25"/>
    <row r="7054" ht="23.25" customHeight="1" x14ac:dyDescent="0.25"/>
    <row r="7055" ht="23.25" customHeight="1" x14ac:dyDescent="0.25"/>
    <row r="7056" ht="23.25" customHeight="1" x14ac:dyDescent="0.25"/>
    <row r="7057" ht="23.25" customHeight="1" x14ac:dyDescent="0.25"/>
    <row r="7058" ht="23.25" customHeight="1" x14ac:dyDescent="0.25"/>
    <row r="7059" ht="23.25" customHeight="1" x14ac:dyDescent="0.25"/>
    <row r="7060" ht="23.25" customHeight="1" x14ac:dyDescent="0.25"/>
    <row r="7061" ht="23.25" customHeight="1" x14ac:dyDescent="0.25"/>
    <row r="7062" ht="23.25" customHeight="1" x14ac:dyDescent="0.25"/>
    <row r="7063" ht="23.25" customHeight="1" x14ac:dyDescent="0.25"/>
    <row r="7064" ht="23.25" customHeight="1" x14ac:dyDescent="0.25"/>
    <row r="7065" ht="23.25" customHeight="1" x14ac:dyDescent="0.25"/>
    <row r="7066" ht="23.25" customHeight="1" x14ac:dyDescent="0.25"/>
    <row r="7067" ht="23.25" customHeight="1" x14ac:dyDescent="0.25"/>
    <row r="7068" ht="23.25" customHeight="1" x14ac:dyDescent="0.25"/>
    <row r="7069" ht="23.25" customHeight="1" x14ac:dyDescent="0.25"/>
    <row r="7070" ht="23.25" customHeight="1" x14ac:dyDescent="0.25"/>
    <row r="7071" ht="23.25" customHeight="1" x14ac:dyDescent="0.25"/>
    <row r="7072" ht="23.25" customHeight="1" x14ac:dyDescent="0.25"/>
    <row r="7073" ht="23.25" customHeight="1" x14ac:dyDescent="0.25"/>
    <row r="7074" ht="23.25" customHeight="1" x14ac:dyDescent="0.25"/>
    <row r="7075" ht="23.25" customHeight="1" x14ac:dyDescent="0.25"/>
    <row r="7076" ht="23.25" customHeight="1" x14ac:dyDescent="0.25"/>
    <row r="7077" ht="23.25" customHeight="1" x14ac:dyDescent="0.25"/>
    <row r="7078" ht="23.25" customHeight="1" x14ac:dyDescent="0.25"/>
    <row r="7079" ht="23.25" customHeight="1" x14ac:dyDescent="0.25"/>
    <row r="7080" ht="23.25" customHeight="1" x14ac:dyDescent="0.25"/>
    <row r="7081" ht="23.25" customHeight="1" x14ac:dyDescent="0.25"/>
    <row r="7082" ht="23.25" customHeight="1" x14ac:dyDescent="0.25"/>
    <row r="7083" ht="23.25" customHeight="1" x14ac:dyDescent="0.25"/>
    <row r="7084" ht="23.25" customHeight="1" x14ac:dyDescent="0.25"/>
    <row r="7085" ht="23.25" customHeight="1" x14ac:dyDescent="0.25"/>
    <row r="7086" ht="23.25" customHeight="1" x14ac:dyDescent="0.25"/>
    <row r="7087" ht="23.25" customHeight="1" x14ac:dyDescent="0.25"/>
    <row r="7088" ht="23.25" customHeight="1" x14ac:dyDescent="0.25"/>
    <row r="7089" ht="23.25" customHeight="1" x14ac:dyDescent="0.25"/>
    <row r="7090" ht="23.25" customHeight="1" x14ac:dyDescent="0.25"/>
    <row r="7091" ht="23.25" customHeight="1" x14ac:dyDescent="0.25"/>
    <row r="7092" ht="23.25" customHeight="1" x14ac:dyDescent="0.25"/>
    <row r="7093" ht="23.25" customHeight="1" x14ac:dyDescent="0.25"/>
    <row r="7094" ht="23.25" customHeight="1" x14ac:dyDescent="0.25"/>
    <row r="7095" ht="23.25" customHeight="1" x14ac:dyDescent="0.25"/>
    <row r="7096" ht="23.25" customHeight="1" x14ac:dyDescent="0.25"/>
    <row r="7097" ht="23.25" customHeight="1" x14ac:dyDescent="0.25"/>
    <row r="7098" ht="23.25" customHeight="1" x14ac:dyDescent="0.25"/>
    <row r="7099" ht="23.25" customHeight="1" x14ac:dyDescent="0.25"/>
    <row r="7100" ht="23.25" customHeight="1" x14ac:dyDescent="0.25"/>
    <row r="7101" ht="23.25" customHeight="1" x14ac:dyDescent="0.25"/>
    <row r="7102" ht="23.25" customHeight="1" x14ac:dyDescent="0.25"/>
    <row r="7103" ht="23.25" customHeight="1" x14ac:dyDescent="0.25"/>
    <row r="7104" ht="23.25" customHeight="1" x14ac:dyDescent="0.25"/>
    <row r="7105" ht="23.25" customHeight="1" x14ac:dyDescent="0.25"/>
    <row r="7106" ht="23.25" customHeight="1" x14ac:dyDescent="0.25"/>
    <row r="7107" ht="23.25" customHeight="1" x14ac:dyDescent="0.25"/>
    <row r="7108" ht="23.25" customHeight="1" x14ac:dyDescent="0.25"/>
    <row r="7109" ht="23.25" customHeight="1" x14ac:dyDescent="0.25"/>
    <row r="7110" ht="23.25" customHeight="1" x14ac:dyDescent="0.25"/>
    <row r="7111" ht="23.25" customHeight="1" x14ac:dyDescent="0.25"/>
    <row r="7112" ht="23.25" customHeight="1" x14ac:dyDescent="0.25"/>
    <row r="7113" ht="23.25" customHeight="1" x14ac:dyDescent="0.25"/>
    <row r="7114" ht="23.25" customHeight="1" x14ac:dyDescent="0.25"/>
    <row r="7115" ht="23.25" customHeight="1" x14ac:dyDescent="0.25"/>
    <row r="7116" ht="23.25" customHeight="1" x14ac:dyDescent="0.25"/>
    <row r="7117" ht="23.25" customHeight="1" x14ac:dyDescent="0.25"/>
    <row r="7118" ht="23.25" customHeight="1" x14ac:dyDescent="0.25"/>
    <row r="7119" ht="23.25" customHeight="1" x14ac:dyDescent="0.25"/>
    <row r="7120" ht="23.25" customHeight="1" x14ac:dyDescent="0.25"/>
    <row r="7121" ht="23.25" customHeight="1" x14ac:dyDescent="0.25"/>
    <row r="7122" ht="23.25" customHeight="1" x14ac:dyDescent="0.25"/>
    <row r="7123" ht="23.25" customHeight="1" x14ac:dyDescent="0.25"/>
    <row r="7124" ht="23.25" customHeight="1" x14ac:dyDescent="0.25"/>
    <row r="7125" ht="23.25" customHeight="1" x14ac:dyDescent="0.25"/>
    <row r="7126" ht="23.25" customHeight="1" x14ac:dyDescent="0.25"/>
    <row r="7127" ht="23.25" customHeight="1" x14ac:dyDescent="0.25"/>
    <row r="7128" ht="23.25" customHeight="1" x14ac:dyDescent="0.25"/>
    <row r="7129" ht="23.25" customHeight="1" x14ac:dyDescent="0.25"/>
    <row r="7130" ht="23.25" customHeight="1" x14ac:dyDescent="0.25"/>
    <row r="7131" ht="23.25" customHeight="1" x14ac:dyDescent="0.25"/>
    <row r="7132" ht="23.25" customHeight="1" x14ac:dyDescent="0.25"/>
    <row r="7133" ht="23.25" customHeight="1" x14ac:dyDescent="0.25"/>
    <row r="7134" ht="23.25" customHeight="1" x14ac:dyDescent="0.25"/>
    <row r="7135" ht="23.25" customHeight="1" x14ac:dyDescent="0.25"/>
    <row r="7136" ht="23.25" customHeight="1" x14ac:dyDescent="0.25"/>
    <row r="7137" ht="23.25" customHeight="1" x14ac:dyDescent="0.25"/>
    <row r="7138" ht="23.25" customHeight="1" x14ac:dyDescent="0.25"/>
    <row r="7139" ht="23.25" customHeight="1" x14ac:dyDescent="0.25"/>
    <row r="7140" ht="23.25" customHeight="1" x14ac:dyDescent="0.25"/>
    <row r="7141" ht="23.25" customHeight="1" x14ac:dyDescent="0.25"/>
    <row r="7142" ht="23.25" customHeight="1" x14ac:dyDescent="0.25"/>
    <row r="7143" ht="23.25" customHeight="1" x14ac:dyDescent="0.25"/>
    <row r="7144" ht="23.25" customHeight="1" x14ac:dyDescent="0.25"/>
    <row r="7145" ht="23.25" customHeight="1" x14ac:dyDescent="0.25"/>
    <row r="7146" ht="23.25" customHeight="1" x14ac:dyDescent="0.25"/>
    <row r="7147" ht="23.25" customHeight="1" x14ac:dyDescent="0.25"/>
    <row r="7148" ht="23.25" customHeight="1" x14ac:dyDescent="0.25"/>
    <row r="7149" ht="23.25" customHeight="1" x14ac:dyDescent="0.25"/>
    <row r="7150" ht="23.25" customHeight="1" x14ac:dyDescent="0.25"/>
    <row r="7151" ht="23.25" customHeight="1" x14ac:dyDescent="0.25"/>
    <row r="7152" ht="23.25" customHeight="1" x14ac:dyDescent="0.25"/>
    <row r="7153" ht="23.25" customHeight="1" x14ac:dyDescent="0.25"/>
    <row r="7154" ht="23.25" customHeight="1" x14ac:dyDescent="0.25"/>
    <row r="7155" ht="23.25" customHeight="1" x14ac:dyDescent="0.25"/>
    <row r="7156" ht="23.25" customHeight="1" x14ac:dyDescent="0.25"/>
    <row r="7157" ht="23.25" customHeight="1" x14ac:dyDescent="0.25"/>
    <row r="7158" ht="23.25" customHeight="1" x14ac:dyDescent="0.25"/>
    <row r="7159" ht="23.25" customHeight="1" x14ac:dyDescent="0.25"/>
    <row r="7160" ht="23.25" customHeight="1" x14ac:dyDescent="0.25"/>
    <row r="7161" ht="23.25" customHeight="1" x14ac:dyDescent="0.25"/>
    <row r="7162" ht="23.25" customHeight="1" x14ac:dyDescent="0.25"/>
    <row r="7163" ht="23.25" customHeight="1" x14ac:dyDescent="0.25"/>
    <row r="7164" ht="23.25" customHeight="1" x14ac:dyDescent="0.25"/>
    <row r="7165" ht="23.25" customHeight="1" x14ac:dyDescent="0.25"/>
    <row r="7166" ht="23.25" customHeight="1" x14ac:dyDescent="0.25"/>
    <row r="7167" ht="23.25" customHeight="1" x14ac:dyDescent="0.25"/>
    <row r="7168" ht="23.25" customHeight="1" x14ac:dyDescent="0.25"/>
    <row r="7169" ht="23.25" customHeight="1" x14ac:dyDescent="0.25"/>
    <row r="7170" ht="23.25" customHeight="1" x14ac:dyDescent="0.25"/>
    <row r="7171" ht="23.25" customHeight="1" x14ac:dyDescent="0.25"/>
    <row r="7172" ht="23.25" customHeight="1" x14ac:dyDescent="0.25"/>
    <row r="7173" ht="23.25" customHeight="1" x14ac:dyDescent="0.25"/>
    <row r="7174" ht="23.25" customHeight="1" x14ac:dyDescent="0.25"/>
    <row r="7175" ht="23.25" customHeight="1" x14ac:dyDescent="0.25"/>
    <row r="7176" ht="23.25" customHeight="1" x14ac:dyDescent="0.25"/>
    <row r="7177" ht="23.25" customHeight="1" x14ac:dyDescent="0.25"/>
    <row r="7178" ht="23.25" customHeight="1" x14ac:dyDescent="0.25"/>
    <row r="7179" ht="23.25" customHeight="1" x14ac:dyDescent="0.25"/>
    <row r="7180" ht="23.25" customHeight="1" x14ac:dyDescent="0.25"/>
    <row r="7181" ht="23.25" customHeight="1" x14ac:dyDescent="0.25"/>
    <row r="7182" ht="23.25" customHeight="1" x14ac:dyDescent="0.25"/>
    <row r="7183" ht="23.25" customHeight="1" x14ac:dyDescent="0.25"/>
    <row r="7184" ht="23.25" customHeight="1" x14ac:dyDescent="0.25"/>
    <row r="7185" ht="23.25" customHeight="1" x14ac:dyDescent="0.25"/>
    <row r="7186" ht="23.25" customHeight="1" x14ac:dyDescent="0.25"/>
    <row r="7187" ht="23.25" customHeight="1" x14ac:dyDescent="0.25"/>
    <row r="7188" ht="23.25" customHeight="1" x14ac:dyDescent="0.25"/>
    <row r="7189" ht="23.25" customHeight="1" x14ac:dyDescent="0.25"/>
    <row r="7190" ht="23.25" customHeight="1" x14ac:dyDescent="0.25"/>
    <row r="7191" ht="23.25" customHeight="1" x14ac:dyDescent="0.25"/>
    <row r="7192" ht="23.25" customHeight="1" x14ac:dyDescent="0.25"/>
    <row r="7193" ht="23.25" customHeight="1" x14ac:dyDescent="0.25"/>
    <row r="7194" ht="23.25" customHeight="1" x14ac:dyDescent="0.25"/>
    <row r="7195" ht="23.25" customHeight="1" x14ac:dyDescent="0.25"/>
    <row r="7196" ht="23.25" customHeight="1" x14ac:dyDescent="0.25"/>
    <row r="7197" ht="23.25" customHeight="1" x14ac:dyDescent="0.25"/>
    <row r="7198" ht="23.25" customHeight="1" x14ac:dyDescent="0.25"/>
    <row r="7199" ht="23.25" customHeight="1" x14ac:dyDescent="0.25"/>
    <row r="7200" ht="23.25" customHeight="1" x14ac:dyDescent="0.25"/>
    <row r="7201" ht="23.25" customHeight="1" x14ac:dyDescent="0.25"/>
    <row r="7202" ht="23.25" customHeight="1" x14ac:dyDescent="0.25"/>
    <row r="7203" ht="23.25" customHeight="1" x14ac:dyDescent="0.25"/>
    <row r="7204" ht="23.25" customHeight="1" x14ac:dyDescent="0.25"/>
    <row r="7205" ht="23.25" customHeight="1" x14ac:dyDescent="0.25"/>
    <row r="7206" ht="23.25" customHeight="1" x14ac:dyDescent="0.25"/>
    <row r="7207" ht="23.25" customHeight="1" x14ac:dyDescent="0.25"/>
    <row r="7208" ht="23.25" customHeight="1" x14ac:dyDescent="0.25"/>
    <row r="7209" ht="23.25" customHeight="1" x14ac:dyDescent="0.25"/>
    <row r="7210" ht="23.25" customHeight="1" x14ac:dyDescent="0.25"/>
    <row r="7211" ht="23.25" customHeight="1" x14ac:dyDescent="0.25"/>
    <row r="7212" ht="23.25" customHeight="1" x14ac:dyDescent="0.25"/>
    <row r="7213" ht="23.25" customHeight="1" x14ac:dyDescent="0.25"/>
    <row r="7214" ht="23.25" customHeight="1" x14ac:dyDescent="0.25"/>
    <row r="7215" ht="23.25" customHeight="1" x14ac:dyDescent="0.25"/>
    <row r="7216" ht="23.25" customHeight="1" x14ac:dyDescent="0.25"/>
    <row r="7217" ht="23.25" customHeight="1" x14ac:dyDescent="0.25"/>
    <row r="7218" ht="23.25" customHeight="1" x14ac:dyDescent="0.25"/>
    <row r="7219" ht="23.25" customHeight="1" x14ac:dyDescent="0.25"/>
    <row r="7220" ht="23.25" customHeight="1" x14ac:dyDescent="0.25"/>
    <row r="7221" ht="23.25" customHeight="1" x14ac:dyDescent="0.25"/>
    <row r="7222" ht="23.25" customHeight="1" x14ac:dyDescent="0.25"/>
    <row r="7223" ht="23.25" customHeight="1" x14ac:dyDescent="0.25"/>
    <row r="7224" ht="23.25" customHeight="1" x14ac:dyDescent="0.25"/>
    <row r="7225" ht="23.25" customHeight="1" x14ac:dyDescent="0.25"/>
    <row r="7226" ht="23.25" customHeight="1" x14ac:dyDescent="0.25"/>
    <row r="7227" ht="23.25" customHeight="1" x14ac:dyDescent="0.25"/>
    <row r="7228" ht="23.25" customHeight="1" x14ac:dyDescent="0.25"/>
    <row r="7229" ht="23.25" customHeight="1" x14ac:dyDescent="0.25"/>
    <row r="7230" ht="23.25" customHeight="1" x14ac:dyDescent="0.25"/>
    <row r="7231" ht="23.25" customHeight="1" x14ac:dyDescent="0.25"/>
    <row r="7232" ht="23.25" customHeight="1" x14ac:dyDescent="0.25"/>
    <row r="7233" ht="23.25" customHeight="1" x14ac:dyDescent="0.25"/>
    <row r="7234" ht="23.25" customHeight="1" x14ac:dyDescent="0.25"/>
    <row r="7235" ht="23.25" customHeight="1" x14ac:dyDescent="0.25"/>
    <row r="7236" ht="23.25" customHeight="1" x14ac:dyDescent="0.25"/>
    <row r="7237" ht="23.25" customHeight="1" x14ac:dyDescent="0.25"/>
    <row r="7238" ht="23.25" customHeight="1" x14ac:dyDescent="0.25"/>
    <row r="7239" ht="23.25" customHeight="1" x14ac:dyDescent="0.25"/>
    <row r="7240" ht="23.25" customHeight="1" x14ac:dyDescent="0.25"/>
    <row r="7241" ht="23.25" customHeight="1" x14ac:dyDescent="0.25"/>
    <row r="7242" ht="23.25" customHeight="1" x14ac:dyDescent="0.25"/>
    <row r="7243" ht="23.25" customHeight="1" x14ac:dyDescent="0.25"/>
    <row r="7244" ht="23.25" customHeight="1" x14ac:dyDescent="0.25"/>
    <row r="7245" ht="23.25" customHeight="1" x14ac:dyDescent="0.25"/>
    <row r="7246" ht="23.25" customHeight="1" x14ac:dyDescent="0.25"/>
    <row r="7247" ht="23.25" customHeight="1" x14ac:dyDescent="0.25"/>
    <row r="7248" ht="23.25" customHeight="1" x14ac:dyDescent="0.25"/>
    <row r="7249" ht="23.25" customHeight="1" x14ac:dyDescent="0.25"/>
    <row r="7250" ht="23.25" customHeight="1" x14ac:dyDescent="0.25"/>
    <row r="7251" ht="23.25" customHeight="1" x14ac:dyDescent="0.25"/>
    <row r="7252" ht="23.25" customHeight="1" x14ac:dyDescent="0.25"/>
    <row r="7253" ht="23.25" customHeight="1" x14ac:dyDescent="0.25"/>
    <row r="7254" ht="23.25" customHeight="1" x14ac:dyDescent="0.25"/>
    <row r="7255" ht="23.25" customHeight="1" x14ac:dyDescent="0.25"/>
    <row r="7256" ht="23.25" customHeight="1" x14ac:dyDescent="0.25"/>
    <row r="7257" ht="23.25" customHeight="1" x14ac:dyDescent="0.25"/>
    <row r="7258" ht="23.25" customHeight="1" x14ac:dyDescent="0.25"/>
    <row r="7259" ht="23.25" customHeight="1" x14ac:dyDescent="0.25"/>
    <row r="7260" ht="23.25" customHeight="1" x14ac:dyDescent="0.25"/>
    <row r="7261" ht="23.25" customHeight="1" x14ac:dyDescent="0.25"/>
    <row r="7262" ht="23.25" customHeight="1" x14ac:dyDescent="0.25"/>
    <row r="7263" ht="23.25" customHeight="1" x14ac:dyDescent="0.25"/>
    <row r="7264" ht="23.25" customHeight="1" x14ac:dyDescent="0.25"/>
    <row r="7265" ht="23.25" customHeight="1" x14ac:dyDescent="0.25"/>
    <row r="7266" ht="23.25" customHeight="1" x14ac:dyDescent="0.25"/>
    <row r="7267" ht="23.25" customHeight="1" x14ac:dyDescent="0.25"/>
    <row r="7268" ht="23.25" customHeight="1" x14ac:dyDescent="0.25"/>
    <row r="7269" ht="23.25" customHeight="1" x14ac:dyDescent="0.25"/>
    <row r="7270" ht="23.25" customHeight="1" x14ac:dyDescent="0.25"/>
    <row r="7271" ht="23.25" customHeight="1" x14ac:dyDescent="0.25"/>
    <row r="7272" ht="23.25" customHeight="1" x14ac:dyDescent="0.25"/>
    <row r="7273" ht="23.25" customHeight="1" x14ac:dyDescent="0.25"/>
    <row r="7274" ht="23.25" customHeight="1" x14ac:dyDescent="0.25"/>
    <row r="7275" ht="23.25" customHeight="1" x14ac:dyDescent="0.25"/>
    <row r="7276" ht="23.25" customHeight="1" x14ac:dyDescent="0.25"/>
    <row r="7277" ht="23.25" customHeight="1" x14ac:dyDescent="0.25"/>
    <row r="7278" ht="23.25" customHeight="1" x14ac:dyDescent="0.25"/>
    <row r="7279" ht="23.25" customHeight="1" x14ac:dyDescent="0.25"/>
    <row r="7280" ht="23.25" customHeight="1" x14ac:dyDescent="0.25"/>
    <row r="7281" ht="23.25" customHeight="1" x14ac:dyDescent="0.25"/>
    <row r="7282" ht="23.25" customHeight="1" x14ac:dyDescent="0.25"/>
    <row r="7283" ht="23.25" customHeight="1" x14ac:dyDescent="0.25"/>
    <row r="7284" ht="23.25" customHeight="1" x14ac:dyDescent="0.25"/>
    <row r="7285" ht="23.25" customHeight="1" x14ac:dyDescent="0.25"/>
    <row r="7286" ht="23.25" customHeight="1" x14ac:dyDescent="0.25"/>
    <row r="7287" ht="23.25" customHeight="1" x14ac:dyDescent="0.25"/>
    <row r="7288" ht="23.25" customHeight="1" x14ac:dyDescent="0.25"/>
    <row r="7289" ht="23.25" customHeight="1" x14ac:dyDescent="0.25"/>
    <row r="7290" ht="23.25" customHeight="1" x14ac:dyDescent="0.25"/>
    <row r="7291" ht="23.25" customHeight="1" x14ac:dyDescent="0.25"/>
    <row r="7292" ht="23.25" customHeight="1" x14ac:dyDescent="0.25"/>
    <row r="7293" ht="23.25" customHeight="1" x14ac:dyDescent="0.25"/>
    <row r="7294" ht="23.25" customHeight="1" x14ac:dyDescent="0.25"/>
    <row r="7295" ht="23.25" customHeight="1" x14ac:dyDescent="0.25"/>
    <row r="7296" ht="23.25" customHeight="1" x14ac:dyDescent="0.25"/>
    <row r="7297" ht="23.25" customHeight="1" x14ac:dyDescent="0.25"/>
    <row r="7298" ht="23.25" customHeight="1" x14ac:dyDescent="0.25"/>
    <row r="7299" ht="23.25" customHeight="1" x14ac:dyDescent="0.25"/>
    <row r="7300" ht="23.25" customHeight="1" x14ac:dyDescent="0.25"/>
    <row r="7301" ht="23.25" customHeight="1" x14ac:dyDescent="0.25"/>
    <row r="7302" ht="23.25" customHeight="1" x14ac:dyDescent="0.25"/>
    <row r="7303" ht="23.25" customHeight="1" x14ac:dyDescent="0.25"/>
    <row r="7304" ht="23.25" customHeight="1" x14ac:dyDescent="0.25"/>
    <row r="7305" ht="23.25" customHeight="1" x14ac:dyDescent="0.25"/>
    <row r="7306" ht="23.25" customHeight="1" x14ac:dyDescent="0.25"/>
    <row r="7307" ht="23.25" customHeight="1" x14ac:dyDescent="0.25"/>
    <row r="7308" ht="23.25" customHeight="1" x14ac:dyDescent="0.25"/>
    <row r="7309" ht="23.25" customHeight="1" x14ac:dyDescent="0.25"/>
    <row r="7310" ht="23.25" customHeight="1" x14ac:dyDescent="0.25"/>
    <row r="7311" ht="23.25" customHeight="1" x14ac:dyDescent="0.25"/>
    <row r="7312" ht="23.25" customHeight="1" x14ac:dyDescent="0.25"/>
    <row r="7313" ht="23.25" customHeight="1" x14ac:dyDescent="0.25"/>
    <row r="7314" ht="23.25" customHeight="1" x14ac:dyDescent="0.25"/>
    <row r="7315" ht="23.25" customHeight="1" x14ac:dyDescent="0.25"/>
    <row r="7316" ht="23.25" customHeight="1" x14ac:dyDescent="0.25"/>
    <row r="7317" ht="23.25" customHeight="1" x14ac:dyDescent="0.25"/>
    <row r="7318" ht="23.25" customHeight="1" x14ac:dyDescent="0.25"/>
    <row r="7319" ht="23.25" customHeight="1" x14ac:dyDescent="0.25"/>
    <row r="7320" ht="23.25" customHeight="1" x14ac:dyDescent="0.25"/>
    <row r="7321" ht="23.25" customHeight="1" x14ac:dyDescent="0.25"/>
    <row r="7322" ht="23.25" customHeight="1" x14ac:dyDescent="0.25"/>
    <row r="7323" ht="23.25" customHeight="1" x14ac:dyDescent="0.25"/>
    <row r="7324" ht="23.25" customHeight="1" x14ac:dyDescent="0.25"/>
    <row r="7325" ht="23.25" customHeight="1" x14ac:dyDescent="0.25"/>
    <row r="7326" ht="23.25" customHeight="1" x14ac:dyDescent="0.25"/>
    <row r="7327" ht="23.25" customHeight="1" x14ac:dyDescent="0.25"/>
    <row r="7328" ht="23.25" customHeight="1" x14ac:dyDescent="0.25"/>
    <row r="7329" ht="23.25" customHeight="1" x14ac:dyDescent="0.25"/>
    <row r="7330" ht="23.25" customHeight="1" x14ac:dyDescent="0.25"/>
    <row r="7331" ht="23.25" customHeight="1" x14ac:dyDescent="0.25"/>
    <row r="7332" ht="23.25" customHeight="1" x14ac:dyDescent="0.25"/>
    <row r="7333" ht="23.25" customHeight="1" x14ac:dyDescent="0.25"/>
    <row r="7334" ht="23.25" customHeight="1" x14ac:dyDescent="0.25"/>
    <row r="7335" ht="23.25" customHeight="1" x14ac:dyDescent="0.25"/>
    <row r="7336" ht="23.25" customHeight="1" x14ac:dyDescent="0.25"/>
    <row r="7337" ht="23.25" customHeight="1" x14ac:dyDescent="0.25"/>
    <row r="7338" ht="23.25" customHeight="1" x14ac:dyDescent="0.25"/>
    <row r="7339" ht="23.25" customHeight="1" x14ac:dyDescent="0.25"/>
    <row r="7340" ht="23.25" customHeight="1" x14ac:dyDescent="0.25"/>
    <row r="7341" ht="23.25" customHeight="1" x14ac:dyDescent="0.25"/>
    <row r="7342" ht="23.25" customHeight="1" x14ac:dyDescent="0.25"/>
    <row r="7343" ht="23.25" customHeight="1" x14ac:dyDescent="0.25"/>
    <row r="7344" ht="23.25" customHeight="1" x14ac:dyDescent="0.25"/>
    <row r="7345" ht="23.25" customHeight="1" x14ac:dyDescent="0.25"/>
    <row r="7346" ht="23.25" customHeight="1" x14ac:dyDescent="0.25"/>
    <row r="7347" ht="23.25" customHeight="1" x14ac:dyDescent="0.25"/>
    <row r="7348" ht="23.25" customHeight="1" x14ac:dyDescent="0.25"/>
    <row r="7349" ht="23.25" customHeight="1" x14ac:dyDescent="0.25"/>
    <row r="7350" ht="23.25" customHeight="1" x14ac:dyDescent="0.25"/>
    <row r="7351" ht="23.25" customHeight="1" x14ac:dyDescent="0.25"/>
    <row r="7352" ht="23.25" customHeight="1" x14ac:dyDescent="0.25"/>
    <row r="7353" ht="23.25" customHeight="1" x14ac:dyDescent="0.25"/>
    <row r="7354" ht="23.25" customHeight="1" x14ac:dyDescent="0.25"/>
    <row r="7355" ht="23.25" customHeight="1" x14ac:dyDescent="0.25"/>
    <row r="7356" ht="23.25" customHeight="1" x14ac:dyDescent="0.25"/>
    <row r="7357" ht="23.25" customHeight="1" x14ac:dyDescent="0.25"/>
    <row r="7358" ht="23.25" customHeight="1" x14ac:dyDescent="0.25"/>
    <row r="7359" ht="23.25" customHeight="1" x14ac:dyDescent="0.25"/>
    <row r="7360" ht="23.25" customHeight="1" x14ac:dyDescent="0.25"/>
    <row r="7361" ht="23.25" customHeight="1" x14ac:dyDescent="0.25"/>
    <row r="7362" ht="23.25" customHeight="1" x14ac:dyDescent="0.25"/>
    <row r="7363" ht="23.25" customHeight="1" x14ac:dyDescent="0.25"/>
    <row r="7364" ht="23.25" customHeight="1" x14ac:dyDescent="0.25"/>
    <row r="7365" ht="23.25" customHeight="1" x14ac:dyDescent="0.25"/>
    <row r="7366" ht="23.25" customHeight="1" x14ac:dyDescent="0.25"/>
    <row r="7367" ht="23.25" customHeight="1" x14ac:dyDescent="0.25"/>
    <row r="7368" ht="23.25" customHeight="1" x14ac:dyDescent="0.25"/>
    <row r="7369" ht="23.25" customHeight="1" x14ac:dyDescent="0.25"/>
    <row r="7370" ht="23.25" customHeight="1" x14ac:dyDescent="0.25"/>
    <row r="7371" ht="23.25" customHeight="1" x14ac:dyDescent="0.25"/>
    <row r="7372" ht="23.25" customHeight="1" x14ac:dyDescent="0.25"/>
    <row r="7373" ht="23.25" customHeight="1" x14ac:dyDescent="0.25"/>
    <row r="7374" ht="23.25" customHeight="1" x14ac:dyDescent="0.25"/>
    <row r="7375" ht="23.25" customHeight="1" x14ac:dyDescent="0.25"/>
    <row r="7376" ht="23.25" customHeight="1" x14ac:dyDescent="0.25"/>
    <row r="7377" ht="23.25" customHeight="1" x14ac:dyDescent="0.25"/>
    <row r="7378" ht="23.25" customHeight="1" x14ac:dyDescent="0.25"/>
    <row r="7379" ht="23.25" customHeight="1" x14ac:dyDescent="0.25"/>
    <row r="7380" ht="23.25" customHeight="1" x14ac:dyDescent="0.25"/>
    <row r="7381" ht="23.25" customHeight="1" x14ac:dyDescent="0.25"/>
    <row r="7382" ht="23.25" customHeight="1" x14ac:dyDescent="0.25"/>
    <row r="7383" ht="23.25" customHeight="1" x14ac:dyDescent="0.25"/>
    <row r="7384" ht="23.25" customHeight="1" x14ac:dyDescent="0.25"/>
    <row r="7385" ht="23.25" customHeight="1" x14ac:dyDescent="0.25"/>
    <row r="7386" ht="23.25" customHeight="1" x14ac:dyDescent="0.25"/>
    <row r="7387" ht="23.25" customHeight="1" x14ac:dyDescent="0.25"/>
    <row r="7388" ht="23.25" customHeight="1" x14ac:dyDescent="0.25"/>
    <row r="7389" ht="23.25" customHeight="1" x14ac:dyDescent="0.25"/>
    <row r="7390" ht="23.25" customHeight="1" x14ac:dyDescent="0.25"/>
    <row r="7391" ht="23.25" customHeight="1" x14ac:dyDescent="0.25"/>
    <row r="7392" ht="23.25" customHeight="1" x14ac:dyDescent="0.25"/>
    <row r="7393" ht="23.25" customHeight="1" x14ac:dyDescent="0.25"/>
    <row r="7394" ht="23.25" customHeight="1" x14ac:dyDescent="0.25"/>
    <row r="7395" ht="23.25" customHeight="1" x14ac:dyDescent="0.25"/>
    <row r="7396" ht="23.25" customHeight="1" x14ac:dyDescent="0.25"/>
    <row r="7397" ht="23.25" customHeight="1" x14ac:dyDescent="0.25"/>
    <row r="7398" ht="23.25" customHeight="1" x14ac:dyDescent="0.25"/>
    <row r="7399" ht="23.25" customHeight="1" x14ac:dyDescent="0.25"/>
    <row r="7400" ht="23.25" customHeight="1" x14ac:dyDescent="0.25"/>
    <row r="7401" ht="23.25" customHeight="1" x14ac:dyDescent="0.25"/>
    <row r="7402" ht="23.25" customHeight="1" x14ac:dyDescent="0.25"/>
    <row r="7403" ht="23.25" customHeight="1" x14ac:dyDescent="0.25"/>
    <row r="7404" ht="23.25" customHeight="1" x14ac:dyDescent="0.25"/>
    <row r="7405" ht="23.25" customHeight="1" x14ac:dyDescent="0.25"/>
    <row r="7406" ht="23.25" customHeight="1" x14ac:dyDescent="0.25"/>
    <row r="7407" ht="23.25" customHeight="1" x14ac:dyDescent="0.25"/>
    <row r="7408" ht="23.25" customHeight="1" x14ac:dyDescent="0.25"/>
    <row r="7409" ht="23.25" customHeight="1" x14ac:dyDescent="0.25"/>
    <row r="7410" ht="23.25" customHeight="1" x14ac:dyDescent="0.25"/>
    <row r="7411" ht="23.25" customHeight="1" x14ac:dyDescent="0.25"/>
    <row r="7412" ht="23.25" customHeight="1" x14ac:dyDescent="0.25"/>
    <row r="7413" ht="23.25" customHeight="1" x14ac:dyDescent="0.25"/>
    <row r="7414" ht="23.25" customHeight="1" x14ac:dyDescent="0.25"/>
    <row r="7415" ht="23.25" customHeight="1" x14ac:dyDescent="0.25"/>
    <row r="7416" ht="23.25" customHeight="1" x14ac:dyDescent="0.25"/>
    <row r="7417" ht="23.25" customHeight="1" x14ac:dyDescent="0.25"/>
    <row r="7418" ht="23.25" customHeight="1" x14ac:dyDescent="0.25"/>
    <row r="7419" ht="23.25" customHeight="1" x14ac:dyDescent="0.25"/>
    <row r="7420" ht="23.25" customHeight="1" x14ac:dyDescent="0.25"/>
    <row r="7421" ht="23.25" customHeight="1" x14ac:dyDescent="0.25"/>
    <row r="7422" ht="23.25" customHeight="1" x14ac:dyDescent="0.25"/>
    <row r="7423" ht="23.25" customHeight="1" x14ac:dyDescent="0.25"/>
    <row r="7424" ht="23.25" customHeight="1" x14ac:dyDescent="0.25"/>
    <row r="7425" ht="23.25" customHeight="1" x14ac:dyDescent="0.25"/>
    <row r="7426" ht="23.25" customHeight="1" x14ac:dyDescent="0.25"/>
    <row r="7427" ht="23.25" customHeight="1" x14ac:dyDescent="0.25"/>
    <row r="7428" ht="23.25" customHeight="1" x14ac:dyDescent="0.25"/>
    <row r="7429" ht="23.25" customHeight="1" x14ac:dyDescent="0.25"/>
    <row r="7430" ht="23.25" customHeight="1" x14ac:dyDescent="0.25"/>
    <row r="7431" ht="23.25" customHeight="1" x14ac:dyDescent="0.25"/>
    <row r="7432" ht="23.25" customHeight="1" x14ac:dyDescent="0.25"/>
    <row r="7433" ht="23.25" customHeight="1" x14ac:dyDescent="0.25"/>
    <row r="7434" ht="23.25" customHeight="1" x14ac:dyDescent="0.25"/>
    <row r="7435" ht="23.25" customHeight="1" x14ac:dyDescent="0.25"/>
    <row r="7436" ht="23.25" customHeight="1" x14ac:dyDescent="0.25"/>
    <row r="7437" ht="23.25" customHeight="1" x14ac:dyDescent="0.25"/>
    <row r="7438" ht="23.25" customHeight="1" x14ac:dyDescent="0.25"/>
    <row r="7439" ht="23.25" customHeight="1" x14ac:dyDescent="0.25"/>
    <row r="7440" ht="23.25" customHeight="1" x14ac:dyDescent="0.25"/>
    <row r="7441" ht="23.25" customHeight="1" x14ac:dyDescent="0.25"/>
    <row r="7442" ht="23.25" customHeight="1" x14ac:dyDescent="0.25"/>
    <row r="7443" ht="23.25" customHeight="1" x14ac:dyDescent="0.25"/>
    <row r="7444" ht="23.25" customHeight="1" x14ac:dyDescent="0.25"/>
    <row r="7445" ht="23.25" customHeight="1" x14ac:dyDescent="0.25"/>
    <row r="7446" ht="23.25" customHeight="1" x14ac:dyDescent="0.25"/>
    <row r="7447" ht="23.25" customHeight="1" x14ac:dyDescent="0.25"/>
    <row r="7448" ht="23.25" customHeight="1" x14ac:dyDescent="0.25"/>
    <row r="7449" ht="23.25" customHeight="1" x14ac:dyDescent="0.25"/>
    <row r="7450" ht="23.25" customHeight="1" x14ac:dyDescent="0.25"/>
    <row r="7451" ht="23.25" customHeight="1" x14ac:dyDescent="0.25"/>
    <row r="7452" ht="23.25" customHeight="1" x14ac:dyDescent="0.25"/>
    <row r="7453" ht="23.25" customHeight="1" x14ac:dyDescent="0.25"/>
    <row r="7454" ht="23.25" customHeight="1" x14ac:dyDescent="0.25"/>
    <row r="7455" ht="23.25" customHeight="1" x14ac:dyDescent="0.25"/>
    <row r="7456" ht="23.25" customHeight="1" x14ac:dyDescent="0.25"/>
    <row r="7457" ht="23.25" customHeight="1" x14ac:dyDescent="0.25"/>
    <row r="7458" ht="23.25" customHeight="1" x14ac:dyDescent="0.25"/>
    <row r="7459" ht="23.25" customHeight="1" x14ac:dyDescent="0.25"/>
    <row r="7460" ht="23.25" customHeight="1" x14ac:dyDescent="0.25"/>
    <row r="7461" ht="23.25" customHeight="1" x14ac:dyDescent="0.25"/>
    <row r="7462" ht="23.25" customHeight="1" x14ac:dyDescent="0.25"/>
    <row r="7463" ht="23.25" customHeight="1" x14ac:dyDescent="0.25"/>
    <row r="7464" ht="23.25" customHeight="1" x14ac:dyDescent="0.25"/>
    <row r="7465" ht="23.25" customHeight="1" x14ac:dyDescent="0.25"/>
    <row r="7466" ht="23.25" customHeight="1" x14ac:dyDescent="0.25"/>
    <row r="7467" ht="23.25" customHeight="1" x14ac:dyDescent="0.25"/>
    <row r="7468" ht="23.25" customHeight="1" x14ac:dyDescent="0.25"/>
    <row r="7469" ht="23.25" customHeight="1" x14ac:dyDescent="0.25"/>
    <row r="7470" ht="23.25" customHeight="1" x14ac:dyDescent="0.25"/>
    <row r="7471" ht="23.25" customHeight="1" x14ac:dyDescent="0.25"/>
    <row r="7472" ht="23.25" customHeight="1" x14ac:dyDescent="0.25"/>
    <row r="7473" ht="23.25" customHeight="1" x14ac:dyDescent="0.25"/>
    <row r="7474" ht="23.25" customHeight="1" x14ac:dyDescent="0.25"/>
    <row r="7475" ht="23.25" customHeight="1" x14ac:dyDescent="0.25"/>
    <row r="7476" ht="23.25" customHeight="1" x14ac:dyDescent="0.25"/>
    <row r="7477" ht="23.25" customHeight="1" x14ac:dyDescent="0.25"/>
    <row r="7478" ht="23.25" customHeight="1" x14ac:dyDescent="0.25"/>
    <row r="7479" ht="23.25" customHeight="1" x14ac:dyDescent="0.25"/>
    <row r="7480" ht="23.25" customHeight="1" x14ac:dyDescent="0.25"/>
    <row r="7481" ht="23.25" customHeight="1" x14ac:dyDescent="0.25"/>
    <row r="7482" ht="23.25" customHeight="1" x14ac:dyDescent="0.25"/>
    <row r="7483" ht="23.25" customHeight="1" x14ac:dyDescent="0.25"/>
    <row r="7484" ht="23.25" customHeight="1" x14ac:dyDescent="0.25"/>
    <row r="7485" ht="23.25" customHeight="1" x14ac:dyDescent="0.25"/>
    <row r="7486" ht="23.25" customHeight="1" x14ac:dyDescent="0.25"/>
    <row r="7487" ht="23.25" customHeight="1" x14ac:dyDescent="0.25"/>
    <row r="7488" ht="23.25" customHeight="1" x14ac:dyDescent="0.25"/>
    <row r="7489" ht="23.25" customHeight="1" x14ac:dyDescent="0.25"/>
    <row r="7490" ht="23.25" customHeight="1" x14ac:dyDescent="0.25"/>
    <row r="7491" ht="23.25" customHeight="1" x14ac:dyDescent="0.25"/>
    <row r="7492" ht="23.25" customHeight="1" x14ac:dyDescent="0.25"/>
    <row r="7493" ht="23.25" customHeight="1" x14ac:dyDescent="0.25"/>
    <row r="7494" ht="23.25" customHeight="1" x14ac:dyDescent="0.25"/>
    <row r="7495" ht="23.25" customHeight="1" x14ac:dyDescent="0.25"/>
    <row r="7496" ht="23.25" customHeight="1" x14ac:dyDescent="0.25"/>
    <row r="7497" ht="23.25" customHeight="1" x14ac:dyDescent="0.25"/>
    <row r="7498" ht="23.25" customHeight="1" x14ac:dyDescent="0.25"/>
    <row r="7499" ht="23.25" customHeight="1" x14ac:dyDescent="0.25"/>
    <row r="7500" ht="23.25" customHeight="1" x14ac:dyDescent="0.25"/>
    <row r="7501" ht="23.25" customHeight="1" x14ac:dyDescent="0.25"/>
    <row r="7502" ht="23.25" customHeight="1" x14ac:dyDescent="0.25"/>
    <row r="7503" ht="23.25" customHeight="1" x14ac:dyDescent="0.25"/>
    <row r="7504" ht="23.25" customHeight="1" x14ac:dyDescent="0.25"/>
    <row r="7505" ht="23.25" customHeight="1" x14ac:dyDescent="0.25"/>
    <row r="7506" ht="23.25" customHeight="1" x14ac:dyDescent="0.25"/>
    <row r="7507" ht="23.25" customHeight="1" x14ac:dyDescent="0.25"/>
    <row r="7508" ht="23.25" customHeight="1" x14ac:dyDescent="0.25"/>
    <row r="7509" ht="23.25" customHeight="1" x14ac:dyDescent="0.25"/>
    <row r="7510" ht="23.25" customHeight="1" x14ac:dyDescent="0.25"/>
    <row r="7511" ht="23.25" customHeight="1" x14ac:dyDescent="0.25"/>
    <row r="7512" ht="23.25" customHeight="1" x14ac:dyDescent="0.25"/>
    <row r="7513" ht="23.25" customHeight="1" x14ac:dyDescent="0.25"/>
    <row r="7514" ht="23.25" customHeight="1" x14ac:dyDescent="0.25"/>
    <row r="7515" ht="23.25" customHeight="1" x14ac:dyDescent="0.25"/>
    <row r="7516" ht="23.25" customHeight="1" x14ac:dyDescent="0.25"/>
    <row r="7517" ht="23.25" customHeight="1" x14ac:dyDescent="0.25"/>
    <row r="7518" ht="23.25" customHeight="1" x14ac:dyDescent="0.25"/>
    <row r="7519" ht="23.25" customHeight="1" x14ac:dyDescent="0.25"/>
    <row r="7520" ht="23.25" customHeight="1" x14ac:dyDescent="0.25"/>
    <row r="7521" ht="23.25" customHeight="1" x14ac:dyDescent="0.25"/>
    <row r="7522" ht="23.25" customHeight="1" x14ac:dyDescent="0.25"/>
    <row r="7523" ht="23.25" customHeight="1" x14ac:dyDescent="0.25"/>
    <row r="7524" ht="23.25" customHeight="1" x14ac:dyDescent="0.25"/>
    <row r="7525" ht="23.25" customHeight="1" x14ac:dyDescent="0.25"/>
    <row r="7526" ht="23.25" customHeight="1" x14ac:dyDescent="0.25"/>
    <row r="7527" ht="23.25" customHeight="1" x14ac:dyDescent="0.25"/>
    <row r="7528" ht="23.25" customHeight="1" x14ac:dyDescent="0.25"/>
    <row r="7529" ht="23.25" customHeight="1" x14ac:dyDescent="0.25"/>
    <row r="7530" ht="23.25" customHeight="1" x14ac:dyDescent="0.25"/>
    <row r="7531" ht="23.25" customHeight="1" x14ac:dyDescent="0.25"/>
    <row r="7532" ht="23.25" customHeight="1" x14ac:dyDescent="0.25"/>
    <row r="7533" ht="23.25" customHeight="1" x14ac:dyDescent="0.25"/>
    <row r="7534" ht="23.25" customHeight="1" x14ac:dyDescent="0.25"/>
    <row r="7535" ht="23.25" customHeight="1" x14ac:dyDescent="0.25"/>
    <row r="7536" ht="23.25" customHeight="1" x14ac:dyDescent="0.25"/>
    <row r="7537" ht="23.25" customHeight="1" x14ac:dyDescent="0.25"/>
    <row r="7538" ht="23.25" customHeight="1" x14ac:dyDescent="0.25"/>
    <row r="7539" ht="23.25" customHeight="1" x14ac:dyDescent="0.25"/>
    <row r="7540" ht="23.25" customHeight="1" x14ac:dyDescent="0.25"/>
    <row r="7541" ht="23.25" customHeight="1" x14ac:dyDescent="0.25"/>
    <row r="7542" ht="23.25" customHeight="1" x14ac:dyDescent="0.25"/>
    <row r="7543" ht="23.25" customHeight="1" x14ac:dyDescent="0.25"/>
    <row r="7544" ht="23.25" customHeight="1" x14ac:dyDescent="0.25"/>
    <row r="7545" ht="23.25" customHeight="1" x14ac:dyDescent="0.25"/>
    <row r="7546" ht="23.25" customHeight="1" x14ac:dyDescent="0.25"/>
    <row r="7547" ht="23.25" customHeight="1" x14ac:dyDescent="0.25"/>
    <row r="7548" ht="23.25" customHeight="1" x14ac:dyDescent="0.25"/>
    <row r="7549" ht="23.25" customHeight="1" x14ac:dyDescent="0.25"/>
    <row r="7550" ht="23.25" customHeight="1" x14ac:dyDescent="0.25"/>
    <row r="7551" ht="23.25" customHeight="1" x14ac:dyDescent="0.25"/>
    <row r="7552" ht="23.25" customHeight="1" x14ac:dyDescent="0.25"/>
    <row r="7553" ht="23.25" customHeight="1" x14ac:dyDescent="0.25"/>
    <row r="7554" ht="23.25" customHeight="1" x14ac:dyDescent="0.25"/>
    <row r="7555" ht="23.25" customHeight="1" x14ac:dyDescent="0.25"/>
    <row r="7556" ht="23.25" customHeight="1" x14ac:dyDescent="0.25"/>
    <row r="7557" ht="23.25" customHeight="1" x14ac:dyDescent="0.25"/>
    <row r="7558" ht="23.25" customHeight="1" x14ac:dyDescent="0.25"/>
    <row r="7559" ht="23.25" customHeight="1" x14ac:dyDescent="0.25"/>
    <row r="7560" ht="23.25" customHeight="1" x14ac:dyDescent="0.25"/>
    <row r="7561" ht="23.25" customHeight="1" x14ac:dyDescent="0.25"/>
    <row r="7562" ht="23.25" customHeight="1" x14ac:dyDescent="0.25"/>
    <row r="7563" ht="23.25" customHeight="1" x14ac:dyDescent="0.25"/>
    <row r="7564" ht="23.25" customHeight="1" x14ac:dyDescent="0.25"/>
    <row r="7565" ht="23.25" customHeight="1" x14ac:dyDescent="0.25"/>
    <row r="7566" ht="23.25" customHeight="1" x14ac:dyDescent="0.25"/>
    <row r="7567" ht="23.25" customHeight="1" x14ac:dyDescent="0.25"/>
    <row r="7568" ht="23.25" customHeight="1" x14ac:dyDescent="0.25"/>
    <row r="7569" ht="23.25" customHeight="1" x14ac:dyDescent="0.25"/>
    <row r="7570" ht="23.25" customHeight="1" x14ac:dyDescent="0.25"/>
    <row r="7571" ht="23.25" customHeight="1" x14ac:dyDescent="0.25"/>
    <row r="7572" ht="23.25" customHeight="1" x14ac:dyDescent="0.25"/>
    <row r="7573" ht="23.25" customHeight="1" x14ac:dyDescent="0.25"/>
    <row r="7574" ht="23.25" customHeight="1" x14ac:dyDescent="0.25"/>
    <row r="7575" ht="23.25" customHeight="1" x14ac:dyDescent="0.25"/>
    <row r="7576" ht="23.25" customHeight="1" x14ac:dyDescent="0.25"/>
    <row r="7577" ht="23.25" customHeight="1" x14ac:dyDescent="0.25"/>
    <row r="7578" ht="23.25" customHeight="1" x14ac:dyDescent="0.25"/>
    <row r="7579" ht="23.25" customHeight="1" x14ac:dyDescent="0.25"/>
    <row r="7580" ht="23.25" customHeight="1" x14ac:dyDescent="0.25"/>
    <row r="7581" ht="23.25" customHeight="1" x14ac:dyDescent="0.25"/>
    <row r="7582" ht="23.25" customHeight="1" x14ac:dyDescent="0.25"/>
    <row r="7583" ht="23.25" customHeight="1" x14ac:dyDescent="0.25"/>
    <row r="7584" ht="23.25" customHeight="1" x14ac:dyDescent="0.25"/>
    <row r="7585" ht="23.25" customHeight="1" x14ac:dyDescent="0.25"/>
    <row r="7586" ht="23.25" customHeight="1" x14ac:dyDescent="0.25"/>
    <row r="7587" ht="23.25" customHeight="1" x14ac:dyDescent="0.25"/>
    <row r="7588" ht="23.25" customHeight="1" x14ac:dyDescent="0.25"/>
    <row r="7589" ht="23.25" customHeight="1" x14ac:dyDescent="0.25"/>
    <row r="7590" ht="23.25" customHeight="1" x14ac:dyDescent="0.25"/>
    <row r="7591" ht="23.25" customHeight="1" x14ac:dyDescent="0.25"/>
    <row r="7592" ht="23.25" customHeight="1" x14ac:dyDescent="0.25"/>
    <row r="7593" ht="23.25" customHeight="1" x14ac:dyDescent="0.25"/>
    <row r="7594" ht="23.25" customHeight="1" x14ac:dyDescent="0.25"/>
    <row r="7595" ht="23.25" customHeight="1" x14ac:dyDescent="0.25"/>
    <row r="7596" ht="23.25" customHeight="1" x14ac:dyDescent="0.25"/>
    <row r="7597" ht="23.25" customHeight="1" x14ac:dyDescent="0.25"/>
    <row r="7598" ht="23.25" customHeight="1" x14ac:dyDescent="0.25"/>
    <row r="7599" ht="23.25" customHeight="1" x14ac:dyDescent="0.25"/>
    <row r="7600" ht="23.25" customHeight="1" x14ac:dyDescent="0.25"/>
    <row r="7601" ht="23.25" customHeight="1" x14ac:dyDescent="0.25"/>
    <row r="7602" ht="23.25" customHeight="1" x14ac:dyDescent="0.25"/>
    <row r="7603" ht="23.25" customHeight="1" x14ac:dyDescent="0.25"/>
    <row r="7604" ht="23.25" customHeight="1" x14ac:dyDescent="0.25"/>
    <row r="7605" ht="23.25" customHeight="1" x14ac:dyDescent="0.25"/>
    <row r="7606" ht="23.25" customHeight="1" x14ac:dyDescent="0.25"/>
    <row r="7607" ht="23.25" customHeight="1" x14ac:dyDescent="0.25"/>
    <row r="7608" ht="23.25" customHeight="1" x14ac:dyDescent="0.25"/>
    <row r="7609" ht="23.25" customHeight="1" x14ac:dyDescent="0.25"/>
    <row r="7610" ht="23.25" customHeight="1" x14ac:dyDescent="0.25"/>
    <row r="7611" ht="23.25" customHeight="1" x14ac:dyDescent="0.25"/>
    <row r="7612" ht="23.25" customHeight="1" x14ac:dyDescent="0.25"/>
    <row r="7613" ht="23.25" customHeight="1" x14ac:dyDescent="0.25"/>
    <row r="7614" ht="23.25" customHeight="1" x14ac:dyDescent="0.25"/>
    <row r="7615" ht="23.25" customHeight="1" x14ac:dyDescent="0.25"/>
    <row r="7616" ht="23.25" customHeight="1" x14ac:dyDescent="0.25"/>
    <row r="7617" ht="23.25" customHeight="1" x14ac:dyDescent="0.25"/>
    <row r="7618" ht="23.25" customHeight="1" x14ac:dyDescent="0.25"/>
    <row r="7619" ht="23.25" customHeight="1" x14ac:dyDescent="0.25"/>
    <row r="7620" ht="23.25" customHeight="1" x14ac:dyDescent="0.25"/>
    <row r="7621" ht="23.25" customHeight="1" x14ac:dyDescent="0.25"/>
    <row r="7622" ht="23.25" customHeight="1" x14ac:dyDescent="0.25"/>
    <row r="7623" ht="23.25" customHeight="1" x14ac:dyDescent="0.25"/>
    <row r="7624" ht="23.25" customHeight="1" x14ac:dyDescent="0.25"/>
    <row r="7625" ht="23.25" customHeight="1" x14ac:dyDescent="0.25"/>
    <row r="7626" ht="23.25" customHeight="1" x14ac:dyDescent="0.25"/>
    <row r="7627" ht="23.25" customHeight="1" x14ac:dyDescent="0.25"/>
    <row r="7628" ht="23.25" customHeight="1" x14ac:dyDescent="0.25"/>
    <row r="7629" ht="23.25" customHeight="1" x14ac:dyDescent="0.25"/>
    <row r="7630" ht="23.25" customHeight="1" x14ac:dyDescent="0.25"/>
    <row r="7631" ht="23.25" customHeight="1" x14ac:dyDescent="0.25"/>
    <row r="7632" ht="23.25" customHeight="1" x14ac:dyDescent="0.25"/>
    <row r="7633" ht="23.25" customHeight="1" x14ac:dyDescent="0.25"/>
    <row r="7634" ht="23.25" customHeight="1" x14ac:dyDescent="0.25"/>
    <row r="7635" ht="23.25" customHeight="1" x14ac:dyDescent="0.25"/>
    <row r="7636" ht="23.25" customHeight="1" x14ac:dyDescent="0.25"/>
    <row r="7637" ht="23.25" customHeight="1" x14ac:dyDescent="0.25"/>
    <row r="7638" ht="23.25" customHeight="1" x14ac:dyDescent="0.25"/>
    <row r="7639" ht="23.25" customHeight="1" x14ac:dyDescent="0.25"/>
    <row r="7640" ht="23.25" customHeight="1" x14ac:dyDescent="0.25"/>
    <row r="7641" ht="23.25" customHeight="1" x14ac:dyDescent="0.25"/>
    <row r="7642" ht="23.25" customHeight="1" x14ac:dyDescent="0.25"/>
    <row r="7643" ht="23.25" customHeight="1" x14ac:dyDescent="0.25"/>
    <row r="7644" ht="23.25" customHeight="1" x14ac:dyDescent="0.25"/>
    <row r="7645" ht="23.25" customHeight="1" x14ac:dyDescent="0.25"/>
    <row r="7646" ht="23.25" customHeight="1" x14ac:dyDescent="0.25"/>
    <row r="7647" ht="23.25" customHeight="1" x14ac:dyDescent="0.25"/>
    <row r="7648" ht="23.25" customHeight="1" x14ac:dyDescent="0.25"/>
    <row r="7649" ht="23.25" customHeight="1" x14ac:dyDescent="0.25"/>
    <row r="7650" ht="23.25" customHeight="1" x14ac:dyDescent="0.25"/>
    <row r="7651" ht="23.25" customHeight="1" x14ac:dyDescent="0.25"/>
    <row r="7652" ht="23.25" customHeight="1" x14ac:dyDescent="0.25"/>
    <row r="7653" ht="23.25" customHeight="1" x14ac:dyDescent="0.25"/>
    <row r="7654" ht="23.25" customHeight="1" x14ac:dyDescent="0.25"/>
    <row r="7655" ht="23.25" customHeight="1" x14ac:dyDescent="0.25"/>
    <row r="7656" ht="23.25" customHeight="1" x14ac:dyDescent="0.25"/>
    <row r="7657" ht="23.25" customHeight="1" x14ac:dyDescent="0.25"/>
    <row r="7658" ht="23.25" customHeight="1" x14ac:dyDescent="0.25"/>
    <row r="7659" ht="23.25" customHeight="1" x14ac:dyDescent="0.25"/>
    <row r="7660" ht="23.25" customHeight="1" x14ac:dyDescent="0.25"/>
    <row r="7661" ht="23.25" customHeight="1" x14ac:dyDescent="0.25"/>
    <row r="7662" ht="23.25" customHeight="1" x14ac:dyDescent="0.25"/>
    <row r="7663" ht="23.25" customHeight="1" x14ac:dyDescent="0.25"/>
    <row r="7664" ht="23.25" customHeight="1" x14ac:dyDescent="0.25"/>
    <row r="7665" ht="23.25" customHeight="1" x14ac:dyDescent="0.25"/>
    <row r="7666" ht="23.25" customHeight="1" x14ac:dyDescent="0.25"/>
    <row r="7667" ht="23.25" customHeight="1" x14ac:dyDescent="0.25"/>
    <row r="7668" ht="23.25" customHeight="1" x14ac:dyDescent="0.25"/>
    <row r="7669" ht="23.25" customHeight="1" x14ac:dyDescent="0.25"/>
    <row r="7670" ht="23.25" customHeight="1" x14ac:dyDescent="0.25"/>
    <row r="7671" ht="23.25" customHeight="1" x14ac:dyDescent="0.25"/>
    <row r="7672" ht="23.25" customHeight="1" x14ac:dyDescent="0.25"/>
    <row r="7673" ht="23.25" customHeight="1" x14ac:dyDescent="0.25"/>
    <row r="7674" ht="23.25" customHeight="1" x14ac:dyDescent="0.25"/>
    <row r="7675" ht="23.25" customHeight="1" x14ac:dyDescent="0.25"/>
    <row r="7676" ht="23.25" customHeight="1" x14ac:dyDescent="0.25"/>
    <row r="7677" ht="23.25" customHeight="1" x14ac:dyDescent="0.25"/>
    <row r="7678" ht="23.25" customHeight="1" x14ac:dyDescent="0.25"/>
    <row r="7679" ht="23.25" customHeight="1" x14ac:dyDescent="0.25"/>
    <row r="7680" ht="23.25" customHeight="1" x14ac:dyDescent="0.25"/>
    <row r="7681" ht="23.25" customHeight="1" x14ac:dyDescent="0.25"/>
    <row r="7682" ht="23.25" customHeight="1" x14ac:dyDescent="0.25"/>
    <row r="7683" ht="23.25" customHeight="1" x14ac:dyDescent="0.25"/>
    <row r="7684" ht="23.25" customHeight="1" x14ac:dyDescent="0.25"/>
    <row r="7685" ht="23.25" customHeight="1" x14ac:dyDescent="0.25"/>
    <row r="7686" ht="23.25" customHeight="1" x14ac:dyDescent="0.25"/>
    <row r="7687" ht="23.25" customHeight="1" x14ac:dyDescent="0.25"/>
    <row r="7688" ht="23.25" customHeight="1" x14ac:dyDescent="0.25"/>
    <row r="7689" ht="23.25" customHeight="1" x14ac:dyDescent="0.25"/>
    <row r="7690" ht="23.25" customHeight="1" x14ac:dyDescent="0.25"/>
    <row r="7691" ht="23.25" customHeight="1" x14ac:dyDescent="0.25"/>
    <row r="7692" ht="23.25" customHeight="1" x14ac:dyDescent="0.25"/>
    <row r="7693" ht="23.25" customHeight="1" x14ac:dyDescent="0.25"/>
    <row r="7694" ht="23.25" customHeight="1" x14ac:dyDescent="0.25"/>
    <row r="7695" ht="23.25" customHeight="1" x14ac:dyDescent="0.25"/>
    <row r="7696" ht="23.25" customHeight="1" x14ac:dyDescent="0.25"/>
    <row r="7697" ht="23.25" customHeight="1" x14ac:dyDescent="0.25"/>
    <row r="7698" ht="23.25" customHeight="1" x14ac:dyDescent="0.25"/>
    <row r="7699" ht="23.25" customHeight="1" x14ac:dyDescent="0.25"/>
    <row r="7700" ht="23.25" customHeight="1" x14ac:dyDescent="0.25"/>
    <row r="7701" ht="23.25" customHeight="1" x14ac:dyDescent="0.25"/>
    <row r="7702" ht="23.25" customHeight="1" x14ac:dyDescent="0.25"/>
    <row r="7703" ht="23.25" customHeight="1" x14ac:dyDescent="0.25"/>
    <row r="7704" ht="23.25" customHeight="1" x14ac:dyDescent="0.25"/>
    <row r="7705" ht="23.25" customHeight="1" x14ac:dyDescent="0.25"/>
    <row r="7706" ht="23.25" customHeight="1" x14ac:dyDescent="0.25"/>
    <row r="7707" ht="23.25" customHeight="1" x14ac:dyDescent="0.25"/>
    <row r="7708" ht="23.25" customHeight="1" x14ac:dyDescent="0.25"/>
    <row r="7709" ht="23.25" customHeight="1" x14ac:dyDescent="0.25"/>
    <row r="7710" ht="23.25" customHeight="1" x14ac:dyDescent="0.25"/>
    <row r="7711" ht="23.25" customHeight="1" x14ac:dyDescent="0.25"/>
    <row r="7712" ht="23.25" customHeight="1" x14ac:dyDescent="0.25"/>
    <row r="7713" ht="23.25" customHeight="1" x14ac:dyDescent="0.25"/>
    <row r="7714" ht="23.25" customHeight="1" x14ac:dyDescent="0.25"/>
    <row r="7715" ht="23.25" customHeight="1" x14ac:dyDescent="0.25"/>
    <row r="7716" ht="23.25" customHeight="1" x14ac:dyDescent="0.25"/>
    <row r="7717" ht="23.25" customHeight="1" x14ac:dyDescent="0.25"/>
    <row r="7718" ht="23.25" customHeight="1" x14ac:dyDescent="0.25"/>
    <row r="7719" ht="23.25" customHeight="1" x14ac:dyDescent="0.25"/>
    <row r="7720" ht="23.25" customHeight="1" x14ac:dyDescent="0.25"/>
    <row r="7721" ht="23.25" customHeight="1" x14ac:dyDescent="0.25"/>
    <row r="7722" ht="23.25" customHeight="1" x14ac:dyDescent="0.25"/>
    <row r="7723" ht="23.25" customHeight="1" x14ac:dyDescent="0.25"/>
    <row r="7724" ht="23.25" customHeight="1" x14ac:dyDescent="0.25"/>
    <row r="7725" ht="23.25" customHeight="1" x14ac:dyDescent="0.25"/>
    <row r="7726" ht="23.25" customHeight="1" x14ac:dyDescent="0.25"/>
    <row r="7727" ht="23.25" customHeight="1" x14ac:dyDescent="0.25"/>
    <row r="7728" ht="23.25" customHeight="1" x14ac:dyDescent="0.25"/>
    <row r="7729" ht="23.25" customHeight="1" x14ac:dyDescent="0.25"/>
    <row r="7730" ht="23.25" customHeight="1" x14ac:dyDescent="0.25"/>
    <row r="7731" ht="23.25" customHeight="1" x14ac:dyDescent="0.25"/>
    <row r="7732" ht="23.25" customHeight="1" x14ac:dyDescent="0.25"/>
    <row r="7733" ht="23.25" customHeight="1" x14ac:dyDescent="0.25"/>
    <row r="7734" ht="23.25" customHeight="1" x14ac:dyDescent="0.25"/>
    <row r="7735" ht="23.25" customHeight="1" x14ac:dyDescent="0.25"/>
    <row r="7736" ht="23.25" customHeight="1" x14ac:dyDescent="0.25"/>
    <row r="7737" ht="23.25" customHeight="1" x14ac:dyDescent="0.25"/>
    <row r="7738" ht="23.25" customHeight="1" x14ac:dyDescent="0.25"/>
    <row r="7739" ht="23.25" customHeight="1" x14ac:dyDescent="0.25"/>
    <row r="7740" ht="23.25" customHeight="1" x14ac:dyDescent="0.25"/>
    <row r="7741" ht="23.25" customHeight="1" x14ac:dyDescent="0.25"/>
    <row r="7742" ht="23.25" customHeight="1" x14ac:dyDescent="0.25"/>
    <row r="7743" ht="23.25" customHeight="1" x14ac:dyDescent="0.25"/>
    <row r="7744" ht="23.25" customHeight="1" x14ac:dyDescent="0.25"/>
    <row r="7745" ht="23.25" customHeight="1" x14ac:dyDescent="0.25"/>
    <row r="7746" ht="23.25" customHeight="1" x14ac:dyDescent="0.25"/>
    <row r="7747" ht="23.25" customHeight="1" x14ac:dyDescent="0.25"/>
    <row r="7748" ht="23.25" customHeight="1" x14ac:dyDescent="0.25"/>
    <row r="7749" ht="23.25" customHeight="1" x14ac:dyDescent="0.25"/>
    <row r="7750" ht="23.25" customHeight="1" x14ac:dyDescent="0.25"/>
    <row r="7751" ht="23.25" customHeight="1" x14ac:dyDescent="0.25"/>
    <row r="7752" ht="23.25" customHeight="1" x14ac:dyDescent="0.25"/>
    <row r="7753" ht="23.25" customHeight="1" x14ac:dyDescent="0.25"/>
    <row r="7754" ht="23.25" customHeight="1" x14ac:dyDescent="0.25"/>
    <row r="7755" ht="23.25" customHeight="1" x14ac:dyDescent="0.25"/>
    <row r="7756" ht="23.25" customHeight="1" x14ac:dyDescent="0.25"/>
    <row r="7757" ht="23.25" customHeight="1" x14ac:dyDescent="0.25"/>
    <row r="7758" ht="23.25" customHeight="1" x14ac:dyDescent="0.25"/>
    <row r="7759" ht="23.25" customHeight="1" x14ac:dyDescent="0.25"/>
    <row r="7760" ht="23.25" customHeight="1" x14ac:dyDescent="0.25"/>
    <row r="7761" ht="23.25" customHeight="1" x14ac:dyDescent="0.25"/>
    <row r="7762" ht="23.25" customHeight="1" x14ac:dyDescent="0.25"/>
    <row r="7763" ht="23.25" customHeight="1" x14ac:dyDescent="0.25"/>
    <row r="7764" ht="23.25" customHeight="1" x14ac:dyDescent="0.25"/>
    <row r="7765" ht="23.25" customHeight="1" x14ac:dyDescent="0.25"/>
    <row r="7766" ht="23.25" customHeight="1" x14ac:dyDescent="0.25"/>
    <row r="7767" ht="23.25" customHeight="1" x14ac:dyDescent="0.25"/>
    <row r="7768" ht="23.25" customHeight="1" x14ac:dyDescent="0.25"/>
    <row r="7769" ht="23.25" customHeight="1" x14ac:dyDescent="0.25"/>
    <row r="7770" ht="23.25" customHeight="1" x14ac:dyDescent="0.25"/>
    <row r="7771" ht="23.25" customHeight="1" x14ac:dyDescent="0.25"/>
    <row r="7772" ht="23.25" customHeight="1" x14ac:dyDescent="0.25"/>
    <row r="7773" ht="23.25" customHeight="1" x14ac:dyDescent="0.25"/>
    <row r="7774" ht="23.25" customHeight="1" x14ac:dyDescent="0.25"/>
    <row r="7775" ht="23.25" customHeight="1" x14ac:dyDescent="0.25"/>
    <row r="7776" ht="23.25" customHeight="1" x14ac:dyDescent="0.25"/>
    <row r="7777" ht="23.25" customHeight="1" x14ac:dyDescent="0.25"/>
    <row r="7778" ht="23.25" customHeight="1" x14ac:dyDescent="0.25"/>
    <row r="7779" ht="23.25" customHeight="1" x14ac:dyDescent="0.25"/>
    <row r="7780" ht="23.25" customHeight="1" x14ac:dyDescent="0.25"/>
    <row r="7781" ht="23.25" customHeight="1" x14ac:dyDescent="0.25"/>
    <row r="7782" ht="23.25" customHeight="1" x14ac:dyDescent="0.25"/>
    <row r="7783" ht="23.25" customHeight="1" x14ac:dyDescent="0.25"/>
    <row r="7784" ht="23.25" customHeight="1" x14ac:dyDescent="0.25"/>
    <row r="7785" ht="23.25" customHeight="1" x14ac:dyDescent="0.25"/>
    <row r="7786" ht="23.25" customHeight="1" x14ac:dyDescent="0.25"/>
    <row r="7787" ht="23.25" customHeight="1" x14ac:dyDescent="0.25"/>
    <row r="7788" ht="23.25" customHeight="1" x14ac:dyDescent="0.25"/>
    <row r="7789" ht="23.25" customHeight="1" x14ac:dyDescent="0.25"/>
    <row r="7790" ht="23.25" customHeight="1" x14ac:dyDescent="0.25"/>
    <row r="7791" ht="23.25" customHeight="1" x14ac:dyDescent="0.25"/>
    <row r="7792" ht="23.25" customHeight="1" x14ac:dyDescent="0.25"/>
    <row r="7793" ht="23.25" customHeight="1" x14ac:dyDescent="0.25"/>
    <row r="7794" ht="23.25" customHeight="1" x14ac:dyDescent="0.25"/>
    <row r="7795" ht="23.25" customHeight="1" x14ac:dyDescent="0.25"/>
    <row r="7796" ht="23.25" customHeight="1" x14ac:dyDescent="0.25"/>
    <row r="7797" ht="23.25" customHeight="1" x14ac:dyDescent="0.25"/>
    <row r="7798" ht="23.25" customHeight="1" x14ac:dyDescent="0.25"/>
    <row r="7799" ht="23.25" customHeight="1" x14ac:dyDescent="0.25"/>
    <row r="7800" ht="23.25" customHeight="1" x14ac:dyDescent="0.25"/>
    <row r="7801" ht="23.25" customHeight="1" x14ac:dyDescent="0.25"/>
    <row r="7802" ht="23.25" customHeight="1" x14ac:dyDescent="0.25"/>
    <row r="7803" ht="23.25" customHeight="1" x14ac:dyDescent="0.25"/>
    <row r="7804" ht="23.25" customHeight="1" x14ac:dyDescent="0.25"/>
    <row r="7805" ht="23.25" customHeight="1" x14ac:dyDescent="0.25"/>
    <row r="7806" ht="23.25" customHeight="1" x14ac:dyDescent="0.25"/>
    <row r="7807" ht="23.25" customHeight="1" x14ac:dyDescent="0.25"/>
    <row r="7808" ht="23.25" customHeight="1" x14ac:dyDescent="0.25"/>
    <row r="7809" ht="23.25" customHeight="1" x14ac:dyDescent="0.25"/>
    <row r="7810" ht="23.25" customHeight="1" x14ac:dyDescent="0.25"/>
    <row r="7811" ht="23.25" customHeight="1" x14ac:dyDescent="0.25"/>
    <row r="7812" ht="23.25" customHeight="1" x14ac:dyDescent="0.25"/>
    <row r="7813" ht="23.25" customHeight="1" x14ac:dyDescent="0.25"/>
    <row r="7814" ht="23.25" customHeight="1" x14ac:dyDescent="0.25"/>
    <row r="7815" ht="23.25" customHeight="1" x14ac:dyDescent="0.25"/>
    <row r="7816" ht="23.25" customHeight="1" x14ac:dyDescent="0.25"/>
    <row r="7817" ht="23.25" customHeight="1" x14ac:dyDescent="0.25"/>
    <row r="7818" ht="23.25" customHeight="1" x14ac:dyDescent="0.25"/>
    <row r="7819" ht="23.25" customHeight="1" x14ac:dyDescent="0.25"/>
    <row r="7820" ht="23.25" customHeight="1" x14ac:dyDescent="0.25"/>
    <row r="7821" ht="23.25" customHeight="1" x14ac:dyDescent="0.25"/>
    <row r="7822" ht="23.25" customHeight="1" x14ac:dyDescent="0.25"/>
    <row r="7823" ht="23.25" customHeight="1" x14ac:dyDescent="0.25"/>
    <row r="7824" ht="23.25" customHeight="1" x14ac:dyDescent="0.25"/>
    <row r="7825" ht="23.25" customHeight="1" x14ac:dyDescent="0.25"/>
    <row r="7826" ht="23.25" customHeight="1" x14ac:dyDescent="0.25"/>
    <row r="7827" ht="23.25" customHeight="1" x14ac:dyDescent="0.25"/>
    <row r="7828" ht="23.25" customHeight="1" x14ac:dyDescent="0.25"/>
    <row r="7829" ht="23.25" customHeight="1" x14ac:dyDescent="0.25"/>
    <row r="7830" ht="23.25" customHeight="1" x14ac:dyDescent="0.25"/>
    <row r="7831" ht="23.25" customHeight="1" x14ac:dyDescent="0.25"/>
    <row r="7832" ht="23.25" customHeight="1" x14ac:dyDescent="0.25"/>
    <row r="7833" ht="23.25" customHeight="1" x14ac:dyDescent="0.25"/>
    <row r="7834" ht="23.25" customHeight="1" x14ac:dyDescent="0.25"/>
    <row r="7835" ht="23.25" customHeight="1" x14ac:dyDescent="0.25"/>
    <row r="7836" ht="23.25" customHeight="1" x14ac:dyDescent="0.25"/>
    <row r="7837" ht="23.25" customHeight="1" x14ac:dyDescent="0.25"/>
    <row r="7838" ht="23.25" customHeight="1" x14ac:dyDescent="0.25"/>
    <row r="7839" ht="23.25" customHeight="1" x14ac:dyDescent="0.25"/>
    <row r="7840" ht="23.25" customHeight="1" x14ac:dyDescent="0.25"/>
    <row r="7841" ht="23.25" customHeight="1" x14ac:dyDescent="0.25"/>
    <row r="7842" ht="23.25" customHeight="1" x14ac:dyDescent="0.25"/>
    <row r="7843" ht="23.25" customHeight="1" x14ac:dyDescent="0.25"/>
    <row r="7844" ht="23.25" customHeight="1" x14ac:dyDescent="0.25"/>
    <row r="7845" ht="23.25" customHeight="1" x14ac:dyDescent="0.25"/>
    <row r="7846" ht="23.25" customHeight="1" x14ac:dyDescent="0.25"/>
    <row r="7847" ht="23.25" customHeight="1" x14ac:dyDescent="0.25"/>
    <row r="7848" ht="23.25" customHeight="1" x14ac:dyDescent="0.25"/>
    <row r="7849" ht="23.25" customHeight="1" x14ac:dyDescent="0.25"/>
    <row r="7850" ht="23.25" customHeight="1" x14ac:dyDescent="0.25"/>
    <row r="7851" ht="23.25" customHeight="1" x14ac:dyDescent="0.25"/>
    <row r="7852" ht="23.25" customHeight="1" x14ac:dyDescent="0.25"/>
    <row r="7853" ht="23.25" customHeight="1" x14ac:dyDescent="0.25"/>
    <row r="7854" ht="23.25" customHeight="1" x14ac:dyDescent="0.25"/>
    <row r="7855" ht="23.25" customHeight="1" x14ac:dyDescent="0.25"/>
    <row r="7856" ht="23.25" customHeight="1" x14ac:dyDescent="0.25"/>
    <row r="7857" ht="23.25" customHeight="1" x14ac:dyDescent="0.25"/>
    <row r="7858" ht="23.25" customHeight="1" x14ac:dyDescent="0.25"/>
    <row r="7859" ht="23.25" customHeight="1" x14ac:dyDescent="0.25"/>
    <row r="7860" ht="23.25" customHeight="1" x14ac:dyDescent="0.25"/>
    <row r="7861" ht="23.25" customHeight="1" x14ac:dyDescent="0.25"/>
    <row r="7862" ht="23.25" customHeight="1" x14ac:dyDescent="0.25"/>
    <row r="7863" ht="23.25" customHeight="1" x14ac:dyDescent="0.25"/>
    <row r="7864" ht="23.25" customHeight="1" x14ac:dyDescent="0.25"/>
    <row r="7865" ht="23.25" customHeight="1" x14ac:dyDescent="0.25"/>
    <row r="7866" ht="23.25" customHeight="1" x14ac:dyDescent="0.25"/>
    <row r="7867" ht="23.25" customHeight="1" x14ac:dyDescent="0.25"/>
    <row r="7868" ht="23.25" customHeight="1" x14ac:dyDescent="0.25"/>
    <row r="7869" ht="23.25" customHeight="1" x14ac:dyDescent="0.25"/>
    <row r="7870" ht="23.25" customHeight="1" x14ac:dyDescent="0.25"/>
    <row r="7871" ht="23.25" customHeight="1" x14ac:dyDescent="0.25"/>
    <row r="7872" ht="23.25" customHeight="1" x14ac:dyDescent="0.25"/>
    <row r="7873" ht="23.25" customHeight="1" x14ac:dyDescent="0.25"/>
    <row r="7874" ht="23.25" customHeight="1" x14ac:dyDescent="0.25"/>
    <row r="7875" ht="23.25" customHeight="1" x14ac:dyDescent="0.25"/>
    <row r="7876" ht="23.25" customHeight="1" x14ac:dyDescent="0.25"/>
    <row r="7877" ht="23.25" customHeight="1" x14ac:dyDescent="0.25"/>
    <row r="7878" ht="23.25" customHeight="1" x14ac:dyDescent="0.25"/>
    <row r="7879" ht="23.25" customHeight="1" x14ac:dyDescent="0.25"/>
    <row r="7880" ht="23.25" customHeight="1" x14ac:dyDescent="0.25"/>
    <row r="7881" ht="23.25" customHeight="1" x14ac:dyDescent="0.25"/>
    <row r="7882" ht="23.25" customHeight="1" x14ac:dyDescent="0.25"/>
    <row r="7883" ht="23.25" customHeight="1" x14ac:dyDescent="0.25"/>
    <row r="7884" ht="23.25" customHeight="1" x14ac:dyDescent="0.25"/>
    <row r="7885" ht="23.25" customHeight="1" x14ac:dyDescent="0.25"/>
    <row r="7886" ht="23.25" customHeight="1" x14ac:dyDescent="0.25"/>
    <row r="7887" ht="23.25" customHeight="1" x14ac:dyDescent="0.25"/>
    <row r="7888" ht="23.25" customHeight="1" x14ac:dyDescent="0.25"/>
    <row r="7889" ht="23.25" customHeight="1" x14ac:dyDescent="0.25"/>
    <row r="7890" ht="23.25" customHeight="1" x14ac:dyDescent="0.25"/>
    <row r="7891" ht="23.25" customHeight="1" x14ac:dyDescent="0.25"/>
    <row r="7892" ht="23.25" customHeight="1" x14ac:dyDescent="0.25"/>
    <row r="7893" ht="23.25" customHeight="1" x14ac:dyDescent="0.25"/>
    <row r="7894" ht="23.25" customHeight="1" x14ac:dyDescent="0.25"/>
    <row r="7895" ht="23.25" customHeight="1" x14ac:dyDescent="0.25"/>
    <row r="7896" ht="23.25" customHeight="1" x14ac:dyDescent="0.25"/>
    <row r="7897" ht="23.25" customHeight="1" x14ac:dyDescent="0.25"/>
    <row r="7898" ht="23.25" customHeight="1" x14ac:dyDescent="0.25"/>
    <row r="7899" ht="23.25" customHeight="1" x14ac:dyDescent="0.25"/>
    <row r="7900" ht="23.25" customHeight="1" x14ac:dyDescent="0.25"/>
    <row r="7901" ht="23.25" customHeight="1" x14ac:dyDescent="0.25"/>
    <row r="7902" ht="23.25" customHeight="1" x14ac:dyDescent="0.25"/>
    <row r="7903" ht="23.25" customHeight="1" x14ac:dyDescent="0.25"/>
    <row r="7904" ht="23.25" customHeight="1" x14ac:dyDescent="0.25"/>
    <row r="7905" ht="23.25" customHeight="1" x14ac:dyDescent="0.25"/>
    <row r="7906" ht="23.25" customHeight="1" x14ac:dyDescent="0.25"/>
    <row r="7907" ht="23.25" customHeight="1" x14ac:dyDescent="0.25"/>
    <row r="7908" ht="23.25" customHeight="1" x14ac:dyDescent="0.25"/>
    <row r="7909" ht="23.25" customHeight="1" x14ac:dyDescent="0.25"/>
    <row r="7910" ht="23.25" customHeight="1" x14ac:dyDescent="0.25"/>
    <row r="7911" ht="23.25" customHeight="1" x14ac:dyDescent="0.25"/>
    <row r="7912" ht="23.25" customHeight="1" x14ac:dyDescent="0.25"/>
    <row r="7913" ht="23.25" customHeight="1" x14ac:dyDescent="0.25"/>
    <row r="7914" ht="23.25" customHeight="1" x14ac:dyDescent="0.25"/>
    <row r="7915" ht="23.25" customHeight="1" x14ac:dyDescent="0.25"/>
    <row r="7916" ht="23.25" customHeight="1" x14ac:dyDescent="0.25"/>
    <row r="7917" ht="23.25" customHeight="1" x14ac:dyDescent="0.25"/>
    <row r="7918" ht="23.25" customHeight="1" x14ac:dyDescent="0.25"/>
    <row r="7919" ht="23.25" customHeight="1" x14ac:dyDescent="0.25"/>
    <row r="7920" ht="23.25" customHeight="1" x14ac:dyDescent="0.25"/>
    <row r="7921" ht="23.25" customHeight="1" x14ac:dyDescent="0.25"/>
    <row r="7922" ht="23.25" customHeight="1" x14ac:dyDescent="0.25"/>
    <row r="7923" ht="23.25" customHeight="1" x14ac:dyDescent="0.25"/>
    <row r="7924" ht="23.25" customHeight="1" x14ac:dyDescent="0.25"/>
    <row r="7925" ht="23.25" customHeight="1" x14ac:dyDescent="0.25"/>
    <row r="7926" ht="23.25" customHeight="1" x14ac:dyDescent="0.25"/>
    <row r="7927" ht="23.25" customHeight="1" x14ac:dyDescent="0.25"/>
    <row r="7928" ht="23.25" customHeight="1" x14ac:dyDescent="0.25"/>
    <row r="7929" ht="23.25" customHeight="1" x14ac:dyDescent="0.25"/>
    <row r="7930" ht="23.25" customHeight="1" x14ac:dyDescent="0.25"/>
    <row r="7931" ht="23.25" customHeight="1" x14ac:dyDescent="0.25"/>
    <row r="7932" ht="23.25" customHeight="1" x14ac:dyDescent="0.25"/>
    <row r="7933" ht="23.25" customHeight="1" x14ac:dyDescent="0.25"/>
    <row r="7934" ht="23.25" customHeight="1" x14ac:dyDescent="0.25"/>
    <row r="7935" ht="23.25" customHeight="1" x14ac:dyDescent="0.25"/>
    <row r="7936" ht="23.25" customHeight="1" x14ac:dyDescent="0.25"/>
    <row r="7937" ht="23.25" customHeight="1" x14ac:dyDescent="0.25"/>
    <row r="7938" ht="23.25" customHeight="1" x14ac:dyDescent="0.25"/>
    <row r="7939" ht="23.25" customHeight="1" x14ac:dyDescent="0.25"/>
    <row r="7940" ht="23.25" customHeight="1" x14ac:dyDescent="0.25"/>
    <row r="7941" ht="23.25" customHeight="1" x14ac:dyDescent="0.25"/>
    <row r="7942" ht="23.25" customHeight="1" x14ac:dyDescent="0.25"/>
    <row r="7943" ht="23.25" customHeight="1" x14ac:dyDescent="0.25"/>
    <row r="7944" ht="23.25" customHeight="1" x14ac:dyDescent="0.25"/>
    <row r="7945" ht="23.25" customHeight="1" x14ac:dyDescent="0.25"/>
    <row r="7946" ht="23.25" customHeight="1" x14ac:dyDescent="0.25"/>
    <row r="7947" ht="23.25" customHeight="1" x14ac:dyDescent="0.25"/>
    <row r="7948" ht="23.25" customHeight="1" x14ac:dyDescent="0.25"/>
    <row r="7949" ht="23.25" customHeight="1" x14ac:dyDescent="0.25"/>
    <row r="7950" ht="23.25" customHeight="1" x14ac:dyDescent="0.25"/>
    <row r="7951" ht="23.25" customHeight="1" x14ac:dyDescent="0.25"/>
    <row r="7952" ht="23.25" customHeight="1" x14ac:dyDescent="0.25"/>
    <row r="7953" ht="23.25" customHeight="1" x14ac:dyDescent="0.25"/>
    <row r="7954" ht="23.25" customHeight="1" x14ac:dyDescent="0.25"/>
    <row r="7955" ht="23.25" customHeight="1" x14ac:dyDescent="0.25"/>
    <row r="7956" ht="23.25" customHeight="1" x14ac:dyDescent="0.25"/>
    <row r="7957" ht="23.25" customHeight="1" x14ac:dyDescent="0.25"/>
    <row r="7958" ht="23.25" customHeight="1" x14ac:dyDescent="0.25"/>
    <row r="7959" ht="23.25" customHeight="1" x14ac:dyDescent="0.25"/>
    <row r="7960" ht="23.25" customHeight="1" x14ac:dyDescent="0.25"/>
    <row r="7961" ht="23.25" customHeight="1" x14ac:dyDescent="0.25"/>
    <row r="7962" ht="23.25" customHeight="1" x14ac:dyDescent="0.25"/>
    <row r="7963" ht="23.25" customHeight="1" x14ac:dyDescent="0.25"/>
    <row r="7964" ht="23.25" customHeight="1" x14ac:dyDescent="0.25"/>
    <row r="7965" ht="23.25" customHeight="1" x14ac:dyDescent="0.25"/>
    <row r="7966" ht="23.25" customHeight="1" x14ac:dyDescent="0.25"/>
    <row r="7967" ht="23.25" customHeight="1" x14ac:dyDescent="0.25"/>
    <row r="7968" ht="23.25" customHeight="1" x14ac:dyDescent="0.25"/>
    <row r="7969" ht="23.25" customHeight="1" x14ac:dyDescent="0.25"/>
    <row r="7970" ht="23.25" customHeight="1" x14ac:dyDescent="0.25"/>
    <row r="7971" ht="23.25" customHeight="1" x14ac:dyDescent="0.25"/>
    <row r="7972" ht="23.25" customHeight="1" x14ac:dyDescent="0.25"/>
    <row r="7973" ht="23.25" customHeight="1" x14ac:dyDescent="0.25"/>
    <row r="7974" ht="23.25" customHeight="1" x14ac:dyDescent="0.25"/>
    <row r="7975" ht="23.25" customHeight="1" x14ac:dyDescent="0.25"/>
    <row r="7976" ht="23.25" customHeight="1" x14ac:dyDescent="0.25"/>
    <row r="7977" ht="23.25" customHeight="1" x14ac:dyDescent="0.25"/>
    <row r="7978" ht="23.25" customHeight="1" x14ac:dyDescent="0.25"/>
    <row r="7979" ht="23.25" customHeight="1" x14ac:dyDescent="0.25"/>
    <row r="7980" ht="23.25" customHeight="1" x14ac:dyDescent="0.25"/>
    <row r="7981" ht="23.25" customHeight="1" x14ac:dyDescent="0.25"/>
    <row r="7982" ht="23.25" customHeight="1" x14ac:dyDescent="0.25"/>
    <row r="7983" ht="23.25" customHeight="1" x14ac:dyDescent="0.25"/>
    <row r="7984" ht="23.25" customHeight="1" x14ac:dyDescent="0.25"/>
    <row r="7985" ht="23.25" customHeight="1" x14ac:dyDescent="0.25"/>
    <row r="7986" ht="23.25" customHeight="1" x14ac:dyDescent="0.25"/>
    <row r="7987" ht="23.25" customHeight="1" x14ac:dyDescent="0.25"/>
    <row r="7988" ht="23.25" customHeight="1" x14ac:dyDescent="0.25"/>
    <row r="7989" ht="23.25" customHeight="1" x14ac:dyDescent="0.25"/>
    <row r="7990" ht="23.25" customHeight="1" x14ac:dyDescent="0.25"/>
    <row r="7991" ht="23.25" customHeight="1" x14ac:dyDescent="0.25"/>
    <row r="7992" ht="23.25" customHeight="1" x14ac:dyDescent="0.25"/>
    <row r="7993" ht="23.25" customHeight="1" x14ac:dyDescent="0.25"/>
    <row r="7994" ht="23.25" customHeight="1" x14ac:dyDescent="0.25"/>
    <row r="7995" ht="23.25" customHeight="1" x14ac:dyDescent="0.25"/>
    <row r="7996" ht="23.25" customHeight="1" x14ac:dyDescent="0.25"/>
    <row r="7997" ht="23.25" customHeight="1" x14ac:dyDescent="0.25"/>
    <row r="7998" ht="23.25" customHeight="1" x14ac:dyDescent="0.25"/>
    <row r="7999" ht="23.25" customHeight="1" x14ac:dyDescent="0.25"/>
    <row r="8000" ht="23.25" customHeight="1" x14ac:dyDescent="0.25"/>
    <row r="8001" ht="23.25" customHeight="1" x14ac:dyDescent="0.25"/>
    <row r="8002" ht="23.25" customHeight="1" x14ac:dyDescent="0.25"/>
    <row r="8003" ht="23.25" customHeight="1" x14ac:dyDescent="0.25"/>
    <row r="8004" ht="23.25" customHeight="1" x14ac:dyDescent="0.25"/>
    <row r="8005" ht="23.25" customHeight="1" x14ac:dyDescent="0.25"/>
    <row r="8006" ht="23.25" customHeight="1" x14ac:dyDescent="0.25"/>
    <row r="8007" ht="23.25" customHeight="1" x14ac:dyDescent="0.25"/>
    <row r="8008" ht="23.25" customHeight="1" x14ac:dyDescent="0.25"/>
    <row r="8009" ht="23.25" customHeight="1" x14ac:dyDescent="0.25"/>
    <row r="8010" ht="23.25" customHeight="1" x14ac:dyDescent="0.25"/>
    <row r="8011" ht="23.25" customHeight="1" x14ac:dyDescent="0.25"/>
    <row r="8012" ht="23.25" customHeight="1" x14ac:dyDescent="0.25"/>
    <row r="8013" ht="23.25" customHeight="1" x14ac:dyDescent="0.25"/>
    <row r="8014" ht="23.25" customHeight="1" x14ac:dyDescent="0.25"/>
    <row r="8015" ht="23.25" customHeight="1" x14ac:dyDescent="0.25"/>
    <row r="8016" ht="23.25" customHeight="1" x14ac:dyDescent="0.25"/>
    <row r="8017" spans="2:7" ht="23.25" customHeight="1" x14ac:dyDescent="0.25">
      <c r="B8017" s="565"/>
      <c r="C8017" s="1104"/>
      <c r="D8017" s="1282"/>
      <c r="E8017" s="552"/>
      <c r="F8017" s="1104"/>
      <c r="G8017" s="1132"/>
    </row>
    <row r="8018" spans="2:7" ht="23.25" customHeight="1" x14ac:dyDescent="0.25"/>
    <row r="8019" spans="2:7" ht="23.25" customHeight="1" x14ac:dyDescent="0.25"/>
    <row r="8020" spans="2:7" ht="23.25" customHeight="1" x14ac:dyDescent="0.25"/>
    <row r="8021" spans="2:7" ht="23.25" customHeight="1" x14ac:dyDescent="0.25"/>
    <row r="8022" spans="2:7" ht="23.25" customHeight="1" x14ac:dyDescent="0.25"/>
    <row r="8023" spans="2:7" ht="23.25" customHeight="1" x14ac:dyDescent="0.25"/>
    <row r="8024" spans="2:7" ht="23.25" customHeight="1" x14ac:dyDescent="0.25"/>
    <row r="8025" spans="2:7" ht="23.25" customHeight="1" x14ac:dyDescent="0.25"/>
    <row r="8026" spans="2:7" ht="23.25" customHeight="1" x14ac:dyDescent="0.25"/>
    <row r="8027" spans="2:7" ht="23.25" customHeight="1" x14ac:dyDescent="0.25"/>
    <row r="8028" spans="2:7" ht="23.25" customHeight="1" x14ac:dyDescent="0.25"/>
    <row r="8029" spans="2:7" ht="23.25" customHeight="1" x14ac:dyDescent="0.25"/>
    <row r="8030" spans="2:7" ht="23.25" customHeight="1" x14ac:dyDescent="0.25"/>
    <row r="8031" spans="2:7" ht="23.25" customHeight="1" x14ac:dyDescent="0.25"/>
    <row r="8032" spans="2:7" ht="23.25" customHeight="1" x14ac:dyDescent="0.25"/>
    <row r="8033" ht="23.25" customHeight="1" x14ac:dyDescent="0.25"/>
    <row r="8034" ht="23.25" customHeight="1" x14ac:dyDescent="0.25"/>
    <row r="8035" ht="23.25" customHeight="1" x14ac:dyDescent="0.25"/>
    <row r="8036" ht="23.25" customHeight="1" x14ac:dyDescent="0.25"/>
    <row r="8037" ht="23.25" customHeight="1" x14ac:dyDescent="0.25"/>
    <row r="8038" ht="23.25" customHeight="1" x14ac:dyDescent="0.25"/>
    <row r="8039" ht="23.25" customHeight="1" x14ac:dyDescent="0.25"/>
    <row r="8040" ht="23.25" customHeight="1" x14ac:dyDescent="0.25"/>
    <row r="8041" ht="23.25" customHeight="1" x14ac:dyDescent="0.25"/>
    <row r="8042" ht="23.25" customHeight="1" x14ac:dyDescent="0.25"/>
    <row r="8043" ht="23.25" customHeight="1" x14ac:dyDescent="0.25"/>
    <row r="8044" ht="23.25" customHeight="1" x14ac:dyDescent="0.25"/>
    <row r="8045" ht="23.25" customHeight="1" x14ac:dyDescent="0.25"/>
    <row r="8046" ht="23.25" customHeight="1" x14ac:dyDescent="0.25"/>
    <row r="8047" ht="23.25" customHeight="1" x14ac:dyDescent="0.25"/>
    <row r="8048" ht="23.25" customHeight="1" x14ac:dyDescent="0.25"/>
    <row r="8049" ht="23.25" customHeight="1" x14ac:dyDescent="0.25"/>
    <row r="8050" ht="23.25" customHeight="1" x14ac:dyDescent="0.25"/>
    <row r="8051" ht="23.25" customHeight="1" x14ac:dyDescent="0.25"/>
    <row r="8052" ht="23.25" customHeight="1" x14ac:dyDescent="0.25"/>
    <row r="8053" ht="23.25" customHeight="1" x14ac:dyDescent="0.25"/>
    <row r="8054" ht="23.25" customHeight="1" x14ac:dyDescent="0.25"/>
    <row r="8055" ht="23.25" customHeight="1" x14ac:dyDescent="0.25"/>
    <row r="8056" ht="23.25" customHeight="1" x14ac:dyDescent="0.25"/>
    <row r="8057" ht="23.25" customHeight="1" x14ac:dyDescent="0.25"/>
    <row r="8058" ht="23.25" customHeight="1" x14ac:dyDescent="0.25"/>
    <row r="8059" ht="23.25" customHeight="1" x14ac:dyDescent="0.25"/>
    <row r="8060" ht="23.25" customHeight="1" x14ac:dyDescent="0.25"/>
    <row r="8061" ht="23.25" customHeight="1" x14ac:dyDescent="0.25"/>
    <row r="8062" ht="23.25" customHeight="1" x14ac:dyDescent="0.25"/>
    <row r="8063" ht="23.25" customHeight="1" x14ac:dyDescent="0.25"/>
    <row r="8064" ht="23.25" customHeight="1" x14ac:dyDescent="0.25"/>
    <row r="8065" ht="23.25" customHeight="1" x14ac:dyDescent="0.25"/>
    <row r="8066" ht="23.25" customHeight="1" x14ac:dyDescent="0.25"/>
    <row r="8067" ht="23.25" customHeight="1" x14ac:dyDescent="0.25"/>
    <row r="8068" ht="23.25" customHeight="1" x14ac:dyDescent="0.25"/>
    <row r="8069" ht="23.25" customHeight="1" x14ac:dyDescent="0.25"/>
    <row r="8070" ht="23.25" customHeight="1" x14ac:dyDescent="0.25"/>
    <row r="8071" ht="23.25" customHeight="1" x14ac:dyDescent="0.25"/>
    <row r="8072" ht="23.25" customHeight="1" x14ac:dyDescent="0.25"/>
    <row r="8073" ht="23.25" customHeight="1" x14ac:dyDescent="0.25"/>
    <row r="8074" ht="23.25" customHeight="1" x14ac:dyDescent="0.25"/>
    <row r="8075" ht="23.25" customHeight="1" x14ac:dyDescent="0.25"/>
    <row r="8076" ht="23.25" customHeight="1" x14ac:dyDescent="0.25"/>
    <row r="8077" ht="23.25" customHeight="1" x14ac:dyDescent="0.25"/>
    <row r="8078" ht="23.25" customHeight="1" x14ac:dyDescent="0.25"/>
    <row r="8079" ht="23.25" customHeight="1" x14ac:dyDescent="0.25"/>
    <row r="8080" ht="23.25" customHeight="1" x14ac:dyDescent="0.25"/>
    <row r="8081" ht="23.25" customHeight="1" x14ac:dyDescent="0.25"/>
    <row r="8082" ht="23.25" customHeight="1" x14ac:dyDescent="0.25"/>
    <row r="8083" ht="23.25" customHeight="1" x14ac:dyDescent="0.25"/>
    <row r="8084" ht="23.25" customHeight="1" x14ac:dyDescent="0.25"/>
    <row r="8085" ht="23.25" customHeight="1" x14ac:dyDescent="0.25"/>
    <row r="8086" ht="23.25" customHeight="1" x14ac:dyDescent="0.25"/>
    <row r="8087" ht="23.25" customHeight="1" x14ac:dyDescent="0.25"/>
    <row r="8088" ht="23.25" customHeight="1" x14ac:dyDescent="0.25"/>
    <row r="8089" ht="23.25" customHeight="1" x14ac:dyDescent="0.25"/>
    <row r="8090" ht="23.25" customHeight="1" x14ac:dyDescent="0.25"/>
    <row r="8091" ht="23.25" customHeight="1" x14ac:dyDescent="0.25"/>
    <row r="8092" ht="23.25" customHeight="1" x14ac:dyDescent="0.25"/>
    <row r="8093" ht="23.25" customHeight="1" x14ac:dyDescent="0.25"/>
    <row r="8094" ht="23.25" customHeight="1" x14ac:dyDescent="0.25"/>
    <row r="8095" ht="23.25" customHeight="1" x14ac:dyDescent="0.25"/>
    <row r="8096" ht="23.25" customHeight="1" x14ac:dyDescent="0.25"/>
    <row r="8097" ht="23.25" customHeight="1" x14ac:dyDescent="0.25"/>
    <row r="8098" ht="23.25" customHeight="1" x14ac:dyDescent="0.25"/>
    <row r="8099" ht="23.25" customHeight="1" x14ac:dyDescent="0.25"/>
    <row r="8100" ht="23.25" customHeight="1" x14ac:dyDescent="0.25"/>
    <row r="8101" ht="23.25" customHeight="1" x14ac:dyDescent="0.25"/>
    <row r="8102" ht="23.25" customHeight="1" x14ac:dyDescent="0.25"/>
    <row r="8103" ht="23.25" customHeight="1" x14ac:dyDescent="0.25"/>
    <row r="8104" ht="23.25" customHeight="1" x14ac:dyDescent="0.25"/>
    <row r="8105" ht="23.25" customHeight="1" x14ac:dyDescent="0.25"/>
    <row r="8106" ht="23.25" customHeight="1" x14ac:dyDescent="0.25"/>
    <row r="8107" ht="23.25" customHeight="1" x14ac:dyDescent="0.25"/>
    <row r="8108" ht="23.25" customHeight="1" x14ac:dyDescent="0.25"/>
    <row r="8109" ht="23.25" customHeight="1" x14ac:dyDescent="0.25"/>
    <row r="8110" ht="23.25" customHeight="1" x14ac:dyDescent="0.25"/>
    <row r="8111" ht="23.25" customHeight="1" x14ac:dyDescent="0.25"/>
    <row r="8112" ht="23.25" customHeight="1" x14ac:dyDescent="0.25"/>
    <row r="8113" ht="23.25" customHeight="1" x14ac:dyDescent="0.25"/>
    <row r="8114" ht="23.25" customHeight="1" x14ac:dyDescent="0.25"/>
    <row r="8115" ht="23.25" customHeight="1" x14ac:dyDescent="0.25"/>
    <row r="8116" ht="23.25" customHeight="1" x14ac:dyDescent="0.25"/>
    <row r="8117" ht="23.25" customHeight="1" x14ac:dyDescent="0.25"/>
    <row r="8118" ht="23.25" customHeight="1" x14ac:dyDescent="0.25"/>
    <row r="8119" ht="23.25" customHeight="1" x14ac:dyDescent="0.25"/>
    <row r="8120" ht="23.25" customHeight="1" x14ac:dyDescent="0.25"/>
    <row r="8121" ht="23.25" customHeight="1" x14ac:dyDescent="0.25"/>
    <row r="8122" ht="23.25" customHeight="1" x14ac:dyDescent="0.25"/>
    <row r="8123" ht="23.25" customHeight="1" x14ac:dyDescent="0.25"/>
    <row r="8124" ht="23.25" customHeight="1" x14ac:dyDescent="0.25"/>
    <row r="8125" ht="23.25" customHeight="1" x14ac:dyDescent="0.25"/>
    <row r="8126" ht="23.25" customHeight="1" x14ac:dyDescent="0.25"/>
    <row r="8127" ht="23.25" customHeight="1" x14ac:dyDescent="0.25"/>
    <row r="8128" ht="23.25" customHeight="1" x14ac:dyDescent="0.25"/>
    <row r="8129" ht="23.25" customHeight="1" x14ac:dyDescent="0.25"/>
    <row r="8130" ht="23.25" customHeight="1" x14ac:dyDescent="0.25"/>
    <row r="8131" ht="23.25" customHeight="1" x14ac:dyDescent="0.25"/>
    <row r="8132" ht="23.25" customHeight="1" x14ac:dyDescent="0.25"/>
    <row r="8133" ht="23.25" customHeight="1" x14ac:dyDescent="0.25"/>
    <row r="8134" ht="23.25" customHeight="1" x14ac:dyDescent="0.25"/>
    <row r="8135" ht="23.25" customHeight="1" x14ac:dyDescent="0.25"/>
    <row r="8136" ht="23.25" customHeight="1" x14ac:dyDescent="0.25"/>
    <row r="8137" ht="23.25" customHeight="1" x14ac:dyDescent="0.25"/>
    <row r="8138" ht="23.25" customHeight="1" x14ac:dyDescent="0.25"/>
    <row r="8139" ht="23.25" customHeight="1" x14ac:dyDescent="0.25"/>
    <row r="8140" ht="23.25" customHeight="1" x14ac:dyDescent="0.25"/>
    <row r="8141" ht="23.25" customHeight="1" x14ac:dyDescent="0.25"/>
    <row r="8142" ht="23.25" customHeight="1" x14ac:dyDescent="0.25"/>
    <row r="8143" ht="23.25" customHeight="1" x14ac:dyDescent="0.25"/>
    <row r="8144" ht="23.25" customHeight="1" x14ac:dyDescent="0.25"/>
    <row r="8145" ht="23.25" customHeight="1" x14ac:dyDescent="0.25"/>
    <row r="8146" ht="23.25" customHeight="1" x14ac:dyDescent="0.25"/>
    <row r="8147" ht="23.25" customHeight="1" x14ac:dyDescent="0.25"/>
    <row r="8148" ht="23.25" customHeight="1" x14ac:dyDescent="0.25"/>
    <row r="8149" ht="23.25" customHeight="1" x14ac:dyDescent="0.25"/>
    <row r="8150" ht="23.25" customHeight="1" x14ac:dyDescent="0.25"/>
    <row r="8151" ht="23.25" customHeight="1" x14ac:dyDescent="0.25"/>
    <row r="8152" ht="23.25" customHeight="1" x14ac:dyDescent="0.25"/>
    <row r="8153" ht="23.25" customHeight="1" x14ac:dyDescent="0.25"/>
    <row r="8154" ht="23.25" customHeight="1" x14ac:dyDescent="0.25"/>
    <row r="8155" ht="23.25" customHeight="1" x14ac:dyDescent="0.25"/>
    <row r="8156" ht="23.25" customHeight="1" x14ac:dyDescent="0.25"/>
    <row r="8157" ht="23.25" customHeight="1" x14ac:dyDescent="0.25"/>
    <row r="8158" ht="23.25" customHeight="1" x14ac:dyDescent="0.25"/>
    <row r="8159" ht="23.25" customHeight="1" x14ac:dyDescent="0.25"/>
    <row r="8160" ht="23.25" customHeight="1" x14ac:dyDescent="0.25"/>
    <row r="8161" ht="23.25" customHeight="1" x14ac:dyDescent="0.25"/>
    <row r="8162" ht="23.25" customHeight="1" x14ac:dyDescent="0.25"/>
    <row r="8163" ht="23.25" customHeight="1" x14ac:dyDescent="0.25"/>
    <row r="8164" ht="23.25" customHeight="1" x14ac:dyDescent="0.25"/>
    <row r="8165" ht="23.25" customHeight="1" x14ac:dyDescent="0.25"/>
    <row r="8166" ht="23.25" customHeight="1" x14ac:dyDescent="0.25"/>
    <row r="8167" ht="23.25" customHeight="1" x14ac:dyDescent="0.25"/>
    <row r="8168" ht="23.25" customHeight="1" x14ac:dyDescent="0.25"/>
    <row r="8169" ht="23.25" customHeight="1" x14ac:dyDescent="0.25"/>
    <row r="8170" ht="23.25" customHeight="1" x14ac:dyDescent="0.25"/>
    <row r="8171" ht="23.25" customHeight="1" x14ac:dyDescent="0.25"/>
    <row r="8172" ht="23.25" customHeight="1" x14ac:dyDescent="0.25"/>
    <row r="8173" ht="23.25" customHeight="1" x14ac:dyDescent="0.25"/>
    <row r="8174" ht="23.25" customHeight="1" x14ac:dyDescent="0.25"/>
    <row r="8175" ht="23.25" customHeight="1" x14ac:dyDescent="0.25"/>
    <row r="8176" ht="23.25" customHeight="1" x14ac:dyDescent="0.25"/>
    <row r="8177" ht="23.25" customHeight="1" x14ac:dyDescent="0.25"/>
    <row r="8178" ht="23.25" customHeight="1" x14ac:dyDescent="0.25"/>
    <row r="8179" ht="23.25" customHeight="1" x14ac:dyDescent="0.25"/>
    <row r="8180" ht="23.25" customHeight="1" x14ac:dyDescent="0.25"/>
    <row r="8181" ht="23.25" customHeight="1" x14ac:dyDescent="0.25"/>
    <row r="8182" ht="23.25" customHeight="1" x14ac:dyDescent="0.25"/>
    <row r="8183" ht="23.25" customHeight="1" x14ac:dyDescent="0.25"/>
    <row r="8184" ht="23.25" customHeight="1" x14ac:dyDescent="0.25"/>
    <row r="8185" ht="23.25" customHeight="1" x14ac:dyDescent="0.25"/>
    <row r="8186" ht="23.25" customHeight="1" x14ac:dyDescent="0.25"/>
    <row r="8187" ht="23.25" customHeight="1" x14ac:dyDescent="0.25"/>
    <row r="8188" ht="23.25" customHeight="1" x14ac:dyDescent="0.25"/>
    <row r="8189" ht="23.25" customHeight="1" x14ac:dyDescent="0.25"/>
    <row r="8190" ht="23.25" customHeight="1" x14ac:dyDescent="0.25"/>
    <row r="8191" ht="23.25" customHeight="1" x14ac:dyDescent="0.25"/>
    <row r="8192" ht="23.25" customHeight="1" x14ac:dyDescent="0.25"/>
    <row r="8193" ht="23.25" customHeight="1" x14ac:dyDescent="0.25"/>
    <row r="8194" ht="23.25" customHeight="1" x14ac:dyDescent="0.25"/>
    <row r="8195" ht="23.25" customHeight="1" x14ac:dyDescent="0.25"/>
    <row r="8196" ht="23.25" customHeight="1" x14ac:dyDescent="0.25"/>
    <row r="8197" ht="23.25" customHeight="1" x14ac:dyDescent="0.25"/>
    <row r="8198" ht="23.25" customHeight="1" x14ac:dyDescent="0.25"/>
    <row r="8199" ht="23.25" customHeight="1" x14ac:dyDescent="0.25"/>
    <row r="8200" ht="23.25" customHeight="1" x14ac:dyDescent="0.25"/>
    <row r="8201" ht="23.25" customHeight="1" x14ac:dyDescent="0.25"/>
    <row r="8202" ht="23.25" customHeight="1" x14ac:dyDescent="0.25"/>
    <row r="8203" ht="23.25" customHeight="1" x14ac:dyDescent="0.25"/>
    <row r="8204" ht="23.25" customHeight="1" x14ac:dyDescent="0.25"/>
    <row r="8205" ht="23.25" customHeight="1" x14ac:dyDescent="0.25"/>
    <row r="8206" ht="23.25" customHeight="1" x14ac:dyDescent="0.25"/>
    <row r="8207" ht="23.25" customHeight="1" x14ac:dyDescent="0.25"/>
    <row r="8208" ht="23.25" customHeight="1" x14ac:dyDescent="0.25"/>
    <row r="8209" ht="23.25" customHeight="1" x14ac:dyDescent="0.25"/>
    <row r="8210" ht="23.25" customHeight="1" x14ac:dyDescent="0.25"/>
    <row r="8211" ht="23.25" customHeight="1" x14ac:dyDescent="0.25"/>
    <row r="8212" ht="23.25" customHeight="1" x14ac:dyDescent="0.25"/>
    <row r="8213" ht="23.25" customHeight="1" x14ac:dyDescent="0.25"/>
    <row r="8214" ht="23.25" customHeight="1" x14ac:dyDescent="0.25"/>
    <row r="8215" ht="23.25" customHeight="1" x14ac:dyDescent="0.25"/>
    <row r="8216" ht="23.25" customHeight="1" x14ac:dyDescent="0.25"/>
    <row r="8217" ht="23.25" customHeight="1" x14ac:dyDescent="0.25"/>
    <row r="8218" ht="23.25" customHeight="1" x14ac:dyDescent="0.25"/>
    <row r="8219" ht="23.25" customHeight="1" x14ac:dyDescent="0.25"/>
    <row r="8220" ht="23.25" customHeight="1" x14ac:dyDescent="0.25"/>
    <row r="8221" ht="23.25" customHeight="1" x14ac:dyDescent="0.25"/>
    <row r="8222" ht="23.25" customHeight="1" x14ac:dyDescent="0.25"/>
    <row r="8223" ht="23.25" customHeight="1" x14ac:dyDescent="0.25"/>
    <row r="8224" ht="23.25" customHeight="1" x14ac:dyDescent="0.25"/>
    <row r="8225" ht="23.25" customHeight="1" x14ac:dyDescent="0.25"/>
    <row r="8226" ht="23.25" customHeight="1" x14ac:dyDescent="0.25"/>
    <row r="8227" ht="23.25" customHeight="1" x14ac:dyDescent="0.25"/>
    <row r="8228" ht="23.25" customHeight="1" x14ac:dyDescent="0.25"/>
    <row r="8229" ht="23.25" customHeight="1" x14ac:dyDescent="0.25"/>
    <row r="8230" ht="23.25" customHeight="1" x14ac:dyDescent="0.25"/>
    <row r="8231" ht="23.25" customHeight="1" x14ac:dyDescent="0.25"/>
    <row r="8232" ht="23.25" customHeight="1" x14ac:dyDescent="0.25"/>
    <row r="8233" ht="23.25" customHeight="1" x14ac:dyDescent="0.25"/>
    <row r="8234" ht="23.25" customHeight="1" x14ac:dyDescent="0.25"/>
    <row r="8235" ht="23.25" customHeight="1" x14ac:dyDescent="0.25"/>
    <row r="8236" ht="23.25" customHeight="1" x14ac:dyDescent="0.25"/>
    <row r="8237" ht="23.25" customHeight="1" x14ac:dyDescent="0.25"/>
    <row r="8238" ht="23.25" customHeight="1" x14ac:dyDescent="0.25"/>
    <row r="8239" ht="23.25" customHeight="1" x14ac:dyDescent="0.25"/>
    <row r="8240" ht="23.25" customHeight="1" x14ac:dyDescent="0.25"/>
    <row r="8241" ht="23.25" customHeight="1" x14ac:dyDescent="0.25"/>
    <row r="8242" ht="23.25" customHeight="1" x14ac:dyDescent="0.25"/>
    <row r="8243" ht="23.25" customHeight="1" x14ac:dyDescent="0.25"/>
    <row r="8244" ht="23.25" customHeight="1" x14ac:dyDescent="0.25"/>
    <row r="8245" ht="23.25" customHeight="1" x14ac:dyDescent="0.25"/>
    <row r="8246" ht="23.25" customHeight="1" x14ac:dyDescent="0.25"/>
    <row r="8247" ht="23.25" customHeight="1" x14ac:dyDescent="0.25"/>
    <row r="8248" ht="23.25" customHeight="1" x14ac:dyDescent="0.25"/>
    <row r="8249" ht="23.25" customHeight="1" x14ac:dyDescent="0.25"/>
    <row r="8250" ht="23.25" customHeight="1" x14ac:dyDescent="0.25"/>
    <row r="8251" ht="23.25" customHeight="1" x14ac:dyDescent="0.25"/>
    <row r="8252" ht="23.25" customHeight="1" x14ac:dyDescent="0.25"/>
    <row r="8253" ht="23.25" customHeight="1" x14ac:dyDescent="0.25"/>
    <row r="8254" ht="23.25" customHeight="1" x14ac:dyDescent="0.25"/>
    <row r="8255" ht="23.25" customHeight="1" x14ac:dyDescent="0.25"/>
    <row r="8256" ht="23.25" customHeight="1" x14ac:dyDescent="0.25"/>
    <row r="8257" ht="23.25" customHeight="1" x14ac:dyDescent="0.25"/>
    <row r="8258" ht="23.25" customHeight="1" x14ac:dyDescent="0.25"/>
    <row r="8259" ht="23.25" customHeight="1" x14ac:dyDescent="0.25"/>
    <row r="8260" ht="23.25" customHeight="1" x14ac:dyDescent="0.25"/>
    <row r="8261" ht="23.25" customHeight="1" x14ac:dyDescent="0.25"/>
    <row r="8262" ht="23.25" customHeight="1" x14ac:dyDescent="0.25"/>
    <row r="8263" ht="23.25" customHeight="1" x14ac:dyDescent="0.25"/>
    <row r="8264" ht="23.25" customHeight="1" x14ac:dyDescent="0.25"/>
    <row r="8265" ht="23.25" customHeight="1" x14ac:dyDescent="0.25"/>
    <row r="8266" ht="23.25" customHeight="1" x14ac:dyDescent="0.25"/>
    <row r="8267" ht="23.25" customHeight="1" x14ac:dyDescent="0.25"/>
    <row r="8268" ht="23.25" customHeight="1" x14ac:dyDescent="0.25"/>
    <row r="8269" ht="23.25" customHeight="1" x14ac:dyDescent="0.25"/>
    <row r="8270" ht="23.25" customHeight="1" x14ac:dyDescent="0.25"/>
    <row r="8271" ht="23.25" customHeight="1" x14ac:dyDescent="0.25"/>
    <row r="8272" ht="23.25" customHeight="1" x14ac:dyDescent="0.25"/>
    <row r="8273" ht="23.25" customHeight="1" x14ac:dyDescent="0.25"/>
    <row r="8274" ht="23.25" customHeight="1" x14ac:dyDescent="0.25"/>
    <row r="8275" ht="23.25" customHeight="1" x14ac:dyDescent="0.25"/>
    <row r="8276" ht="23.25" customHeight="1" x14ac:dyDescent="0.25"/>
    <row r="8277" ht="23.25" customHeight="1" x14ac:dyDescent="0.25"/>
    <row r="8278" ht="23.25" customHeight="1" x14ac:dyDescent="0.25"/>
    <row r="8279" ht="23.25" customHeight="1" x14ac:dyDescent="0.25"/>
    <row r="8280" ht="23.25" customHeight="1" x14ac:dyDescent="0.25"/>
    <row r="8281" ht="23.25" customHeight="1" x14ac:dyDescent="0.25"/>
    <row r="8282" ht="23.25" customHeight="1" x14ac:dyDescent="0.25"/>
    <row r="8283" ht="23.25" customHeight="1" x14ac:dyDescent="0.25"/>
    <row r="8284" ht="23.25" customHeight="1" x14ac:dyDescent="0.25"/>
    <row r="8285" ht="23.25" customHeight="1" x14ac:dyDescent="0.25"/>
    <row r="8286" ht="23.25" customHeight="1" x14ac:dyDescent="0.25"/>
    <row r="8287" ht="23.25" customHeight="1" x14ac:dyDescent="0.25"/>
    <row r="8288" ht="23.25" customHeight="1" x14ac:dyDescent="0.25"/>
    <row r="8289" ht="23.25" customHeight="1" x14ac:dyDescent="0.25"/>
    <row r="8290" ht="23.25" customHeight="1" x14ac:dyDescent="0.25"/>
    <row r="8291" ht="23.25" customHeight="1" x14ac:dyDescent="0.25"/>
    <row r="8292" ht="23.25" customHeight="1" x14ac:dyDescent="0.25"/>
    <row r="8293" ht="23.25" customHeight="1" x14ac:dyDescent="0.25"/>
    <row r="8294" ht="23.25" customHeight="1" x14ac:dyDescent="0.25"/>
    <row r="8295" ht="23.25" customHeight="1" x14ac:dyDescent="0.25"/>
    <row r="8296" ht="23.25" customHeight="1" x14ac:dyDescent="0.25"/>
    <row r="8297" ht="23.25" customHeight="1" x14ac:dyDescent="0.25"/>
    <row r="8298" ht="23.25" customHeight="1" x14ac:dyDescent="0.25"/>
    <row r="8299" ht="23.25" customHeight="1" x14ac:dyDescent="0.25"/>
    <row r="8300" ht="23.25" customHeight="1" x14ac:dyDescent="0.25"/>
    <row r="8301" ht="23.25" customHeight="1" x14ac:dyDescent="0.25"/>
    <row r="8302" ht="23.25" customHeight="1" x14ac:dyDescent="0.25"/>
    <row r="8303" ht="23.25" customHeight="1" x14ac:dyDescent="0.25"/>
    <row r="8304" ht="23.25" customHeight="1" x14ac:dyDescent="0.25"/>
    <row r="8305" ht="23.25" customHeight="1" x14ac:dyDescent="0.25"/>
    <row r="8306" ht="23.25" customHeight="1" x14ac:dyDescent="0.25"/>
    <row r="8307" ht="23.25" customHeight="1" x14ac:dyDescent="0.25"/>
    <row r="8308" ht="23.25" customHeight="1" x14ac:dyDescent="0.25"/>
    <row r="8309" ht="23.25" customHeight="1" x14ac:dyDescent="0.25"/>
    <row r="8310" ht="23.25" customHeight="1" x14ac:dyDescent="0.25"/>
    <row r="8311" ht="23.25" customHeight="1" x14ac:dyDescent="0.25"/>
    <row r="8312" ht="23.25" customHeight="1" x14ac:dyDescent="0.25"/>
    <row r="8313" ht="23.25" customHeight="1" x14ac:dyDescent="0.25"/>
    <row r="8314" ht="23.25" customHeight="1" x14ac:dyDescent="0.25"/>
    <row r="8315" ht="23.25" customHeight="1" x14ac:dyDescent="0.25"/>
    <row r="8316" ht="23.25" customHeight="1" x14ac:dyDescent="0.25"/>
    <row r="8317" ht="23.25" customHeight="1" x14ac:dyDescent="0.25"/>
    <row r="8318" ht="23.25" customHeight="1" x14ac:dyDescent="0.25"/>
    <row r="8319" ht="23.25" customHeight="1" x14ac:dyDescent="0.25"/>
    <row r="8320" ht="23.25" customHeight="1" x14ac:dyDescent="0.25"/>
    <row r="8321" ht="23.25" customHeight="1" x14ac:dyDescent="0.25"/>
    <row r="8322" ht="23.25" customHeight="1" x14ac:dyDescent="0.25"/>
    <row r="8323" ht="23.25" customHeight="1" x14ac:dyDescent="0.25"/>
    <row r="8324" ht="23.25" customHeight="1" x14ac:dyDescent="0.25"/>
    <row r="8325" ht="23.25" customHeight="1" x14ac:dyDescent="0.25"/>
    <row r="8326" ht="23.25" customHeight="1" x14ac:dyDescent="0.25"/>
    <row r="8327" ht="23.25" customHeight="1" x14ac:dyDescent="0.25"/>
    <row r="8328" ht="23.25" customHeight="1" x14ac:dyDescent="0.25"/>
    <row r="8329" ht="23.25" customHeight="1" x14ac:dyDescent="0.25"/>
    <row r="8330" ht="23.25" customHeight="1" x14ac:dyDescent="0.25"/>
    <row r="8331" ht="23.25" customHeight="1" x14ac:dyDescent="0.25"/>
    <row r="8332" ht="23.25" customHeight="1" x14ac:dyDescent="0.25"/>
    <row r="8333" ht="23.25" customHeight="1" x14ac:dyDescent="0.25"/>
    <row r="8334" ht="23.25" customHeight="1" x14ac:dyDescent="0.25"/>
    <row r="8335" ht="23.25" customHeight="1" x14ac:dyDescent="0.25"/>
    <row r="8336" ht="23.25" customHeight="1" x14ac:dyDescent="0.25"/>
    <row r="8337" ht="23.25" customHeight="1" x14ac:dyDescent="0.25"/>
    <row r="8338" ht="23.25" customHeight="1" x14ac:dyDescent="0.25"/>
    <row r="8339" ht="23.25" customHeight="1" x14ac:dyDescent="0.25"/>
    <row r="8340" ht="23.25" customHeight="1" x14ac:dyDescent="0.25"/>
    <row r="8341" ht="23.25" customHeight="1" x14ac:dyDescent="0.25"/>
    <row r="8342" ht="23.25" customHeight="1" x14ac:dyDescent="0.25"/>
    <row r="8343" ht="23.25" customHeight="1" x14ac:dyDescent="0.25"/>
    <row r="8344" ht="23.25" customHeight="1" x14ac:dyDescent="0.25"/>
    <row r="8345" ht="23.25" customHeight="1" x14ac:dyDescent="0.25"/>
    <row r="8346" ht="23.25" customHeight="1" x14ac:dyDescent="0.25"/>
    <row r="8347" ht="23.25" customHeight="1" x14ac:dyDescent="0.25"/>
    <row r="8348" ht="23.25" customHeight="1" x14ac:dyDescent="0.25"/>
    <row r="8349" ht="23.25" customHeight="1" x14ac:dyDescent="0.25"/>
    <row r="8350" ht="23.25" customHeight="1" x14ac:dyDescent="0.25"/>
    <row r="8351" ht="23.25" customHeight="1" x14ac:dyDescent="0.25"/>
    <row r="8352" ht="23.25" customHeight="1" x14ac:dyDescent="0.25"/>
    <row r="8353" ht="23.25" customHeight="1" x14ac:dyDescent="0.25"/>
    <row r="8354" ht="23.25" customHeight="1" x14ac:dyDescent="0.25"/>
    <row r="8355" ht="23.25" customHeight="1" x14ac:dyDescent="0.25"/>
    <row r="8356" ht="23.25" customHeight="1" x14ac:dyDescent="0.25"/>
    <row r="8357" ht="23.25" customHeight="1" x14ac:dyDescent="0.25"/>
    <row r="8358" ht="23.25" customHeight="1" x14ac:dyDescent="0.25"/>
    <row r="8359" ht="23.25" customHeight="1" x14ac:dyDescent="0.25"/>
    <row r="8360" ht="23.25" customHeight="1" x14ac:dyDescent="0.25"/>
    <row r="8361" ht="23.25" customHeight="1" x14ac:dyDescent="0.25"/>
    <row r="8362" ht="23.25" customHeight="1" x14ac:dyDescent="0.25"/>
    <row r="8363" ht="23.25" customHeight="1" x14ac:dyDescent="0.25"/>
    <row r="8364" ht="23.25" customHeight="1" x14ac:dyDescent="0.25"/>
    <row r="8365" ht="23.25" customHeight="1" x14ac:dyDescent="0.25"/>
    <row r="8366" ht="23.25" customHeight="1" x14ac:dyDescent="0.25"/>
    <row r="8367" ht="23.25" customHeight="1" x14ac:dyDescent="0.25"/>
    <row r="8368" ht="23.25" customHeight="1" x14ac:dyDescent="0.25"/>
    <row r="8369" ht="23.25" customHeight="1" x14ac:dyDescent="0.25"/>
    <row r="8370" ht="23.25" customHeight="1" x14ac:dyDescent="0.25"/>
    <row r="8371" ht="23.25" customHeight="1" x14ac:dyDescent="0.25"/>
    <row r="8372" ht="23.25" customHeight="1" x14ac:dyDescent="0.25"/>
    <row r="8373" ht="23.25" customHeight="1" x14ac:dyDescent="0.25"/>
    <row r="8374" ht="23.25" customHeight="1" x14ac:dyDescent="0.25"/>
    <row r="8375" ht="23.25" customHeight="1" x14ac:dyDescent="0.25"/>
    <row r="8376" ht="23.25" customHeight="1" x14ac:dyDescent="0.25"/>
    <row r="8377" ht="23.25" customHeight="1" x14ac:dyDescent="0.25"/>
    <row r="8378" ht="23.25" customHeight="1" x14ac:dyDescent="0.25"/>
    <row r="8379" ht="23.25" customHeight="1" x14ac:dyDescent="0.25"/>
    <row r="8380" ht="23.25" customHeight="1" x14ac:dyDescent="0.25"/>
    <row r="8381" ht="23.25" customHeight="1" x14ac:dyDescent="0.25"/>
    <row r="8382" ht="23.25" customHeight="1" x14ac:dyDescent="0.25"/>
    <row r="8383" ht="23.25" customHeight="1" x14ac:dyDescent="0.25"/>
    <row r="8384" ht="23.25" customHeight="1" x14ac:dyDescent="0.25"/>
    <row r="8385" ht="23.25" customHeight="1" x14ac:dyDescent="0.25"/>
    <row r="8386" ht="23.25" customHeight="1" x14ac:dyDescent="0.25"/>
    <row r="8387" ht="23.25" customHeight="1" x14ac:dyDescent="0.25"/>
    <row r="8388" ht="23.25" customHeight="1" x14ac:dyDescent="0.25"/>
    <row r="8389" ht="23.25" customHeight="1" x14ac:dyDescent="0.25"/>
    <row r="8390" ht="23.25" customHeight="1" x14ac:dyDescent="0.25"/>
    <row r="8391" ht="23.25" customHeight="1" x14ac:dyDescent="0.25"/>
    <row r="8392" ht="23.25" customHeight="1" x14ac:dyDescent="0.25"/>
    <row r="8393" ht="23.25" customHeight="1" x14ac:dyDescent="0.25"/>
    <row r="8394" ht="23.25" customHeight="1" x14ac:dyDescent="0.25"/>
    <row r="8395" ht="23.25" customHeight="1" x14ac:dyDescent="0.25"/>
    <row r="8396" ht="23.25" customHeight="1" x14ac:dyDescent="0.25"/>
    <row r="8397" ht="23.25" customHeight="1" x14ac:dyDescent="0.25"/>
    <row r="8398" ht="23.25" customHeight="1" x14ac:dyDescent="0.25"/>
    <row r="8399" ht="23.25" customHeight="1" x14ac:dyDescent="0.25"/>
    <row r="8400" ht="23.25" customHeight="1" x14ac:dyDescent="0.25"/>
    <row r="8401" ht="23.25" customHeight="1" x14ac:dyDescent="0.25"/>
    <row r="8402" ht="23.25" customHeight="1" x14ac:dyDescent="0.25"/>
    <row r="8403" ht="23.25" customHeight="1" x14ac:dyDescent="0.25"/>
    <row r="8404" ht="23.25" customHeight="1" x14ac:dyDescent="0.25"/>
    <row r="8405" ht="23.25" customHeight="1" x14ac:dyDescent="0.25"/>
    <row r="8406" ht="23.25" customHeight="1" x14ac:dyDescent="0.25"/>
    <row r="8407" ht="23.25" customHeight="1" x14ac:dyDescent="0.25"/>
    <row r="8408" ht="23.25" customHeight="1" x14ac:dyDescent="0.25"/>
    <row r="8409" ht="23.25" customHeight="1" x14ac:dyDescent="0.25"/>
    <row r="8410" ht="23.25" customHeight="1" x14ac:dyDescent="0.25"/>
    <row r="8411" ht="23.25" customHeight="1" x14ac:dyDescent="0.25"/>
    <row r="8412" ht="23.25" customHeight="1" x14ac:dyDescent="0.25"/>
    <row r="8413" ht="23.25" customHeight="1" x14ac:dyDescent="0.25"/>
    <row r="8414" ht="23.25" customHeight="1" x14ac:dyDescent="0.25"/>
    <row r="8415" ht="23.25" customHeight="1" x14ac:dyDescent="0.25"/>
    <row r="8416" ht="23.25" customHeight="1" x14ac:dyDescent="0.25"/>
    <row r="8417" ht="23.25" customHeight="1" x14ac:dyDescent="0.25"/>
    <row r="8418" ht="23.25" customHeight="1" x14ac:dyDescent="0.25"/>
    <row r="8419" ht="23.25" customHeight="1" x14ac:dyDescent="0.25"/>
    <row r="8420" ht="23.25" customHeight="1" x14ac:dyDescent="0.25"/>
    <row r="8421" ht="23.25" customHeight="1" x14ac:dyDescent="0.25"/>
    <row r="8422" ht="23.25" customHeight="1" x14ac:dyDescent="0.25"/>
    <row r="8423" ht="23.25" customHeight="1" x14ac:dyDescent="0.25"/>
    <row r="8424" ht="23.25" customHeight="1" x14ac:dyDescent="0.25"/>
    <row r="8425" ht="23.25" customHeight="1" x14ac:dyDescent="0.25"/>
    <row r="8426" ht="23.25" customHeight="1" x14ac:dyDescent="0.25"/>
    <row r="8427" ht="23.25" customHeight="1" x14ac:dyDescent="0.25"/>
    <row r="8428" ht="23.25" customHeight="1" x14ac:dyDescent="0.25"/>
    <row r="8429" ht="23.25" customHeight="1" x14ac:dyDescent="0.25"/>
    <row r="8430" ht="23.25" customHeight="1" x14ac:dyDescent="0.25"/>
    <row r="8431" ht="23.25" customHeight="1" x14ac:dyDescent="0.25"/>
    <row r="8432" ht="23.25" customHeight="1" x14ac:dyDescent="0.25"/>
    <row r="8433" ht="23.25" customHeight="1" x14ac:dyDescent="0.25"/>
    <row r="8434" ht="23.25" customHeight="1" x14ac:dyDescent="0.25"/>
    <row r="8435" ht="23.25" customHeight="1" x14ac:dyDescent="0.25"/>
    <row r="8436" ht="23.25" customHeight="1" x14ac:dyDescent="0.25"/>
    <row r="8437" ht="23.25" customHeight="1" x14ac:dyDescent="0.25"/>
    <row r="8438" ht="23.25" customHeight="1" x14ac:dyDescent="0.25"/>
    <row r="8439" ht="23.25" customHeight="1" x14ac:dyDescent="0.25"/>
    <row r="8440" ht="23.25" customHeight="1" x14ac:dyDescent="0.25"/>
    <row r="8441" ht="23.25" customHeight="1" x14ac:dyDescent="0.25"/>
    <row r="8442" ht="23.25" customHeight="1" x14ac:dyDescent="0.25"/>
    <row r="8443" ht="23.25" customHeight="1" x14ac:dyDescent="0.25"/>
    <row r="8444" ht="23.25" customHeight="1" x14ac:dyDescent="0.25"/>
    <row r="8445" ht="23.25" customHeight="1" x14ac:dyDescent="0.25"/>
    <row r="8446" ht="23.25" customHeight="1" x14ac:dyDescent="0.25"/>
    <row r="8447" ht="23.25" customHeight="1" x14ac:dyDescent="0.25"/>
    <row r="8448" ht="23.25" customHeight="1" x14ac:dyDescent="0.25"/>
    <row r="8449" ht="23.25" customHeight="1" x14ac:dyDescent="0.25"/>
    <row r="8450" ht="23.25" customHeight="1" x14ac:dyDescent="0.25"/>
    <row r="8451" ht="23.25" customHeight="1" x14ac:dyDescent="0.25"/>
    <row r="8452" ht="23.25" customHeight="1" x14ac:dyDescent="0.25"/>
    <row r="8453" ht="23.25" customHeight="1" x14ac:dyDescent="0.25"/>
    <row r="8454" ht="23.25" customHeight="1" x14ac:dyDescent="0.25"/>
    <row r="8455" ht="23.25" customHeight="1" x14ac:dyDescent="0.25"/>
    <row r="8456" ht="23.25" customHeight="1" x14ac:dyDescent="0.25"/>
    <row r="8457" ht="23.25" customHeight="1" x14ac:dyDescent="0.25"/>
    <row r="8458" ht="23.25" customHeight="1" x14ac:dyDescent="0.25"/>
    <row r="8459" ht="23.25" customHeight="1" x14ac:dyDescent="0.25"/>
    <row r="8460" ht="23.25" customHeight="1" x14ac:dyDescent="0.25"/>
    <row r="8461" ht="23.25" customHeight="1" x14ac:dyDescent="0.25"/>
    <row r="8462" ht="23.25" customHeight="1" x14ac:dyDescent="0.25"/>
    <row r="8463" ht="23.25" customHeight="1" x14ac:dyDescent="0.25"/>
    <row r="8464" ht="23.25" customHeight="1" x14ac:dyDescent="0.25"/>
    <row r="8465" ht="23.25" customHeight="1" x14ac:dyDescent="0.25"/>
    <row r="8466" ht="23.25" customHeight="1" x14ac:dyDescent="0.25"/>
    <row r="8467" ht="23.25" customHeight="1" x14ac:dyDescent="0.25"/>
    <row r="8468" ht="23.25" customHeight="1" x14ac:dyDescent="0.25"/>
    <row r="8469" ht="23.25" customHeight="1" x14ac:dyDescent="0.25"/>
    <row r="8470" ht="23.25" customHeight="1" x14ac:dyDescent="0.25"/>
    <row r="8471" ht="23.25" customHeight="1" x14ac:dyDescent="0.25"/>
    <row r="8472" ht="23.25" customHeight="1" x14ac:dyDescent="0.25"/>
    <row r="8473" ht="23.25" customHeight="1" x14ac:dyDescent="0.25"/>
    <row r="8474" ht="23.25" customHeight="1" x14ac:dyDescent="0.25"/>
    <row r="8475" ht="23.25" customHeight="1" x14ac:dyDescent="0.25"/>
    <row r="8476" ht="23.25" customHeight="1" x14ac:dyDescent="0.25"/>
    <row r="8477" ht="23.25" customHeight="1" x14ac:dyDescent="0.25"/>
    <row r="8478" ht="23.25" customHeight="1" x14ac:dyDescent="0.25"/>
    <row r="8479" ht="23.25" customHeight="1" x14ac:dyDescent="0.25"/>
    <row r="8480" ht="23.25" customHeight="1" x14ac:dyDescent="0.25"/>
    <row r="8481" ht="23.25" customHeight="1" x14ac:dyDescent="0.25"/>
    <row r="8482" ht="23.25" customHeight="1" x14ac:dyDescent="0.25"/>
    <row r="8483" ht="23.25" customHeight="1" x14ac:dyDescent="0.25"/>
    <row r="8484" ht="23.25" customHeight="1" x14ac:dyDescent="0.25"/>
    <row r="8485" ht="23.25" customHeight="1" x14ac:dyDescent="0.25"/>
    <row r="8486" ht="23.25" customHeight="1" x14ac:dyDescent="0.25"/>
    <row r="8487" ht="23.25" customHeight="1" x14ac:dyDescent="0.25"/>
    <row r="8488" ht="23.25" customHeight="1" x14ac:dyDescent="0.25"/>
    <row r="8489" ht="23.25" customHeight="1" x14ac:dyDescent="0.25"/>
    <row r="8490" ht="23.25" customHeight="1" x14ac:dyDescent="0.25"/>
    <row r="8491" ht="23.25" customHeight="1" x14ac:dyDescent="0.25"/>
    <row r="8492" ht="23.25" customHeight="1" x14ac:dyDescent="0.25"/>
    <row r="8493" ht="23.25" customHeight="1" x14ac:dyDescent="0.25"/>
    <row r="8494" ht="23.25" customHeight="1" x14ac:dyDescent="0.25"/>
    <row r="8495" ht="23.25" customHeight="1" x14ac:dyDescent="0.25"/>
    <row r="8496" ht="23.25" customHeight="1" x14ac:dyDescent="0.25"/>
    <row r="8497" ht="23.25" customHeight="1" x14ac:dyDescent="0.25"/>
    <row r="8498" ht="23.25" customHeight="1" x14ac:dyDescent="0.25"/>
    <row r="8499" ht="23.25" customHeight="1" x14ac:dyDescent="0.25"/>
    <row r="8500" ht="23.25" customHeight="1" x14ac:dyDescent="0.25"/>
    <row r="8501" ht="23.25" customHeight="1" x14ac:dyDescent="0.25"/>
    <row r="8502" ht="23.25" customHeight="1" x14ac:dyDescent="0.25"/>
    <row r="8503" ht="23.25" customHeight="1" x14ac:dyDescent="0.25"/>
    <row r="8504" ht="23.25" customHeight="1" x14ac:dyDescent="0.25"/>
    <row r="8505" ht="23.25" customHeight="1" x14ac:dyDescent="0.25"/>
    <row r="8506" ht="23.25" customHeight="1" x14ac:dyDescent="0.25"/>
    <row r="8507" ht="23.25" customHeight="1" x14ac:dyDescent="0.25"/>
    <row r="8508" ht="23.25" customHeight="1" x14ac:dyDescent="0.25"/>
    <row r="8509" ht="23.25" customHeight="1" x14ac:dyDescent="0.25"/>
    <row r="8510" ht="23.25" customHeight="1" x14ac:dyDescent="0.25"/>
    <row r="8511" ht="23.25" customHeight="1" x14ac:dyDescent="0.25"/>
    <row r="8512" ht="23.25" customHeight="1" x14ac:dyDescent="0.25"/>
    <row r="8513" ht="23.25" customHeight="1" x14ac:dyDescent="0.25"/>
    <row r="8514" ht="23.25" customHeight="1" x14ac:dyDescent="0.25"/>
    <row r="8515" ht="23.25" customHeight="1" x14ac:dyDescent="0.25"/>
    <row r="8516" ht="23.25" customHeight="1" x14ac:dyDescent="0.25"/>
    <row r="8517" ht="23.25" customHeight="1" x14ac:dyDescent="0.25"/>
    <row r="8518" ht="23.25" customHeight="1" x14ac:dyDescent="0.25"/>
    <row r="8519" ht="23.25" customHeight="1" x14ac:dyDescent="0.25"/>
    <row r="8520" ht="23.25" customHeight="1" x14ac:dyDescent="0.25"/>
    <row r="8521" ht="23.25" customHeight="1" x14ac:dyDescent="0.25"/>
    <row r="8522" ht="23.25" customHeight="1" x14ac:dyDescent="0.25"/>
    <row r="8523" ht="23.25" customHeight="1" x14ac:dyDescent="0.25"/>
    <row r="8524" ht="23.25" customHeight="1" x14ac:dyDescent="0.25"/>
    <row r="8525" ht="23.25" customHeight="1" x14ac:dyDescent="0.25"/>
    <row r="8526" ht="23.25" customHeight="1" x14ac:dyDescent="0.25"/>
    <row r="8527" ht="23.25" customHeight="1" x14ac:dyDescent="0.25"/>
    <row r="8528" ht="23.25" customHeight="1" x14ac:dyDescent="0.25"/>
    <row r="8529" ht="23.25" customHeight="1" x14ac:dyDescent="0.25"/>
    <row r="8530" ht="23.25" customHeight="1" x14ac:dyDescent="0.25"/>
    <row r="8531" ht="23.25" customHeight="1" x14ac:dyDescent="0.25"/>
    <row r="8532" ht="23.25" customHeight="1" x14ac:dyDescent="0.25"/>
    <row r="8533" ht="23.25" customHeight="1" x14ac:dyDescent="0.25"/>
    <row r="8534" ht="23.25" customHeight="1" x14ac:dyDescent="0.25"/>
    <row r="8535" ht="23.25" customHeight="1" x14ac:dyDescent="0.25"/>
    <row r="8536" ht="23.25" customHeight="1" x14ac:dyDescent="0.25"/>
    <row r="8537" ht="23.25" customHeight="1" x14ac:dyDescent="0.25"/>
    <row r="8538" ht="23.25" customHeight="1" x14ac:dyDescent="0.25"/>
    <row r="8539" ht="23.25" customHeight="1" x14ac:dyDescent="0.25"/>
    <row r="8540" ht="23.25" customHeight="1" x14ac:dyDescent="0.25"/>
    <row r="8541" ht="23.25" customHeight="1" x14ac:dyDescent="0.25"/>
    <row r="8542" ht="23.25" customHeight="1" x14ac:dyDescent="0.25"/>
    <row r="8543" ht="23.25" customHeight="1" x14ac:dyDescent="0.25"/>
    <row r="8544" ht="23.25" customHeight="1" x14ac:dyDescent="0.25"/>
    <row r="8545" ht="23.25" customHeight="1" x14ac:dyDescent="0.25"/>
    <row r="8546" ht="23.25" customHeight="1" x14ac:dyDescent="0.25"/>
    <row r="8547" ht="23.25" customHeight="1" x14ac:dyDescent="0.25"/>
    <row r="8548" ht="23.25" customHeight="1" x14ac:dyDescent="0.25"/>
    <row r="8549" ht="23.25" customHeight="1" x14ac:dyDescent="0.25"/>
    <row r="8550" ht="23.25" customHeight="1" x14ac:dyDescent="0.25"/>
    <row r="8551" ht="23.25" customHeight="1" x14ac:dyDescent="0.25"/>
    <row r="8552" ht="23.25" customHeight="1" x14ac:dyDescent="0.25"/>
    <row r="8553" ht="23.25" customHeight="1" x14ac:dyDescent="0.25"/>
    <row r="8554" ht="23.25" customHeight="1" x14ac:dyDescent="0.25"/>
    <row r="8555" ht="23.25" customHeight="1" x14ac:dyDescent="0.25"/>
    <row r="8556" ht="23.25" customHeight="1" x14ac:dyDescent="0.25"/>
    <row r="8557" ht="23.25" customHeight="1" x14ac:dyDescent="0.25"/>
    <row r="8558" ht="23.25" customHeight="1" x14ac:dyDescent="0.25"/>
    <row r="8559" ht="23.25" customHeight="1" x14ac:dyDescent="0.25"/>
    <row r="8560" ht="23.25" customHeight="1" x14ac:dyDescent="0.25"/>
    <row r="8561" ht="23.25" customHeight="1" x14ac:dyDescent="0.25"/>
    <row r="8562" ht="23.25" customHeight="1" x14ac:dyDescent="0.25"/>
    <row r="8563" ht="23.25" customHeight="1" x14ac:dyDescent="0.25"/>
    <row r="8564" ht="23.25" customHeight="1" x14ac:dyDescent="0.25"/>
    <row r="8565" ht="23.25" customHeight="1" x14ac:dyDescent="0.25"/>
    <row r="8566" ht="23.25" customHeight="1" x14ac:dyDescent="0.25"/>
    <row r="8567" ht="23.25" customHeight="1" x14ac:dyDescent="0.25"/>
    <row r="8568" ht="23.25" customHeight="1" x14ac:dyDescent="0.25"/>
    <row r="8569" ht="23.25" customHeight="1" x14ac:dyDescent="0.25"/>
    <row r="8570" ht="23.25" customHeight="1" x14ac:dyDescent="0.25"/>
    <row r="8571" ht="23.25" customHeight="1" x14ac:dyDescent="0.25"/>
    <row r="8572" ht="23.25" customHeight="1" x14ac:dyDescent="0.25"/>
    <row r="8573" ht="23.25" customHeight="1" x14ac:dyDescent="0.25"/>
    <row r="8574" ht="23.25" customHeight="1" x14ac:dyDescent="0.25"/>
    <row r="8575" ht="23.25" customHeight="1" x14ac:dyDescent="0.25"/>
    <row r="8576" ht="23.25" customHeight="1" x14ac:dyDescent="0.25"/>
    <row r="8577" ht="23.25" customHeight="1" x14ac:dyDescent="0.25"/>
    <row r="8578" ht="23.25" customHeight="1" x14ac:dyDescent="0.25"/>
    <row r="8579" ht="23.25" customHeight="1" x14ac:dyDescent="0.25"/>
    <row r="8580" ht="23.25" customHeight="1" x14ac:dyDescent="0.25"/>
    <row r="8581" ht="23.25" customHeight="1" x14ac:dyDescent="0.25"/>
    <row r="8582" ht="23.25" customHeight="1" x14ac:dyDescent="0.25"/>
    <row r="8583" ht="23.25" customHeight="1" x14ac:dyDescent="0.25"/>
    <row r="8584" ht="23.25" customHeight="1" x14ac:dyDescent="0.25"/>
    <row r="8585" ht="23.25" customHeight="1" x14ac:dyDescent="0.25"/>
    <row r="8586" ht="23.25" customHeight="1" x14ac:dyDescent="0.25"/>
    <row r="8587" ht="23.25" customHeight="1" x14ac:dyDescent="0.25"/>
    <row r="8588" ht="23.25" customHeight="1" x14ac:dyDescent="0.25"/>
    <row r="8589" ht="23.25" customHeight="1" x14ac:dyDescent="0.25"/>
    <row r="8590" ht="23.25" customHeight="1" x14ac:dyDescent="0.25"/>
    <row r="8591" ht="23.25" customHeight="1" x14ac:dyDescent="0.25"/>
    <row r="8592" ht="23.25" customHeight="1" x14ac:dyDescent="0.25"/>
    <row r="8593" ht="23.25" customHeight="1" x14ac:dyDescent="0.25"/>
    <row r="8594" ht="23.25" customHeight="1" x14ac:dyDescent="0.25"/>
    <row r="8595" ht="23.25" customHeight="1" x14ac:dyDescent="0.25"/>
    <row r="8596" ht="23.25" customHeight="1" x14ac:dyDescent="0.25"/>
    <row r="8597" ht="23.25" customHeight="1" x14ac:dyDescent="0.25"/>
    <row r="8598" ht="23.25" customHeight="1" x14ac:dyDescent="0.25"/>
    <row r="8599" ht="23.25" customHeight="1" x14ac:dyDescent="0.25"/>
    <row r="8600" ht="23.25" customHeight="1" x14ac:dyDescent="0.25"/>
    <row r="8601" ht="23.25" customHeight="1" x14ac:dyDescent="0.25"/>
    <row r="8602" ht="23.25" customHeight="1" x14ac:dyDescent="0.25"/>
    <row r="8603" ht="23.25" customHeight="1" x14ac:dyDescent="0.25"/>
    <row r="8604" ht="23.25" customHeight="1" x14ac:dyDescent="0.25"/>
    <row r="8605" ht="23.25" customHeight="1" x14ac:dyDescent="0.25"/>
    <row r="8606" ht="23.25" customHeight="1" x14ac:dyDescent="0.25"/>
    <row r="8607" ht="23.25" customHeight="1" x14ac:dyDescent="0.25"/>
    <row r="8608" ht="23.25" customHeight="1" x14ac:dyDescent="0.25"/>
    <row r="8609" ht="23.25" customHeight="1" x14ac:dyDescent="0.25"/>
    <row r="8610" ht="23.25" customHeight="1" x14ac:dyDescent="0.25"/>
    <row r="8611" ht="23.25" customHeight="1" x14ac:dyDescent="0.25"/>
    <row r="8612" ht="23.25" customHeight="1" x14ac:dyDescent="0.25"/>
    <row r="8613" ht="23.25" customHeight="1" x14ac:dyDescent="0.25"/>
    <row r="8614" ht="23.25" customHeight="1" x14ac:dyDescent="0.25"/>
    <row r="8615" ht="23.25" customHeight="1" x14ac:dyDescent="0.25"/>
    <row r="8616" ht="23.25" customHeight="1" x14ac:dyDescent="0.25"/>
    <row r="8617" ht="23.25" customHeight="1" x14ac:dyDescent="0.25"/>
    <row r="8618" ht="23.25" customHeight="1" x14ac:dyDescent="0.25"/>
    <row r="8619" ht="23.25" customHeight="1" x14ac:dyDescent="0.25"/>
    <row r="8620" ht="23.25" customHeight="1" x14ac:dyDescent="0.25"/>
    <row r="8621" ht="23.25" customHeight="1" x14ac:dyDescent="0.25"/>
    <row r="8622" ht="23.25" customHeight="1" x14ac:dyDescent="0.25"/>
    <row r="8623" ht="23.25" customHeight="1" x14ac:dyDescent="0.25"/>
    <row r="8624" ht="23.25" customHeight="1" x14ac:dyDescent="0.25"/>
    <row r="8625" ht="23.25" customHeight="1" x14ac:dyDescent="0.25"/>
    <row r="8626" ht="23.25" customHeight="1" x14ac:dyDescent="0.25"/>
    <row r="8627" ht="23.25" customHeight="1" x14ac:dyDescent="0.25"/>
    <row r="8628" ht="23.25" customHeight="1" x14ac:dyDescent="0.25"/>
    <row r="8629" ht="23.25" customHeight="1" x14ac:dyDescent="0.25"/>
    <row r="8630" ht="23.25" customHeight="1" x14ac:dyDescent="0.25"/>
    <row r="8631" ht="23.25" customHeight="1" x14ac:dyDescent="0.25"/>
    <row r="8632" ht="23.25" customHeight="1" x14ac:dyDescent="0.25"/>
    <row r="8633" ht="23.25" customHeight="1" x14ac:dyDescent="0.25"/>
    <row r="8634" ht="23.25" customHeight="1" x14ac:dyDescent="0.25"/>
    <row r="8635" ht="23.25" customHeight="1" x14ac:dyDescent="0.25"/>
    <row r="8636" ht="23.25" customHeight="1" x14ac:dyDescent="0.25"/>
    <row r="8637" ht="23.25" customHeight="1" x14ac:dyDescent="0.25"/>
    <row r="8638" ht="23.25" customHeight="1" x14ac:dyDescent="0.25"/>
    <row r="8639" ht="23.25" customHeight="1" x14ac:dyDescent="0.25"/>
    <row r="8640" ht="23.25" customHeight="1" x14ac:dyDescent="0.25"/>
    <row r="8641" ht="23.25" customHeight="1" x14ac:dyDescent="0.25"/>
    <row r="8642" ht="23.25" customHeight="1" x14ac:dyDescent="0.25"/>
    <row r="8643" ht="23.25" customHeight="1" x14ac:dyDescent="0.25"/>
    <row r="8644" ht="23.25" customHeight="1" x14ac:dyDescent="0.25"/>
    <row r="8645" ht="23.25" customHeight="1" x14ac:dyDescent="0.25"/>
    <row r="8646" ht="23.25" customHeight="1" x14ac:dyDescent="0.25"/>
    <row r="8647" ht="23.25" customHeight="1" x14ac:dyDescent="0.25"/>
    <row r="8648" ht="23.25" customHeight="1" x14ac:dyDescent="0.25"/>
    <row r="8649" ht="23.25" customHeight="1" x14ac:dyDescent="0.25"/>
    <row r="8650" ht="23.25" customHeight="1" x14ac:dyDescent="0.25"/>
    <row r="8651" ht="23.25" customHeight="1" x14ac:dyDescent="0.25"/>
    <row r="8652" ht="23.25" customHeight="1" x14ac:dyDescent="0.25"/>
    <row r="8653" ht="23.25" customHeight="1" x14ac:dyDescent="0.25"/>
    <row r="8654" ht="23.25" customHeight="1" x14ac:dyDescent="0.25"/>
    <row r="8655" ht="23.25" customHeight="1" x14ac:dyDescent="0.25"/>
    <row r="8656" ht="23.25" customHeight="1" x14ac:dyDescent="0.25"/>
    <row r="8657" ht="23.25" customHeight="1" x14ac:dyDescent="0.25"/>
    <row r="8658" ht="23.25" customHeight="1" x14ac:dyDescent="0.25"/>
    <row r="8659" ht="23.25" customHeight="1" x14ac:dyDescent="0.25"/>
    <row r="8660" ht="23.25" customHeight="1" x14ac:dyDescent="0.25"/>
    <row r="8661" ht="23.25" customHeight="1" x14ac:dyDescent="0.25"/>
    <row r="8662" ht="23.25" customHeight="1" x14ac:dyDescent="0.25"/>
    <row r="8663" ht="23.25" customHeight="1" x14ac:dyDescent="0.25"/>
    <row r="8664" ht="23.25" customHeight="1" x14ac:dyDescent="0.25"/>
    <row r="8665" ht="23.25" customHeight="1" x14ac:dyDescent="0.25"/>
    <row r="8666" ht="23.25" customHeight="1" x14ac:dyDescent="0.25"/>
    <row r="8667" ht="23.25" customHeight="1" x14ac:dyDescent="0.25"/>
    <row r="8668" ht="23.25" customHeight="1" x14ac:dyDescent="0.25"/>
    <row r="8669" ht="23.25" customHeight="1" x14ac:dyDescent="0.25"/>
    <row r="8670" ht="23.25" customHeight="1" x14ac:dyDescent="0.25"/>
    <row r="8671" ht="23.25" customHeight="1" x14ac:dyDescent="0.25"/>
    <row r="8672" ht="23.25" customHeight="1" x14ac:dyDescent="0.25"/>
    <row r="8673" ht="23.25" customHeight="1" x14ac:dyDescent="0.25"/>
    <row r="8674" ht="23.25" customHeight="1" x14ac:dyDescent="0.25"/>
    <row r="8675" ht="23.25" customHeight="1" x14ac:dyDescent="0.25"/>
    <row r="8676" ht="23.25" customHeight="1" x14ac:dyDescent="0.25"/>
    <row r="8677" ht="23.25" customHeight="1" x14ac:dyDescent="0.25"/>
    <row r="8678" ht="23.25" customHeight="1" x14ac:dyDescent="0.25"/>
    <row r="8679" ht="23.25" customHeight="1" x14ac:dyDescent="0.25"/>
    <row r="8680" ht="23.25" customHeight="1" x14ac:dyDescent="0.25"/>
    <row r="8681" ht="23.25" customHeight="1" x14ac:dyDescent="0.25"/>
    <row r="8682" ht="23.25" customHeight="1" x14ac:dyDescent="0.25"/>
    <row r="8683" ht="23.25" customHeight="1" x14ac:dyDescent="0.25"/>
    <row r="8684" ht="23.25" customHeight="1" x14ac:dyDescent="0.25"/>
    <row r="8685" ht="23.25" customHeight="1" x14ac:dyDescent="0.25"/>
    <row r="8686" ht="23.25" customHeight="1" x14ac:dyDescent="0.25"/>
    <row r="8687" ht="23.25" customHeight="1" x14ac:dyDescent="0.25"/>
    <row r="8688" ht="23.25" customHeight="1" x14ac:dyDescent="0.25"/>
    <row r="8689" ht="23.25" customHeight="1" x14ac:dyDescent="0.25"/>
    <row r="8690" ht="23.25" customHeight="1" x14ac:dyDescent="0.25"/>
    <row r="8691" ht="23.25" customHeight="1" x14ac:dyDescent="0.25"/>
    <row r="8692" ht="23.25" customHeight="1" x14ac:dyDescent="0.25"/>
    <row r="8693" ht="23.25" customHeight="1" x14ac:dyDescent="0.25"/>
    <row r="8694" ht="23.25" customHeight="1" x14ac:dyDescent="0.25"/>
    <row r="8695" ht="23.25" customHeight="1" x14ac:dyDescent="0.25"/>
    <row r="8696" ht="23.25" customHeight="1" x14ac:dyDescent="0.25"/>
    <row r="8697" ht="23.25" customHeight="1" x14ac:dyDescent="0.25"/>
    <row r="8698" ht="23.25" customHeight="1" x14ac:dyDescent="0.25"/>
    <row r="8699" ht="23.25" customHeight="1" x14ac:dyDescent="0.25"/>
    <row r="8700" ht="23.25" customHeight="1" x14ac:dyDescent="0.25"/>
    <row r="8701" ht="23.25" customHeight="1" x14ac:dyDescent="0.25"/>
    <row r="8702" ht="23.25" customHeight="1" x14ac:dyDescent="0.25"/>
    <row r="8703" ht="23.25" customHeight="1" x14ac:dyDescent="0.25"/>
    <row r="8704" ht="23.25" customHeight="1" x14ac:dyDescent="0.25"/>
    <row r="8705" ht="23.25" customHeight="1" x14ac:dyDescent="0.25"/>
    <row r="8706" ht="23.25" customHeight="1" x14ac:dyDescent="0.25"/>
    <row r="8707" ht="23.25" customHeight="1" x14ac:dyDescent="0.25"/>
    <row r="8708" ht="23.25" customHeight="1" x14ac:dyDescent="0.25"/>
    <row r="8709" ht="23.25" customHeight="1" x14ac:dyDescent="0.25"/>
    <row r="8710" ht="23.25" customHeight="1" x14ac:dyDescent="0.25"/>
    <row r="8711" ht="23.25" customHeight="1" x14ac:dyDescent="0.25"/>
    <row r="8712" ht="23.25" customHeight="1" x14ac:dyDescent="0.25"/>
    <row r="8713" ht="23.25" customHeight="1" x14ac:dyDescent="0.25"/>
    <row r="8714" ht="23.25" customHeight="1" x14ac:dyDescent="0.25"/>
    <row r="8715" ht="23.25" customHeight="1" x14ac:dyDescent="0.25"/>
    <row r="8716" ht="23.25" customHeight="1" x14ac:dyDescent="0.25"/>
    <row r="8717" ht="23.25" customHeight="1" x14ac:dyDescent="0.25"/>
    <row r="8718" ht="23.25" customHeight="1" x14ac:dyDescent="0.25"/>
    <row r="8719" ht="23.25" customHeight="1" x14ac:dyDescent="0.25"/>
    <row r="8720" ht="23.25" customHeight="1" x14ac:dyDescent="0.25"/>
    <row r="8721" ht="23.25" customHeight="1" x14ac:dyDescent="0.25"/>
    <row r="8722" ht="23.25" customHeight="1" x14ac:dyDescent="0.25"/>
    <row r="8723" ht="23.25" customHeight="1" x14ac:dyDescent="0.25"/>
    <row r="8724" ht="23.25" customHeight="1" x14ac:dyDescent="0.25"/>
    <row r="8725" ht="23.25" customHeight="1" x14ac:dyDescent="0.25"/>
    <row r="8726" ht="23.25" customHeight="1" x14ac:dyDescent="0.25"/>
    <row r="8727" ht="23.25" customHeight="1" x14ac:dyDescent="0.25"/>
    <row r="8728" ht="23.25" customHeight="1" x14ac:dyDescent="0.25"/>
    <row r="8729" ht="23.25" customHeight="1" x14ac:dyDescent="0.25"/>
    <row r="8730" ht="23.25" customHeight="1" x14ac:dyDescent="0.25"/>
    <row r="8731" ht="23.25" customHeight="1" x14ac:dyDescent="0.25"/>
    <row r="8732" ht="23.25" customHeight="1" x14ac:dyDescent="0.25"/>
    <row r="8733" ht="23.25" customHeight="1" x14ac:dyDescent="0.25"/>
    <row r="8734" ht="23.25" customHeight="1" x14ac:dyDescent="0.25"/>
    <row r="8735" ht="23.25" customHeight="1" x14ac:dyDescent="0.25"/>
    <row r="8736" ht="23.25" customHeight="1" x14ac:dyDescent="0.25"/>
    <row r="8737" ht="23.25" customHeight="1" x14ac:dyDescent="0.25"/>
    <row r="8738" ht="23.25" customHeight="1" x14ac:dyDescent="0.25"/>
    <row r="8739" ht="23.25" customHeight="1" x14ac:dyDescent="0.25"/>
    <row r="8740" ht="23.25" customHeight="1" x14ac:dyDescent="0.25"/>
    <row r="8741" ht="23.25" customHeight="1" x14ac:dyDescent="0.25"/>
    <row r="8742" ht="23.25" customHeight="1" x14ac:dyDescent="0.25"/>
    <row r="8743" ht="23.25" customHeight="1" x14ac:dyDescent="0.25"/>
    <row r="8744" ht="23.25" customHeight="1" x14ac:dyDescent="0.25"/>
    <row r="8745" ht="23.25" customHeight="1" x14ac:dyDescent="0.25"/>
    <row r="8746" ht="23.25" customHeight="1" x14ac:dyDescent="0.25"/>
    <row r="8747" ht="23.25" customHeight="1" x14ac:dyDescent="0.25"/>
    <row r="8748" ht="23.25" customHeight="1" x14ac:dyDescent="0.25"/>
    <row r="8749" ht="23.25" customHeight="1" x14ac:dyDescent="0.25"/>
    <row r="8750" ht="23.25" customHeight="1" x14ac:dyDescent="0.25"/>
    <row r="8751" ht="23.25" customHeight="1" x14ac:dyDescent="0.25"/>
    <row r="8752" ht="23.25" customHeight="1" x14ac:dyDescent="0.25"/>
    <row r="8753" ht="23.25" customHeight="1" x14ac:dyDescent="0.25"/>
    <row r="8754" ht="23.25" customHeight="1" x14ac:dyDescent="0.25"/>
    <row r="8755" ht="23.25" customHeight="1" x14ac:dyDescent="0.25"/>
    <row r="8756" ht="23.25" customHeight="1" x14ac:dyDescent="0.25"/>
    <row r="8757" ht="23.25" customHeight="1" x14ac:dyDescent="0.25"/>
    <row r="8758" ht="23.25" customHeight="1" x14ac:dyDescent="0.25"/>
    <row r="8759" ht="23.25" customHeight="1" x14ac:dyDescent="0.25"/>
    <row r="8760" ht="23.25" customHeight="1" x14ac:dyDescent="0.25"/>
    <row r="8761" ht="23.25" customHeight="1" x14ac:dyDescent="0.25"/>
    <row r="8762" ht="23.25" customHeight="1" x14ac:dyDescent="0.25"/>
    <row r="8763" ht="23.25" customHeight="1" x14ac:dyDescent="0.25"/>
    <row r="8764" ht="23.25" customHeight="1" x14ac:dyDescent="0.25"/>
    <row r="8765" ht="23.25" customHeight="1" x14ac:dyDescent="0.25"/>
    <row r="8766" ht="23.25" customHeight="1" x14ac:dyDescent="0.25"/>
    <row r="8767" ht="23.25" customHeight="1" x14ac:dyDescent="0.25"/>
    <row r="8768" ht="23.25" customHeight="1" x14ac:dyDescent="0.25"/>
    <row r="8769" ht="23.25" customHeight="1" x14ac:dyDescent="0.25"/>
    <row r="8770" ht="23.25" customHeight="1" x14ac:dyDescent="0.25"/>
    <row r="8771" ht="23.25" customHeight="1" x14ac:dyDescent="0.25"/>
    <row r="8772" ht="23.25" customHeight="1" x14ac:dyDescent="0.25"/>
    <row r="8773" ht="23.25" customHeight="1" x14ac:dyDescent="0.25"/>
    <row r="8774" ht="23.25" customHeight="1" x14ac:dyDescent="0.25"/>
    <row r="8775" ht="23.25" customHeight="1" x14ac:dyDescent="0.25"/>
    <row r="8776" ht="23.25" customHeight="1" x14ac:dyDescent="0.25"/>
    <row r="8777" ht="23.25" customHeight="1" x14ac:dyDescent="0.25"/>
    <row r="8778" ht="23.25" customHeight="1" x14ac:dyDescent="0.25"/>
    <row r="8779" ht="23.25" customHeight="1" x14ac:dyDescent="0.25"/>
    <row r="8780" ht="23.25" customHeight="1" x14ac:dyDescent="0.25"/>
    <row r="8781" ht="23.25" customHeight="1" x14ac:dyDescent="0.25"/>
    <row r="8782" ht="23.25" customHeight="1" x14ac:dyDescent="0.25"/>
    <row r="8783" ht="23.25" customHeight="1" x14ac:dyDescent="0.25"/>
    <row r="8784" ht="23.25" customHeight="1" x14ac:dyDescent="0.25"/>
    <row r="8785" ht="23.25" customHeight="1" x14ac:dyDescent="0.25"/>
    <row r="8786" ht="23.25" customHeight="1" x14ac:dyDescent="0.25"/>
    <row r="8787" ht="23.25" customHeight="1" x14ac:dyDescent="0.25"/>
    <row r="8788" ht="23.25" customHeight="1" x14ac:dyDescent="0.25"/>
    <row r="8789" ht="23.25" customHeight="1" x14ac:dyDescent="0.25"/>
    <row r="8790" ht="23.25" customHeight="1" x14ac:dyDescent="0.25"/>
    <row r="8791" ht="23.25" customHeight="1" x14ac:dyDescent="0.25"/>
    <row r="8792" ht="23.25" customHeight="1" x14ac:dyDescent="0.25"/>
    <row r="8793" ht="23.25" customHeight="1" x14ac:dyDescent="0.25"/>
    <row r="8794" ht="23.25" customHeight="1" x14ac:dyDescent="0.25"/>
    <row r="8795" ht="23.25" customHeight="1" x14ac:dyDescent="0.25"/>
    <row r="8796" ht="23.25" customHeight="1" x14ac:dyDescent="0.25"/>
    <row r="8797" ht="23.25" customHeight="1" x14ac:dyDescent="0.25"/>
    <row r="8798" ht="23.25" customHeight="1" x14ac:dyDescent="0.25"/>
    <row r="8799" ht="23.25" customHeight="1" x14ac:dyDescent="0.25"/>
    <row r="8800" ht="23.25" customHeight="1" x14ac:dyDescent="0.25"/>
    <row r="8801" ht="23.25" customHeight="1" x14ac:dyDescent="0.25"/>
    <row r="8802" ht="23.25" customHeight="1" x14ac:dyDescent="0.25"/>
    <row r="8803" ht="23.25" customHeight="1" x14ac:dyDescent="0.25"/>
    <row r="8804" ht="23.25" customHeight="1" x14ac:dyDescent="0.25"/>
    <row r="8805" ht="23.25" customHeight="1" x14ac:dyDescent="0.25"/>
    <row r="8806" ht="23.25" customHeight="1" x14ac:dyDescent="0.25"/>
    <row r="8807" ht="23.25" customHeight="1" x14ac:dyDescent="0.25"/>
    <row r="8808" ht="23.25" customHeight="1" x14ac:dyDescent="0.25"/>
    <row r="8809" ht="23.25" customHeight="1" x14ac:dyDescent="0.25"/>
    <row r="8810" ht="23.25" customHeight="1" x14ac:dyDescent="0.25"/>
    <row r="8811" ht="23.25" customHeight="1" x14ac:dyDescent="0.25"/>
    <row r="8812" ht="23.25" customHeight="1" x14ac:dyDescent="0.25"/>
    <row r="8813" ht="23.25" customHeight="1" x14ac:dyDescent="0.25"/>
    <row r="8814" ht="23.25" customHeight="1" x14ac:dyDescent="0.25"/>
    <row r="8815" ht="23.25" customHeight="1" x14ac:dyDescent="0.25"/>
    <row r="8816" ht="23.25" customHeight="1" x14ac:dyDescent="0.25"/>
    <row r="8817" ht="23.25" customHeight="1" x14ac:dyDescent="0.25"/>
    <row r="8818" ht="23.25" customHeight="1" x14ac:dyDescent="0.25"/>
    <row r="8819" ht="23.25" customHeight="1" x14ac:dyDescent="0.25"/>
    <row r="8820" ht="23.25" customHeight="1" x14ac:dyDescent="0.25"/>
    <row r="8821" ht="23.25" customHeight="1" x14ac:dyDescent="0.25"/>
    <row r="8822" ht="23.25" customHeight="1" x14ac:dyDescent="0.25"/>
    <row r="8823" ht="23.25" customHeight="1" x14ac:dyDescent="0.25"/>
    <row r="8824" ht="23.25" customHeight="1" x14ac:dyDescent="0.25"/>
    <row r="8825" ht="23.25" customHeight="1" x14ac:dyDescent="0.25"/>
    <row r="8826" ht="23.25" customHeight="1" x14ac:dyDescent="0.25"/>
    <row r="8827" ht="23.25" customHeight="1" x14ac:dyDescent="0.25"/>
    <row r="8828" ht="23.25" customHeight="1" x14ac:dyDescent="0.25"/>
    <row r="8829" ht="23.25" customHeight="1" x14ac:dyDescent="0.25"/>
    <row r="8830" ht="23.25" customHeight="1" x14ac:dyDescent="0.25"/>
    <row r="8831" ht="23.25" customHeight="1" x14ac:dyDescent="0.25"/>
    <row r="8832" ht="23.25" customHeight="1" x14ac:dyDescent="0.25"/>
    <row r="8833" ht="23.25" customHeight="1" x14ac:dyDescent="0.25"/>
    <row r="8834" ht="23.25" customHeight="1" x14ac:dyDescent="0.25"/>
    <row r="8835" ht="23.25" customHeight="1" x14ac:dyDescent="0.25"/>
    <row r="8836" ht="23.25" customHeight="1" x14ac:dyDescent="0.25"/>
    <row r="8837" ht="23.25" customHeight="1" x14ac:dyDescent="0.25"/>
    <row r="8838" ht="23.25" customHeight="1" x14ac:dyDescent="0.25"/>
    <row r="8839" ht="23.25" customHeight="1" x14ac:dyDescent="0.25"/>
    <row r="8840" ht="23.25" customHeight="1" x14ac:dyDescent="0.25"/>
    <row r="8841" ht="23.25" customHeight="1" x14ac:dyDescent="0.25"/>
    <row r="8842" ht="23.25" customHeight="1" x14ac:dyDescent="0.25"/>
    <row r="8843" ht="23.25" customHeight="1" x14ac:dyDescent="0.25"/>
    <row r="8844" ht="23.25" customHeight="1" x14ac:dyDescent="0.25"/>
    <row r="8845" ht="23.25" customHeight="1" x14ac:dyDescent="0.25"/>
    <row r="8846" ht="23.25" customHeight="1" x14ac:dyDescent="0.25"/>
    <row r="8847" ht="23.25" customHeight="1" x14ac:dyDescent="0.25"/>
    <row r="8848" ht="23.25" customHeight="1" x14ac:dyDescent="0.25"/>
    <row r="8849" ht="23.25" customHeight="1" x14ac:dyDescent="0.25"/>
    <row r="8850" ht="23.25" customHeight="1" x14ac:dyDescent="0.25"/>
    <row r="8851" ht="23.25" customHeight="1" x14ac:dyDescent="0.25"/>
    <row r="8852" ht="23.25" customHeight="1" x14ac:dyDescent="0.25"/>
    <row r="8853" ht="23.25" customHeight="1" x14ac:dyDescent="0.25"/>
    <row r="8854" ht="23.25" customHeight="1" x14ac:dyDescent="0.25"/>
    <row r="8855" ht="23.25" customHeight="1" x14ac:dyDescent="0.25"/>
    <row r="8856" ht="23.25" customHeight="1" x14ac:dyDescent="0.25"/>
    <row r="8857" ht="23.25" customHeight="1" x14ac:dyDescent="0.25"/>
    <row r="8858" ht="23.25" customHeight="1" x14ac:dyDescent="0.25"/>
    <row r="8859" ht="23.25" customHeight="1" x14ac:dyDescent="0.25"/>
    <row r="8860" ht="23.25" customHeight="1" x14ac:dyDescent="0.25"/>
    <row r="8861" ht="23.25" customHeight="1" x14ac:dyDescent="0.25"/>
    <row r="8862" ht="23.25" customHeight="1" x14ac:dyDescent="0.25"/>
    <row r="8863" ht="23.25" customHeight="1" x14ac:dyDescent="0.25"/>
    <row r="8864" ht="23.25" customHeight="1" x14ac:dyDescent="0.25"/>
    <row r="8865" ht="23.25" customHeight="1" x14ac:dyDescent="0.25"/>
    <row r="8866" ht="23.25" customHeight="1" x14ac:dyDescent="0.25"/>
    <row r="8867" ht="23.25" customHeight="1" x14ac:dyDescent="0.25"/>
    <row r="8868" ht="23.25" customHeight="1" x14ac:dyDescent="0.25"/>
    <row r="8869" ht="23.25" customHeight="1" x14ac:dyDescent="0.25"/>
    <row r="8870" ht="23.25" customHeight="1" x14ac:dyDescent="0.25"/>
    <row r="8871" ht="23.25" customHeight="1" x14ac:dyDescent="0.25"/>
    <row r="8872" ht="23.25" customHeight="1" x14ac:dyDescent="0.25"/>
    <row r="8873" ht="23.25" customHeight="1" x14ac:dyDescent="0.25"/>
    <row r="8874" ht="23.25" customHeight="1" x14ac:dyDescent="0.25"/>
    <row r="8875" ht="23.25" customHeight="1" x14ac:dyDescent="0.25"/>
    <row r="8876" ht="23.25" customHeight="1" x14ac:dyDescent="0.25"/>
    <row r="8877" ht="23.25" customHeight="1" x14ac:dyDescent="0.25"/>
    <row r="8878" ht="23.25" customHeight="1" x14ac:dyDescent="0.25"/>
    <row r="8879" ht="23.25" customHeight="1" x14ac:dyDescent="0.25"/>
    <row r="8880" ht="23.25" customHeight="1" x14ac:dyDescent="0.25"/>
    <row r="8881" ht="23.25" customHeight="1" x14ac:dyDescent="0.25"/>
    <row r="8882" ht="23.25" customHeight="1" x14ac:dyDescent="0.25"/>
    <row r="8883" ht="23.25" customHeight="1" x14ac:dyDescent="0.25"/>
    <row r="8884" ht="23.25" customHeight="1" x14ac:dyDescent="0.25"/>
    <row r="8885" ht="23.25" customHeight="1" x14ac:dyDescent="0.25"/>
    <row r="8886" ht="23.25" customHeight="1" x14ac:dyDescent="0.25"/>
    <row r="8887" ht="23.25" customHeight="1" x14ac:dyDescent="0.25"/>
    <row r="8888" ht="23.25" customHeight="1" x14ac:dyDescent="0.25"/>
    <row r="8889" ht="23.25" customHeight="1" x14ac:dyDescent="0.25"/>
    <row r="8890" ht="23.25" customHeight="1" x14ac:dyDescent="0.25"/>
    <row r="8891" ht="23.25" customHeight="1" x14ac:dyDescent="0.25"/>
    <row r="8892" ht="23.25" customHeight="1" x14ac:dyDescent="0.25"/>
    <row r="8893" ht="23.25" customHeight="1" x14ac:dyDescent="0.25"/>
    <row r="8894" ht="23.25" customHeight="1" x14ac:dyDescent="0.25"/>
    <row r="8895" ht="23.25" customHeight="1" x14ac:dyDescent="0.25"/>
    <row r="8896" ht="23.25" customHeight="1" x14ac:dyDescent="0.25"/>
    <row r="8897" ht="23.25" customHeight="1" x14ac:dyDescent="0.25"/>
    <row r="8898" ht="23.25" customHeight="1" x14ac:dyDescent="0.25"/>
    <row r="8899" ht="23.25" customHeight="1" x14ac:dyDescent="0.25"/>
    <row r="8900" ht="23.25" customHeight="1" x14ac:dyDescent="0.25"/>
    <row r="8901" ht="23.25" customHeight="1" x14ac:dyDescent="0.25"/>
    <row r="8902" ht="23.25" customHeight="1" x14ac:dyDescent="0.25"/>
    <row r="8903" ht="23.25" customHeight="1" x14ac:dyDescent="0.25"/>
    <row r="8904" ht="23.25" customHeight="1" x14ac:dyDescent="0.25"/>
    <row r="8905" ht="23.25" customHeight="1" x14ac:dyDescent="0.25"/>
    <row r="8906" ht="23.25" customHeight="1" x14ac:dyDescent="0.25"/>
    <row r="8907" ht="23.25" customHeight="1" x14ac:dyDescent="0.25"/>
    <row r="8908" ht="23.25" customHeight="1" x14ac:dyDescent="0.25"/>
    <row r="8909" ht="23.25" customHeight="1" x14ac:dyDescent="0.25"/>
    <row r="8910" ht="23.25" customHeight="1" x14ac:dyDescent="0.25"/>
    <row r="8911" ht="23.25" customHeight="1" x14ac:dyDescent="0.25"/>
    <row r="8912" ht="23.25" customHeight="1" x14ac:dyDescent="0.25"/>
    <row r="8913" ht="23.25" customHeight="1" x14ac:dyDescent="0.25"/>
    <row r="8914" ht="23.25" customHeight="1" x14ac:dyDescent="0.25"/>
    <row r="8915" ht="23.25" customHeight="1" x14ac:dyDescent="0.25"/>
    <row r="8916" ht="23.25" customHeight="1" x14ac:dyDescent="0.25"/>
    <row r="8917" ht="23.25" customHeight="1" x14ac:dyDescent="0.25"/>
    <row r="8918" ht="23.25" customHeight="1" x14ac:dyDescent="0.25"/>
    <row r="8919" ht="23.25" customHeight="1" x14ac:dyDescent="0.25"/>
    <row r="8920" ht="23.25" customHeight="1" x14ac:dyDescent="0.25"/>
    <row r="8921" ht="23.25" customHeight="1" x14ac:dyDescent="0.25"/>
    <row r="8922" ht="23.25" customHeight="1" x14ac:dyDescent="0.25"/>
    <row r="8923" ht="23.25" customHeight="1" x14ac:dyDescent="0.25"/>
    <row r="8924" ht="23.25" customHeight="1" x14ac:dyDescent="0.25"/>
    <row r="8925" ht="23.25" customHeight="1" x14ac:dyDescent="0.25"/>
    <row r="8926" ht="23.25" customHeight="1" x14ac:dyDescent="0.25"/>
    <row r="8927" ht="23.25" customHeight="1" x14ac:dyDescent="0.25"/>
    <row r="8928" ht="23.25" customHeight="1" x14ac:dyDescent="0.25"/>
    <row r="8929" ht="23.25" customHeight="1" x14ac:dyDescent="0.25"/>
    <row r="8930" ht="23.25" customHeight="1" x14ac:dyDescent="0.25"/>
    <row r="8931" ht="23.25" customHeight="1" x14ac:dyDescent="0.25"/>
    <row r="8932" ht="23.25" customHeight="1" x14ac:dyDescent="0.25"/>
    <row r="8933" ht="23.25" customHeight="1" x14ac:dyDescent="0.25"/>
    <row r="8934" ht="23.25" customHeight="1" x14ac:dyDescent="0.25"/>
    <row r="8935" ht="23.25" customHeight="1" x14ac:dyDescent="0.25"/>
    <row r="8936" ht="23.25" customHeight="1" x14ac:dyDescent="0.25"/>
    <row r="8937" ht="23.25" customHeight="1" x14ac:dyDescent="0.25"/>
    <row r="8938" ht="23.25" customHeight="1" x14ac:dyDescent="0.25"/>
    <row r="8939" ht="23.25" customHeight="1" x14ac:dyDescent="0.25"/>
    <row r="8940" ht="23.25" customHeight="1" x14ac:dyDescent="0.25"/>
    <row r="8941" ht="23.25" customHeight="1" x14ac:dyDescent="0.25"/>
    <row r="8942" ht="23.25" customHeight="1" x14ac:dyDescent="0.25"/>
    <row r="8943" ht="23.25" customHeight="1" x14ac:dyDescent="0.25"/>
    <row r="8944" ht="23.25" customHeight="1" x14ac:dyDescent="0.25"/>
    <row r="8945" ht="23.25" customHeight="1" x14ac:dyDescent="0.25"/>
    <row r="8946" ht="23.25" customHeight="1" x14ac:dyDescent="0.25"/>
    <row r="8947" ht="23.25" customHeight="1" x14ac:dyDescent="0.25"/>
    <row r="8948" ht="23.25" customHeight="1" x14ac:dyDescent="0.25"/>
    <row r="8949" ht="23.25" customHeight="1" x14ac:dyDescent="0.25"/>
    <row r="8950" ht="23.25" customHeight="1" x14ac:dyDescent="0.25"/>
    <row r="8951" ht="23.25" customHeight="1" x14ac:dyDescent="0.25"/>
    <row r="8952" ht="23.25" customHeight="1" x14ac:dyDescent="0.25"/>
    <row r="8953" ht="23.25" customHeight="1" x14ac:dyDescent="0.25"/>
    <row r="8954" ht="23.25" customHeight="1" x14ac:dyDescent="0.25"/>
    <row r="8955" ht="23.25" customHeight="1" x14ac:dyDescent="0.25"/>
    <row r="8956" ht="23.25" customHeight="1" x14ac:dyDescent="0.25"/>
    <row r="8957" ht="23.25" customHeight="1" x14ac:dyDescent="0.25"/>
    <row r="8958" ht="23.25" customHeight="1" x14ac:dyDescent="0.25"/>
    <row r="8959" ht="23.25" customHeight="1" x14ac:dyDescent="0.25"/>
    <row r="8960" ht="23.25" customHeight="1" x14ac:dyDescent="0.25"/>
    <row r="8961" ht="23.25" customHeight="1" x14ac:dyDescent="0.25"/>
    <row r="8962" ht="23.25" customHeight="1" x14ac:dyDescent="0.25"/>
    <row r="8963" ht="23.25" customHeight="1" x14ac:dyDescent="0.25"/>
    <row r="8964" ht="23.25" customHeight="1" x14ac:dyDescent="0.25"/>
    <row r="8965" ht="23.25" customHeight="1" x14ac:dyDescent="0.25"/>
    <row r="8966" ht="23.25" customHeight="1" x14ac:dyDescent="0.25"/>
    <row r="8967" ht="23.25" customHeight="1" x14ac:dyDescent="0.25"/>
    <row r="8968" ht="23.25" customHeight="1" x14ac:dyDescent="0.25"/>
    <row r="8969" ht="23.25" customHeight="1" x14ac:dyDescent="0.25"/>
    <row r="8970" ht="23.25" customHeight="1" x14ac:dyDescent="0.25"/>
    <row r="8971" ht="23.25" customHeight="1" x14ac:dyDescent="0.25"/>
    <row r="8972" ht="23.25" customHeight="1" x14ac:dyDescent="0.25"/>
    <row r="8973" ht="23.25" customHeight="1" x14ac:dyDescent="0.25"/>
    <row r="8974" ht="23.25" customHeight="1" x14ac:dyDescent="0.25"/>
    <row r="8975" ht="23.25" customHeight="1" x14ac:dyDescent="0.25"/>
    <row r="8976" ht="23.25" customHeight="1" x14ac:dyDescent="0.25"/>
    <row r="8977" ht="23.25" customHeight="1" x14ac:dyDescent="0.25"/>
    <row r="8978" ht="23.25" customHeight="1" x14ac:dyDescent="0.25"/>
    <row r="8979" ht="23.25" customHeight="1" x14ac:dyDescent="0.25"/>
    <row r="8980" ht="23.25" customHeight="1" x14ac:dyDescent="0.25"/>
    <row r="8981" ht="23.25" customHeight="1" x14ac:dyDescent="0.25"/>
    <row r="8982" ht="23.25" customHeight="1" x14ac:dyDescent="0.25"/>
    <row r="8983" ht="23.25" customHeight="1" x14ac:dyDescent="0.25"/>
    <row r="8984" ht="23.25" customHeight="1" x14ac:dyDescent="0.25"/>
    <row r="8985" ht="23.25" customHeight="1" x14ac:dyDescent="0.25"/>
    <row r="8986" ht="23.25" customHeight="1" x14ac:dyDescent="0.25"/>
    <row r="8987" ht="23.25" customHeight="1" x14ac:dyDescent="0.25"/>
    <row r="8988" ht="23.25" customHeight="1" x14ac:dyDescent="0.25"/>
    <row r="8989" ht="23.25" customHeight="1" x14ac:dyDescent="0.25"/>
    <row r="8990" ht="23.25" customHeight="1" x14ac:dyDescent="0.25"/>
    <row r="8991" ht="23.25" customHeight="1" x14ac:dyDescent="0.25"/>
    <row r="8992" ht="23.25" customHeight="1" x14ac:dyDescent="0.25"/>
    <row r="8993" ht="23.25" customHeight="1" x14ac:dyDescent="0.25"/>
    <row r="8994" ht="23.25" customHeight="1" x14ac:dyDescent="0.25"/>
    <row r="8995" ht="23.25" customHeight="1" x14ac:dyDescent="0.25"/>
    <row r="8996" ht="23.25" customHeight="1" x14ac:dyDescent="0.25"/>
    <row r="8997" ht="23.25" customHeight="1" x14ac:dyDescent="0.25"/>
    <row r="8998" ht="23.25" customHeight="1" x14ac:dyDescent="0.25"/>
    <row r="8999" ht="23.25" customHeight="1" x14ac:dyDescent="0.25"/>
    <row r="9000" ht="23.25" customHeight="1" x14ac:dyDescent="0.25"/>
    <row r="9001" ht="23.25" customHeight="1" x14ac:dyDescent="0.25"/>
    <row r="9002" ht="23.25" customHeight="1" x14ac:dyDescent="0.25"/>
    <row r="9003" ht="23.25" customHeight="1" x14ac:dyDescent="0.25"/>
    <row r="9004" ht="23.25" customHeight="1" x14ac:dyDescent="0.25"/>
    <row r="9005" ht="23.25" customHeight="1" x14ac:dyDescent="0.25"/>
    <row r="9006" ht="23.25" customHeight="1" x14ac:dyDescent="0.25"/>
    <row r="9007" ht="23.25" customHeight="1" x14ac:dyDescent="0.25"/>
    <row r="9008" ht="23.25" customHeight="1" x14ac:dyDescent="0.25"/>
    <row r="9009" ht="23.25" customHeight="1" x14ac:dyDescent="0.25"/>
    <row r="9010" ht="23.25" customHeight="1" x14ac:dyDescent="0.25"/>
    <row r="9011" ht="23.25" customHeight="1" x14ac:dyDescent="0.25"/>
    <row r="9012" ht="23.25" customHeight="1" x14ac:dyDescent="0.25"/>
    <row r="9013" ht="23.25" customHeight="1" x14ac:dyDescent="0.25"/>
    <row r="9014" ht="23.25" customHeight="1" x14ac:dyDescent="0.25"/>
    <row r="9015" ht="23.25" customHeight="1" x14ac:dyDescent="0.25"/>
    <row r="9016" ht="23.25" customHeight="1" x14ac:dyDescent="0.25"/>
    <row r="9017" ht="23.25" customHeight="1" x14ac:dyDescent="0.25"/>
    <row r="9018" ht="23.25" customHeight="1" x14ac:dyDescent="0.25"/>
    <row r="9019" ht="23.25" customHeight="1" x14ac:dyDescent="0.25"/>
    <row r="9020" ht="23.25" customHeight="1" x14ac:dyDescent="0.25"/>
    <row r="9021" ht="23.25" customHeight="1" x14ac:dyDescent="0.25"/>
    <row r="9022" ht="23.25" customHeight="1" x14ac:dyDescent="0.25"/>
    <row r="9023" ht="23.25" customHeight="1" x14ac:dyDescent="0.25"/>
    <row r="9024" ht="23.25" customHeight="1" x14ac:dyDescent="0.25"/>
    <row r="9025" ht="23.25" customHeight="1" x14ac:dyDescent="0.25"/>
    <row r="9026" ht="23.25" customHeight="1" x14ac:dyDescent="0.25"/>
    <row r="9027" ht="23.25" customHeight="1" x14ac:dyDescent="0.25"/>
    <row r="9028" ht="23.25" customHeight="1" x14ac:dyDescent="0.25"/>
    <row r="9029" ht="23.25" customHeight="1" x14ac:dyDescent="0.25"/>
    <row r="9030" ht="23.25" customHeight="1" x14ac:dyDescent="0.25"/>
    <row r="9031" ht="23.25" customHeight="1" x14ac:dyDescent="0.25"/>
    <row r="9032" ht="23.25" customHeight="1" x14ac:dyDescent="0.25"/>
    <row r="9033" ht="23.25" customHeight="1" x14ac:dyDescent="0.25"/>
    <row r="9034" ht="23.25" customHeight="1" x14ac:dyDescent="0.25"/>
    <row r="9035" ht="23.25" customHeight="1" x14ac:dyDescent="0.25"/>
    <row r="9036" ht="23.25" customHeight="1" x14ac:dyDescent="0.25"/>
    <row r="9037" ht="23.25" customHeight="1" x14ac:dyDescent="0.25"/>
    <row r="9038" ht="23.25" customHeight="1" x14ac:dyDescent="0.25"/>
    <row r="9039" ht="23.25" customHeight="1" x14ac:dyDescent="0.25"/>
    <row r="9040" ht="23.25" customHeight="1" x14ac:dyDescent="0.25"/>
    <row r="9041" ht="23.25" customHeight="1" x14ac:dyDescent="0.25"/>
    <row r="9042" ht="23.25" customHeight="1" x14ac:dyDescent="0.25"/>
    <row r="9043" ht="23.25" customHeight="1" x14ac:dyDescent="0.25"/>
    <row r="9044" ht="23.25" customHeight="1" x14ac:dyDescent="0.25"/>
    <row r="9045" ht="23.25" customHeight="1" x14ac:dyDescent="0.25"/>
    <row r="9046" ht="23.25" customHeight="1" x14ac:dyDescent="0.25"/>
    <row r="9047" ht="23.25" customHeight="1" x14ac:dyDescent="0.25"/>
    <row r="9048" ht="23.25" customHeight="1" x14ac:dyDescent="0.25"/>
    <row r="9049" ht="23.25" customHeight="1" x14ac:dyDescent="0.25"/>
    <row r="9050" ht="23.25" customHeight="1" x14ac:dyDescent="0.25"/>
    <row r="9051" ht="23.25" customHeight="1" x14ac:dyDescent="0.25"/>
    <row r="9052" ht="23.25" customHeight="1" x14ac:dyDescent="0.25"/>
    <row r="9053" ht="23.25" customHeight="1" x14ac:dyDescent="0.25"/>
    <row r="9054" ht="23.25" customHeight="1" x14ac:dyDescent="0.25"/>
    <row r="9055" ht="23.25" customHeight="1" x14ac:dyDescent="0.25"/>
    <row r="9056" ht="23.25" customHeight="1" x14ac:dyDescent="0.25"/>
    <row r="9057" ht="23.25" customHeight="1" x14ac:dyDescent="0.25"/>
    <row r="9058" ht="23.25" customHeight="1" x14ac:dyDescent="0.25"/>
    <row r="9059" ht="23.25" customHeight="1" x14ac:dyDescent="0.25"/>
    <row r="9060" ht="23.25" customHeight="1" x14ac:dyDescent="0.25"/>
    <row r="9061" ht="23.25" customHeight="1" x14ac:dyDescent="0.25"/>
    <row r="9062" ht="23.25" customHeight="1" x14ac:dyDescent="0.25"/>
    <row r="9063" ht="23.25" customHeight="1" x14ac:dyDescent="0.25"/>
    <row r="9064" ht="23.25" customHeight="1" x14ac:dyDescent="0.25"/>
    <row r="9065" ht="23.25" customHeight="1" x14ac:dyDescent="0.25"/>
    <row r="9066" ht="23.25" customHeight="1" x14ac:dyDescent="0.25"/>
    <row r="9067" ht="23.25" customHeight="1" x14ac:dyDescent="0.25"/>
    <row r="9068" ht="23.25" customHeight="1" x14ac:dyDescent="0.25"/>
    <row r="9069" ht="23.25" customHeight="1" x14ac:dyDescent="0.25"/>
    <row r="9070" ht="23.25" customHeight="1" x14ac:dyDescent="0.25"/>
    <row r="9071" ht="23.25" customHeight="1" x14ac:dyDescent="0.25"/>
    <row r="9072" ht="23.25" customHeight="1" x14ac:dyDescent="0.25"/>
    <row r="9073" ht="23.25" customHeight="1" x14ac:dyDescent="0.25"/>
    <row r="9074" ht="23.25" customHeight="1" x14ac:dyDescent="0.25"/>
    <row r="9075" ht="23.25" customHeight="1" x14ac:dyDescent="0.25"/>
    <row r="9076" ht="23.25" customHeight="1" x14ac:dyDescent="0.25"/>
    <row r="9077" ht="23.25" customHeight="1" x14ac:dyDescent="0.25"/>
    <row r="9078" ht="23.25" customHeight="1" x14ac:dyDescent="0.25"/>
    <row r="9079" ht="23.25" customHeight="1" x14ac:dyDescent="0.25"/>
    <row r="9080" ht="23.25" customHeight="1" x14ac:dyDescent="0.25"/>
    <row r="9081" ht="23.25" customHeight="1" x14ac:dyDescent="0.25"/>
    <row r="9082" ht="23.25" customHeight="1" x14ac:dyDescent="0.25"/>
    <row r="9083" ht="23.25" customHeight="1" x14ac:dyDescent="0.25"/>
    <row r="9084" ht="23.25" customHeight="1" x14ac:dyDescent="0.25"/>
    <row r="9085" ht="23.25" customHeight="1" x14ac:dyDescent="0.25"/>
    <row r="9086" ht="23.25" customHeight="1" x14ac:dyDescent="0.25"/>
    <row r="9087" ht="23.25" customHeight="1" x14ac:dyDescent="0.25"/>
    <row r="9088" ht="23.25" customHeight="1" x14ac:dyDescent="0.25"/>
    <row r="9089" ht="23.25" customHeight="1" x14ac:dyDescent="0.25"/>
    <row r="9090" ht="23.25" customHeight="1" x14ac:dyDescent="0.25"/>
    <row r="9091" ht="23.25" customHeight="1" x14ac:dyDescent="0.25"/>
    <row r="9092" ht="23.25" customHeight="1" x14ac:dyDescent="0.25"/>
    <row r="9093" ht="23.25" customHeight="1" x14ac:dyDescent="0.25"/>
    <row r="9094" ht="23.25" customHeight="1" x14ac:dyDescent="0.25"/>
    <row r="9095" ht="23.25" customHeight="1" x14ac:dyDescent="0.25"/>
    <row r="9096" ht="23.25" customHeight="1" x14ac:dyDescent="0.25"/>
    <row r="9097" ht="23.25" customHeight="1" x14ac:dyDescent="0.25"/>
    <row r="9098" ht="23.25" customHeight="1" x14ac:dyDescent="0.25"/>
    <row r="9099" ht="23.25" customHeight="1" x14ac:dyDescent="0.25"/>
    <row r="9100" ht="23.25" customHeight="1" x14ac:dyDescent="0.25"/>
    <row r="9101" ht="23.25" customHeight="1" x14ac:dyDescent="0.25"/>
    <row r="9102" ht="23.25" customHeight="1" x14ac:dyDescent="0.25"/>
    <row r="9103" ht="23.25" customHeight="1" x14ac:dyDescent="0.25"/>
    <row r="9104" ht="23.25" customHeight="1" x14ac:dyDescent="0.25"/>
    <row r="9105" ht="23.25" customHeight="1" x14ac:dyDescent="0.25"/>
    <row r="9106" ht="23.25" customHeight="1" x14ac:dyDescent="0.25"/>
    <row r="9107" ht="23.25" customHeight="1" x14ac:dyDescent="0.25"/>
    <row r="9108" ht="23.25" customHeight="1" x14ac:dyDescent="0.25"/>
    <row r="9109" ht="23.25" customHeight="1" x14ac:dyDescent="0.25"/>
    <row r="9110" ht="23.25" customHeight="1" x14ac:dyDescent="0.25"/>
    <row r="9111" ht="23.25" customHeight="1" x14ac:dyDescent="0.25"/>
    <row r="9112" ht="23.25" customHeight="1" x14ac:dyDescent="0.25"/>
    <row r="9113" ht="23.25" customHeight="1" x14ac:dyDescent="0.25"/>
    <row r="9114" ht="23.25" customHeight="1" x14ac:dyDescent="0.25"/>
    <row r="9115" ht="23.25" customHeight="1" x14ac:dyDescent="0.25"/>
    <row r="9116" ht="23.25" customHeight="1" x14ac:dyDescent="0.25"/>
    <row r="9117" ht="23.25" customHeight="1" x14ac:dyDescent="0.25"/>
    <row r="9118" ht="23.25" customHeight="1" x14ac:dyDescent="0.25"/>
    <row r="9119" ht="23.25" customHeight="1" x14ac:dyDescent="0.25"/>
    <row r="9120" ht="23.25" customHeight="1" x14ac:dyDescent="0.25"/>
    <row r="9121" ht="23.25" customHeight="1" x14ac:dyDescent="0.25"/>
    <row r="9122" ht="23.25" customHeight="1" x14ac:dyDescent="0.25"/>
    <row r="9123" ht="23.25" customHeight="1" x14ac:dyDescent="0.25"/>
    <row r="9124" ht="23.25" customHeight="1" x14ac:dyDescent="0.25"/>
    <row r="9125" ht="23.25" customHeight="1" x14ac:dyDescent="0.25"/>
    <row r="9126" ht="23.25" customHeight="1" x14ac:dyDescent="0.25"/>
    <row r="9127" ht="23.25" customHeight="1" x14ac:dyDescent="0.25"/>
    <row r="9128" ht="23.25" customHeight="1" x14ac:dyDescent="0.25"/>
    <row r="9129" ht="23.25" customHeight="1" x14ac:dyDescent="0.25"/>
    <row r="9130" ht="23.25" customHeight="1" x14ac:dyDescent="0.25"/>
    <row r="9131" ht="23.25" customHeight="1" x14ac:dyDescent="0.25"/>
    <row r="9132" ht="23.25" customHeight="1" x14ac:dyDescent="0.25"/>
    <row r="9133" ht="23.25" customHeight="1" x14ac:dyDescent="0.25"/>
    <row r="9134" ht="23.25" customHeight="1" x14ac:dyDescent="0.25"/>
    <row r="9135" ht="23.25" customHeight="1" x14ac:dyDescent="0.25"/>
    <row r="9136" ht="23.25" customHeight="1" x14ac:dyDescent="0.25"/>
    <row r="9137" ht="23.25" customHeight="1" x14ac:dyDescent="0.25"/>
    <row r="9138" ht="23.25" customHeight="1" x14ac:dyDescent="0.25"/>
    <row r="9139" ht="23.25" customHeight="1" x14ac:dyDescent="0.25"/>
    <row r="9140" ht="23.25" customHeight="1" x14ac:dyDescent="0.25"/>
    <row r="9141" ht="23.25" customHeight="1" x14ac:dyDescent="0.25"/>
    <row r="9142" ht="23.25" customHeight="1" x14ac:dyDescent="0.25"/>
    <row r="9143" ht="23.25" customHeight="1" x14ac:dyDescent="0.25"/>
    <row r="9144" ht="23.25" customHeight="1" x14ac:dyDescent="0.25"/>
    <row r="9145" ht="23.25" customHeight="1" x14ac:dyDescent="0.25"/>
    <row r="9146" ht="23.25" customHeight="1" x14ac:dyDescent="0.25"/>
    <row r="9147" ht="23.25" customHeight="1" x14ac:dyDescent="0.25"/>
    <row r="9148" ht="23.25" customHeight="1" x14ac:dyDescent="0.25"/>
    <row r="9149" ht="23.25" customHeight="1" x14ac:dyDescent="0.25"/>
    <row r="9150" ht="23.25" customHeight="1" x14ac:dyDescent="0.25"/>
    <row r="9151" ht="23.25" customHeight="1" x14ac:dyDescent="0.25"/>
    <row r="9152" ht="23.25" customHeight="1" x14ac:dyDescent="0.25"/>
    <row r="9153" ht="23.25" customHeight="1" x14ac:dyDescent="0.25"/>
    <row r="9154" ht="23.25" customHeight="1" x14ac:dyDescent="0.25"/>
    <row r="9155" ht="23.25" customHeight="1" x14ac:dyDescent="0.25"/>
    <row r="9156" ht="23.25" customHeight="1" x14ac:dyDescent="0.25"/>
    <row r="9157" ht="23.25" customHeight="1" x14ac:dyDescent="0.25"/>
    <row r="9158" ht="23.25" customHeight="1" x14ac:dyDescent="0.25"/>
    <row r="9159" ht="23.25" customHeight="1" x14ac:dyDescent="0.25"/>
    <row r="9160" ht="23.25" customHeight="1" x14ac:dyDescent="0.25"/>
    <row r="9161" ht="23.25" customHeight="1" x14ac:dyDescent="0.25"/>
    <row r="9162" ht="23.25" customHeight="1" x14ac:dyDescent="0.25"/>
    <row r="9163" ht="23.25" customHeight="1" x14ac:dyDescent="0.25"/>
    <row r="9164" ht="23.25" customHeight="1" x14ac:dyDescent="0.25"/>
    <row r="9165" ht="23.25" customHeight="1" x14ac:dyDescent="0.25"/>
    <row r="9166" ht="23.25" customHeight="1" x14ac:dyDescent="0.25"/>
    <row r="9167" ht="23.25" customHeight="1" x14ac:dyDescent="0.25"/>
    <row r="9168" ht="23.25" customHeight="1" x14ac:dyDescent="0.25"/>
    <row r="9169" ht="23.25" customHeight="1" x14ac:dyDescent="0.25"/>
    <row r="9170" ht="23.25" customHeight="1" x14ac:dyDescent="0.25"/>
    <row r="9171" ht="23.25" customHeight="1" x14ac:dyDescent="0.25"/>
    <row r="9172" ht="23.25" customHeight="1" x14ac:dyDescent="0.25"/>
    <row r="9173" ht="23.25" customHeight="1" x14ac:dyDescent="0.25"/>
    <row r="9174" ht="23.25" customHeight="1" x14ac:dyDescent="0.25"/>
    <row r="9175" ht="23.25" customHeight="1" x14ac:dyDescent="0.25"/>
    <row r="9176" ht="23.25" customHeight="1" x14ac:dyDescent="0.25"/>
    <row r="9177" ht="23.25" customHeight="1" x14ac:dyDescent="0.25"/>
    <row r="9178" ht="23.25" customHeight="1" x14ac:dyDescent="0.25"/>
    <row r="9179" ht="23.25" customHeight="1" x14ac:dyDescent="0.25"/>
    <row r="9180" ht="23.25" customHeight="1" x14ac:dyDescent="0.25"/>
    <row r="9181" ht="23.25" customHeight="1" x14ac:dyDescent="0.25"/>
    <row r="9182" ht="23.25" customHeight="1" x14ac:dyDescent="0.25"/>
    <row r="9183" ht="23.25" customHeight="1" x14ac:dyDescent="0.25"/>
    <row r="9184" ht="23.25" customHeight="1" x14ac:dyDescent="0.25"/>
    <row r="9185" ht="23.25" customHeight="1" x14ac:dyDescent="0.25"/>
    <row r="9186" ht="23.25" customHeight="1" x14ac:dyDescent="0.25"/>
    <row r="9187" ht="23.25" customHeight="1" x14ac:dyDescent="0.25"/>
    <row r="9188" ht="23.25" customHeight="1" x14ac:dyDescent="0.25"/>
    <row r="9189" ht="23.25" customHeight="1" x14ac:dyDescent="0.25"/>
    <row r="9190" ht="23.25" customHeight="1" x14ac:dyDescent="0.25"/>
    <row r="9191" ht="23.25" customHeight="1" x14ac:dyDescent="0.25"/>
    <row r="9192" ht="23.25" customHeight="1" x14ac:dyDescent="0.25"/>
    <row r="9193" ht="23.25" customHeight="1" x14ac:dyDescent="0.25"/>
    <row r="9194" ht="23.25" customHeight="1" x14ac:dyDescent="0.25"/>
    <row r="9195" ht="23.25" customHeight="1" x14ac:dyDescent="0.25"/>
    <row r="9196" ht="23.25" customHeight="1" x14ac:dyDescent="0.25"/>
    <row r="9197" ht="23.25" customHeight="1" x14ac:dyDescent="0.25"/>
    <row r="9198" ht="23.25" customHeight="1" x14ac:dyDescent="0.25"/>
    <row r="9199" ht="23.25" customHeight="1" x14ac:dyDescent="0.25"/>
    <row r="9200" ht="23.25" customHeight="1" x14ac:dyDescent="0.25"/>
    <row r="9201" ht="23.25" customHeight="1" x14ac:dyDescent="0.25"/>
    <row r="9202" ht="23.25" customHeight="1" x14ac:dyDescent="0.25"/>
    <row r="9203" ht="23.25" customHeight="1" x14ac:dyDescent="0.25"/>
    <row r="9204" ht="23.25" customHeight="1" x14ac:dyDescent="0.25"/>
    <row r="9205" ht="23.25" customHeight="1" x14ac:dyDescent="0.25"/>
    <row r="9206" ht="23.25" customHeight="1" x14ac:dyDescent="0.25"/>
    <row r="9207" ht="23.25" customHeight="1" x14ac:dyDescent="0.25"/>
    <row r="9208" ht="23.25" customHeight="1" x14ac:dyDescent="0.25"/>
    <row r="9209" ht="23.25" customHeight="1" x14ac:dyDescent="0.25"/>
    <row r="9210" ht="23.25" customHeight="1" x14ac:dyDescent="0.25"/>
    <row r="9211" ht="23.25" customHeight="1" x14ac:dyDescent="0.25"/>
    <row r="9212" ht="23.25" customHeight="1" x14ac:dyDescent="0.25"/>
    <row r="9213" ht="23.25" customHeight="1" x14ac:dyDescent="0.25"/>
    <row r="9214" ht="23.25" customHeight="1" x14ac:dyDescent="0.25"/>
    <row r="9215" ht="23.25" customHeight="1" x14ac:dyDescent="0.25"/>
    <row r="9216" ht="23.25" customHeight="1" x14ac:dyDescent="0.25"/>
    <row r="9217" ht="23.25" customHeight="1" x14ac:dyDescent="0.25"/>
    <row r="9218" ht="23.25" customHeight="1" x14ac:dyDescent="0.25"/>
    <row r="9219" ht="23.25" customHeight="1" x14ac:dyDescent="0.25"/>
    <row r="9220" ht="23.25" customHeight="1" x14ac:dyDescent="0.25"/>
    <row r="9221" ht="23.25" customHeight="1" x14ac:dyDescent="0.25"/>
    <row r="9222" ht="23.25" customHeight="1" x14ac:dyDescent="0.25"/>
    <row r="9223" ht="23.25" customHeight="1" x14ac:dyDescent="0.25"/>
    <row r="9224" ht="23.25" customHeight="1" x14ac:dyDescent="0.25"/>
    <row r="9225" ht="23.25" customHeight="1" x14ac:dyDescent="0.25"/>
    <row r="9226" ht="23.25" customHeight="1" x14ac:dyDescent="0.25"/>
    <row r="9227" ht="23.25" customHeight="1" x14ac:dyDescent="0.25"/>
    <row r="9228" ht="23.25" customHeight="1" x14ac:dyDescent="0.25"/>
    <row r="9229" ht="23.25" customHeight="1" x14ac:dyDescent="0.25"/>
    <row r="9230" ht="23.25" customHeight="1" x14ac:dyDescent="0.25"/>
    <row r="9231" ht="23.25" customHeight="1" x14ac:dyDescent="0.25"/>
    <row r="9232" ht="23.25" customHeight="1" x14ac:dyDescent="0.25"/>
    <row r="9233" ht="23.25" customHeight="1" x14ac:dyDescent="0.25"/>
    <row r="9234" ht="23.25" customHeight="1" x14ac:dyDescent="0.25"/>
    <row r="9235" ht="23.25" customHeight="1" x14ac:dyDescent="0.25"/>
    <row r="9236" ht="23.25" customHeight="1" x14ac:dyDescent="0.25"/>
    <row r="9237" ht="23.25" customHeight="1" x14ac:dyDescent="0.25"/>
    <row r="9238" ht="23.25" customHeight="1" x14ac:dyDescent="0.25"/>
    <row r="9239" ht="23.25" customHeight="1" x14ac:dyDescent="0.25"/>
    <row r="9240" ht="23.25" customHeight="1" x14ac:dyDescent="0.25"/>
    <row r="9241" ht="23.25" customHeight="1" x14ac:dyDescent="0.25"/>
    <row r="9242" ht="23.25" customHeight="1" x14ac:dyDescent="0.25"/>
    <row r="9243" ht="23.25" customHeight="1" x14ac:dyDescent="0.25"/>
    <row r="9244" ht="23.25" customHeight="1" x14ac:dyDescent="0.25"/>
    <row r="9245" ht="23.25" customHeight="1" x14ac:dyDescent="0.25"/>
    <row r="9246" ht="23.25" customHeight="1" x14ac:dyDescent="0.25"/>
    <row r="9247" ht="23.25" customHeight="1" x14ac:dyDescent="0.25"/>
    <row r="9248" ht="23.25" customHeight="1" x14ac:dyDescent="0.25"/>
    <row r="9249" ht="23.25" customHeight="1" x14ac:dyDescent="0.25"/>
    <row r="9250" ht="23.25" customHeight="1" x14ac:dyDescent="0.25"/>
    <row r="9251" ht="23.25" customHeight="1" x14ac:dyDescent="0.25"/>
    <row r="9252" ht="23.25" customHeight="1" x14ac:dyDescent="0.25"/>
    <row r="9253" ht="23.25" customHeight="1" x14ac:dyDescent="0.25"/>
    <row r="9254" ht="23.25" customHeight="1" x14ac:dyDescent="0.25"/>
    <row r="9255" ht="23.25" customHeight="1" x14ac:dyDescent="0.25"/>
    <row r="9256" ht="23.25" customHeight="1" x14ac:dyDescent="0.25"/>
    <row r="9257" ht="23.25" customHeight="1" x14ac:dyDescent="0.25"/>
    <row r="9258" ht="23.25" customHeight="1" x14ac:dyDescent="0.25"/>
    <row r="9259" ht="23.25" customHeight="1" x14ac:dyDescent="0.25"/>
    <row r="9260" ht="23.25" customHeight="1" x14ac:dyDescent="0.25"/>
    <row r="9261" ht="23.25" customHeight="1" x14ac:dyDescent="0.25"/>
    <row r="9262" ht="23.25" customHeight="1" x14ac:dyDescent="0.25"/>
    <row r="9263" ht="23.25" customHeight="1" x14ac:dyDescent="0.25"/>
    <row r="9264" ht="23.25" customHeight="1" x14ac:dyDescent="0.25"/>
    <row r="9265" ht="23.25" customHeight="1" x14ac:dyDescent="0.25"/>
    <row r="9266" ht="23.25" customHeight="1" x14ac:dyDescent="0.25"/>
    <row r="9267" ht="23.25" customHeight="1" x14ac:dyDescent="0.25"/>
    <row r="9268" ht="23.25" customHeight="1" x14ac:dyDescent="0.25"/>
    <row r="9269" ht="23.25" customHeight="1" x14ac:dyDescent="0.25"/>
    <row r="9270" ht="23.25" customHeight="1" x14ac:dyDescent="0.25"/>
    <row r="9271" ht="23.25" customHeight="1" x14ac:dyDescent="0.25"/>
    <row r="9272" ht="23.25" customHeight="1" x14ac:dyDescent="0.25"/>
    <row r="9273" ht="23.25" customHeight="1" x14ac:dyDescent="0.25"/>
    <row r="9274" ht="23.25" customHeight="1" x14ac:dyDescent="0.25"/>
    <row r="9275" ht="23.25" customHeight="1" x14ac:dyDescent="0.25"/>
    <row r="9276" ht="23.25" customHeight="1" x14ac:dyDescent="0.25"/>
    <row r="9277" ht="23.25" customHeight="1" x14ac:dyDescent="0.25"/>
    <row r="9278" ht="23.25" customHeight="1" x14ac:dyDescent="0.25"/>
    <row r="9279" ht="23.25" customHeight="1" x14ac:dyDescent="0.25"/>
    <row r="9280" ht="23.25" customHeight="1" x14ac:dyDescent="0.25"/>
    <row r="9281" ht="23.25" customHeight="1" x14ac:dyDescent="0.25"/>
    <row r="9282" ht="23.25" customHeight="1" x14ac:dyDescent="0.25"/>
    <row r="9283" ht="23.25" customHeight="1" x14ac:dyDescent="0.25"/>
    <row r="9284" ht="23.25" customHeight="1" x14ac:dyDescent="0.25"/>
    <row r="9285" ht="23.25" customHeight="1" x14ac:dyDescent="0.25"/>
    <row r="9286" ht="23.25" customHeight="1" x14ac:dyDescent="0.25"/>
    <row r="9287" ht="23.25" customHeight="1" x14ac:dyDescent="0.25"/>
    <row r="9288" ht="23.25" customHeight="1" x14ac:dyDescent="0.25"/>
    <row r="9289" ht="23.25" customHeight="1" x14ac:dyDescent="0.25"/>
    <row r="9290" ht="23.25" customHeight="1" x14ac:dyDescent="0.25"/>
    <row r="9291" ht="23.25" customHeight="1" x14ac:dyDescent="0.25"/>
    <row r="9292" ht="23.25" customHeight="1" x14ac:dyDescent="0.25"/>
    <row r="9293" ht="23.25" customHeight="1" x14ac:dyDescent="0.25"/>
    <row r="9294" ht="23.25" customHeight="1" x14ac:dyDescent="0.25"/>
    <row r="9295" ht="23.25" customHeight="1" x14ac:dyDescent="0.25"/>
    <row r="9296" ht="23.25" customHeight="1" x14ac:dyDescent="0.25"/>
    <row r="9297" ht="23.25" customHeight="1" x14ac:dyDescent="0.25"/>
    <row r="9298" ht="23.25" customHeight="1" x14ac:dyDescent="0.25"/>
    <row r="9299" ht="23.25" customHeight="1" x14ac:dyDescent="0.25"/>
    <row r="9300" ht="23.25" customHeight="1" x14ac:dyDescent="0.25"/>
    <row r="9301" ht="23.25" customHeight="1" x14ac:dyDescent="0.25"/>
    <row r="9302" ht="23.25" customHeight="1" x14ac:dyDescent="0.25"/>
    <row r="9303" ht="23.25" customHeight="1" x14ac:dyDescent="0.25"/>
    <row r="9304" ht="23.25" customHeight="1" x14ac:dyDescent="0.25"/>
    <row r="9305" ht="23.25" customHeight="1" x14ac:dyDescent="0.25"/>
    <row r="9306" ht="23.25" customHeight="1" x14ac:dyDescent="0.25"/>
    <row r="9307" ht="23.25" customHeight="1" x14ac:dyDescent="0.25"/>
    <row r="9308" ht="23.25" customHeight="1" x14ac:dyDescent="0.25"/>
    <row r="9309" ht="23.25" customHeight="1" x14ac:dyDescent="0.25"/>
    <row r="9310" ht="23.25" customHeight="1" x14ac:dyDescent="0.25"/>
    <row r="9311" ht="23.25" customHeight="1" x14ac:dyDescent="0.25"/>
    <row r="9312" ht="23.25" customHeight="1" x14ac:dyDescent="0.25"/>
    <row r="9313" ht="23.25" customHeight="1" x14ac:dyDescent="0.25"/>
    <row r="9314" ht="23.25" customHeight="1" x14ac:dyDescent="0.25"/>
    <row r="9315" ht="23.25" customHeight="1" x14ac:dyDescent="0.25"/>
    <row r="9316" ht="23.25" customHeight="1" x14ac:dyDescent="0.25"/>
    <row r="9317" ht="23.25" customHeight="1" x14ac:dyDescent="0.25"/>
    <row r="9318" ht="23.25" customHeight="1" x14ac:dyDescent="0.25"/>
    <row r="9319" ht="23.25" customHeight="1" x14ac:dyDescent="0.25"/>
    <row r="9320" ht="23.25" customHeight="1" x14ac:dyDescent="0.25"/>
    <row r="9321" ht="23.25" customHeight="1" x14ac:dyDescent="0.25"/>
    <row r="9322" ht="23.25" customHeight="1" x14ac:dyDescent="0.25"/>
    <row r="9323" ht="23.25" customHeight="1" x14ac:dyDescent="0.25"/>
    <row r="9324" ht="23.25" customHeight="1" x14ac:dyDescent="0.25"/>
    <row r="9325" ht="23.25" customHeight="1" x14ac:dyDescent="0.25"/>
    <row r="9326" ht="23.25" customHeight="1" x14ac:dyDescent="0.25"/>
    <row r="9327" ht="23.25" customHeight="1" x14ac:dyDescent="0.25"/>
    <row r="9328" ht="23.25" customHeight="1" x14ac:dyDescent="0.25"/>
    <row r="9329" ht="23.25" customHeight="1" x14ac:dyDescent="0.25"/>
    <row r="9330" ht="23.25" customHeight="1" x14ac:dyDescent="0.25"/>
    <row r="9331" ht="23.25" customHeight="1" x14ac:dyDescent="0.25"/>
    <row r="9332" ht="23.25" customHeight="1" x14ac:dyDescent="0.25"/>
    <row r="9333" ht="23.25" customHeight="1" x14ac:dyDescent="0.25"/>
    <row r="9334" ht="23.25" customHeight="1" x14ac:dyDescent="0.25"/>
    <row r="9335" ht="23.25" customHeight="1" x14ac:dyDescent="0.25"/>
    <row r="9336" ht="23.25" customHeight="1" x14ac:dyDescent="0.25"/>
    <row r="9337" ht="23.25" customHeight="1" x14ac:dyDescent="0.25"/>
    <row r="9338" ht="23.25" customHeight="1" x14ac:dyDescent="0.25"/>
    <row r="9339" ht="23.25" customHeight="1" x14ac:dyDescent="0.25"/>
    <row r="9340" ht="23.25" customHeight="1" x14ac:dyDescent="0.25"/>
    <row r="9341" ht="23.25" customHeight="1" x14ac:dyDescent="0.25"/>
    <row r="9342" ht="23.25" customHeight="1" x14ac:dyDescent="0.25"/>
    <row r="9343" ht="23.25" customHeight="1" x14ac:dyDescent="0.25"/>
    <row r="9344" ht="23.25" customHeight="1" x14ac:dyDescent="0.25"/>
    <row r="9345" ht="23.25" customHeight="1" x14ac:dyDescent="0.25"/>
    <row r="9346" ht="23.25" customHeight="1" x14ac:dyDescent="0.25"/>
    <row r="9347" ht="23.25" customHeight="1" x14ac:dyDescent="0.25"/>
    <row r="9348" ht="23.25" customHeight="1" x14ac:dyDescent="0.25"/>
    <row r="9349" ht="23.25" customHeight="1" x14ac:dyDescent="0.25"/>
    <row r="9350" ht="23.25" customHeight="1" x14ac:dyDescent="0.25"/>
    <row r="9351" ht="23.25" customHeight="1" x14ac:dyDescent="0.25"/>
    <row r="9352" ht="23.25" customHeight="1" x14ac:dyDescent="0.25"/>
    <row r="9353" ht="23.25" customHeight="1" x14ac:dyDescent="0.25"/>
    <row r="9354" ht="23.25" customHeight="1" x14ac:dyDescent="0.25"/>
    <row r="9355" ht="23.25" customHeight="1" x14ac:dyDescent="0.25"/>
    <row r="9356" ht="23.25" customHeight="1" x14ac:dyDescent="0.25"/>
    <row r="9357" ht="23.25" customHeight="1" x14ac:dyDescent="0.25"/>
    <row r="9358" ht="23.25" customHeight="1" x14ac:dyDescent="0.25"/>
    <row r="9359" ht="23.25" customHeight="1" x14ac:dyDescent="0.25"/>
    <row r="9360" ht="23.25" customHeight="1" x14ac:dyDescent="0.25"/>
    <row r="9361" ht="23.25" customHeight="1" x14ac:dyDescent="0.25"/>
    <row r="9362" ht="23.25" customHeight="1" x14ac:dyDescent="0.25"/>
    <row r="9363" ht="23.25" customHeight="1" x14ac:dyDescent="0.25"/>
    <row r="9364" ht="23.25" customHeight="1" x14ac:dyDescent="0.25"/>
    <row r="9365" ht="23.25" customHeight="1" x14ac:dyDescent="0.25"/>
    <row r="9366" ht="23.25" customHeight="1" x14ac:dyDescent="0.25"/>
    <row r="9367" ht="23.25" customHeight="1" x14ac:dyDescent="0.25"/>
    <row r="9368" ht="23.25" customHeight="1" x14ac:dyDescent="0.25"/>
    <row r="9369" ht="23.25" customHeight="1" x14ac:dyDescent="0.25"/>
    <row r="9370" ht="23.25" customHeight="1" x14ac:dyDescent="0.25"/>
    <row r="9371" ht="23.25" customHeight="1" x14ac:dyDescent="0.25"/>
    <row r="9372" ht="23.25" customHeight="1" x14ac:dyDescent="0.25"/>
    <row r="9373" ht="23.25" customHeight="1" x14ac:dyDescent="0.25"/>
    <row r="9374" ht="23.25" customHeight="1" x14ac:dyDescent="0.25"/>
    <row r="9375" ht="23.25" customHeight="1" x14ac:dyDescent="0.25"/>
    <row r="9376" ht="23.25" customHeight="1" x14ac:dyDescent="0.25"/>
    <row r="9377" ht="23.25" customHeight="1" x14ac:dyDescent="0.25"/>
    <row r="9378" ht="23.25" customHeight="1" x14ac:dyDescent="0.25"/>
    <row r="9379" ht="23.25" customHeight="1" x14ac:dyDescent="0.25"/>
    <row r="9380" ht="23.25" customHeight="1" x14ac:dyDescent="0.25"/>
    <row r="9381" ht="23.25" customHeight="1" x14ac:dyDescent="0.25"/>
    <row r="9382" ht="23.25" customHeight="1" x14ac:dyDescent="0.25"/>
    <row r="9383" ht="23.25" customHeight="1" x14ac:dyDescent="0.25"/>
    <row r="9384" ht="23.25" customHeight="1" x14ac:dyDescent="0.25"/>
    <row r="9385" ht="23.25" customHeight="1" x14ac:dyDescent="0.25"/>
    <row r="9386" ht="23.25" customHeight="1" x14ac:dyDescent="0.25"/>
    <row r="9387" ht="23.25" customHeight="1" x14ac:dyDescent="0.25"/>
    <row r="9388" ht="23.25" customHeight="1" x14ac:dyDescent="0.25"/>
    <row r="9389" ht="23.25" customHeight="1" x14ac:dyDescent="0.25"/>
    <row r="9390" ht="23.25" customHeight="1" x14ac:dyDescent="0.25"/>
    <row r="9391" ht="23.25" customHeight="1" x14ac:dyDescent="0.25"/>
    <row r="9392" ht="23.25" customHeight="1" x14ac:dyDescent="0.25"/>
    <row r="9393" ht="23.25" customHeight="1" x14ac:dyDescent="0.25"/>
    <row r="9394" ht="23.25" customHeight="1" x14ac:dyDescent="0.25"/>
    <row r="9395" ht="23.25" customHeight="1" x14ac:dyDescent="0.25"/>
    <row r="9396" ht="23.25" customHeight="1" x14ac:dyDescent="0.25"/>
    <row r="9397" ht="23.25" customHeight="1" x14ac:dyDescent="0.25"/>
    <row r="9398" ht="23.25" customHeight="1" x14ac:dyDescent="0.25"/>
    <row r="9399" ht="23.25" customHeight="1" x14ac:dyDescent="0.25"/>
    <row r="9400" ht="23.25" customHeight="1" x14ac:dyDescent="0.25"/>
    <row r="9401" ht="23.25" customHeight="1" x14ac:dyDescent="0.25"/>
    <row r="9402" ht="23.25" customHeight="1" x14ac:dyDescent="0.25"/>
    <row r="9403" ht="23.25" customHeight="1" x14ac:dyDescent="0.25"/>
    <row r="9404" ht="23.25" customHeight="1" x14ac:dyDescent="0.25"/>
    <row r="9405" ht="23.25" customHeight="1" x14ac:dyDescent="0.25"/>
    <row r="9406" ht="23.25" customHeight="1" x14ac:dyDescent="0.25"/>
    <row r="9407" ht="23.25" customHeight="1" x14ac:dyDescent="0.25"/>
    <row r="9408" ht="23.25" customHeight="1" x14ac:dyDescent="0.25"/>
    <row r="9409" ht="23.25" customHeight="1" x14ac:dyDescent="0.25"/>
    <row r="9410" ht="23.25" customHeight="1" x14ac:dyDescent="0.25"/>
    <row r="9411" ht="23.25" customHeight="1" x14ac:dyDescent="0.25"/>
    <row r="9412" ht="23.25" customHeight="1" x14ac:dyDescent="0.25"/>
    <row r="9413" ht="23.25" customHeight="1" x14ac:dyDescent="0.25"/>
    <row r="9414" ht="23.25" customHeight="1" x14ac:dyDescent="0.25"/>
    <row r="9415" ht="23.25" customHeight="1" x14ac:dyDescent="0.25"/>
    <row r="9416" ht="23.25" customHeight="1" x14ac:dyDescent="0.25"/>
    <row r="9417" ht="23.25" customHeight="1" x14ac:dyDescent="0.25"/>
    <row r="9418" ht="23.25" customHeight="1" x14ac:dyDescent="0.25"/>
    <row r="9419" ht="23.25" customHeight="1" x14ac:dyDescent="0.25"/>
    <row r="9420" ht="23.25" customHeight="1" x14ac:dyDescent="0.25"/>
    <row r="9421" ht="23.25" customHeight="1" x14ac:dyDescent="0.25"/>
    <row r="9422" ht="23.25" customHeight="1" x14ac:dyDescent="0.25"/>
    <row r="9423" ht="23.25" customHeight="1" x14ac:dyDescent="0.25"/>
    <row r="9424" ht="23.25" customHeight="1" x14ac:dyDescent="0.25"/>
    <row r="9425" ht="23.25" customHeight="1" x14ac:dyDescent="0.25"/>
    <row r="9426" ht="23.25" customHeight="1" x14ac:dyDescent="0.25"/>
    <row r="9427" ht="23.25" customHeight="1" x14ac:dyDescent="0.25"/>
    <row r="9428" ht="23.25" customHeight="1" x14ac:dyDescent="0.25"/>
    <row r="9429" ht="23.25" customHeight="1" x14ac:dyDescent="0.25"/>
    <row r="9430" ht="23.25" customHeight="1" x14ac:dyDescent="0.25"/>
    <row r="9431" ht="23.25" customHeight="1" x14ac:dyDescent="0.25"/>
    <row r="9432" ht="23.25" customHeight="1" x14ac:dyDescent="0.25"/>
    <row r="9433" ht="23.25" customHeight="1" x14ac:dyDescent="0.25"/>
    <row r="9434" ht="23.25" customHeight="1" x14ac:dyDescent="0.25"/>
    <row r="9435" ht="23.25" customHeight="1" x14ac:dyDescent="0.25"/>
    <row r="9436" ht="23.25" customHeight="1" x14ac:dyDescent="0.25"/>
    <row r="9437" ht="23.25" customHeight="1" x14ac:dyDescent="0.25"/>
    <row r="9438" ht="23.25" customHeight="1" x14ac:dyDescent="0.25"/>
    <row r="9439" ht="23.25" customHeight="1" x14ac:dyDescent="0.25"/>
    <row r="9440" ht="23.25" customHeight="1" x14ac:dyDescent="0.25"/>
    <row r="9441" ht="23.25" customHeight="1" x14ac:dyDescent="0.25"/>
    <row r="9442" ht="23.25" customHeight="1" x14ac:dyDescent="0.25"/>
    <row r="9443" ht="23.25" customHeight="1" x14ac:dyDescent="0.25"/>
    <row r="9444" ht="23.25" customHeight="1" x14ac:dyDescent="0.25"/>
    <row r="9445" ht="23.25" customHeight="1" x14ac:dyDescent="0.25"/>
    <row r="9446" ht="23.25" customHeight="1" x14ac:dyDescent="0.25"/>
    <row r="9447" ht="23.25" customHeight="1" x14ac:dyDescent="0.25"/>
    <row r="9448" ht="23.25" customHeight="1" x14ac:dyDescent="0.25"/>
    <row r="9449" ht="23.25" customHeight="1" x14ac:dyDescent="0.25"/>
    <row r="9450" ht="23.25" customHeight="1" x14ac:dyDescent="0.25"/>
    <row r="9451" ht="23.25" customHeight="1" x14ac:dyDescent="0.25"/>
    <row r="9452" ht="23.25" customHeight="1" x14ac:dyDescent="0.25"/>
    <row r="9453" ht="23.25" customHeight="1" x14ac:dyDescent="0.25"/>
    <row r="9454" ht="23.25" customHeight="1" x14ac:dyDescent="0.25"/>
    <row r="9455" ht="23.25" customHeight="1" x14ac:dyDescent="0.25"/>
    <row r="9456" ht="23.25" customHeight="1" x14ac:dyDescent="0.25"/>
    <row r="9457" ht="23.25" customHeight="1" x14ac:dyDescent="0.25"/>
    <row r="9458" ht="23.25" customHeight="1" x14ac:dyDescent="0.25"/>
    <row r="9459" ht="23.25" customHeight="1" x14ac:dyDescent="0.25"/>
    <row r="9460" ht="23.25" customHeight="1" x14ac:dyDescent="0.25"/>
    <row r="9461" ht="23.25" customHeight="1" x14ac:dyDescent="0.25"/>
    <row r="9462" ht="23.25" customHeight="1" x14ac:dyDescent="0.25"/>
    <row r="9463" ht="23.25" customHeight="1" x14ac:dyDescent="0.25"/>
    <row r="9464" ht="23.25" customHeight="1" x14ac:dyDescent="0.25"/>
    <row r="9465" ht="23.25" customHeight="1" x14ac:dyDescent="0.25"/>
    <row r="9466" ht="23.25" customHeight="1" x14ac:dyDescent="0.25"/>
    <row r="9467" ht="23.25" customHeight="1" x14ac:dyDescent="0.25"/>
    <row r="9468" ht="23.25" customHeight="1" x14ac:dyDescent="0.25"/>
    <row r="9469" ht="23.25" customHeight="1" x14ac:dyDescent="0.25"/>
    <row r="9470" ht="23.25" customHeight="1" x14ac:dyDescent="0.25"/>
    <row r="9471" ht="23.25" customHeight="1" x14ac:dyDescent="0.25"/>
    <row r="9472" ht="23.25" customHeight="1" x14ac:dyDescent="0.25"/>
    <row r="9473" ht="23.25" customHeight="1" x14ac:dyDescent="0.25"/>
    <row r="9474" ht="23.25" customHeight="1" x14ac:dyDescent="0.25"/>
    <row r="9475" ht="23.25" customHeight="1" x14ac:dyDescent="0.25"/>
    <row r="9476" ht="23.25" customHeight="1" x14ac:dyDescent="0.25"/>
    <row r="9477" ht="23.25" customHeight="1" x14ac:dyDescent="0.25"/>
    <row r="9478" ht="23.25" customHeight="1" x14ac:dyDescent="0.25"/>
    <row r="9479" ht="23.25" customHeight="1" x14ac:dyDescent="0.25"/>
    <row r="9480" ht="23.25" customHeight="1" x14ac:dyDescent="0.25"/>
    <row r="9481" ht="23.25" customHeight="1" x14ac:dyDescent="0.25"/>
    <row r="9482" ht="23.25" customHeight="1" x14ac:dyDescent="0.25"/>
    <row r="9483" ht="23.25" customHeight="1" x14ac:dyDescent="0.25"/>
    <row r="9484" ht="23.25" customHeight="1" x14ac:dyDescent="0.25"/>
    <row r="9485" ht="23.25" customHeight="1" x14ac:dyDescent="0.25"/>
    <row r="9486" ht="23.25" customHeight="1" x14ac:dyDescent="0.25"/>
    <row r="9487" ht="23.25" customHeight="1" x14ac:dyDescent="0.25"/>
    <row r="9488" ht="23.25" customHeight="1" x14ac:dyDescent="0.25"/>
    <row r="9489" ht="23.25" customHeight="1" x14ac:dyDescent="0.25"/>
    <row r="9490" ht="23.25" customHeight="1" x14ac:dyDescent="0.25"/>
    <row r="9491" ht="23.25" customHeight="1" x14ac:dyDescent="0.25"/>
    <row r="9492" ht="23.25" customHeight="1" x14ac:dyDescent="0.25"/>
    <row r="9493" ht="23.25" customHeight="1" x14ac:dyDescent="0.25"/>
    <row r="9494" ht="23.25" customHeight="1" x14ac:dyDescent="0.25"/>
    <row r="9495" ht="23.25" customHeight="1" x14ac:dyDescent="0.25"/>
    <row r="9496" ht="23.25" customHeight="1" x14ac:dyDescent="0.25"/>
    <row r="9497" ht="23.25" customHeight="1" x14ac:dyDescent="0.25"/>
    <row r="9498" ht="23.25" customHeight="1" x14ac:dyDescent="0.25"/>
    <row r="9499" ht="23.25" customHeight="1" x14ac:dyDescent="0.25"/>
    <row r="9500" ht="23.25" customHeight="1" x14ac:dyDescent="0.25"/>
    <row r="9501" ht="23.25" customHeight="1" x14ac:dyDescent="0.25"/>
    <row r="9502" ht="23.25" customHeight="1" x14ac:dyDescent="0.25"/>
    <row r="9503" ht="23.25" customHeight="1" x14ac:dyDescent="0.25"/>
    <row r="9504" ht="23.25" customHeight="1" x14ac:dyDescent="0.25"/>
    <row r="9505" ht="23.25" customHeight="1" x14ac:dyDescent="0.25"/>
    <row r="9506" ht="23.25" customHeight="1" x14ac:dyDescent="0.25"/>
    <row r="9507" ht="23.25" customHeight="1" x14ac:dyDescent="0.25"/>
    <row r="9508" ht="23.25" customHeight="1" x14ac:dyDescent="0.25"/>
    <row r="9509" ht="23.25" customHeight="1" x14ac:dyDescent="0.25"/>
    <row r="9510" ht="23.25" customHeight="1" x14ac:dyDescent="0.25"/>
    <row r="9511" ht="23.25" customHeight="1" x14ac:dyDescent="0.25"/>
    <row r="9512" ht="23.25" customHeight="1" x14ac:dyDescent="0.25"/>
    <row r="9513" ht="23.25" customHeight="1" x14ac:dyDescent="0.25"/>
    <row r="9514" ht="23.25" customHeight="1" x14ac:dyDescent="0.25"/>
    <row r="9515" ht="23.25" customHeight="1" x14ac:dyDescent="0.25"/>
    <row r="9516" ht="23.25" customHeight="1" x14ac:dyDescent="0.25"/>
    <row r="9517" ht="23.25" customHeight="1" x14ac:dyDescent="0.25"/>
    <row r="9518" ht="23.25" customHeight="1" x14ac:dyDescent="0.25"/>
    <row r="9519" ht="23.25" customHeight="1" x14ac:dyDescent="0.25"/>
    <row r="9520" ht="23.25" customHeight="1" x14ac:dyDescent="0.25"/>
    <row r="9521" ht="23.25" customHeight="1" x14ac:dyDescent="0.25"/>
    <row r="9522" ht="23.25" customHeight="1" x14ac:dyDescent="0.25"/>
    <row r="9523" ht="23.25" customHeight="1" x14ac:dyDescent="0.25"/>
    <row r="9524" ht="23.25" customHeight="1" x14ac:dyDescent="0.25"/>
    <row r="9525" ht="23.25" customHeight="1" x14ac:dyDescent="0.25"/>
    <row r="9526" ht="23.25" customHeight="1" x14ac:dyDescent="0.25"/>
    <row r="9527" ht="23.25" customHeight="1" x14ac:dyDescent="0.25"/>
    <row r="9528" ht="23.25" customHeight="1" x14ac:dyDescent="0.25"/>
    <row r="9529" ht="23.25" customHeight="1" x14ac:dyDescent="0.25"/>
    <row r="9530" ht="23.25" customHeight="1" x14ac:dyDescent="0.25"/>
    <row r="9531" ht="23.25" customHeight="1" x14ac:dyDescent="0.25"/>
    <row r="9532" ht="23.25" customHeight="1" x14ac:dyDescent="0.25"/>
    <row r="9533" ht="23.25" customHeight="1" x14ac:dyDescent="0.25"/>
    <row r="9534" ht="23.25" customHeight="1" x14ac:dyDescent="0.25"/>
    <row r="9535" ht="23.25" customHeight="1" x14ac:dyDescent="0.25"/>
    <row r="9536" ht="23.25" customHeight="1" x14ac:dyDescent="0.25"/>
    <row r="9537" ht="23.25" customHeight="1" x14ac:dyDescent="0.25"/>
    <row r="9538" ht="23.25" customHeight="1" x14ac:dyDescent="0.25"/>
    <row r="9539" ht="23.25" customHeight="1" x14ac:dyDescent="0.25"/>
    <row r="9540" ht="23.25" customHeight="1" x14ac:dyDescent="0.25"/>
    <row r="9541" ht="23.25" customHeight="1" x14ac:dyDescent="0.25"/>
    <row r="9542" ht="23.25" customHeight="1" x14ac:dyDescent="0.25"/>
    <row r="9543" ht="23.25" customHeight="1" x14ac:dyDescent="0.25"/>
    <row r="9544" ht="23.25" customHeight="1" x14ac:dyDescent="0.25"/>
    <row r="9545" ht="23.25" customHeight="1" x14ac:dyDescent="0.25"/>
    <row r="9546" ht="23.25" customHeight="1" x14ac:dyDescent="0.25"/>
    <row r="9547" ht="23.25" customHeight="1" x14ac:dyDescent="0.25"/>
    <row r="9548" ht="23.25" customHeight="1" x14ac:dyDescent="0.25"/>
    <row r="9549" ht="23.25" customHeight="1" x14ac:dyDescent="0.25"/>
    <row r="9550" ht="23.25" customHeight="1" x14ac:dyDescent="0.25"/>
    <row r="9551" ht="23.25" customHeight="1" x14ac:dyDescent="0.25"/>
    <row r="9552" ht="23.25" customHeight="1" x14ac:dyDescent="0.25"/>
    <row r="9553" ht="23.25" customHeight="1" x14ac:dyDescent="0.25"/>
    <row r="9554" ht="23.25" customHeight="1" x14ac:dyDescent="0.25"/>
    <row r="9555" ht="23.25" customHeight="1" x14ac:dyDescent="0.25"/>
    <row r="9556" ht="23.25" customHeight="1" x14ac:dyDescent="0.25"/>
    <row r="9557" ht="23.25" customHeight="1" x14ac:dyDescent="0.25"/>
    <row r="9558" ht="23.25" customHeight="1" x14ac:dyDescent="0.25"/>
    <row r="9559" ht="23.25" customHeight="1" x14ac:dyDescent="0.25"/>
    <row r="9560" ht="23.25" customHeight="1" x14ac:dyDescent="0.25"/>
    <row r="9561" ht="23.25" customHeight="1" x14ac:dyDescent="0.25"/>
    <row r="9562" ht="23.25" customHeight="1" x14ac:dyDescent="0.25"/>
    <row r="9563" ht="23.25" customHeight="1" x14ac:dyDescent="0.25"/>
    <row r="9564" ht="23.25" customHeight="1" x14ac:dyDescent="0.25"/>
    <row r="9565" ht="23.25" customHeight="1" x14ac:dyDescent="0.25"/>
    <row r="9566" ht="23.25" customHeight="1" x14ac:dyDescent="0.25"/>
    <row r="9567" ht="23.25" customHeight="1" x14ac:dyDescent="0.25"/>
    <row r="9568" ht="23.25" customHeight="1" x14ac:dyDescent="0.25"/>
    <row r="9569" ht="23.25" customHeight="1" x14ac:dyDescent="0.25"/>
    <row r="9570" ht="23.25" customHeight="1" x14ac:dyDescent="0.25"/>
    <row r="9571" ht="23.25" customHeight="1" x14ac:dyDescent="0.25"/>
    <row r="9572" ht="23.25" customHeight="1" x14ac:dyDescent="0.25"/>
    <row r="9573" ht="23.25" customHeight="1" x14ac:dyDescent="0.25"/>
    <row r="9574" ht="23.25" customHeight="1" x14ac:dyDescent="0.25"/>
    <row r="9575" ht="23.25" customHeight="1" x14ac:dyDescent="0.25"/>
    <row r="9576" ht="23.25" customHeight="1" x14ac:dyDescent="0.25"/>
    <row r="9577" ht="23.25" customHeight="1" x14ac:dyDescent="0.25"/>
    <row r="9578" ht="23.25" customHeight="1" x14ac:dyDescent="0.25"/>
    <row r="9579" ht="23.25" customHeight="1" x14ac:dyDescent="0.25"/>
    <row r="9580" ht="23.25" customHeight="1" x14ac:dyDescent="0.25"/>
    <row r="9581" ht="23.25" customHeight="1" x14ac:dyDescent="0.25"/>
    <row r="9582" ht="23.25" customHeight="1" x14ac:dyDescent="0.25"/>
    <row r="9583" ht="23.25" customHeight="1" x14ac:dyDescent="0.25"/>
    <row r="9584" ht="23.25" customHeight="1" x14ac:dyDescent="0.25"/>
    <row r="9585" spans="1:18" ht="23.25" customHeight="1" x14ac:dyDescent="0.25"/>
    <row r="9586" spans="1:18" ht="23.25" customHeight="1" x14ac:dyDescent="0.25"/>
    <row r="9587" spans="1:18" ht="23.25" customHeight="1" x14ac:dyDescent="0.25">
      <c r="A9587" s="625"/>
      <c r="B9587" s="542"/>
      <c r="C9587" s="1031"/>
      <c r="E9587" s="545"/>
      <c r="J9587" s="1117"/>
      <c r="K9587" s="1032"/>
      <c r="L9587" s="310"/>
      <c r="O9587" s="1133"/>
      <c r="P9587" s="542"/>
      <c r="R9587" s="928"/>
    </row>
    <row r="9588" spans="1:18" ht="23.25" customHeight="1" x14ac:dyDescent="0.25">
      <c r="N9588" s="1134"/>
      <c r="O9588" s="754"/>
      <c r="P9588" s="330"/>
      <c r="R9588" s="565"/>
    </row>
    <row r="9589" spans="1:18" ht="23.25" customHeight="1" x14ac:dyDescent="0.25">
      <c r="C9589" s="1083"/>
      <c r="D9589" s="559"/>
      <c r="F9589" s="330"/>
      <c r="G9589" s="330"/>
      <c r="H9589" s="330"/>
      <c r="I9589" s="330"/>
      <c r="J9589" s="330"/>
      <c r="K9589" s="330"/>
      <c r="L9589" s="330"/>
      <c r="M9589" s="330"/>
      <c r="N9589" s="330"/>
      <c r="O9589" s="330"/>
      <c r="P9589" s="330"/>
      <c r="Q9589" s="330"/>
      <c r="R9589" s="330"/>
    </row>
    <row r="9590" spans="1:18" ht="29.25" customHeight="1" x14ac:dyDescent="0.25">
      <c r="L9590" s="592"/>
      <c r="O9590" s="1133"/>
      <c r="P9590" s="1215"/>
      <c r="R9590" s="928"/>
    </row>
    <row r="9591" spans="1:18" ht="29.25" customHeight="1" x14ac:dyDescent="0.25">
      <c r="C9591" s="330"/>
      <c r="D9591" s="559"/>
      <c r="F9591" s="330"/>
      <c r="G9591" s="330"/>
      <c r="H9591" s="330"/>
      <c r="I9591" s="330"/>
      <c r="J9591" s="330"/>
      <c r="K9591" s="330"/>
      <c r="L9591" s="330"/>
      <c r="M9591" s="330"/>
      <c r="N9591" s="330"/>
      <c r="O9591" s="330"/>
      <c r="P9591" s="330"/>
      <c r="Q9591" s="330"/>
      <c r="R9591" s="330"/>
    </row>
    <row r="9592" spans="1:18" ht="29.25" customHeight="1" x14ac:dyDescent="0.25">
      <c r="C9592" s="330"/>
      <c r="D9592" s="559"/>
      <c r="F9592" s="330"/>
      <c r="G9592" s="330"/>
      <c r="H9592" s="330"/>
      <c r="I9592" s="330"/>
      <c r="J9592" s="330"/>
      <c r="K9592" s="330"/>
      <c r="L9592" s="330"/>
      <c r="M9592" s="330"/>
      <c r="N9592" s="330"/>
      <c r="O9592" s="330"/>
      <c r="P9592" s="330"/>
      <c r="Q9592" s="330"/>
      <c r="R9592" s="330"/>
    </row>
    <row r="9597" spans="1:18" ht="29.25" customHeight="1" x14ac:dyDescent="0.25">
      <c r="H9597" s="1279"/>
    </row>
  </sheetData>
  <autoFilter ref="A1:S6307" xr:uid="{00000000-0001-0000-0000-000000000000}">
    <filterColumn colId="10">
      <filters>
        <filter val="Hineutra"/>
      </filters>
    </filterColumn>
    <filterColumn colId="16">
      <filters blank="1"/>
    </filterColumn>
  </autoFilter>
  <sortState xmlns:xlrd2="http://schemas.microsoft.com/office/spreadsheetml/2017/richdata2" ref="A2:R5900">
    <sortCondition ref="J2:J5900"/>
  </sortState>
  <customSheetViews>
    <customSheetView guid="{B6B5C945-F706-4848-8A75-486EAB32099A}" scale="85" filter="1" showAutoFilter="1" hiddenColumns="1" topLeftCell="D1">
      <selection activeCell="E4450" sqref="E4450"/>
      <pageMargins left="0" right="0" top="0" bottom="0" header="0" footer="0"/>
      <pageSetup paperSize="9" orientation="portrait" r:id="rId1"/>
      <autoFilter ref="A1:V4464" xr:uid="{AB6A34F8-BF25-4431-8A82-372CB267227F}">
        <filterColumn colId="20">
          <filters blank="1"/>
        </filterColumn>
      </autoFilter>
    </customSheetView>
    <customSheetView guid="{378BD496-0998-4600-B1B7-561ECEE61EEE}" scale="85" hiddenColumns="1" topLeftCell="A4435">
      <selection activeCell="B4465" sqref="B4465"/>
      <pageMargins left="0" right="0" top="0" bottom="0" header="0" footer="0"/>
      <pageSetup paperSize="9" orientation="portrait" r:id="rId2"/>
    </customSheetView>
    <customSheetView guid="{14295749-0049-427F-83C5-FA9DA2229EDE}" scale="70" showPageBreaks="1">
      <pane ySplit="1" topLeftCell="A4385" activePane="bottomLeft"/>
      <selection pane="bottomLeft" activeCell="G4404" sqref="G4404"/>
      <pageMargins left="0" right="0" top="0" bottom="0" header="0" footer="0"/>
      <pageSetup paperSize="9" orientation="portrait" r:id="rId3"/>
    </customSheetView>
    <customSheetView guid="{CCED3BA7-882F-4690-88FD-D1E91F5563C6}" scale="80" showPageBreaks="1" filter="1" showAutoFilter="1" topLeftCell="A3044">
      <selection activeCell="H2986" sqref="H2986"/>
      <pageMargins left="0" right="0" top="0" bottom="0" header="0" footer="0"/>
      <pageSetup paperSize="9" orientation="portrait" r:id="rId4"/>
      <autoFilter ref="A1:AVY4049" xr:uid="{86FCD3C7-3242-43B5-B312-E0AA3BD0CB6B}">
        <filterColumn colId="11">
          <filters>
            <filter val="Tecnical"/>
          </filters>
        </filterColumn>
      </autoFilter>
    </customSheetView>
    <customSheetView guid="{B5EE6FA6-2590-4CBF-BFAD-61515D46A0C7}" scale="70" showPageBreaks="1" topLeftCell="A4435">
      <selection activeCell="A4469" sqref="A4469"/>
      <pageMargins left="0" right="0" top="0" bottom="0" header="0" footer="0"/>
      <pageSetup paperSize="9" orientation="portrait" r:id="rId5"/>
    </customSheetView>
  </customSheetViews>
  <hyperlinks>
    <hyperlink ref="D5405" r:id="rId6" xr:uid="{9750D10E-D5C6-447C-9D81-EF39ED18CD3C}"/>
    <hyperlink ref="C5891" r:id="rId7" xr:uid="{92D71852-72A2-4BF1-9365-CB7FC16E3C37}"/>
    <hyperlink ref="C5892" r:id="rId8" xr:uid="{8B919AA3-B2EC-4CDF-A87B-CB6053F380F6}"/>
    <hyperlink ref="C6014" r:id="rId9" xr:uid="{0C323644-536B-4F44-AE72-0E984EDBBEE7}"/>
    <hyperlink ref="C6015" r:id="rId10" xr:uid="{8E8D800B-6A4A-4BD1-B9AE-A99DC06E80CB}"/>
  </hyperlinks>
  <pageMargins left="0.7" right="0.7" top="0.75" bottom="0.75" header="0.3" footer="0.3"/>
  <pageSetup paperSize="9" scale="59" fitToHeight="0" orientation="landscape" r:id="rId11"/>
  <legacyDrawing r:id="rId1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4941245-7B96-4EB6-BE0A-A821176587FC}">
          <x14:formula1>
            <xm:f>Listas!$A$1:$A$8</xm:f>
          </x14:formula1>
          <xm:sqref>A5655 A1:A5653 A6419:A6420 A6422:A8007 A8011:A9336 A9338:A9473 A5659:A5923 A9475:A9583 A5925:A6060 A10984:A1048576 A9587 A9594:A10982 A6062:A6129 A6131:A6265 A6267:A6417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V172"/>
  <sheetViews>
    <sheetView topLeftCell="A54" zoomScaleNormal="130" workbookViewId="0">
      <selection activeCell="AP66" sqref="AP66"/>
    </sheetView>
  </sheetViews>
  <sheetFormatPr defaultColWidth="9.140625" defaultRowHeight="15" customHeight="1" outlineLevelCol="1" x14ac:dyDescent="0.2"/>
  <cols>
    <col min="1" max="1" width="51" style="37" customWidth="1"/>
    <col min="2" max="2" width="12.85546875" style="113" hidden="1" customWidth="1"/>
    <col min="3" max="3" width="10.42578125" style="103" hidden="1" customWidth="1"/>
    <col min="4" max="4" width="22.28515625" style="38" customWidth="1"/>
    <col min="5" max="5" width="17.42578125" style="37" customWidth="1"/>
    <col min="6" max="6" width="1" style="37" customWidth="1"/>
    <col min="7" max="7" width="13.85546875" style="38" customWidth="1"/>
    <col min="8" max="8" width="0.42578125" style="38" hidden="1" customWidth="1"/>
    <col min="9" max="9" width="0.7109375" style="37" hidden="1" customWidth="1" outlineLevel="1"/>
    <col min="10" max="10" width="8" style="39" hidden="1" customWidth="1" collapsed="1"/>
    <col min="11" max="11" width="10.28515625" style="34" hidden="1" customWidth="1"/>
    <col min="12" max="12" width="11.5703125" style="39" hidden="1" customWidth="1"/>
    <col min="13" max="13" width="10.28515625" style="34" hidden="1" customWidth="1"/>
    <col min="14" max="14" width="10.28515625" style="39" hidden="1" customWidth="1"/>
    <col min="15" max="15" width="0.140625" style="34" hidden="1" customWidth="1"/>
    <col min="16" max="16" width="6" style="39" hidden="1" customWidth="1"/>
    <col min="17" max="17" width="6.28515625" style="34" hidden="1" customWidth="1"/>
    <col min="18" max="18" width="5.42578125" style="39" hidden="1" customWidth="1"/>
    <col min="19" max="19" width="3.28515625" style="34" hidden="1" customWidth="1"/>
    <col min="20" max="20" width="0.85546875" style="39" hidden="1" customWidth="1"/>
    <col min="21" max="21" width="0.140625" style="34" hidden="1" customWidth="1"/>
    <col min="22" max="22" width="12.85546875" style="10" hidden="1" customWidth="1"/>
    <col min="23" max="23" width="3.5703125" style="10" hidden="1" customWidth="1"/>
    <col min="24" max="24" width="12.85546875" style="10" hidden="1" customWidth="1"/>
    <col min="25" max="25" width="12.42578125" style="10" hidden="1" customWidth="1"/>
    <col min="26" max="26" width="10.42578125" style="10" hidden="1" customWidth="1"/>
    <col min="27" max="27" width="3.42578125" style="10" hidden="1" customWidth="1"/>
    <col min="28" max="28" width="0.140625" style="10" hidden="1" customWidth="1"/>
    <col min="29" max="31" width="11.42578125" style="10" hidden="1" customWidth="1"/>
    <col min="32" max="32" width="3.42578125" style="10" hidden="1" customWidth="1"/>
    <col min="33" max="33" width="4.28515625" style="10" hidden="1" customWidth="1"/>
    <col min="34" max="35" width="11.42578125" style="10" hidden="1" customWidth="1"/>
    <col min="36" max="36" width="0.42578125" style="10" customWidth="1"/>
    <col min="37" max="37" width="0.140625" style="10" customWidth="1"/>
    <col min="38" max="38" width="11.42578125" style="10" hidden="1" customWidth="1"/>
    <col min="39" max="843" width="11.42578125" style="10" customWidth="1"/>
    <col min="844" max="16384" width="9.140625" style="10"/>
  </cols>
  <sheetData>
    <row r="1" spans="1:40" s="226" customFormat="1" ht="29.25" customHeight="1" x14ac:dyDescent="0.25">
      <c r="A1" s="218" t="s">
        <v>2872</v>
      </c>
      <c r="B1" s="219" t="s">
        <v>10536</v>
      </c>
      <c r="C1" s="220" t="s">
        <v>10537</v>
      </c>
      <c r="D1" s="218" t="s">
        <v>13</v>
      </c>
      <c r="E1" s="218" t="s">
        <v>10538</v>
      </c>
      <c r="F1" s="221" t="s">
        <v>10539</v>
      </c>
      <c r="G1" s="221" t="s">
        <v>10540</v>
      </c>
      <c r="H1" s="222" t="s">
        <v>10541</v>
      </c>
      <c r="I1" s="218" t="s">
        <v>10542</v>
      </c>
      <c r="J1" s="223" t="s">
        <v>10543</v>
      </c>
      <c r="K1" s="221" t="s">
        <v>10544</v>
      </c>
      <c r="L1" s="223" t="s">
        <v>10545</v>
      </c>
      <c r="M1" s="221" t="s">
        <v>10546</v>
      </c>
      <c r="N1" s="223" t="s">
        <v>10547</v>
      </c>
      <c r="O1" s="221" t="s">
        <v>10548</v>
      </c>
      <c r="P1" s="223" t="s">
        <v>10549</v>
      </c>
      <c r="Q1" s="221" t="s">
        <v>10550</v>
      </c>
      <c r="R1" s="223" t="s">
        <v>10551</v>
      </c>
      <c r="S1" s="221" t="s">
        <v>10552</v>
      </c>
      <c r="T1" s="224" t="s">
        <v>10553</v>
      </c>
      <c r="U1" s="225" t="s">
        <v>10554</v>
      </c>
      <c r="V1" s="224" t="s">
        <v>10555</v>
      </c>
      <c r="W1" s="225" t="s">
        <v>10556</v>
      </c>
      <c r="X1" s="285" t="s">
        <v>10557</v>
      </c>
      <c r="Y1" s="284" t="s">
        <v>10558</v>
      </c>
      <c r="Z1" s="285" t="s">
        <v>10559</v>
      </c>
      <c r="AA1" s="284" t="s">
        <v>10560</v>
      </c>
      <c r="AB1" s="285" t="s">
        <v>10561</v>
      </c>
      <c r="AC1" s="284" t="s">
        <v>10562</v>
      </c>
      <c r="AD1" s="285" t="s">
        <v>10563</v>
      </c>
      <c r="AE1" s="284" t="s">
        <v>10564</v>
      </c>
      <c r="AF1" s="285" t="s">
        <v>10565</v>
      </c>
      <c r="AG1" s="318" t="s">
        <v>10566</v>
      </c>
      <c r="AH1" s="619" t="s">
        <v>10567</v>
      </c>
      <c r="AI1" s="318" t="s">
        <v>10568</v>
      </c>
      <c r="AJ1" s="619" t="s">
        <v>10569</v>
      </c>
      <c r="AK1" s="619" t="s">
        <v>10570</v>
      </c>
      <c r="AL1" s="1241" t="s">
        <v>10557</v>
      </c>
      <c r="AM1" s="1241" t="s">
        <v>10559</v>
      </c>
      <c r="AN1" s="318" t="s">
        <v>10571</v>
      </c>
    </row>
    <row r="2" spans="1:40" s="9" customFormat="1" ht="13.5" customHeight="1" x14ac:dyDescent="0.2">
      <c r="A2" s="89" t="s">
        <v>10572</v>
      </c>
      <c r="B2" s="104">
        <v>3.31</v>
      </c>
      <c r="C2" s="102">
        <f t="shared" ref="C2:C12" si="0">B2*K2</f>
        <v>0</v>
      </c>
      <c r="D2" s="90"/>
      <c r="E2" s="91" t="s">
        <v>10573</v>
      </c>
      <c r="F2" s="91"/>
      <c r="G2" s="159">
        <v>24</v>
      </c>
      <c r="H2" s="14">
        <v>3.42</v>
      </c>
      <c r="I2" s="89" t="s">
        <v>10574</v>
      </c>
      <c r="J2" s="119">
        <v>24</v>
      </c>
      <c r="K2" s="93">
        <f>(G2-J2)</f>
        <v>0</v>
      </c>
      <c r="L2" s="120">
        <v>17</v>
      </c>
      <c r="M2" s="126">
        <v>10</v>
      </c>
      <c r="N2" s="120">
        <v>27</v>
      </c>
      <c r="O2" s="93">
        <v>0</v>
      </c>
      <c r="P2" s="120">
        <v>27</v>
      </c>
      <c r="Q2" s="93">
        <v>0</v>
      </c>
      <c r="R2" s="120">
        <v>26</v>
      </c>
      <c r="S2" s="93">
        <v>0</v>
      </c>
      <c r="T2" s="120">
        <v>26</v>
      </c>
      <c r="U2" s="163">
        <f>(G2-T2)</f>
        <v>-2</v>
      </c>
      <c r="V2" s="163">
        <v>22</v>
      </c>
      <c r="W2" s="206">
        <f>G2-V2</f>
        <v>2</v>
      </c>
      <c r="X2" s="163">
        <v>18</v>
      </c>
      <c r="Y2" s="294">
        <f>G2-X2</f>
        <v>6</v>
      </c>
      <c r="Z2" s="163">
        <v>16</v>
      </c>
      <c r="AA2" s="294">
        <f>G2-Z2</f>
        <v>8</v>
      </c>
      <c r="AB2" s="304"/>
      <c r="AC2" s="305"/>
      <c r="AD2" s="207">
        <v>6</v>
      </c>
      <c r="AE2" s="294">
        <v>24</v>
      </c>
      <c r="AF2" s="207">
        <v>29</v>
      </c>
      <c r="AG2" s="297">
        <v>0</v>
      </c>
      <c r="AH2" s="207">
        <v>23</v>
      </c>
      <c r="AI2" s="294">
        <f>G2-AH2</f>
        <v>1</v>
      </c>
      <c r="AJ2" s="207">
        <v>19</v>
      </c>
      <c r="AK2" s="207">
        <v>14</v>
      </c>
      <c r="AL2" s="1236">
        <v>25</v>
      </c>
      <c r="AM2" s="1236">
        <v>19</v>
      </c>
      <c r="AN2" s="1237">
        <v>5</v>
      </c>
    </row>
    <row r="3" spans="1:40" s="9" customFormat="1" ht="12" customHeight="1" x14ac:dyDescent="0.2">
      <c r="A3" s="89" t="s">
        <v>10575</v>
      </c>
      <c r="B3" s="104">
        <v>274.2</v>
      </c>
      <c r="C3" s="102">
        <f t="shared" si="0"/>
        <v>0</v>
      </c>
      <c r="D3" s="89"/>
      <c r="E3" s="91" t="s">
        <v>10576</v>
      </c>
      <c r="F3" s="91"/>
      <c r="G3" s="92">
        <v>10</v>
      </c>
      <c r="H3" s="14">
        <v>269.87</v>
      </c>
      <c r="I3" s="89" t="s">
        <v>10574</v>
      </c>
      <c r="J3" s="119">
        <v>11</v>
      </c>
      <c r="K3" s="93">
        <v>0</v>
      </c>
      <c r="L3" s="120">
        <v>9</v>
      </c>
      <c r="M3" s="126">
        <f>(G3-L3)</f>
        <v>1</v>
      </c>
      <c r="N3" s="120">
        <v>9</v>
      </c>
      <c r="O3" s="93">
        <v>0</v>
      </c>
      <c r="P3" s="120">
        <v>8</v>
      </c>
      <c r="Q3" s="93">
        <v>0</v>
      </c>
      <c r="R3" s="120">
        <v>8</v>
      </c>
      <c r="S3" s="93">
        <f>G3-R3</f>
        <v>2</v>
      </c>
      <c r="T3" s="120">
        <v>11</v>
      </c>
      <c r="U3" s="163">
        <f>(G3-T3)</f>
        <v>-1</v>
      </c>
      <c r="V3" s="164">
        <v>16</v>
      </c>
      <c r="W3" s="163">
        <f>G3-V3</f>
        <v>-6</v>
      </c>
      <c r="X3" s="286">
        <v>16</v>
      </c>
      <c r="Y3" s="281">
        <v>0</v>
      </c>
      <c r="Z3" s="286">
        <v>16</v>
      </c>
      <c r="AA3" s="297">
        <v>0</v>
      </c>
      <c r="AB3" s="306"/>
      <c r="AC3" s="305"/>
      <c r="AD3" s="295">
        <v>15</v>
      </c>
      <c r="AE3" s="297">
        <v>0</v>
      </c>
      <c r="AF3" s="295">
        <v>15</v>
      </c>
      <c r="AG3" s="297">
        <v>0</v>
      </c>
      <c r="AH3" s="295">
        <v>15</v>
      </c>
      <c r="AI3" s="297">
        <v>0</v>
      </c>
      <c r="AJ3" s="295">
        <v>16</v>
      </c>
      <c r="AK3" s="295">
        <v>16</v>
      </c>
      <c r="AL3" s="1236">
        <v>16</v>
      </c>
      <c r="AM3" s="1236">
        <v>11</v>
      </c>
      <c r="AN3" s="1238">
        <v>0</v>
      </c>
    </row>
    <row r="4" spans="1:40" ht="15" customHeight="1" x14ac:dyDescent="0.2">
      <c r="A4" s="615" t="s">
        <v>10577</v>
      </c>
      <c r="B4" s="107">
        <v>16.34</v>
      </c>
      <c r="C4" s="102">
        <f t="shared" si="0"/>
        <v>0</v>
      </c>
      <c r="D4" s="17" t="s">
        <v>10578</v>
      </c>
      <c r="E4" s="18" t="s">
        <v>10579</v>
      </c>
      <c r="F4" s="19">
        <v>30</v>
      </c>
      <c r="G4" s="14">
        <f>36*2</f>
        <v>72</v>
      </c>
      <c r="H4" s="14">
        <v>16.34</v>
      </c>
      <c r="I4" s="20" t="s">
        <v>10580</v>
      </c>
      <c r="J4" s="16">
        <v>87</v>
      </c>
      <c r="K4" s="93">
        <v>0</v>
      </c>
      <c r="L4" s="16">
        <v>84</v>
      </c>
      <c r="M4" s="93">
        <v>0</v>
      </c>
      <c r="N4" s="16">
        <v>80</v>
      </c>
      <c r="O4" s="93">
        <v>0</v>
      </c>
      <c r="P4" s="16">
        <v>144</v>
      </c>
      <c r="Q4" s="93">
        <v>0</v>
      </c>
      <c r="R4" s="16">
        <v>90</v>
      </c>
      <c r="S4" s="93">
        <v>0</v>
      </c>
      <c r="T4" s="16">
        <v>30</v>
      </c>
      <c r="U4" s="163">
        <f>(G4-T4)</f>
        <v>42</v>
      </c>
      <c r="V4" s="138">
        <v>51</v>
      </c>
      <c r="W4" s="267">
        <f>G4-V4</f>
        <v>21</v>
      </c>
      <c r="X4" s="282">
        <v>0</v>
      </c>
      <c r="Y4" s="294">
        <f t="shared" ref="Y4:Y59" si="1">G4-X4</f>
        <v>72</v>
      </c>
      <c r="Z4" s="282">
        <v>24</v>
      </c>
      <c r="AA4" s="294">
        <f t="shared" ref="AA4:AA59" si="2">G4-Z4</f>
        <v>48</v>
      </c>
      <c r="AB4" s="282">
        <v>72</v>
      </c>
      <c r="AC4" s="297">
        <f>G4-AB4</f>
        <v>0</v>
      </c>
      <c r="AD4" s="282">
        <v>24</v>
      </c>
      <c r="AE4" s="294">
        <f>G4-AD4</f>
        <v>48</v>
      </c>
      <c r="AF4" s="282">
        <v>30</v>
      </c>
      <c r="AG4" s="294">
        <v>48</v>
      </c>
      <c r="AH4" s="282">
        <v>63</v>
      </c>
      <c r="AI4" s="297">
        <v>0</v>
      </c>
      <c r="AJ4" s="282">
        <v>50</v>
      </c>
      <c r="AK4" s="282">
        <v>12</v>
      </c>
      <c r="AL4" s="143">
        <v>48</v>
      </c>
      <c r="AM4" s="143">
        <v>15</v>
      </c>
      <c r="AN4" s="1237">
        <v>48</v>
      </c>
    </row>
    <row r="5" spans="1:40" s="226" customFormat="1" ht="15" customHeight="1" x14ac:dyDescent="0.25">
      <c r="A5" s="227" t="s">
        <v>2893</v>
      </c>
      <c r="B5" s="228"/>
      <c r="C5" s="229">
        <f t="shared" si="0"/>
        <v>0</v>
      </c>
      <c r="D5" s="230"/>
      <c r="E5" s="218"/>
      <c r="F5" s="218"/>
      <c r="G5" s="218"/>
      <c r="H5" s="231"/>
      <c r="I5" s="227"/>
      <c r="J5" s="232"/>
      <c r="K5" s="233"/>
      <c r="L5" s="232"/>
      <c r="M5" s="233"/>
      <c r="N5" s="232"/>
      <c r="O5" s="233"/>
      <c r="P5" s="232"/>
      <c r="Q5" s="233"/>
      <c r="R5" s="232"/>
      <c r="S5" s="233"/>
      <c r="T5" s="232"/>
      <c r="U5" s="234"/>
      <c r="V5" s="235"/>
      <c r="W5" s="234"/>
      <c r="X5" s="287"/>
      <c r="Y5" s="293"/>
      <c r="Z5" s="287"/>
      <c r="AA5" s="293"/>
      <c r="AB5" s="287"/>
      <c r="AC5" s="293"/>
      <c r="AD5" s="287"/>
      <c r="AE5" s="293"/>
      <c r="AF5" s="287"/>
      <c r="AG5" s="293"/>
      <c r="AH5" s="287"/>
      <c r="AI5" s="293"/>
      <c r="AJ5" s="287"/>
      <c r="AK5" s="287"/>
      <c r="AL5" s="235"/>
      <c r="AM5" s="235"/>
      <c r="AN5" s="1239"/>
    </row>
    <row r="6" spans="1:40" ht="15" customHeight="1" x14ac:dyDescent="0.2">
      <c r="A6" s="11" t="s">
        <v>318</v>
      </c>
      <c r="B6" s="106"/>
      <c r="C6" s="102">
        <f t="shared" si="0"/>
        <v>0</v>
      </c>
      <c r="D6" s="12" t="s">
        <v>4944</v>
      </c>
      <c r="E6" s="13"/>
      <c r="F6" s="13"/>
      <c r="G6" s="21">
        <v>40</v>
      </c>
      <c r="H6" s="21">
        <v>2.15</v>
      </c>
      <c r="I6" s="11" t="s">
        <v>10574</v>
      </c>
      <c r="J6" s="15">
        <v>187</v>
      </c>
      <c r="K6" s="93">
        <v>0</v>
      </c>
      <c r="L6" s="15">
        <v>155</v>
      </c>
      <c r="M6" s="93">
        <v>0</v>
      </c>
      <c r="N6" s="15">
        <v>150</v>
      </c>
      <c r="O6" s="93">
        <v>0</v>
      </c>
      <c r="P6" s="15">
        <v>150</v>
      </c>
      <c r="Q6" s="93">
        <v>0</v>
      </c>
      <c r="R6" s="15">
        <v>246</v>
      </c>
      <c r="S6" s="93">
        <v>0</v>
      </c>
      <c r="T6" s="15">
        <v>40</v>
      </c>
      <c r="U6" s="163">
        <f t="shared" ref="U6:U11" si="3">(G6-T6)</f>
        <v>0</v>
      </c>
      <c r="V6" s="138">
        <v>100</v>
      </c>
      <c r="W6" s="163">
        <f t="shared" ref="W6:W11" si="4">G6-V6</f>
        <v>-60</v>
      </c>
      <c r="X6" s="282">
        <v>227</v>
      </c>
      <c r="Y6" s="281">
        <v>0</v>
      </c>
      <c r="Z6" s="282">
        <v>220</v>
      </c>
      <c r="AA6" s="297">
        <v>0</v>
      </c>
      <c r="AB6" s="282">
        <v>220</v>
      </c>
      <c r="AC6" s="297">
        <v>0</v>
      </c>
      <c r="AD6" s="282">
        <v>180</v>
      </c>
      <c r="AE6" s="297">
        <v>0</v>
      </c>
      <c r="AF6" s="282">
        <v>120</v>
      </c>
      <c r="AG6" s="297">
        <v>0</v>
      </c>
      <c r="AH6" s="307">
        <v>178</v>
      </c>
      <c r="AI6" s="297">
        <v>0</v>
      </c>
      <c r="AJ6" s="307">
        <v>174</v>
      </c>
      <c r="AK6" s="307">
        <v>100</v>
      </c>
      <c r="AL6" s="143">
        <v>93</v>
      </c>
      <c r="AM6" s="143">
        <v>93</v>
      </c>
      <c r="AN6" s="1238">
        <v>0</v>
      </c>
    </row>
    <row r="7" spans="1:40" ht="21" customHeight="1" x14ac:dyDescent="0.2">
      <c r="A7" s="11" t="s">
        <v>10581</v>
      </c>
      <c r="B7" s="106"/>
      <c r="C7" s="102">
        <f t="shared" si="0"/>
        <v>0</v>
      </c>
      <c r="D7" s="22" t="s">
        <v>10582</v>
      </c>
      <c r="E7" s="13"/>
      <c r="F7" s="13"/>
      <c r="G7" s="21">
        <v>12</v>
      </c>
      <c r="H7" s="21">
        <v>9.98</v>
      </c>
      <c r="I7" s="11" t="s">
        <v>10574</v>
      </c>
      <c r="J7" s="15">
        <v>39</v>
      </c>
      <c r="K7" s="93">
        <v>0</v>
      </c>
      <c r="L7" s="15">
        <v>100</v>
      </c>
      <c r="M7" s="93">
        <v>0</v>
      </c>
      <c r="N7" s="15">
        <v>100</v>
      </c>
      <c r="O7" s="93">
        <v>0</v>
      </c>
      <c r="P7" s="15">
        <v>100</v>
      </c>
      <c r="Q7" s="93">
        <v>0</v>
      </c>
      <c r="R7" s="15">
        <v>176</v>
      </c>
      <c r="S7" s="93">
        <v>0</v>
      </c>
      <c r="T7" s="15">
        <v>12</v>
      </c>
      <c r="U7" s="163">
        <f t="shared" si="3"/>
        <v>0</v>
      </c>
      <c r="V7" s="138">
        <v>60</v>
      </c>
      <c r="W7" s="163">
        <f t="shared" si="4"/>
        <v>-48</v>
      </c>
      <c r="X7" s="282">
        <v>60</v>
      </c>
      <c r="Y7" s="281">
        <v>0</v>
      </c>
      <c r="Z7" s="282">
        <v>60</v>
      </c>
      <c r="AA7" s="297">
        <v>0</v>
      </c>
      <c r="AB7" s="282">
        <v>60</v>
      </c>
      <c r="AC7" s="297">
        <v>0</v>
      </c>
      <c r="AD7" s="282">
        <v>40</v>
      </c>
      <c r="AE7" s="297">
        <v>0</v>
      </c>
      <c r="AF7" s="282">
        <v>40</v>
      </c>
      <c r="AG7" s="297">
        <v>0</v>
      </c>
      <c r="AH7" s="307">
        <v>33</v>
      </c>
      <c r="AI7" s="297">
        <v>0</v>
      </c>
      <c r="AJ7" s="307">
        <v>29</v>
      </c>
      <c r="AK7" s="307">
        <v>25</v>
      </c>
      <c r="AL7" s="143">
        <v>26</v>
      </c>
      <c r="AM7" s="143">
        <v>26</v>
      </c>
      <c r="AN7" s="1238">
        <v>0</v>
      </c>
    </row>
    <row r="8" spans="1:40" ht="15" customHeight="1" x14ac:dyDescent="0.2">
      <c r="A8" s="11" t="s">
        <v>4941</v>
      </c>
      <c r="B8" s="106"/>
      <c r="C8" s="102">
        <f t="shared" si="0"/>
        <v>0</v>
      </c>
      <c r="D8" s="23" t="s">
        <v>5464</v>
      </c>
      <c r="E8" s="13"/>
      <c r="F8" s="13"/>
      <c r="G8" s="21">
        <v>40</v>
      </c>
      <c r="H8" s="21"/>
      <c r="I8" s="11" t="s">
        <v>10574</v>
      </c>
      <c r="J8" s="15">
        <v>1000</v>
      </c>
      <c r="K8" s="93">
        <v>0</v>
      </c>
      <c r="L8" s="15">
        <v>1000</v>
      </c>
      <c r="M8" s="93">
        <v>0</v>
      </c>
      <c r="N8" s="15">
        <v>1000</v>
      </c>
      <c r="O8" s="93">
        <v>0</v>
      </c>
      <c r="P8" s="15">
        <v>1000</v>
      </c>
      <c r="Q8" s="93">
        <v>0</v>
      </c>
      <c r="R8" s="15">
        <v>800</v>
      </c>
      <c r="S8" s="93">
        <v>0</v>
      </c>
      <c r="T8" s="15">
        <v>40</v>
      </c>
      <c r="U8" s="163">
        <f t="shared" si="3"/>
        <v>0</v>
      </c>
      <c r="V8" s="138">
        <v>100</v>
      </c>
      <c r="W8" s="163">
        <f t="shared" si="4"/>
        <v>-60</v>
      </c>
      <c r="X8" s="282">
        <v>100</v>
      </c>
      <c r="Y8" s="281">
        <v>0</v>
      </c>
      <c r="Z8" s="282">
        <v>100</v>
      </c>
      <c r="AA8" s="297">
        <v>0</v>
      </c>
      <c r="AB8" s="282">
        <v>100</v>
      </c>
      <c r="AC8" s="297">
        <v>0</v>
      </c>
      <c r="AD8" s="282">
        <v>200</v>
      </c>
      <c r="AE8" s="297">
        <v>0</v>
      </c>
      <c r="AF8" s="282">
        <v>200</v>
      </c>
      <c r="AG8" s="297">
        <v>0</v>
      </c>
      <c r="AH8" s="307">
        <v>100</v>
      </c>
      <c r="AI8" s="297">
        <v>0</v>
      </c>
      <c r="AJ8" s="307">
        <v>97</v>
      </c>
      <c r="AK8" s="307">
        <v>40</v>
      </c>
      <c r="AL8" s="143">
        <v>180</v>
      </c>
      <c r="AM8" s="143">
        <v>180</v>
      </c>
      <c r="AN8" s="1238">
        <f>G8-AK8</f>
        <v>0</v>
      </c>
    </row>
    <row r="9" spans="1:40" ht="15" customHeight="1" x14ac:dyDescent="0.2">
      <c r="A9" s="11" t="s">
        <v>10583</v>
      </c>
      <c r="B9" s="106"/>
      <c r="C9" s="102">
        <f t="shared" si="0"/>
        <v>0</v>
      </c>
      <c r="D9" s="23" t="s">
        <v>4989</v>
      </c>
      <c r="E9" s="13"/>
      <c r="F9" s="13"/>
      <c r="G9" s="21">
        <v>40</v>
      </c>
      <c r="H9" s="21"/>
      <c r="I9" s="11" t="s">
        <v>10574</v>
      </c>
      <c r="J9" s="15">
        <v>138</v>
      </c>
      <c r="K9" s="93">
        <v>0</v>
      </c>
      <c r="L9" s="15">
        <v>138</v>
      </c>
      <c r="M9" s="93">
        <v>0</v>
      </c>
      <c r="N9" s="15">
        <v>138</v>
      </c>
      <c r="O9" s="93">
        <v>0</v>
      </c>
      <c r="P9" s="15">
        <v>138</v>
      </c>
      <c r="Q9" s="93">
        <v>0</v>
      </c>
      <c r="R9" s="15">
        <v>800</v>
      </c>
      <c r="S9" s="93">
        <v>0</v>
      </c>
      <c r="T9" s="15">
        <v>20</v>
      </c>
      <c r="U9" s="163">
        <f t="shared" si="3"/>
        <v>20</v>
      </c>
      <c r="V9" s="138">
        <v>100</v>
      </c>
      <c r="W9" s="163">
        <f t="shared" si="4"/>
        <v>-60</v>
      </c>
      <c r="X9" s="282">
        <v>0</v>
      </c>
      <c r="Y9" s="294">
        <f t="shared" si="1"/>
        <v>40</v>
      </c>
      <c r="Z9" s="282">
        <v>9</v>
      </c>
      <c r="AA9" s="294">
        <v>40</v>
      </c>
      <c r="AB9" s="282">
        <v>200</v>
      </c>
      <c r="AC9" s="297">
        <v>0</v>
      </c>
      <c r="AD9" s="282">
        <v>150</v>
      </c>
      <c r="AE9" s="297">
        <v>0</v>
      </c>
      <c r="AF9" s="282">
        <v>150</v>
      </c>
      <c r="AG9" s="297">
        <v>0</v>
      </c>
      <c r="AH9" s="307">
        <v>180</v>
      </c>
      <c r="AI9" s="297">
        <v>0</v>
      </c>
      <c r="AJ9" s="307">
        <v>150</v>
      </c>
      <c r="AK9" s="307">
        <v>40</v>
      </c>
      <c r="AL9" s="143">
        <v>170</v>
      </c>
      <c r="AM9" s="143">
        <v>170</v>
      </c>
      <c r="AN9" s="1238">
        <f>G9-AK9</f>
        <v>0</v>
      </c>
    </row>
    <row r="10" spans="1:40" ht="15" customHeight="1" x14ac:dyDescent="0.2">
      <c r="A10" s="24" t="s">
        <v>10584</v>
      </c>
      <c r="B10" s="166"/>
      <c r="C10" s="102">
        <f t="shared" si="0"/>
        <v>0</v>
      </c>
      <c r="D10" s="23" t="s">
        <v>5463</v>
      </c>
      <c r="E10" s="13"/>
      <c r="F10" s="13"/>
      <c r="G10" s="21">
        <v>40</v>
      </c>
      <c r="H10" s="21"/>
      <c r="I10" s="11" t="s">
        <v>10574</v>
      </c>
      <c r="J10" s="15">
        <v>80</v>
      </c>
      <c r="K10" s="93">
        <v>0</v>
      </c>
      <c r="L10" s="15">
        <v>80</v>
      </c>
      <c r="M10" s="93">
        <v>0</v>
      </c>
      <c r="N10" s="15">
        <v>80</v>
      </c>
      <c r="O10" s="93">
        <v>0</v>
      </c>
      <c r="P10" s="15">
        <v>80</v>
      </c>
      <c r="Q10" s="93">
        <v>0</v>
      </c>
      <c r="R10" s="15">
        <v>70</v>
      </c>
      <c r="S10" s="93">
        <v>0</v>
      </c>
      <c r="T10" s="15">
        <v>40</v>
      </c>
      <c r="U10" s="163">
        <f t="shared" si="3"/>
        <v>0</v>
      </c>
      <c r="V10" s="138">
        <v>100</v>
      </c>
      <c r="W10" s="163">
        <f t="shared" si="4"/>
        <v>-60</v>
      </c>
      <c r="X10" s="282">
        <v>200</v>
      </c>
      <c r="Y10" s="281">
        <v>0</v>
      </c>
      <c r="Z10" s="282">
        <v>200</v>
      </c>
      <c r="AA10" s="297">
        <v>0</v>
      </c>
      <c r="AB10" s="282">
        <v>200</v>
      </c>
      <c r="AC10" s="297">
        <v>0</v>
      </c>
      <c r="AD10" s="282">
        <v>150</v>
      </c>
      <c r="AE10" s="297">
        <v>0</v>
      </c>
      <c r="AF10" s="282">
        <v>150</v>
      </c>
      <c r="AG10" s="297">
        <v>0</v>
      </c>
      <c r="AH10" s="307">
        <v>150</v>
      </c>
      <c r="AI10" s="297">
        <v>0</v>
      </c>
      <c r="AJ10" s="307">
        <v>130</v>
      </c>
      <c r="AK10" s="307">
        <v>40</v>
      </c>
      <c r="AL10" s="143">
        <v>20</v>
      </c>
      <c r="AM10" s="143">
        <v>20</v>
      </c>
      <c r="AN10" s="1237">
        <v>20</v>
      </c>
    </row>
    <row r="11" spans="1:40" ht="19.5" customHeight="1" x14ac:dyDescent="0.2">
      <c r="A11" s="116" t="s">
        <v>4939</v>
      </c>
      <c r="B11" s="108"/>
      <c r="C11" s="102">
        <f t="shared" si="0"/>
        <v>0</v>
      </c>
      <c r="D11" s="23" t="s">
        <v>10585</v>
      </c>
      <c r="E11" s="13"/>
      <c r="F11" s="13"/>
      <c r="G11" s="21">
        <v>40</v>
      </c>
      <c r="H11" s="21"/>
      <c r="I11" s="11" t="s">
        <v>10574</v>
      </c>
      <c r="J11" s="15">
        <v>28</v>
      </c>
      <c r="K11" s="101">
        <v>40</v>
      </c>
      <c r="L11" s="15">
        <v>100</v>
      </c>
      <c r="M11" s="93">
        <v>0</v>
      </c>
      <c r="N11" s="15">
        <v>100</v>
      </c>
      <c r="O11" s="93">
        <v>0</v>
      </c>
      <c r="P11" s="15">
        <v>100</v>
      </c>
      <c r="Q11" s="93">
        <v>0</v>
      </c>
      <c r="R11" s="15">
        <v>50</v>
      </c>
      <c r="S11" s="93">
        <v>0</v>
      </c>
      <c r="T11" s="15">
        <v>6</v>
      </c>
      <c r="U11" s="163">
        <f t="shared" si="3"/>
        <v>34</v>
      </c>
      <c r="V11" s="138">
        <v>40</v>
      </c>
      <c r="W11" s="267">
        <f t="shared" si="4"/>
        <v>0</v>
      </c>
      <c r="X11" s="282">
        <v>20</v>
      </c>
      <c r="Y11" s="294">
        <f t="shared" si="1"/>
        <v>20</v>
      </c>
      <c r="Z11" s="282">
        <v>40</v>
      </c>
      <c r="AA11" s="297">
        <f t="shared" si="2"/>
        <v>0</v>
      </c>
      <c r="AB11" s="282">
        <v>200</v>
      </c>
      <c r="AC11" s="297">
        <v>0</v>
      </c>
      <c r="AD11" s="282">
        <v>150</v>
      </c>
      <c r="AE11" s="297">
        <v>0</v>
      </c>
      <c r="AF11" s="282">
        <v>150</v>
      </c>
      <c r="AG11" s="297">
        <v>0</v>
      </c>
      <c r="AH11" s="307">
        <v>200</v>
      </c>
      <c r="AI11" s="297">
        <v>0</v>
      </c>
      <c r="AJ11" s="307">
        <v>180</v>
      </c>
      <c r="AK11" s="307">
        <v>40</v>
      </c>
      <c r="AL11" s="143">
        <v>40</v>
      </c>
      <c r="AM11" s="143">
        <v>40</v>
      </c>
      <c r="AN11" s="1238">
        <f>G11-AK11</f>
        <v>0</v>
      </c>
    </row>
    <row r="12" spans="1:40" s="226" customFormat="1" ht="15" customHeight="1" x14ac:dyDescent="0.25">
      <c r="A12" s="227" t="s">
        <v>1719</v>
      </c>
      <c r="B12" s="228"/>
      <c r="C12" s="229">
        <f t="shared" si="0"/>
        <v>0</v>
      </c>
      <c r="D12" s="230"/>
      <c r="E12" s="218"/>
      <c r="F12" s="218"/>
      <c r="G12" s="218"/>
      <c r="H12" s="231"/>
      <c r="I12" s="227"/>
      <c r="J12" s="232"/>
      <c r="K12" s="233"/>
      <c r="L12" s="232"/>
      <c r="M12" s="233"/>
      <c r="N12" s="232"/>
      <c r="O12" s="233"/>
      <c r="P12" s="232"/>
      <c r="Q12" s="233"/>
      <c r="R12" s="232"/>
      <c r="S12" s="233"/>
      <c r="T12" s="232"/>
      <c r="U12" s="234"/>
      <c r="V12" s="235"/>
      <c r="W12" s="234"/>
      <c r="X12" s="287"/>
      <c r="Y12" s="293"/>
      <c r="Z12" s="287"/>
      <c r="AA12" s="293"/>
      <c r="AB12" s="287"/>
      <c r="AC12" s="293"/>
      <c r="AD12" s="287"/>
      <c r="AE12" s="293"/>
      <c r="AF12" s="287"/>
      <c r="AG12" s="293"/>
      <c r="AH12" s="287"/>
      <c r="AI12" s="293"/>
      <c r="AJ12" s="287"/>
      <c r="AK12" s="287"/>
      <c r="AL12" s="235"/>
      <c r="AM12" s="235"/>
      <c r="AN12" s="1239"/>
    </row>
    <row r="13" spans="1:40" s="9" customFormat="1" ht="18" customHeight="1" x14ac:dyDescent="0.2">
      <c r="A13" s="89" t="s">
        <v>8331</v>
      </c>
      <c r="B13" s="104"/>
      <c r="C13" s="102"/>
      <c r="D13" s="157" t="s">
        <v>8332</v>
      </c>
      <c r="E13" s="91"/>
      <c r="F13" s="91"/>
      <c r="G13" s="95">
        <v>3</v>
      </c>
      <c r="H13" s="13"/>
      <c r="I13" s="89"/>
      <c r="J13" s="119"/>
      <c r="K13" s="205"/>
      <c r="L13" s="119"/>
      <c r="M13" s="205"/>
      <c r="N13" s="119"/>
      <c r="O13" s="205"/>
      <c r="P13" s="119"/>
      <c r="Q13" s="205"/>
      <c r="R13" s="119"/>
      <c r="S13" s="205"/>
      <c r="T13" s="119"/>
      <c r="U13" s="206"/>
      <c r="V13" s="164">
        <v>2</v>
      </c>
      <c r="W13" s="163">
        <f t="shared" ref="W13" si="5">G13-V13</f>
        <v>1</v>
      </c>
      <c r="X13" s="286">
        <v>0</v>
      </c>
      <c r="Y13" s="294">
        <f t="shared" si="1"/>
        <v>3</v>
      </c>
      <c r="Z13" s="286">
        <v>4</v>
      </c>
      <c r="AA13" s="297">
        <v>0</v>
      </c>
      <c r="AB13" s="286">
        <v>4</v>
      </c>
      <c r="AC13" s="297">
        <v>0</v>
      </c>
      <c r="AD13" s="286">
        <v>4</v>
      </c>
      <c r="AE13" s="297">
        <v>0</v>
      </c>
      <c r="AF13" s="286">
        <v>4</v>
      </c>
      <c r="AG13" s="297">
        <v>0</v>
      </c>
      <c r="AH13" s="286">
        <v>4</v>
      </c>
      <c r="AI13" s="297">
        <v>0</v>
      </c>
      <c r="AJ13" s="286">
        <v>3</v>
      </c>
      <c r="AK13" s="286">
        <v>3</v>
      </c>
      <c r="AL13" s="1236">
        <v>3</v>
      </c>
      <c r="AM13" s="1236">
        <v>8</v>
      </c>
      <c r="AN13" s="1238">
        <f>G13-AK13</f>
        <v>0</v>
      </c>
    </row>
    <row r="14" spans="1:40" s="226" customFormat="1" ht="15" customHeight="1" x14ac:dyDescent="0.25">
      <c r="A14" s="227" t="s">
        <v>1862</v>
      </c>
      <c r="B14" s="228"/>
      <c r="C14" s="319">
        <f t="shared" ref="C14:C45" si="6">B14*K14</f>
        <v>0</v>
      </c>
      <c r="D14" s="261"/>
      <c r="E14" s="320"/>
      <c r="F14" s="218"/>
      <c r="G14" s="218"/>
      <c r="H14" s="231"/>
      <c r="I14" s="227"/>
      <c r="J14" s="232"/>
      <c r="K14" s="233"/>
      <c r="L14" s="232"/>
      <c r="M14" s="233"/>
      <c r="N14" s="232"/>
      <c r="O14" s="233"/>
      <c r="P14" s="232"/>
      <c r="Q14" s="233"/>
      <c r="R14" s="232"/>
      <c r="S14" s="233"/>
      <c r="T14" s="232"/>
      <c r="U14" s="234"/>
      <c r="V14" s="235"/>
      <c r="W14" s="234"/>
      <c r="X14" s="287"/>
      <c r="Y14" s="293"/>
      <c r="Z14" s="287"/>
      <c r="AA14" s="287"/>
      <c r="AB14" s="287"/>
      <c r="AC14" s="287"/>
      <c r="AD14" s="287"/>
      <c r="AE14" s="293"/>
      <c r="AF14" s="287"/>
      <c r="AG14" s="293"/>
      <c r="AH14" s="287"/>
      <c r="AI14" s="293"/>
      <c r="AJ14" s="287"/>
      <c r="AK14" s="287"/>
      <c r="AL14" s="235"/>
      <c r="AM14" s="235"/>
      <c r="AN14" s="1239"/>
    </row>
    <row r="15" spans="1:40" ht="15" customHeight="1" x14ac:dyDescent="0.2">
      <c r="A15" s="11" t="s">
        <v>2179</v>
      </c>
      <c r="B15" s="106">
        <v>74.760000000000005</v>
      </c>
      <c r="C15" s="102">
        <f t="shared" si="6"/>
        <v>448.56000000000006</v>
      </c>
      <c r="D15" s="321" t="s">
        <v>10586</v>
      </c>
      <c r="E15" s="13" t="s">
        <v>10573</v>
      </c>
      <c r="F15" s="13"/>
      <c r="G15" s="21">
        <v>8</v>
      </c>
      <c r="H15" s="21">
        <v>79.94</v>
      </c>
      <c r="I15" s="11" t="s">
        <v>10574</v>
      </c>
      <c r="J15" s="15">
        <v>2</v>
      </c>
      <c r="K15" s="101">
        <f>(G15-J15)</f>
        <v>6</v>
      </c>
      <c r="L15" s="16">
        <v>6</v>
      </c>
      <c r="M15" s="93">
        <f>(G15-L15)</f>
        <v>2</v>
      </c>
      <c r="N15" s="16">
        <v>6</v>
      </c>
      <c r="O15" s="93">
        <f>(G15-N15)</f>
        <v>2</v>
      </c>
      <c r="P15" s="16">
        <v>6</v>
      </c>
      <c r="Q15" s="93">
        <f>(G15-P15)</f>
        <v>2</v>
      </c>
      <c r="R15" s="16">
        <v>6</v>
      </c>
      <c r="S15" s="93">
        <f>G15-R15</f>
        <v>2</v>
      </c>
      <c r="T15" s="16">
        <v>4</v>
      </c>
      <c r="U15" s="163">
        <f t="shared" ref="U15:U25" si="7">(G15-T15)</f>
        <v>4</v>
      </c>
      <c r="V15" s="138">
        <v>7</v>
      </c>
      <c r="W15" s="207">
        <f>G15-V15</f>
        <v>1</v>
      </c>
      <c r="X15" s="282">
        <v>5</v>
      </c>
      <c r="Y15" s="294">
        <f t="shared" si="1"/>
        <v>3</v>
      </c>
      <c r="Z15" s="282">
        <v>5</v>
      </c>
      <c r="AA15" s="294">
        <f t="shared" si="2"/>
        <v>3</v>
      </c>
      <c r="AB15" s="307"/>
      <c r="AC15" s="297"/>
      <c r="AD15" s="307">
        <v>5</v>
      </c>
      <c r="AE15" s="294">
        <v>2</v>
      </c>
      <c r="AF15" s="307">
        <v>2</v>
      </c>
      <c r="AG15" s="294">
        <f t="shared" ref="AG15" si="8">G15-AF15</f>
        <v>6</v>
      </c>
      <c r="AH15" s="307">
        <v>6</v>
      </c>
      <c r="AI15" s="294">
        <f>G15-AH15</f>
        <v>2</v>
      </c>
      <c r="AJ15" s="307">
        <v>5</v>
      </c>
      <c r="AK15" s="307">
        <v>5</v>
      </c>
      <c r="AL15" s="143">
        <v>6</v>
      </c>
      <c r="AM15" s="143">
        <v>6</v>
      </c>
      <c r="AN15" s="1237">
        <v>2</v>
      </c>
    </row>
    <row r="16" spans="1:40" ht="15" customHeight="1" x14ac:dyDescent="0.2">
      <c r="A16" s="616" t="s">
        <v>10587</v>
      </c>
      <c r="B16" s="106">
        <v>135.72</v>
      </c>
      <c r="C16" s="102">
        <f t="shared" si="6"/>
        <v>0</v>
      </c>
      <c r="D16" s="25" t="s">
        <v>10588</v>
      </c>
      <c r="E16" s="13" t="s">
        <v>10573</v>
      </c>
      <c r="F16" s="13"/>
      <c r="G16" s="21">
        <v>15</v>
      </c>
      <c r="H16" s="21">
        <v>143</v>
      </c>
      <c r="I16" s="11" t="s">
        <v>10574</v>
      </c>
      <c r="J16" s="15">
        <v>15</v>
      </c>
      <c r="K16" s="93">
        <f>(G16-J16)</f>
        <v>0</v>
      </c>
      <c r="L16" s="16">
        <v>15</v>
      </c>
      <c r="M16" s="93">
        <f>(G16-L16)</f>
        <v>0</v>
      </c>
      <c r="N16" s="16">
        <v>15</v>
      </c>
      <c r="O16" s="93">
        <f>(G16-N16)</f>
        <v>0</v>
      </c>
      <c r="P16" s="16">
        <v>15</v>
      </c>
      <c r="Q16" s="93">
        <f>(G16-P16)</f>
        <v>0</v>
      </c>
      <c r="R16" s="16">
        <v>16</v>
      </c>
      <c r="S16" s="93">
        <v>0</v>
      </c>
      <c r="T16" s="16">
        <v>25</v>
      </c>
      <c r="U16" s="163">
        <f t="shared" si="7"/>
        <v>-10</v>
      </c>
      <c r="V16" s="138">
        <v>17</v>
      </c>
      <c r="W16" s="163">
        <f>G16-V16</f>
        <v>-2</v>
      </c>
      <c r="X16" s="282">
        <v>15</v>
      </c>
      <c r="Y16" s="281">
        <f t="shared" si="1"/>
        <v>0</v>
      </c>
      <c r="Z16" s="282">
        <v>14</v>
      </c>
      <c r="AA16" s="297">
        <v>0</v>
      </c>
      <c r="AB16" s="307"/>
      <c r="AC16" s="297"/>
      <c r="AD16" s="307">
        <v>13</v>
      </c>
      <c r="AE16" s="294">
        <v>6</v>
      </c>
      <c r="AF16" s="307">
        <v>43</v>
      </c>
      <c r="AG16" s="297">
        <v>0</v>
      </c>
      <c r="AH16" s="307">
        <v>43</v>
      </c>
      <c r="AI16" s="297">
        <v>0</v>
      </c>
      <c r="AJ16" s="307">
        <v>42</v>
      </c>
      <c r="AK16" s="307">
        <v>43</v>
      </c>
      <c r="AL16" s="143">
        <v>29</v>
      </c>
      <c r="AM16" s="143">
        <v>42</v>
      </c>
      <c r="AN16" s="1238">
        <v>0</v>
      </c>
    </row>
    <row r="17" spans="1:126" s="9" customFormat="1" ht="15" customHeight="1" x14ac:dyDescent="0.2">
      <c r="A17" s="617" t="s">
        <v>10589</v>
      </c>
      <c r="B17" s="104">
        <v>62.16</v>
      </c>
      <c r="C17" s="102">
        <f t="shared" si="6"/>
        <v>124.32</v>
      </c>
      <c r="D17" s="94" t="s">
        <v>1456</v>
      </c>
      <c r="E17" s="91" t="s">
        <v>10573</v>
      </c>
      <c r="F17" s="91"/>
      <c r="G17" s="95">
        <v>12</v>
      </c>
      <c r="H17" s="21">
        <v>60.82</v>
      </c>
      <c r="I17" s="89" t="s">
        <v>10574</v>
      </c>
      <c r="J17" s="119">
        <v>10</v>
      </c>
      <c r="K17" s="101">
        <f>(G17-J17)</f>
        <v>2</v>
      </c>
      <c r="L17" s="120">
        <v>12</v>
      </c>
      <c r="M17" s="93">
        <f>(G17-L17)</f>
        <v>0</v>
      </c>
      <c r="N17" s="120">
        <v>11</v>
      </c>
      <c r="O17" s="93">
        <v>0</v>
      </c>
      <c r="P17" s="120">
        <v>11</v>
      </c>
      <c r="Q17" s="93">
        <f>(G17-P17)</f>
        <v>1</v>
      </c>
      <c r="R17" s="120">
        <v>11</v>
      </c>
      <c r="S17" s="93">
        <f>G17-R17</f>
        <v>1</v>
      </c>
      <c r="T17" s="16">
        <v>12</v>
      </c>
      <c r="U17" s="163">
        <f t="shared" si="7"/>
        <v>0</v>
      </c>
      <c r="V17" s="164">
        <v>11</v>
      </c>
      <c r="W17" s="207">
        <f>G17-V17</f>
        <v>1</v>
      </c>
      <c r="X17" s="286">
        <v>11</v>
      </c>
      <c r="Y17" s="294">
        <f t="shared" si="1"/>
        <v>1</v>
      </c>
      <c r="Z17" s="286">
        <v>11</v>
      </c>
      <c r="AA17" s="297">
        <v>0</v>
      </c>
      <c r="AB17" s="295"/>
      <c r="AC17" s="297"/>
      <c r="AD17" s="295">
        <v>11</v>
      </c>
      <c r="AE17" s="294">
        <f t="shared" ref="AE17:AE65" si="9">G17-AD17</f>
        <v>1</v>
      </c>
      <c r="AF17" s="295">
        <v>10</v>
      </c>
      <c r="AG17" s="294">
        <f>G17-AF17</f>
        <v>2</v>
      </c>
      <c r="AH17" s="295">
        <v>10</v>
      </c>
      <c r="AI17" s="294">
        <f>G17-AH17</f>
        <v>2</v>
      </c>
      <c r="AJ17" s="295">
        <v>9</v>
      </c>
      <c r="AK17" s="295">
        <v>9</v>
      </c>
      <c r="AL17" s="1236">
        <v>10</v>
      </c>
      <c r="AM17" s="1236">
        <v>12</v>
      </c>
      <c r="AN17" s="1238">
        <v>0</v>
      </c>
    </row>
    <row r="18" spans="1:126" ht="15" customHeight="1" x14ac:dyDescent="0.2">
      <c r="A18" s="165" t="s">
        <v>10590</v>
      </c>
      <c r="B18" s="106">
        <v>66.36</v>
      </c>
      <c r="C18" s="102">
        <f t="shared" si="6"/>
        <v>0</v>
      </c>
      <c r="D18" s="25" t="s">
        <v>10591</v>
      </c>
      <c r="E18" s="13" t="s">
        <v>10573</v>
      </c>
      <c r="F18" s="13"/>
      <c r="G18" s="21">
        <v>6</v>
      </c>
      <c r="H18" s="21">
        <v>65.95</v>
      </c>
      <c r="I18" s="11" t="s">
        <v>10574</v>
      </c>
      <c r="J18" s="15">
        <v>8</v>
      </c>
      <c r="K18" s="93">
        <v>0</v>
      </c>
      <c r="L18" s="16">
        <v>8</v>
      </c>
      <c r="M18" s="93">
        <v>0</v>
      </c>
      <c r="N18" s="16">
        <v>8</v>
      </c>
      <c r="O18" s="93">
        <v>0</v>
      </c>
      <c r="P18" s="16">
        <v>8</v>
      </c>
      <c r="Q18" s="93">
        <v>0</v>
      </c>
      <c r="R18" s="16">
        <v>8</v>
      </c>
      <c r="S18" s="93">
        <v>0</v>
      </c>
      <c r="T18" s="16">
        <v>5</v>
      </c>
      <c r="U18" s="163">
        <f t="shared" si="7"/>
        <v>1</v>
      </c>
      <c r="V18" s="138">
        <v>6</v>
      </c>
      <c r="W18" s="207">
        <f>G18-V18</f>
        <v>0</v>
      </c>
      <c r="X18" s="282">
        <v>6</v>
      </c>
      <c r="Y18" s="281">
        <f t="shared" si="1"/>
        <v>0</v>
      </c>
      <c r="Z18" s="282">
        <v>6</v>
      </c>
      <c r="AA18" s="297">
        <f t="shared" si="2"/>
        <v>0</v>
      </c>
      <c r="AB18" s="307"/>
      <c r="AC18" s="297"/>
      <c r="AD18" s="307">
        <v>5</v>
      </c>
      <c r="AE18" s="294">
        <f t="shared" si="9"/>
        <v>1</v>
      </c>
      <c r="AF18" s="307">
        <v>5</v>
      </c>
      <c r="AG18" s="294">
        <f t="shared" ref="AG18:AG24" si="10">G18-AF18</f>
        <v>1</v>
      </c>
      <c r="AH18" s="307">
        <v>5</v>
      </c>
      <c r="AI18" s="294">
        <f>G18-AH18</f>
        <v>1</v>
      </c>
      <c r="AJ18" s="307">
        <v>4</v>
      </c>
      <c r="AK18" s="307">
        <v>4</v>
      </c>
      <c r="AL18" s="143">
        <v>5</v>
      </c>
      <c r="AM18" s="143">
        <v>6</v>
      </c>
      <c r="AN18" s="1237">
        <v>1</v>
      </c>
    </row>
    <row r="19" spans="1:126" ht="15" customHeight="1" x14ac:dyDescent="0.2">
      <c r="A19" s="11" t="s">
        <v>9872</v>
      </c>
      <c r="B19" s="106">
        <v>119.28</v>
      </c>
      <c r="C19" s="102">
        <f t="shared" si="6"/>
        <v>0</v>
      </c>
      <c r="D19" s="25" t="s">
        <v>10592</v>
      </c>
      <c r="E19" s="13" t="s">
        <v>10593</v>
      </c>
      <c r="F19" s="13"/>
      <c r="G19" s="21">
        <v>8</v>
      </c>
      <c r="H19" s="21">
        <v>114.08</v>
      </c>
      <c r="I19" s="11" t="s">
        <v>10574</v>
      </c>
      <c r="J19" s="15">
        <v>8</v>
      </c>
      <c r="K19" s="93">
        <v>0</v>
      </c>
      <c r="L19" s="15">
        <v>6</v>
      </c>
      <c r="M19" s="93">
        <v>0</v>
      </c>
      <c r="N19" s="15">
        <v>6</v>
      </c>
      <c r="O19" s="93">
        <v>0</v>
      </c>
      <c r="P19" s="15">
        <v>6</v>
      </c>
      <c r="Q19" s="93">
        <v>0</v>
      </c>
      <c r="R19" s="15">
        <v>6</v>
      </c>
      <c r="S19" s="93">
        <v>0</v>
      </c>
      <c r="T19" s="16">
        <v>2</v>
      </c>
      <c r="U19" s="163">
        <f t="shared" si="7"/>
        <v>6</v>
      </c>
      <c r="V19" s="138">
        <v>2</v>
      </c>
      <c r="W19" s="207">
        <f>G19-V19</f>
        <v>6</v>
      </c>
      <c r="X19" s="282">
        <v>2</v>
      </c>
      <c r="Y19" s="294">
        <f t="shared" si="1"/>
        <v>6</v>
      </c>
      <c r="Z19" s="282">
        <v>1</v>
      </c>
      <c r="AA19" s="294">
        <f t="shared" si="2"/>
        <v>7</v>
      </c>
      <c r="AB19" s="307"/>
      <c r="AC19" s="297"/>
      <c r="AD19" s="307">
        <v>0</v>
      </c>
      <c r="AE19" s="294">
        <f t="shared" si="9"/>
        <v>8</v>
      </c>
      <c r="AF19" s="307">
        <v>3</v>
      </c>
      <c r="AG19" s="294">
        <f t="shared" si="10"/>
        <v>5</v>
      </c>
      <c r="AH19" s="307">
        <v>6</v>
      </c>
      <c r="AI19" s="294">
        <f>G19-AH19</f>
        <v>2</v>
      </c>
      <c r="AJ19" s="307">
        <v>7</v>
      </c>
      <c r="AK19" s="307">
        <v>4</v>
      </c>
      <c r="AL19" s="143">
        <v>4</v>
      </c>
      <c r="AM19" s="143">
        <v>3</v>
      </c>
      <c r="AN19" s="1237">
        <f>G19-AK19</f>
        <v>4</v>
      </c>
    </row>
    <row r="20" spans="1:126" ht="15" customHeight="1" x14ac:dyDescent="0.2">
      <c r="A20" s="11" t="s">
        <v>10594</v>
      </c>
      <c r="B20" s="106">
        <v>12.6</v>
      </c>
      <c r="C20" s="102">
        <f t="shared" si="6"/>
        <v>0</v>
      </c>
      <c r="D20" s="25" t="s">
        <v>10595</v>
      </c>
      <c r="E20" s="13" t="s">
        <v>10593</v>
      </c>
      <c r="F20" s="13"/>
      <c r="G20" s="21">
        <v>4</v>
      </c>
      <c r="H20" s="21">
        <v>10.199999999999999</v>
      </c>
      <c r="I20" s="11" t="s">
        <v>10574</v>
      </c>
      <c r="J20" s="15">
        <v>8</v>
      </c>
      <c r="K20" s="93">
        <v>0</v>
      </c>
      <c r="L20" s="15">
        <v>8</v>
      </c>
      <c r="M20" s="93">
        <v>0</v>
      </c>
      <c r="N20" s="15">
        <v>8</v>
      </c>
      <c r="O20" s="93">
        <v>0</v>
      </c>
      <c r="P20" s="15">
        <v>8</v>
      </c>
      <c r="Q20" s="93">
        <v>0</v>
      </c>
      <c r="R20" s="15">
        <v>8</v>
      </c>
      <c r="S20" s="93">
        <v>0</v>
      </c>
      <c r="T20" s="16">
        <v>6</v>
      </c>
      <c r="U20" s="163">
        <f t="shared" si="7"/>
        <v>-2</v>
      </c>
      <c r="V20" s="138">
        <v>1</v>
      </c>
      <c r="W20" s="268">
        <v>5</v>
      </c>
      <c r="X20" s="282">
        <v>0</v>
      </c>
      <c r="Y20" s="294">
        <f t="shared" si="1"/>
        <v>4</v>
      </c>
      <c r="Z20" s="282">
        <v>0</v>
      </c>
      <c r="AA20" s="294">
        <f t="shared" si="2"/>
        <v>4</v>
      </c>
      <c r="AB20" s="307"/>
      <c r="AC20" s="297"/>
      <c r="AD20" s="307">
        <v>2</v>
      </c>
      <c r="AE20" s="294">
        <f t="shared" si="9"/>
        <v>2</v>
      </c>
      <c r="AF20" s="307">
        <v>4</v>
      </c>
      <c r="AG20" s="297">
        <f t="shared" si="10"/>
        <v>0</v>
      </c>
      <c r="AH20" s="307">
        <v>9</v>
      </c>
      <c r="AI20" s="297">
        <v>0</v>
      </c>
      <c r="AJ20" s="307">
        <v>6</v>
      </c>
      <c r="AK20" s="307">
        <v>4</v>
      </c>
      <c r="AL20" s="143">
        <v>5</v>
      </c>
      <c r="AM20" s="143">
        <v>5</v>
      </c>
      <c r="AN20" s="1238">
        <f>G20-AK20</f>
        <v>0</v>
      </c>
    </row>
    <row r="21" spans="1:126" ht="15" customHeight="1" x14ac:dyDescent="0.2">
      <c r="A21" s="20" t="s">
        <v>10596</v>
      </c>
      <c r="B21" s="109">
        <v>22.68</v>
      </c>
      <c r="C21" s="102">
        <f t="shared" si="6"/>
        <v>0</v>
      </c>
      <c r="D21" s="25" t="s">
        <v>10597</v>
      </c>
      <c r="E21" s="13" t="s">
        <v>10593</v>
      </c>
      <c r="F21" s="13"/>
      <c r="G21" s="21">
        <v>6</v>
      </c>
      <c r="H21" s="21">
        <v>21.77</v>
      </c>
      <c r="I21" s="11" t="s">
        <v>10574</v>
      </c>
      <c r="J21" s="15">
        <v>2</v>
      </c>
      <c r="K21" s="93">
        <v>0</v>
      </c>
      <c r="L21" s="15">
        <v>2</v>
      </c>
      <c r="M21" s="126">
        <v>3</v>
      </c>
      <c r="N21" s="15">
        <v>3</v>
      </c>
      <c r="O21" s="93">
        <f>(G21-N21)</f>
        <v>3</v>
      </c>
      <c r="P21" s="15">
        <v>3</v>
      </c>
      <c r="Q21" s="93">
        <f>(G21-P21)</f>
        <v>3</v>
      </c>
      <c r="R21" s="15">
        <v>3</v>
      </c>
      <c r="S21" s="93">
        <f>G21-R21</f>
        <v>3</v>
      </c>
      <c r="T21" s="16">
        <v>5</v>
      </c>
      <c r="U21" s="163">
        <f t="shared" si="7"/>
        <v>1</v>
      </c>
      <c r="V21" s="138">
        <v>1</v>
      </c>
      <c r="W21" s="268">
        <v>5</v>
      </c>
      <c r="X21" s="282">
        <v>0</v>
      </c>
      <c r="Y21" s="294">
        <f t="shared" si="1"/>
        <v>6</v>
      </c>
      <c r="Z21" s="282">
        <v>0</v>
      </c>
      <c r="AA21" s="294">
        <f t="shared" si="2"/>
        <v>6</v>
      </c>
      <c r="AB21" s="307"/>
      <c r="AC21" s="297"/>
      <c r="AD21" s="307">
        <v>4</v>
      </c>
      <c r="AE21" s="297">
        <v>0</v>
      </c>
      <c r="AF21" s="307">
        <v>4</v>
      </c>
      <c r="AG21" s="297">
        <v>0</v>
      </c>
      <c r="AH21" s="307">
        <v>5</v>
      </c>
      <c r="AI21" s="297">
        <v>0</v>
      </c>
      <c r="AJ21" s="307">
        <v>2</v>
      </c>
      <c r="AK21" s="307">
        <v>2</v>
      </c>
      <c r="AL21" s="143">
        <v>4</v>
      </c>
      <c r="AM21" s="143">
        <v>6</v>
      </c>
      <c r="AN21" s="1238">
        <v>0</v>
      </c>
    </row>
    <row r="22" spans="1:126" ht="15" customHeight="1" x14ac:dyDescent="0.2">
      <c r="A22" s="20" t="s">
        <v>10598</v>
      </c>
      <c r="B22" s="109">
        <v>89.04</v>
      </c>
      <c r="C22" s="102">
        <f t="shared" si="6"/>
        <v>0</v>
      </c>
      <c r="D22" s="25" t="s">
        <v>10599</v>
      </c>
      <c r="E22" s="13" t="s">
        <v>10593</v>
      </c>
      <c r="F22" s="13"/>
      <c r="G22" s="21">
        <v>2</v>
      </c>
      <c r="H22" s="21">
        <v>84.36</v>
      </c>
      <c r="I22" s="11" t="s">
        <v>10574</v>
      </c>
      <c r="J22" s="15">
        <v>2</v>
      </c>
      <c r="K22" s="93">
        <f>(G22-J22)</f>
        <v>0</v>
      </c>
      <c r="L22" s="15">
        <v>2</v>
      </c>
      <c r="M22" s="93">
        <f>(G22-L22)</f>
        <v>0</v>
      </c>
      <c r="N22" s="15">
        <v>2</v>
      </c>
      <c r="O22" s="93">
        <f>(G22-N22)</f>
        <v>0</v>
      </c>
      <c r="P22" s="15">
        <v>2</v>
      </c>
      <c r="Q22" s="93">
        <f>(G22-P22)</f>
        <v>0</v>
      </c>
      <c r="R22" s="15">
        <v>2</v>
      </c>
      <c r="S22" s="93">
        <f>G22-R22</f>
        <v>0</v>
      </c>
      <c r="T22" s="16">
        <v>2</v>
      </c>
      <c r="U22" s="163">
        <f t="shared" si="7"/>
        <v>0</v>
      </c>
      <c r="V22" s="138">
        <v>2</v>
      </c>
      <c r="W22" s="207">
        <f>G22-V22</f>
        <v>0</v>
      </c>
      <c r="X22" s="282">
        <v>2</v>
      </c>
      <c r="Y22" s="281">
        <f t="shared" si="1"/>
        <v>0</v>
      </c>
      <c r="Z22" s="282">
        <v>2</v>
      </c>
      <c r="AA22" s="297">
        <f t="shared" si="2"/>
        <v>0</v>
      </c>
      <c r="AB22" s="307"/>
      <c r="AC22" s="297"/>
      <c r="AD22" s="307">
        <v>2</v>
      </c>
      <c r="AE22" s="297">
        <f t="shared" si="9"/>
        <v>0</v>
      </c>
      <c r="AF22" s="307">
        <v>2</v>
      </c>
      <c r="AG22" s="297">
        <f t="shared" si="10"/>
        <v>0</v>
      </c>
      <c r="AH22" s="307">
        <v>2</v>
      </c>
      <c r="AI22" s="297">
        <f>G22-AH22</f>
        <v>0</v>
      </c>
      <c r="AJ22" s="307">
        <v>2</v>
      </c>
      <c r="AK22" s="307">
        <v>1</v>
      </c>
      <c r="AL22" s="143">
        <v>1</v>
      </c>
      <c r="AM22" s="143">
        <v>1</v>
      </c>
      <c r="AN22" s="1237">
        <v>1</v>
      </c>
    </row>
    <row r="23" spans="1:126" ht="15" customHeight="1" x14ac:dyDescent="0.2">
      <c r="A23" s="296" t="s">
        <v>10600</v>
      </c>
      <c r="B23" s="109">
        <v>75.599999999999994</v>
      </c>
      <c r="C23" s="102">
        <f t="shared" si="6"/>
        <v>0</v>
      </c>
      <c r="D23" s="25" t="s">
        <v>10601</v>
      </c>
      <c r="E23" s="13" t="s">
        <v>10593</v>
      </c>
      <c r="F23" s="13"/>
      <c r="G23" s="21">
        <v>2</v>
      </c>
      <c r="H23" s="21">
        <v>70.06</v>
      </c>
      <c r="I23" s="11" t="s">
        <v>10574</v>
      </c>
      <c r="J23" s="15">
        <v>2</v>
      </c>
      <c r="K23" s="93">
        <f>(G23-J23)</f>
        <v>0</v>
      </c>
      <c r="L23" s="15">
        <v>2</v>
      </c>
      <c r="M23" s="93">
        <f>(G23-L23)</f>
        <v>0</v>
      </c>
      <c r="N23" s="15">
        <v>2</v>
      </c>
      <c r="O23" s="93">
        <f>(G23-N23)</f>
        <v>0</v>
      </c>
      <c r="P23" s="15">
        <v>2</v>
      </c>
      <c r="Q23" s="93">
        <f>(G23-P23)</f>
        <v>0</v>
      </c>
      <c r="R23" s="15">
        <v>2</v>
      </c>
      <c r="S23" s="93">
        <f>G23-R23</f>
        <v>0</v>
      </c>
      <c r="T23" s="16">
        <v>3</v>
      </c>
      <c r="U23" s="163">
        <f t="shared" si="7"/>
        <v>-1</v>
      </c>
      <c r="V23" s="138">
        <v>2</v>
      </c>
      <c r="W23" s="163">
        <f>G23-V23</f>
        <v>0</v>
      </c>
      <c r="X23" s="282">
        <v>1</v>
      </c>
      <c r="Y23" s="294">
        <f t="shared" si="1"/>
        <v>1</v>
      </c>
      <c r="Z23" s="282">
        <v>1</v>
      </c>
      <c r="AA23" s="294">
        <f t="shared" si="2"/>
        <v>1</v>
      </c>
      <c r="AB23" s="307"/>
      <c r="AC23" s="297"/>
      <c r="AD23" s="307">
        <v>2</v>
      </c>
      <c r="AE23" s="297">
        <f t="shared" si="9"/>
        <v>0</v>
      </c>
      <c r="AF23" s="307">
        <v>1</v>
      </c>
      <c r="AG23" s="294">
        <f t="shared" si="10"/>
        <v>1</v>
      </c>
      <c r="AH23" s="307">
        <v>2</v>
      </c>
      <c r="AI23" s="297">
        <f>G23-AH23</f>
        <v>0</v>
      </c>
      <c r="AJ23" s="307">
        <v>2</v>
      </c>
      <c r="AK23" s="307">
        <v>2</v>
      </c>
      <c r="AL23" s="143">
        <v>2</v>
      </c>
      <c r="AM23" s="143">
        <v>4</v>
      </c>
      <c r="AN23" s="1238">
        <f>G23-AK23</f>
        <v>0</v>
      </c>
    </row>
    <row r="24" spans="1:126" s="9" customFormat="1" ht="15" customHeight="1" x14ac:dyDescent="0.2">
      <c r="A24" s="89" t="s">
        <v>10602</v>
      </c>
      <c r="B24" s="104">
        <v>11.76</v>
      </c>
      <c r="C24" s="102">
        <f t="shared" si="6"/>
        <v>0</v>
      </c>
      <c r="D24" s="94" t="s">
        <v>10603</v>
      </c>
      <c r="E24" s="91" t="s">
        <v>10593</v>
      </c>
      <c r="F24" s="91"/>
      <c r="G24" s="95">
        <v>4</v>
      </c>
      <c r="H24" s="21">
        <v>10.52</v>
      </c>
      <c r="I24" s="89" t="s">
        <v>10574</v>
      </c>
      <c r="J24" s="119">
        <v>3</v>
      </c>
      <c r="K24" s="93">
        <v>0</v>
      </c>
      <c r="L24" s="119">
        <v>3</v>
      </c>
      <c r="M24" s="126">
        <v>3</v>
      </c>
      <c r="N24" s="119">
        <v>3</v>
      </c>
      <c r="O24" s="93">
        <v>0</v>
      </c>
      <c r="P24" s="119">
        <v>6</v>
      </c>
      <c r="Q24" s="93">
        <v>0</v>
      </c>
      <c r="R24" s="119">
        <v>6</v>
      </c>
      <c r="S24" s="93">
        <v>0</v>
      </c>
      <c r="T24" s="16">
        <v>4</v>
      </c>
      <c r="U24" s="163">
        <f t="shared" si="7"/>
        <v>0</v>
      </c>
      <c r="V24" s="164">
        <v>5</v>
      </c>
      <c r="W24" s="268">
        <v>5</v>
      </c>
      <c r="X24" s="286">
        <v>3</v>
      </c>
      <c r="Y24" s="294">
        <f t="shared" si="1"/>
        <v>1</v>
      </c>
      <c r="Z24" s="286">
        <v>3</v>
      </c>
      <c r="AA24" s="294">
        <f t="shared" si="2"/>
        <v>1</v>
      </c>
      <c r="AB24" s="295"/>
      <c r="AC24" s="297"/>
      <c r="AD24" s="295">
        <v>3</v>
      </c>
      <c r="AE24" s="294">
        <v>2</v>
      </c>
      <c r="AF24" s="295">
        <v>4</v>
      </c>
      <c r="AG24" s="297">
        <f t="shared" si="10"/>
        <v>0</v>
      </c>
      <c r="AH24" s="295">
        <v>6</v>
      </c>
      <c r="AI24" s="297">
        <v>0</v>
      </c>
      <c r="AJ24" s="295">
        <v>1</v>
      </c>
      <c r="AK24" s="295">
        <v>4</v>
      </c>
      <c r="AL24" s="1236">
        <v>2</v>
      </c>
      <c r="AM24" s="1236">
        <v>6</v>
      </c>
      <c r="AN24" s="1238">
        <v>0</v>
      </c>
    </row>
    <row r="25" spans="1:126" ht="15" customHeight="1" x14ac:dyDescent="0.2">
      <c r="A25" s="11" t="s">
        <v>2183</v>
      </c>
      <c r="B25" s="106">
        <v>46.2</v>
      </c>
      <c r="C25" s="102">
        <f t="shared" si="6"/>
        <v>0</v>
      </c>
      <c r="D25" s="25" t="s">
        <v>10604</v>
      </c>
      <c r="E25" s="13" t="s">
        <v>10605</v>
      </c>
      <c r="F25" s="13"/>
      <c r="G25" s="21">
        <v>4</v>
      </c>
      <c r="H25" s="21">
        <v>42.74</v>
      </c>
      <c r="I25" s="11" t="s">
        <v>10574</v>
      </c>
      <c r="J25" s="15">
        <v>4</v>
      </c>
      <c r="K25" s="93">
        <f>(G25-J25)</f>
        <v>0</v>
      </c>
      <c r="L25" s="15">
        <v>4</v>
      </c>
      <c r="M25" s="93">
        <f>(G25-L25)</f>
        <v>0</v>
      </c>
      <c r="N25" s="15">
        <v>4</v>
      </c>
      <c r="O25" s="93">
        <f>(G25-N25)</f>
        <v>0</v>
      </c>
      <c r="P25" s="15">
        <v>4</v>
      </c>
      <c r="Q25" s="93">
        <f>(G25-P25)</f>
        <v>0</v>
      </c>
      <c r="R25" s="15">
        <v>4</v>
      </c>
      <c r="S25" s="93">
        <f>G25-R25</f>
        <v>0</v>
      </c>
      <c r="T25" s="16">
        <v>6</v>
      </c>
      <c r="U25" s="163">
        <f t="shared" si="7"/>
        <v>-2</v>
      </c>
      <c r="V25" s="138">
        <v>8</v>
      </c>
      <c r="W25" s="206">
        <f>G25-V25</f>
        <v>-4</v>
      </c>
      <c r="X25" s="282">
        <v>8</v>
      </c>
      <c r="Y25" s="281">
        <v>0</v>
      </c>
      <c r="Z25" s="282">
        <v>8</v>
      </c>
      <c r="AA25" s="297">
        <v>0</v>
      </c>
      <c r="AB25" s="307"/>
      <c r="AC25" s="297"/>
      <c r="AD25" s="307">
        <v>7</v>
      </c>
      <c r="AE25" s="297">
        <v>0</v>
      </c>
      <c r="AF25" s="307">
        <v>8</v>
      </c>
      <c r="AG25" s="297">
        <v>0</v>
      </c>
      <c r="AH25" s="307">
        <v>7</v>
      </c>
      <c r="AI25" s="297">
        <v>0</v>
      </c>
      <c r="AJ25" s="307">
        <v>6</v>
      </c>
      <c r="AK25" s="307">
        <v>3</v>
      </c>
      <c r="AL25" s="143">
        <v>0</v>
      </c>
      <c r="AM25" s="143">
        <v>6</v>
      </c>
      <c r="AN25" s="1238">
        <v>0</v>
      </c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</row>
    <row r="26" spans="1:126" s="226" customFormat="1" ht="15" customHeight="1" x14ac:dyDescent="0.25">
      <c r="A26" s="227" t="s">
        <v>1861</v>
      </c>
      <c r="B26" s="228"/>
      <c r="C26" s="229">
        <f t="shared" si="6"/>
        <v>0</v>
      </c>
      <c r="D26" s="230"/>
      <c r="E26" s="218"/>
      <c r="F26" s="218"/>
      <c r="G26" s="218"/>
      <c r="H26" s="231"/>
      <c r="I26" s="227"/>
      <c r="J26" s="232"/>
      <c r="K26" s="233"/>
      <c r="L26" s="232"/>
      <c r="M26" s="233"/>
      <c r="N26" s="232"/>
      <c r="O26" s="233"/>
      <c r="P26" s="232"/>
      <c r="Q26" s="233"/>
      <c r="R26" s="232"/>
      <c r="S26" s="233"/>
      <c r="T26" s="232"/>
      <c r="U26" s="234"/>
      <c r="V26" s="235"/>
      <c r="W26" s="234"/>
      <c r="X26" s="287"/>
      <c r="Y26" s="293"/>
      <c r="Z26" s="287"/>
      <c r="AA26" s="293"/>
      <c r="AB26" s="287"/>
      <c r="AC26" s="293"/>
      <c r="AD26" s="287"/>
      <c r="AE26" s="293"/>
      <c r="AF26" s="287"/>
      <c r="AG26" s="293"/>
      <c r="AH26" s="287"/>
      <c r="AI26" s="293"/>
      <c r="AJ26" s="287"/>
      <c r="AK26" s="287"/>
      <c r="AL26" s="235"/>
      <c r="AM26" s="235"/>
      <c r="AN26" s="1239"/>
      <c r="AO26" s="620"/>
      <c r="AP26" s="620"/>
      <c r="AQ26" s="620"/>
      <c r="AR26" s="620"/>
      <c r="AS26" s="620"/>
      <c r="AT26" s="620"/>
      <c r="AU26" s="620"/>
      <c r="AV26" s="620"/>
      <c r="AW26" s="620"/>
      <c r="AX26" s="620"/>
      <c r="AY26" s="620"/>
      <c r="AZ26" s="620"/>
      <c r="BA26" s="620"/>
      <c r="BB26" s="620"/>
      <c r="BC26" s="620"/>
      <c r="BD26" s="620"/>
      <c r="BE26" s="620"/>
      <c r="BF26" s="620"/>
      <c r="BG26" s="620"/>
      <c r="BH26" s="620"/>
      <c r="BI26" s="620"/>
      <c r="BJ26" s="620"/>
      <c r="BK26" s="620"/>
      <c r="BL26" s="620"/>
      <c r="BM26" s="620"/>
      <c r="BN26" s="620"/>
      <c r="BO26" s="620"/>
      <c r="BP26" s="620"/>
      <c r="BQ26" s="620"/>
      <c r="BR26" s="620"/>
      <c r="BS26" s="620"/>
      <c r="BT26" s="620"/>
      <c r="BU26" s="620"/>
      <c r="BV26" s="620"/>
      <c r="BW26" s="620"/>
      <c r="BX26" s="620"/>
      <c r="BY26" s="620"/>
      <c r="BZ26" s="620"/>
    </row>
    <row r="27" spans="1:126" ht="15" customHeight="1" x14ac:dyDescent="0.2">
      <c r="A27" s="26" t="s">
        <v>10606</v>
      </c>
      <c r="B27" s="110">
        <v>72.66</v>
      </c>
      <c r="C27" s="102">
        <f t="shared" si="6"/>
        <v>726.59999999999991</v>
      </c>
      <c r="D27" s="25" t="s">
        <v>933</v>
      </c>
      <c r="E27" s="13" t="s">
        <v>10607</v>
      </c>
      <c r="F27" s="13"/>
      <c r="G27" s="21">
        <v>20</v>
      </c>
      <c r="H27" s="27">
        <v>64.84</v>
      </c>
      <c r="I27" s="11" t="s">
        <v>10574</v>
      </c>
      <c r="J27" s="15">
        <v>16</v>
      </c>
      <c r="K27" s="101">
        <v>10</v>
      </c>
      <c r="L27" s="16">
        <v>22</v>
      </c>
      <c r="M27" s="93">
        <v>0</v>
      </c>
      <c r="N27" s="16">
        <v>22</v>
      </c>
      <c r="O27" s="93">
        <v>0</v>
      </c>
      <c r="P27" s="16">
        <v>18</v>
      </c>
      <c r="Q27" s="93">
        <f>(G27-P27)</f>
        <v>2</v>
      </c>
      <c r="R27" s="16">
        <v>18</v>
      </c>
      <c r="S27" s="93">
        <f>G27-R27</f>
        <v>2</v>
      </c>
      <c r="T27" s="16">
        <v>10</v>
      </c>
      <c r="U27" s="163">
        <f>(G27-T27)</f>
        <v>10</v>
      </c>
      <c r="V27" s="138">
        <v>16</v>
      </c>
      <c r="W27" s="267">
        <v>20</v>
      </c>
      <c r="X27" s="282">
        <v>26</v>
      </c>
      <c r="Y27" s="281">
        <v>0</v>
      </c>
      <c r="Z27" s="282">
        <v>26</v>
      </c>
      <c r="AA27" s="297">
        <v>0</v>
      </c>
      <c r="AB27" s="307"/>
      <c r="AC27" s="297"/>
      <c r="AD27" s="307">
        <v>16</v>
      </c>
      <c r="AE27" s="294">
        <f t="shared" si="9"/>
        <v>4</v>
      </c>
      <c r="AF27" s="307">
        <v>16</v>
      </c>
      <c r="AG27" s="294">
        <f>G27-AF27</f>
        <v>4</v>
      </c>
      <c r="AH27" s="307">
        <v>23</v>
      </c>
      <c r="AI27" s="297">
        <v>0</v>
      </c>
      <c r="AJ27" s="307">
        <v>16</v>
      </c>
      <c r="AK27" s="307">
        <v>16</v>
      </c>
      <c r="AL27" s="143">
        <v>14</v>
      </c>
      <c r="AM27" s="143">
        <v>20</v>
      </c>
      <c r="AN27" s="1238">
        <v>0</v>
      </c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</row>
    <row r="28" spans="1:126" ht="15" customHeight="1" x14ac:dyDescent="0.2">
      <c r="A28" s="26" t="s">
        <v>10608</v>
      </c>
      <c r="B28" s="110">
        <v>68.88</v>
      </c>
      <c r="C28" s="102">
        <f t="shared" si="6"/>
        <v>0</v>
      </c>
      <c r="D28" s="25" t="s">
        <v>936</v>
      </c>
      <c r="E28" s="13" t="s">
        <v>10607</v>
      </c>
      <c r="F28" s="13"/>
      <c r="G28" s="21">
        <v>15</v>
      </c>
      <c r="H28" s="21">
        <v>62.66</v>
      </c>
      <c r="I28" s="11" t="s">
        <v>10574</v>
      </c>
      <c r="J28" s="15">
        <v>17</v>
      </c>
      <c r="K28" s="93">
        <v>0</v>
      </c>
      <c r="L28" s="16">
        <v>16</v>
      </c>
      <c r="M28" s="93">
        <v>0</v>
      </c>
      <c r="N28" s="16">
        <v>16</v>
      </c>
      <c r="O28" s="93">
        <v>0</v>
      </c>
      <c r="P28" s="16">
        <v>15</v>
      </c>
      <c r="Q28" s="93">
        <f>(G28-P28)</f>
        <v>0</v>
      </c>
      <c r="R28" s="16">
        <v>15</v>
      </c>
      <c r="S28" s="93">
        <f>G28-R28</f>
        <v>0</v>
      </c>
      <c r="T28" s="16">
        <v>15</v>
      </c>
      <c r="U28" s="163">
        <f>(G28-T28)</f>
        <v>0</v>
      </c>
      <c r="V28" s="164">
        <v>14</v>
      </c>
      <c r="W28" s="163">
        <f>G28-V28</f>
        <v>1</v>
      </c>
      <c r="X28" s="286">
        <v>15</v>
      </c>
      <c r="Y28" s="281">
        <f t="shared" si="1"/>
        <v>0</v>
      </c>
      <c r="Z28" s="286">
        <v>15</v>
      </c>
      <c r="AA28" s="297">
        <f t="shared" si="2"/>
        <v>0</v>
      </c>
      <c r="AB28" s="295"/>
      <c r="AC28" s="297"/>
      <c r="AD28" s="295">
        <v>15</v>
      </c>
      <c r="AE28" s="297">
        <f t="shared" si="9"/>
        <v>0</v>
      </c>
      <c r="AF28" s="295">
        <v>15</v>
      </c>
      <c r="AG28" s="297">
        <f t="shared" ref="AG28:AG30" si="11">G28-AF28</f>
        <v>0</v>
      </c>
      <c r="AH28" s="295">
        <v>15</v>
      </c>
      <c r="AI28" s="297">
        <f>G28-AH28</f>
        <v>0</v>
      </c>
      <c r="AJ28" s="295">
        <v>15</v>
      </c>
      <c r="AK28" s="295">
        <v>15</v>
      </c>
      <c r="AL28" s="143">
        <v>14</v>
      </c>
      <c r="AM28" s="143">
        <v>15</v>
      </c>
      <c r="AN28" s="1238">
        <v>0</v>
      </c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</row>
    <row r="29" spans="1:126" ht="15" customHeight="1" x14ac:dyDescent="0.2">
      <c r="A29" s="26" t="s">
        <v>10609</v>
      </c>
      <c r="B29" s="110">
        <v>9.49</v>
      </c>
      <c r="C29" s="102">
        <f t="shared" si="6"/>
        <v>0</v>
      </c>
      <c r="D29" s="25" t="s">
        <v>597</v>
      </c>
      <c r="E29" s="13" t="s">
        <v>10607</v>
      </c>
      <c r="F29" s="13"/>
      <c r="G29" s="21">
        <v>15</v>
      </c>
      <c r="H29" s="21">
        <v>8.44</v>
      </c>
      <c r="I29" s="11" t="s">
        <v>10574</v>
      </c>
      <c r="J29" s="15">
        <v>17</v>
      </c>
      <c r="K29" s="93">
        <v>0</v>
      </c>
      <c r="L29" s="16">
        <v>17</v>
      </c>
      <c r="M29" s="93">
        <v>0</v>
      </c>
      <c r="N29" s="16">
        <v>17</v>
      </c>
      <c r="O29" s="93">
        <v>0</v>
      </c>
      <c r="P29" s="16">
        <v>17</v>
      </c>
      <c r="Q29" s="93">
        <v>0</v>
      </c>
      <c r="R29" s="16">
        <v>17</v>
      </c>
      <c r="S29" s="93">
        <v>0</v>
      </c>
      <c r="T29" s="16">
        <v>15</v>
      </c>
      <c r="U29" s="163">
        <f>(G29-T29)</f>
        <v>0</v>
      </c>
      <c r="V29" s="164">
        <v>14</v>
      </c>
      <c r="W29" s="163">
        <f>G29-V29</f>
        <v>1</v>
      </c>
      <c r="X29" s="286">
        <v>15</v>
      </c>
      <c r="Y29" s="281">
        <f t="shared" si="1"/>
        <v>0</v>
      </c>
      <c r="Z29" s="286">
        <v>15</v>
      </c>
      <c r="AA29" s="297">
        <f t="shared" si="2"/>
        <v>0</v>
      </c>
      <c r="AB29" s="295"/>
      <c r="AC29" s="297"/>
      <c r="AD29" s="295">
        <v>15</v>
      </c>
      <c r="AE29" s="297">
        <f t="shared" si="9"/>
        <v>0</v>
      </c>
      <c r="AF29" s="295">
        <v>15</v>
      </c>
      <c r="AG29" s="297">
        <f t="shared" si="11"/>
        <v>0</v>
      </c>
      <c r="AH29" s="295">
        <v>15</v>
      </c>
      <c r="AI29" s="297">
        <f>G29-AH29</f>
        <v>0</v>
      </c>
      <c r="AJ29" s="295">
        <v>15</v>
      </c>
      <c r="AK29" s="295">
        <v>15</v>
      </c>
      <c r="AL29" s="143">
        <v>14</v>
      </c>
      <c r="AM29" s="143">
        <v>15</v>
      </c>
      <c r="AN29" s="1238">
        <v>0</v>
      </c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</row>
    <row r="30" spans="1:126" s="115" customFormat="1" ht="15" customHeight="1" x14ac:dyDescent="0.2">
      <c r="A30" s="26" t="s">
        <v>10610</v>
      </c>
      <c r="B30" s="128">
        <v>23.76</v>
      </c>
      <c r="C30" s="102">
        <f t="shared" si="6"/>
        <v>0</v>
      </c>
      <c r="D30" s="25">
        <v>171868</v>
      </c>
      <c r="E30" s="13" t="s">
        <v>10607</v>
      </c>
      <c r="F30" s="114"/>
      <c r="G30" s="21">
        <v>15</v>
      </c>
      <c r="H30" s="114"/>
      <c r="I30" s="11" t="s">
        <v>10574</v>
      </c>
      <c r="J30" s="15">
        <v>15</v>
      </c>
      <c r="K30" s="93">
        <f>(G30-J30)</f>
        <v>0</v>
      </c>
      <c r="L30" s="16">
        <v>15</v>
      </c>
      <c r="M30" s="93">
        <f>(G30-L30)</f>
        <v>0</v>
      </c>
      <c r="N30" s="16">
        <v>15</v>
      </c>
      <c r="O30" s="93">
        <f>(G30-N30)</f>
        <v>0</v>
      </c>
      <c r="P30" s="16">
        <v>15</v>
      </c>
      <c r="Q30" s="93">
        <f>(G30-P30)</f>
        <v>0</v>
      </c>
      <c r="R30" s="16">
        <v>15</v>
      </c>
      <c r="S30" s="93">
        <f>G30-R30</f>
        <v>0</v>
      </c>
      <c r="T30" s="16">
        <v>15</v>
      </c>
      <c r="U30" s="163">
        <f>(G30-T30)</f>
        <v>0</v>
      </c>
      <c r="V30" s="138">
        <v>15</v>
      </c>
      <c r="W30" s="163">
        <f>G30-V30</f>
        <v>0</v>
      </c>
      <c r="X30" s="282">
        <v>15</v>
      </c>
      <c r="Y30" s="281">
        <f t="shared" si="1"/>
        <v>0</v>
      </c>
      <c r="Z30" s="282">
        <v>15</v>
      </c>
      <c r="AA30" s="297">
        <f t="shared" si="2"/>
        <v>0</v>
      </c>
      <c r="AB30" s="307"/>
      <c r="AC30" s="297"/>
      <c r="AD30" s="307">
        <v>15</v>
      </c>
      <c r="AE30" s="297">
        <f t="shared" si="9"/>
        <v>0</v>
      </c>
      <c r="AF30" s="307">
        <v>15</v>
      </c>
      <c r="AG30" s="297">
        <f t="shared" si="11"/>
        <v>0</v>
      </c>
      <c r="AH30" s="307">
        <v>15</v>
      </c>
      <c r="AI30" s="297">
        <f>G30-AH30</f>
        <v>0</v>
      </c>
      <c r="AJ30" s="307">
        <v>15</v>
      </c>
      <c r="AK30" s="307">
        <v>17</v>
      </c>
      <c r="AL30" s="143">
        <v>14</v>
      </c>
      <c r="AM30" s="143">
        <v>14</v>
      </c>
      <c r="AN30" s="1237">
        <v>1</v>
      </c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</row>
    <row r="31" spans="1:126" ht="15" customHeight="1" x14ac:dyDescent="0.2">
      <c r="A31" s="26" t="s">
        <v>2511</v>
      </c>
      <c r="B31" s="110">
        <v>78.540000000000006</v>
      </c>
      <c r="C31" s="102">
        <f t="shared" si="6"/>
        <v>0</v>
      </c>
      <c r="D31" s="25" t="s">
        <v>1286</v>
      </c>
      <c r="E31" s="13" t="s">
        <v>10611</v>
      </c>
      <c r="F31" s="13"/>
      <c r="G31" s="21">
        <v>6</v>
      </c>
      <c r="H31" s="21">
        <v>71.42</v>
      </c>
      <c r="I31" s="11" t="s">
        <v>10574</v>
      </c>
      <c r="J31" s="15">
        <v>5</v>
      </c>
      <c r="K31" s="93">
        <v>0</v>
      </c>
      <c r="L31" s="15">
        <v>5</v>
      </c>
      <c r="M31" s="126">
        <v>2</v>
      </c>
      <c r="N31" s="15">
        <v>5</v>
      </c>
      <c r="O31" s="93">
        <v>0</v>
      </c>
      <c r="P31" s="15">
        <v>6</v>
      </c>
      <c r="Q31" s="93">
        <f>(G31-P31)</f>
        <v>0</v>
      </c>
      <c r="R31" s="15">
        <v>6</v>
      </c>
      <c r="S31" s="93">
        <f>G31-R31</f>
        <v>0</v>
      </c>
      <c r="T31" s="16">
        <v>6</v>
      </c>
      <c r="U31" s="163">
        <f>(G31-T31)</f>
        <v>0</v>
      </c>
      <c r="V31" s="164">
        <v>5</v>
      </c>
      <c r="W31" s="163">
        <f>G31-V31</f>
        <v>1</v>
      </c>
      <c r="X31" s="286">
        <v>6</v>
      </c>
      <c r="Y31" s="281">
        <f t="shared" si="1"/>
        <v>0</v>
      </c>
      <c r="Z31" s="286">
        <v>5</v>
      </c>
      <c r="AA31" s="297">
        <v>0</v>
      </c>
      <c r="AB31" s="295"/>
      <c r="AC31" s="297"/>
      <c r="AD31" s="295"/>
      <c r="AE31" s="294">
        <f t="shared" si="9"/>
        <v>6</v>
      </c>
      <c r="AF31" s="295">
        <v>11</v>
      </c>
      <c r="AG31" s="309">
        <v>0</v>
      </c>
      <c r="AH31" s="295">
        <v>11</v>
      </c>
      <c r="AI31" s="297">
        <v>0</v>
      </c>
      <c r="AJ31" s="295">
        <v>6</v>
      </c>
      <c r="AK31" s="295">
        <v>6</v>
      </c>
      <c r="AL31" s="143">
        <v>9</v>
      </c>
      <c r="AM31" s="143">
        <v>10</v>
      </c>
      <c r="AN31" s="1238">
        <v>0</v>
      </c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</row>
    <row r="32" spans="1:126" s="226" customFormat="1" ht="15" customHeight="1" x14ac:dyDescent="0.25">
      <c r="A32" s="227" t="s">
        <v>10612</v>
      </c>
      <c r="B32" s="228"/>
      <c r="C32" s="229">
        <f t="shared" si="6"/>
        <v>0</v>
      </c>
      <c r="D32" s="230"/>
      <c r="E32" s="218"/>
      <c r="F32" s="218"/>
      <c r="G32" s="218"/>
      <c r="H32" s="231"/>
      <c r="I32" s="227"/>
      <c r="J32" s="232"/>
      <c r="K32" s="233"/>
      <c r="L32" s="232"/>
      <c r="M32" s="233"/>
      <c r="N32" s="232"/>
      <c r="O32" s="233"/>
      <c r="P32" s="232"/>
      <c r="Q32" s="233"/>
      <c r="R32" s="232"/>
      <c r="S32" s="233"/>
      <c r="T32" s="232"/>
      <c r="U32" s="234"/>
      <c r="V32" s="235"/>
      <c r="W32" s="234"/>
      <c r="X32" s="287"/>
      <c r="Y32" s="293"/>
      <c r="Z32" s="287"/>
      <c r="AA32" s="293"/>
      <c r="AB32" s="287"/>
      <c r="AC32" s="293"/>
      <c r="AD32" s="287"/>
      <c r="AE32" s="293"/>
      <c r="AF32" s="287"/>
      <c r="AG32" s="308"/>
      <c r="AH32" s="287"/>
      <c r="AI32" s="293"/>
      <c r="AJ32" s="287"/>
      <c r="AK32" s="287"/>
      <c r="AL32" s="235"/>
      <c r="AM32" s="235"/>
      <c r="AN32" s="1239"/>
      <c r="AO32" s="620"/>
      <c r="AP32" s="620"/>
      <c r="AQ32" s="620"/>
      <c r="AR32" s="620"/>
      <c r="AS32" s="620"/>
      <c r="AT32" s="620"/>
      <c r="AU32" s="620"/>
      <c r="AV32" s="620"/>
      <c r="AW32" s="620"/>
      <c r="AX32" s="620"/>
      <c r="AY32" s="620"/>
      <c r="AZ32" s="620"/>
      <c r="BA32" s="620"/>
      <c r="BB32" s="620"/>
      <c r="BC32" s="620"/>
      <c r="BD32" s="620"/>
      <c r="BE32" s="620"/>
      <c r="BF32" s="620"/>
      <c r="BG32" s="620"/>
      <c r="BH32" s="620"/>
      <c r="BI32" s="620"/>
      <c r="BJ32" s="620"/>
      <c r="BK32" s="620"/>
      <c r="BL32" s="620"/>
      <c r="BM32" s="620"/>
      <c r="BN32" s="620"/>
      <c r="BO32" s="620"/>
      <c r="BP32" s="620"/>
      <c r="BQ32" s="620"/>
      <c r="BR32" s="620"/>
      <c r="BS32" s="620"/>
      <c r="BT32" s="620"/>
      <c r="BU32" s="620"/>
      <c r="BV32" s="620"/>
      <c r="BW32" s="620"/>
      <c r="BX32" s="620"/>
      <c r="BY32" s="620"/>
      <c r="BZ32" s="620"/>
    </row>
    <row r="33" spans="1:78" ht="15" customHeight="1" x14ac:dyDescent="0.2">
      <c r="A33" s="11" t="s">
        <v>2298</v>
      </c>
      <c r="B33" s="106">
        <v>1</v>
      </c>
      <c r="C33" s="102">
        <f t="shared" si="6"/>
        <v>60</v>
      </c>
      <c r="D33" s="25" t="s">
        <v>10613</v>
      </c>
      <c r="E33" s="13" t="s">
        <v>10614</v>
      </c>
      <c r="F33" s="13"/>
      <c r="G33" s="21">
        <v>60</v>
      </c>
      <c r="H33" s="21">
        <v>1</v>
      </c>
      <c r="I33" s="11" t="s">
        <v>10615</v>
      </c>
      <c r="J33" s="15">
        <v>0</v>
      </c>
      <c r="K33" s="101">
        <f>(G33-J33)</f>
        <v>60</v>
      </c>
      <c r="L33" s="15">
        <v>0</v>
      </c>
      <c r="M33" s="126">
        <f>(G33-L33)</f>
        <v>60</v>
      </c>
      <c r="N33" s="15">
        <v>32</v>
      </c>
      <c r="O33" s="127">
        <f>(G33-N33)</f>
        <v>28</v>
      </c>
      <c r="P33" s="15">
        <v>32</v>
      </c>
      <c r="Q33" s="126">
        <f>(G33-P33)</f>
        <v>28</v>
      </c>
      <c r="R33" s="15">
        <v>64</v>
      </c>
      <c r="S33" s="93">
        <f>G33-R33</f>
        <v>-4</v>
      </c>
      <c r="T33" s="15">
        <v>64</v>
      </c>
      <c r="U33" s="163">
        <f>(G33-T33)</f>
        <v>-4</v>
      </c>
      <c r="V33" s="138">
        <v>52</v>
      </c>
      <c r="W33" s="163">
        <f>G33-V33</f>
        <v>8</v>
      </c>
      <c r="X33" s="282">
        <v>30</v>
      </c>
      <c r="Y33" s="294">
        <f t="shared" si="1"/>
        <v>30</v>
      </c>
      <c r="Z33" s="282">
        <v>60</v>
      </c>
      <c r="AA33" s="297">
        <f t="shared" si="2"/>
        <v>0</v>
      </c>
      <c r="AB33" s="282">
        <v>30</v>
      </c>
      <c r="AC33" s="294">
        <f>G33-AB33</f>
        <v>30</v>
      </c>
      <c r="AD33" s="282">
        <v>0</v>
      </c>
      <c r="AE33" s="294">
        <f t="shared" si="9"/>
        <v>60</v>
      </c>
      <c r="AF33" s="282">
        <v>60</v>
      </c>
      <c r="AG33" s="297">
        <f>G33-AF33</f>
        <v>0</v>
      </c>
      <c r="AH33" s="282">
        <v>30</v>
      </c>
      <c r="AI33" s="294">
        <f>G33-AH33</f>
        <v>30</v>
      </c>
      <c r="AJ33" s="282">
        <v>30</v>
      </c>
      <c r="AK33" s="282">
        <v>30</v>
      </c>
      <c r="AL33" s="143">
        <v>30</v>
      </c>
      <c r="AM33" s="143">
        <v>30</v>
      </c>
      <c r="AN33" s="1237">
        <f>G33-AK33</f>
        <v>30</v>
      </c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</row>
    <row r="34" spans="1:78" s="9" customFormat="1" ht="15" customHeight="1" x14ac:dyDescent="0.2">
      <c r="A34" s="89" t="s">
        <v>716</v>
      </c>
      <c r="B34" s="104">
        <v>2.75</v>
      </c>
      <c r="C34" s="102">
        <f t="shared" si="6"/>
        <v>165</v>
      </c>
      <c r="D34" s="94" t="s">
        <v>10613</v>
      </c>
      <c r="E34" s="13" t="s">
        <v>10614</v>
      </c>
      <c r="F34" s="91"/>
      <c r="G34" s="95">
        <v>90</v>
      </c>
      <c r="H34" s="21">
        <v>2.75</v>
      </c>
      <c r="I34" s="89" t="s">
        <v>10615</v>
      </c>
      <c r="J34" s="119">
        <v>30</v>
      </c>
      <c r="K34" s="101">
        <f>(G34-J34)</f>
        <v>60</v>
      </c>
      <c r="L34" s="119">
        <v>0</v>
      </c>
      <c r="M34" s="126">
        <f>(G34-L34)</f>
        <v>90</v>
      </c>
      <c r="N34" s="119">
        <v>90</v>
      </c>
      <c r="O34" s="93">
        <f>(G34-N34)</f>
        <v>0</v>
      </c>
      <c r="P34" s="119">
        <v>60</v>
      </c>
      <c r="Q34" s="126">
        <f>(G34-P34)</f>
        <v>30</v>
      </c>
      <c r="R34" s="119">
        <v>90</v>
      </c>
      <c r="S34" s="93">
        <f>G34-R34</f>
        <v>0</v>
      </c>
      <c r="T34" s="119">
        <v>120</v>
      </c>
      <c r="U34" s="163">
        <f>(G34-T34)</f>
        <v>-30</v>
      </c>
      <c r="V34" s="164">
        <v>80</v>
      </c>
      <c r="W34" s="267">
        <f>G34-V34</f>
        <v>10</v>
      </c>
      <c r="X34" s="286">
        <v>0</v>
      </c>
      <c r="Y34" s="294">
        <f t="shared" si="1"/>
        <v>90</v>
      </c>
      <c r="Z34" s="286">
        <v>60</v>
      </c>
      <c r="AA34" s="294">
        <f t="shared" si="2"/>
        <v>30</v>
      </c>
      <c r="AB34" s="286">
        <v>60</v>
      </c>
      <c r="AC34" s="294">
        <f t="shared" ref="AC34:AC35" si="12">G34-AB34</f>
        <v>30</v>
      </c>
      <c r="AD34" s="286">
        <v>30</v>
      </c>
      <c r="AE34" s="294">
        <f t="shared" si="9"/>
        <v>60</v>
      </c>
      <c r="AF34" s="286">
        <v>60</v>
      </c>
      <c r="AG34" s="294">
        <f t="shared" ref="AG34:AG35" si="13">G34-AF34</f>
        <v>30</v>
      </c>
      <c r="AH34" s="286">
        <v>60</v>
      </c>
      <c r="AI34" s="294">
        <f>G34-AH34</f>
        <v>30</v>
      </c>
      <c r="AJ34" s="286">
        <v>30</v>
      </c>
      <c r="AK34" s="286">
        <v>30</v>
      </c>
      <c r="AL34" s="1236">
        <v>30</v>
      </c>
      <c r="AM34" s="1236">
        <v>60</v>
      </c>
      <c r="AN34" s="1237">
        <v>30</v>
      </c>
      <c r="AO34" s="34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</row>
    <row r="35" spans="1:78" s="9" customFormat="1" ht="15" customHeight="1" x14ac:dyDescent="0.2">
      <c r="A35" s="89" t="s">
        <v>2175</v>
      </c>
      <c r="B35" s="104"/>
      <c r="C35" s="102">
        <f t="shared" si="6"/>
        <v>0</v>
      </c>
      <c r="D35" s="94" t="s">
        <v>10616</v>
      </c>
      <c r="E35" s="91" t="s">
        <v>10617</v>
      </c>
      <c r="F35" s="91"/>
      <c r="G35" s="95">
        <v>75</v>
      </c>
      <c r="H35" s="21">
        <v>6.37</v>
      </c>
      <c r="I35" s="89" t="s">
        <v>10615</v>
      </c>
      <c r="J35" s="119">
        <v>50</v>
      </c>
      <c r="K35" s="101">
        <f>(G35-J35)</f>
        <v>25</v>
      </c>
      <c r="L35" s="119">
        <v>25</v>
      </c>
      <c r="M35" s="126">
        <f>(G35-L35)</f>
        <v>50</v>
      </c>
      <c r="N35" s="119">
        <v>50</v>
      </c>
      <c r="O35" s="127">
        <f>(G35-N35)</f>
        <v>25</v>
      </c>
      <c r="P35" s="119">
        <v>25</v>
      </c>
      <c r="Q35" s="126">
        <f>(G35-P35)</f>
        <v>50</v>
      </c>
      <c r="R35" s="119">
        <v>50</v>
      </c>
      <c r="S35" s="93">
        <f>G35-R35</f>
        <v>25</v>
      </c>
      <c r="T35" s="119">
        <v>50</v>
      </c>
      <c r="U35" s="163">
        <f>(G35-T35)</f>
        <v>25</v>
      </c>
      <c r="V35" s="164">
        <v>60</v>
      </c>
      <c r="W35" s="163">
        <f>G35-V35</f>
        <v>15</v>
      </c>
      <c r="X35" s="286">
        <v>50</v>
      </c>
      <c r="Y35" s="294">
        <f t="shared" si="1"/>
        <v>25</v>
      </c>
      <c r="Z35" s="286">
        <v>25</v>
      </c>
      <c r="AA35" s="294">
        <f t="shared" si="2"/>
        <v>50</v>
      </c>
      <c r="AB35" s="286">
        <v>25</v>
      </c>
      <c r="AC35" s="294">
        <f t="shared" si="12"/>
        <v>50</v>
      </c>
      <c r="AD35" s="286">
        <v>50</v>
      </c>
      <c r="AE35" s="294">
        <f t="shared" si="9"/>
        <v>25</v>
      </c>
      <c r="AF35" s="286">
        <v>50</v>
      </c>
      <c r="AG35" s="294">
        <f t="shared" si="13"/>
        <v>25</v>
      </c>
      <c r="AH35" s="286">
        <v>75</v>
      </c>
      <c r="AI35" s="297">
        <v>0</v>
      </c>
      <c r="AJ35" s="286">
        <v>100</v>
      </c>
      <c r="AK35" s="286">
        <v>75</v>
      </c>
      <c r="AL35" s="1236">
        <v>75</v>
      </c>
      <c r="AM35" s="1236">
        <v>50</v>
      </c>
      <c r="AN35" s="1237">
        <v>25</v>
      </c>
      <c r="AO35" s="34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</row>
    <row r="36" spans="1:78" s="226" customFormat="1" ht="15" customHeight="1" x14ac:dyDescent="0.25">
      <c r="A36" s="227" t="s">
        <v>10618</v>
      </c>
      <c r="B36" s="228"/>
      <c r="C36" s="229">
        <f t="shared" si="6"/>
        <v>0</v>
      </c>
      <c r="D36" s="230"/>
      <c r="E36" s="218"/>
      <c r="F36" s="218"/>
      <c r="G36" s="218"/>
      <c r="H36" s="231"/>
      <c r="I36" s="227"/>
      <c r="J36" s="232"/>
      <c r="K36" s="233"/>
      <c r="L36" s="232"/>
      <c r="M36" s="233"/>
      <c r="N36" s="232"/>
      <c r="O36" s="233"/>
      <c r="P36" s="232"/>
      <c r="Q36" s="233"/>
      <c r="R36" s="232"/>
      <c r="S36" s="233"/>
      <c r="T36" s="232"/>
      <c r="U36" s="234"/>
      <c r="V36" s="235"/>
      <c r="W36" s="234"/>
      <c r="X36" s="287"/>
      <c r="Y36" s="293"/>
      <c r="Z36" s="287"/>
      <c r="AA36" s="293"/>
      <c r="AB36" s="287"/>
      <c r="AC36" s="293"/>
      <c r="AD36" s="287"/>
      <c r="AE36" s="293"/>
      <c r="AF36" s="287"/>
      <c r="AG36" s="293"/>
      <c r="AH36" s="287"/>
      <c r="AI36" s="293"/>
      <c r="AJ36" s="287"/>
      <c r="AK36" s="287"/>
      <c r="AL36" s="235"/>
      <c r="AM36" s="235"/>
      <c r="AN36" s="1239"/>
      <c r="AO36" s="34"/>
      <c r="AP36" s="620"/>
      <c r="AQ36" s="620"/>
      <c r="AR36" s="620"/>
      <c r="AS36" s="620"/>
      <c r="AT36" s="620"/>
      <c r="AU36" s="620"/>
      <c r="AV36" s="620"/>
      <c r="AW36" s="620"/>
      <c r="AX36" s="620"/>
      <c r="AY36" s="620"/>
      <c r="AZ36" s="620"/>
      <c r="BA36" s="620"/>
      <c r="BB36" s="620"/>
      <c r="BC36" s="620"/>
      <c r="BD36" s="620"/>
      <c r="BE36" s="620"/>
      <c r="BF36" s="620"/>
      <c r="BG36" s="620"/>
      <c r="BH36" s="620"/>
      <c r="BI36" s="620"/>
      <c r="BJ36" s="620"/>
      <c r="BK36" s="620"/>
      <c r="BL36" s="620"/>
      <c r="BM36" s="620"/>
      <c r="BN36" s="620"/>
      <c r="BO36" s="620"/>
      <c r="BP36" s="620"/>
      <c r="BQ36" s="620"/>
      <c r="BR36" s="620"/>
      <c r="BS36" s="620"/>
      <c r="BT36" s="620"/>
      <c r="BU36" s="620"/>
      <c r="BV36" s="620"/>
      <c r="BW36" s="620"/>
      <c r="BX36" s="620"/>
      <c r="BY36" s="620"/>
      <c r="BZ36" s="620"/>
    </row>
    <row r="37" spans="1:78" ht="15" customHeight="1" x14ac:dyDescent="0.2">
      <c r="A37" s="11" t="s">
        <v>10619</v>
      </c>
      <c r="B37" s="106">
        <v>17.47</v>
      </c>
      <c r="C37" s="102">
        <f t="shared" si="6"/>
        <v>436.75</v>
      </c>
      <c r="D37" s="30" t="s">
        <v>10620</v>
      </c>
      <c r="E37" s="28" t="s">
        <v>10621</v>
      </c>
      <c r="F37" s="11"/>
      <c r="G37" s="21">
        <v>50</v>
      </c>
      <c r="H37" s="21">
        <v>16.96</v>
      </c>
      <c r="I37" s="11" t="s">
        <v>10615</v>
      </c>
      <c r="J37" s="15">
        <v>25</v>
      </c>
      <c r="K37" s="93">
        <f>(G37-J37)</f>
        <v>25</v>
      </c>
      <c r="L37" s="15">
        <v>0</v>
      </c>
      <c r="M37" s="126">
        <f>(G37-L37)</f>
        <v>50</v>
      </c>
      <c r="N37" s="16">
        <v>25</v>
      </c>
      <c r="O37" s="93">
        <f>(G37-N37)</f>
        <v>25</v>
      </c>
      <c r="P37" s="16">
        <v>25</v>
      </c>
      <c r="Q37" s="93">
        <f>(G37-P37)</f>
        <v>25</v>
      </c>
      <c r="R37" s="16">
        <v>25</v>
      </c>
      <c r="S37" s="93">
        <f>G37-R37</f>
        <v>25</v>
      </c>
      <c r="T37" s="16">
        <v>45</v>
      </c>
      <c r="U37" s="163">
        <f>(G37-T37)</f>
        <v>5</v>
      </c>
      <c r="V37" s="138">
        <v>42</v>
      </c>
      <c r="W37" s="163">
        <v>0</v>
      </c>
      <c r="X37" s="282">
        <v>0</v>
      </c>
      <c r="Y37" s="294">
        <f t="shared" si="1"/>
        <v>50</v>
      </c>
      <c r="Z37" s="282">
        <v>50</v>
      </c>
      <c r="AA37" s="297">
        <f t="shared" si="2"/>
        <v>0</v>
      </c>
      <c r="AB37" s="282">
        <v>0</v>
      </c>
      <c r="AC37" s="294">
        <f>G37-AB37</f>
        <v>50</v>
      </c>
      <c r="AD37" s="282">
        <v>50</v>
      </c>
      <c r="AE37" s="297">
        <f t="shared" si="9"/>
        <v>0</v>
      </c>
      <c r="AF37" s="282">
        <v>0</v>
      </c>
      <c r="AG37" s="297">
        <f>G37-AF37</f>
        <v>50</v>
      </c>
      <c r="AH37" s="282">
        <v>25</v>
      </c>
      <c r="AI37" s="294">
        <f>G37-AH37</f>
        <v>25</v>
      </c>
      <c r="AJ37" s="282">
        <v>25</v>
      </c>
      <c r="AK37" s="282">
        <v>50</v>
      </c>
      <c r="AL37" s="143">
        <v>50</v>
      </c>
      <c r="AM37" s="143">
        <v>50</v>
      </c>
      <c r="AN37" s="1238">
        <f>G37-AK37</f>
        <v>0</v>
      </c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</row>
    <row r="38" spans="1:78" s="226" customFormat="1" ht="15" customHeight="1" x14ac:dyDescent="0.25">
      <c r="A38" s="227" t="s">
        <v>4414</v>
      </c>
      <c r="B38" s="228"/>
      <c r="C38" s="229">
        <f t="shared" si="6"/>
        <v>0</v>
      </c>
      <c r="D38" s="230"/>
      <c r="E38" s="236"/>
      <c r="F38" s="227"/>
      <c r="G38" s="218"/>
      <c r="H38" s="231"/>
      <c r="I38" s="227"/>
      <c r="J38" s="232"/>
      <c r="K38" s="233"/>
      <c r="L38" s="232"/>
      <c r="M38" s="233"/>
      <c r="N38" s="232"/>
      <c r="O38" s="233"/>
      <c r="P38" s="232"/>
      <c r="Q38" s="233"/>
      <c r="R38" s="232"/>
      <c r="S38" s="233"/>
      <c r="T38" s="232"/>
      <c r="U38" s="234"/>
      <c r="V38" s="235"/>
      <c r="W38" s="234"/>
      <c r="X38" s="287"/>
      <c r="Y38" s="293"/>
      <c r="Z38" s="287"/>
      <c r="AA38" s="293"/>
      <c r="AB38" s="287"/>
      <c r="AC38" s="293"/>
      <c r="AD38" s="287"/>
      <c r="AE38" s="293"/>
      <c r="AF38" s="287"/>
      <c r="AG38" s="293"/>
      <c r="AH38" s="287"/>
      <c r="AI38" s="293"/>
      <c r="AJ38" s="287"/>
      <c r="AK38" s="287"/>
      <c r="AL38" s="235"/>
      <c r="AM38" s="235"/>
      <c r="AN38" s="1239"/>
    </row>
    <row r="39" spans="1:78" ht="15" customHeight="1" x14ac:dyDescent="0.2">
      <c r="A39" s="26" t="s">
        <v>10622</v>
      </c>
      <c r="B39" s="110"/>
      <c r="C39" s="129">
        <f t="shared" si="6"/>
        <v>0</v>
      </c>
      <c r="D39" s="26"/>
      <c r="E39" s="13" t="s">
        <v>10623</v>
      </c>
      <c r="F39" s="13"/>
      <c r="G39" s="21">
        <v>3</v>
      </c>
      <c r="H39" s="21">
        <v>75</v>
      </c>
      <c r="I39" s="11" t="s">
        <v>10624</v>
      </c>
      <c r="J39" s="15">
        <v>3</v>
      </c>
      <c r="K39" s="93">
        <f>(G39-J39)</f>
        <v>0</v>
      </c>
      <c r="L39" s="15">
        <v>3</v>
      </c>
      <c r="M39" s="93">
        <f>(G39-L39)</f>
        <v>0</v>
      </c>
      <c r="N39" s="15">
        <v>3</v>
      </c>
      <c r="O39" s="93">
        <f>(G39-N39)</f>
        <v>0</v>
      </c>
      <c r="P39" s="15">
        <v>3</v>
      </c>
      <c r="Q39" s="93">
        <f>(G39-P39)</f>
        <v>0</v>
      </c>
      <c r="R39" s="15">
        <v>3</v>
      </c>
      <c r="S39" s="93">
        <f>G39-R39</f>
        <v>0</v>
      </c>
      <c r="T39" s="15">
        <v>3</v>
      </c>
      <c r="U39" s="163">
        <f>(G39-T39)</f>
        <v>0</v>
      </c>
      <c r="V39" s="138">
        <v>3</v>
      </c>
      <c r="W39" s="163">
        <f>G39-V39</f>
        <v>0</v>
      </c>
      <c r="X39" s="282">
        <v>3</v>
      </c>
      <c r="Y39" s="281">
        <f t="shared" si="1"/>
        <v>0</v>
      </c>
      <c r="Z39" s="282">
        <v>3</v>
      </c>
      <c r="AA39" s="297">
        <f t="shared" si="2"/>
        <v>0</v>
      </c>
      <c r="AB39" s="282">
        <v>3</v>
      </c>
      <c r="AC39" s="297">
        <f>G39-AB39</f>
        <v>0</v>
      </c>
      <c r="AD39" s="282">
        <v>3</v>
      </c>
      <c r="AE39" s="297">
        <f t="shared" si="9"/>
        <v>0</v>
      </c>
      <c r="AF39" s="282">
        <v>3</v>
      </c>
      <c r="AG39" s="297">
        <v>0</v>
      </c>
      <c r="AH39" s="282">
        <v>3</v>
      </c>
      <c r="AI39" s="297">
        <f>G39-AH39</f>
        <v>0</v>
      </c>
      <c r="AJ39" s="282">
        <v>3</v>
      </c>
      <c r="AK39" s="282">
        <v>3</v>
      </c>
      <c r="AL39" s="143">
        <v>3</v>
      </c>
      <c r="AM39" s="143">
        <v>3</v>
      </c>
      <c r="AN39" s="1238">
        <f>G39-AK39</f>
        <v>0</v>
      </c>
    </row>
    <row r="40" spans="1:78" s="226" customFormat="1" ht="15" customHeight="1" x14ac:dyDescent="0.25">
      <c r="A40" s="227" t="s">
        <v>1866</v>
      </c>
      <c r="B40" s="228"/>
      <c r="C40" s="229">
        <f t="shared" si="6"/>
        <v>0</v>
      </c>
      <c r="D40" s="230"/>
      <c r="E40" s="218"/>
      <c r="F40" s="218"/>
      <c r="G40" s="218"/>
      <c r="H40" s="231"/>
      <c r="I40" s="227"/>
      <c r="J40" s="232"/>
      <c r="K40" s="233"/>
      <c r="L40" s="232"/>
      <c r="M40" s="233"/>
      <c r="N40" s="232"/>
      <c r="O40" s="233"/>
      <c r="P40" s="232"/>
      <c r="Q40" s="233"/>
      <c r="R40" s="232"/>
      <c r="S40" s="233"/>
      <c r="T40" s="232"/>
      <c r="U40" s="234"/>
      <c r="V40" s="235"/>
      <c r="W40" s="234"/>
      <c r="X40" s="287"/>
      <c r="Y40" s="293"/>
      <c r="Z40" s="287"/>
      <c r="AA40" s="293"/>
      <c r="AB40" s="287"/>
      <c r="AC40" s="293"/>
      <c r="AD40" s="287"/>
      <c r="AE40" s="293"/>
      <c r="AF40" s="287"/>
      <c r="AG40" s="293"/>
      <c r="AH40" s="287"/>
      <c r="AI40" s="293"/>
      <c r="AJ40" s="287"/>
      <c r="AK40" s="287"/>
      <c r="AL40" s="235"/>
      <c r="AM40" s="235"/>
      <c r="AN40" s="1239"/>
    </row>
    <row r="41" spans="1:78" ht="15" customHeight="1" x14ac:dyDescent="0.2">
      <c r="A41" s="11" t="s">
        <v>10625</v>
      </c>
      <c r="B41" s="106">
        <v>65.16</v>
      </c>
      <c r="C41" s="102">
        <f t="shared" si="6"/>
        <v>-195.48</v>
      </c>
      <c r="D41" s="17">
        <v>108839</v>
      </c>
      <c r="E41" s="29" t="s">
        <v>10626</v>
      </c>
      <c r="F41" s="29"/>
      <c r="G41" s="21">
        <v>2</v>
      </c>
      <c r="H41" s="21">
        <v>126</v>
      </c>
      <c r="I41" s="11" t="s">
        <v>10574</v>
      </c>
      <c r="J41" s="15">
        <v>5</v>
      </c>
      <c r="K41" s="93">
        <f>(G41-J41)</f>
        <v>-3</v>
      </c>
      <c r="L41" s="16">
        <v>5</v>
      </c>
      <c r="M41" s="93">
        <f>(G41-L41)</f>
        <v>-3</v>
      </c>
      <c r="N41" s="16">
        <v>5</v>
      </c>
      <c r="O41" s="93">
        <f>(G41-N41)</f>
        <v>-3</v>
      </c>
      <c r="P41" s="16">
        <v>5</v>
      </c>
      <c r="Q41" s="93">
        <f>(G41-P41)</f>
        <v>-3</v>
      </c>
      <c r="R41" s="16">
        <v>5</v>
      </c>
      <c r="S41" s="93">
        <f>G41-R41</f>
        <v>-3</v>
      </c>
      <c r="T41" s="16">
        <v>6</v>
      </c>
      <c r="U41" s="163">
        <f t="shared" ref="U41:U65" si="14">(G41-T41)</f>
        <v>-4</v>
      </c>
      <c r="V41" s="138">
        <v>6</v>
      </c>
      <c r="W41" s="163">
        <f t="shared" ref="W41:W65" si="15">G41-V41</f>
        <v>-4</v>
      </c>
      <c r="X41" s="282">
        <v>6</v>
      </c>
      <c r="Y41" s="281">
        <v>0</v>
      </c>
      <c r="Z41" s="282">
        <v>6</v>
      </c>
      <c r="AA41" s="297">
        <v>0</v>
      </c>
      <c r="AB41" s="307"/>
      <c r="AC41" s="297"/>
      <c r="AD41" s="307">
        <v>3</v>
      </c>
      <c r="AE41" s="297">
        <v>0</v>
      </c>
      <c r="AF41" s="307">
        <v>3</v>
      </c>
      <c r="AG41" s="297">
        <v>0</v>
      </c>
      <c r="AH41" s="307">
        <v>2</v>
      </c>
      <c r="AI41" s="297">
        <f>G41-AH41</f>
        <v>0</v>
      </c>
      <c r="AJ41" s="307">
        <v>3</v>
      </c>
      <c r="AK41" s="307">
        <v>2</v>
      </c>
      <c r="AL41" s="143">
        <v>2</v>
      </c>
      <c r="AM41" s="143">
        <v>2</v>
      </c>
      <c r="AN41" s="1238">
        <f>G41-AK41</f>
        <v>0</v>
      </c>
    </row>
    <row r="42" spans="1:78" ht="15" customHeight="1" x14ac:dyDescent="0.2">
      <c r="A42" s="11" t="s">
        <v>10627</v>
      </c>
      <c r="B42" s="106">
        <v>27.72</v>
      </c>
      <c r="C42" s="102">
        <f t="shared" si="6"/>
        <v>27.72</v>
      </c>
      <c r="D42" s="17">
        <v>183542</v>
      </c>
      <c r="E42" s="29" t="s">
        <v>10626</v>
      </c>
      <c r="F42" s="29"/>
      <c r="G42" s="21">
        <v>2</v>
      </c>
      <c r="H42" s="21">
        <v>23.04</v>
      </c>
      <c r="I42" s="11" t="s">
        <v>10574</v>
      </c>
      <c r="J42" s="15">
        <v>1</v>
      </c>
      <c r="K42" s="93">
        <f>(G42-J42)</f>
        <v>1</v>
      </c>
      <c r="L42" s="16">
        <v>1</v>
      </c>
      <c r="M42" s="93">
        <f>(G42-L42)</f>
        <v>1</v>
      </c>
      <c r="N42" s="16">
        <v>1</v>
      </c>
      <c r="O42" s="93">
        <f>(G42-N42)</f>
        <v>1</v>
      </c>
      <c r="P42" s="16">
        <v>1</v>
      </c>
      <c r="Q42" s="93">
        <f>(G42-P42)</f>
        <v>1</v>
      </c>
      <c r="R42" s="16">
        <v>1</v>
      </c>
      <c r="S42" s="93">
        <f>G42-R42</f>
        <v>1</v>
      </c>
      <c r="T42" s="16">
        <v>1</v>
      </c>
      <c r="U42" s="163">
        <f t="shared" si="14"/>
        <v>1</v>
      </c>
      <c r="V42" s="138">
        <v>1</v>
      </c>
      <c r="W42" s="163">
        <f t="shared" si="15"/>
        <v>1</v>
      </c>
      <c r="X42" s="282">
        <v>3</v>
      </c>
      <c r="Y42" s="281">
        <v>0</v>
      </c>
      <c r="Z42" s="282">
        <v>3</v>
      </c>
      <c r="AA42" s="297">
        <v>0</v>
      </c>
      <c r="AB42" s="307"/>
      <c r="AC42" s="297"/>
      <c r="AD42" s="307">
        <v>1</v>
      </c>
      <c r="AE42" s="294">
        <v>2</v>
      </c>
      <c r="AF42" s="307">
        <v>3</v>
      </c>
      <c r="AG42" s="297">
        <v>0</v>
      </c>
      <c r="AH42" s="307">
        <v>2</v>
      </c>
      <c r="AI42" s="297">
        <f>G42-AH42</f>
        <v>0</v>
      </c>
      <c r="AJ42" s="307">
        <v>3</v>
      </c>
      <c r="AK42" s="307">
        <v>3</v>
      </c>
      <c r="AL42" s="143">
        <v>3</v>
      </c>
      <c r="AM42" s="143">
        <v>3</v>
      </c>
      <c r="AN42" s="1238">
        <v>0</v>
      </c>
    </row>
    <row r="43" spans="1:78" ht="15" customHeight="1" x14ac:dyDescent="0.2">
      <c r="A43" s="11" t="s">
        <v>10628</v>
      </c>
      <c r="B43" s="106">
        <v>78.12</v>
      </c>
      <c r="C43" s="102">
        <f t="shared" si="6"/>
        <v>0</v>
      </c>
      <c r="D43" s="17">
        <v>241657</v>
      </c>
      <c r="E43" s="29" t="s">
        <v>10626</v>
      </c>
      <c r="F43" s="29"/>
      <c r="G43" s="21">
        <v>2</v>
      </c>
      <c r="H43" s="21">
        <v>64.8</v>
      </c>
      <c r="I43" s="11" t="s">
        <v>10574</v>
      </c>
      <c r="J43" s="15">
        <v>6</v>
      </c>
      <c r="K43" s="93">
        <v>0</v>
      </c>
      <c r="L43" s="16">
        <v>6</v>
      </c>
      <c r="M43" s="93">
        <v>0</v>
      </c>
      <c r="N43" s="16">
        <v>6</v>
      </c>
      <c r="O43" s="93">
        <v>0</v>
      </c>
      <c r="P43" s="16">
        <v>6</v>
      </c>
      <c r="Q43" s="93">
        <v>0</v>
      </c>
      <c r="R43" s="16">
        <v>6</v>
      </c>
      <c r="S43" s="93">
        <v>0</v>
      </c>
      <c r="T43" s="16">
        <v>3</v>
      </c>
      <c r="U43" s="163">
        <f t="shared" si="14"/>
        <v>-1</v>
      </c>
      <c r="V43" s="138">
        <v>1</v>
      </c>
      <c r="W43" s="267">
        <f t="shared" si="15"/>
        <v>1</v>
      </c>
      <c r="X43" s="282">
        <v>1</v>
      </c>
      <c r="Y43" s="294">
        <f t="shared" si="1"/>
        <v>1</v>
      </c>
      <c r="Z43" s="282">
        <v>1</v>
      </c>
      <c r="AA43" s="294">
        <f t="shared" si="2"/>
        <v>1</v>
      </c>
      <c r="AB43" s="307"/>
      <c r="AC43" s="297"/>
      <c r="AD43" s="307">
        <v>1</v>
      </c>
      <c r="AE43" s="294">
        <v>2</v>
      </c>
      <c r="AF43" s="307">
        <v>2</v>
      </c>
      <c r="AG43" s="297">
        <v>0</v>
      </c>
      <c r="AH43" s="307">
        <v>2</v>
      </c>
      <c r="AI43" s="297">
        <f>G43-AH43</f>
        <v>0</v>
      </c>
      <c r="AJ43" s="307">
        <v>2</v>
      </c>
      <c r="AK43" s="307">
        <v>3</v>
      </c>
      <c r="AL43" s="143">
        <v>3</v>
      </c>
      <c r="AM43" s="143">
        <v>2</v>
      </c>
      <c r="AN43" s="1238">
        <v>0</v>
      </c>
    </row>
    <row r="44" spans="1:78" s="9" customFormat="1" ht="15" customHeight="1" x14ac:dyDescent="0.2">
      <c r="A44" s="89" t="s">
        <v>10629</v>
      </c>
      <c r="B44" s="104">
        <v>345.24</v>
      </c>
      <c r="C44" s="102">
        <f t="shared" si="6"/>
        <v>0</v>
      </c>
      <c r="D44" s="96" t="s">
        <v>9605</v>
      </c>
      <c r="E44" s="97" t="s">
        <v>10626</v>
      </c>
      <c r="F44" s="97"/>
      <c r="G44" s="95">
        <v>4</v>
      </c>
      <c r="H44" s="21">
        <v>362.16</v>
      </c>
      <c r="I44" s="89" t="s">
        <v>10574</v>
      </c>
      <c r="J44" s="119">
        <v>4</v>
      </c>
      <c r="K44" s="93">
        <f>(G44-J44)</f>
        <v>0</v>
      </c>
      <c r="L44" s="120">
        <v>4</v>
      </c>
      <c r="M44" s="93">
        <f>(G44-L44)</f>
        <v>0</v>
      </c>
      <c r="N44" s="120">
        <v>4</v>
      </c>
      <c r="O44" s="93">
        <f>(G44-N44)</f>
        <v>0</v>
      </c>
      <c r="P44" s="120">
        <v>4</v>
      </c>
      <c r="Q44" s="93">
        <f>(G44-P44)</f>
        <v>0</v>
      </c>
      <c r="R44" s="120">
        <v>4</v>
      </c>
      <c r="S44" s="93">
        <f>G44-R44</f>
        <v>0</v>
      </c>
      <c r="T44" s="16">
        <v>1</v>
      </c>
      <c r="U44" s="163">
        <f t="shared" si="14"/>
        <v>3</v>
      </c>
      <c r="V44" s="164">
        <v>3</v>
      </c>
      <c r="W44" s="206">
        <f t="shared" si="15"/>
        <v>1</v>
      </c>
      <c r="X44" s="286">
        <v>3</v>
      </c>
      <c r="Y44" s="294">
        <f t="shared" si="1"/>
        <v>1</v>
      </c>
      <c r="Z44" s="286">
        <v>3</v>
      </c>
      <c r="AA44" s="294">
        <f t="shared" si="2"/>
        <v>1</v>
      </c>
      <c r="AB44" s="295"/>
      <c r="AC44" s="297"/>
      <c r="AD44" s="295">
        <v>2</v>
      </c>
      <c r="AE44" s="294">
        <f t="shared" si="9"/>
        <v>2</v>
      </c>
      <c r="AF44" s="295">
        <v>1</v>
      </c>
      <c r="AG44" s="294">
        <f>G44-AF44</f>
        <v>3</v>
      </c>
      <c r="AH44" s="295">
        <v>2</v>
      </c>
      <c r="AI44" s="294">
        <f>G44-AH44</f>
        <v>2</v>
      </c>
      <c r="AJ44" s="295">
        <v>2</v>
      </c>
      <c r="AK44" s="295">
        <v>2</v>
      </c>
      <c r="AL44" s="1236">
        <v>2</v>
      </c>
      <c r="AM44" s="1236">
        <v>1</v>
      </c>
      <c r="AN44" s="1237">
        <v>3</v>
      </c>
    </row>
    <row r="45" spans="1:78" ht="15" customHeight="1" x14ac:dyDescent="0.2">
      <c r="A45" s="31" t="s">
        <v>10630</v>
      </c>
      <c r="B45" s="104">
        <v>13.44</v>
      </c>
      <c r="C45" s="102">
        <f t="shared" si="6"/>
        <v>0</v>
      </c>
      <c r="D45" s="17">
        <v>192595</v>
      </c>
      <c r="E45" s="29" t="s">
        <v>10626</v>
      </c>
      <c r="F45" s="29"/>
      <c r="G45" s="21">
        <v>4</v>
      </c>
      <c r="H45" s="21">
        <v>10.8</v>
      </c>
      <c r="I45" s="11" t="s">
        <v>10574</v>
      </c>
      <c r="J45" s="16">
        <v>14</v>
      </c>
      <c r="K45" s="93">
        <v>0</v>
      </c>
      <c r="L45" s="16">
        <v>14</v>
      </c>
      <c r="M45" s="93">
        <v>0</v>
      </c>
      <c r="N45" s="16">
        <v>14</v>
      </c>
      <c r="O45" s="93">
        <v>0</v>
      </c>
      <c r="P45" s="16">
        <v>13</v>
      </c>
      <c r="Q45" s="93">
        <v>0</v>
      </c>
      <c r="R45" s="16">
        <v>13</v>
      </c>
      <c r="S45" s="93">
        <v>0</v>
      </c>
      <c r="T45" s="16">
        <v>13</v>
      </c>
      <c r="U45" s="163">
        <f t="shared" si="14"/>
        <v>-9</v>
      </c>
      <c r="V45" s="138">
        <v>16</v>
      </c>
      <c r="W45" s="206">
        <f t="shared" si="15"/>
        <v>-12</v>
      </c>
      <c r="X45" s="282">
        <v>16</v>
      </c>
      <c r="Y45" s="281">
        <v>0</v>
      </c>
      <c r="Z45" s="282">
        <v>16</v>
      </c>
      <c r="AA45" s="297">
        <v>0</v>
      </c>
      <c r="AB45" s="307"/>
      <c r="AC45" s="297"/>
      <c r="AD45" s="307">
        <v>14</v>
      </c>
      <c r="AE45" s="297">
        <v>0</v>
      </c>
      <c r="AF45" s="307">
        <v>14</v>
      </c>
      <c r="AG45" s="297">
        <v>0</v>
      </c>
      <c r="AH45" s="307">
        <v>14</v>
      </c>
      <c r="AI45" s="297">
        <v>0</v>
      </c>
      <c r="AJ45" s="307">
        <v>14</v>
      </c>
      <c r="AK45" s="307">
        <v>14</v>
      </c>
      <c r="AL45" s="143">
        <v>14</v>
      </c>
      <c r="AM45" s="143">
        <v>14</v>
      </c>
      <c r="AN45" s="1238">
        <v>0</v>
      </c>
    </row>
    <row r="46" spans="1:78" ht="15" customHeight="1" x14ac:dyDescent="0.2">
      <c r="A46" s="32" t="s">
        <v>1352</v>
      </c>
      <c r="B46" s="105">
        <v>50.4</v>
      </c>
      <c r="C46" s="102">
        <f t="shared" ref="C46:C65" si="16">B46*K46</f>
        <v>-151.19999999999999</v>
      </c>
      <c r="D46" s="17">
        <v>194246</v>
      </c>
      <c r="E46" s="29" t="s">
        <v>10631</v>
      </c>
      <c r="F46" s="29"/>
      <c r="G46" s="21">
        <v>2</v>
      </c>
      <c r="H46" s="21">
        <v>45.24</v>
      </c>
      <c r="I46" s="11" t="s">
        <v>10574</v>
      </c>
      <c r="J46" s="15">
        <v>5</v>
      </c>
      <c r="K46" s="93">
        <f>(G46-J46)</f>
        <v>-3</v>
      </c>
      <c r="L46" s="15">
        <v>5</v>
      </c>
      <c r="M46" s="93">
        <f>(G46-L46)</f>
        <v>-3</v>
      </c>
      <c r="N46" s="15">
        <v>5</v>
      </c>
      <c r="O46" s="93">
        <f>(G46-N46)</f>
        <v>-3</v>
      </c>
      <c r="P46" s="15">
        <v>5</v>
      </c>
      <c r="Q46" s="93">
        <f>(G46-P46)</f>
        <v>-3</v>
      </c>
      <c r="R46" s="15">
        <v>5</v>
      </c>
      <c r="S46" s="93">
        <f>G46-R46</f>
        <v>-3</v>
      </c>
      <c r="T46" s="16">
        <v>5</v>
      </c>
      <c r="U46" s="163">
        <f t="shared" si="14"/>
        <v>-3</v>
      </c>
      <c r="V46" s="138">
        <v>4</v>
      </c>
      <c r="W46" s="206">
        <f t="shared" si="15"/>
        <v>-2</v>
      </c>
      <c r="X46" s="282">
        <v>4</v>
      </c>
      <c r="Y46" s="281">
        <v>0</v>
      </c>
      <c r="Z46" s="282">
        <v>4</v>
      </c>
      <c r="AA46" s="297">
        <v>0</v>
      </c>
      <c r="AB46" s="307"/>
      <c r="AC46" s="297"/>
      <c r="AD46" s="307">
        <v>2</v>
      </c>
      <c r="AE46" s="297">
        <f t="shared" si="9"/>
        <v>0</v>
      </c>
      <c r="AF46" s="307">
        <v>2</v>
      </c>
      <c r="AG46" s="297">
        <f t="shared" ref="AG46:AG61" si="17">G46-AF46</f>
        <v>0</v>
      </c>
      <c r="AH46" s="307">
        <v>2</v>
      </c>
      <c r="AI46" s="297">
        <f>G46-AH46</f>
        <v>0</v>
      </c>
      <c r="AJ46" s="307">
        <v>2</v>
      </c>
      <c r="AK46" s="307">
        <v>2</v>
      </c>
      <c r="AL46" s="143">
        <v>2</v>
      </c>
      <c r="AM46" s="143">
        <v>2</v>
      </c>
      <c r="AN46" s="1238">
        <f>G46-AK46</f>
        <v>0</v>
      </c>
    </row>
    <row r="47" spans="1:78" ht="15" customHeight="1" x14ac:dyDescent="0.2">
      <c r="A47" s="26" t="s">
        <v>10632</v>
      </c>
      <c r="B47" s="110">
        <v>13.44</v>
      </c>
      <c r="C47" s="102">
        <f t="shared" si="16"/>
        <v>0</v>
      </c>
      <c r="D47" s="25">
        <v>192597</v>
      </c>
      <c r="E47" s="29" t="s">
        <v>10631</v>
      </c>
      <c r="F47" s="29"/>
      <c r="G47" s="21">
        <v>2</v>
      </c>
      <c r="H47" s="21">
        <v>11.4</v>
      </c>
      <c r="I47" s="11" t="s">
        <v>10574</v>
      </c>
      <c r="J47" s="15">
        <v>2</v>
      </c>
      <c r="K47" s="93">
        <f>(G47-J47)</f>
        <v>0</v>
      </c>
      <c r="L47" s="15">
        <v>2</v>
      </c>
      <c r="M47" s="93">
        <f>(G47-L47)</f>
        <v>0</v>
      </c>
      <c r="N47" s="15">
        <v>2</v>
      </c>
      <c r="O47" s="93">
        <f>(G47-N47)</f>
        <v>0</v>
      </c>
      <c r="P47" s="15">
        <v>2</v>
      </c>
      <c r="Q47" s="93">
        <f>(G47-P47)</f>
        <v>0</v>
      </c>
      <c r="R47" s="15">
        <v>3</v>
      </c>
      <c r="S47" s="93">
        <v>0</v>
      </c>
      <c r="T47" s="16">
        <v>1</v>
      </c>
      <c r="U47" s="163">
        <f t="shared" si="14"/>
        <v>1</v>
      </c>
      <c r="V47" s="138">
        <v>2</v>
      </c>
      <c r="W47" s="206">
        <f t="shared" si="15"/>
        <v>0</v>
      </c>
      <c r="X47" s="282">
        <v>2</v>
      </c>
      <c r="Y47" s="281">
        <f t="shared" si="1"/>
        <v>0</v>
      </c>
      <c r="Z47" s="282">
        <v>2</v>
      </c>
      <c r="AA47" s="297">
        <v>0</v>
      </c>
      <c r="AB47" s="307"/>
      <c r="AC47" s="297"/>
      <c r="AD47" s="307">
        <v>0</v>
      </c>
      <c r="AE47" s="294">
        <f t="shared" si="9"/>
        <v>2</v>
      </c>
      <c r="AF47" s="307">
        <v>0</v>
      </c>
      <c r="AG47" s="294">
        <f t="shared" si="17"/>
        <v>2</v>
      </c>
      <c r="AH47" s="307">
        <v>5</v>
      </c>
      <c r="AI47" s="297">
        <v>0</v>
      </c>
      <c r="AJ47" s="307">
        <v>6</v>
      </c>
      <c r="AK47" s="307">
        <v>6</v>
      </c>
      <c r="AL47" s="143">
        <v>6</v>
      </c>
      <c r="AM47" s="143">
        <v>6</v>
      </c>
      <c r="AN47" s="1238">
        <v>0</v>
      </c>
    </row>
    <row r="48" spans="1:78" ht="15" customHeight="1" x14ac:dyDescent="0.2">
      <c r="A48" s="31" t="s">
        <v>3642</v>
      </c>
      <c r="B48" s="111">
        <v>10.92</v>
      </c>
      <c r="C48" s="102">
        <f t="shared" si="16"/>
        <v>-10.92</v>
      </c>
      <c r="D48" s="17">
        <v>194247</v>
      </c>
      <c r="E48" s="29" t="s">
        <v>10631</v>
      </c>
      <c r="F48" s="29"/>
      <c r="G48" s="21">
        <v>2</v>
      </c>
      <c r="H48" s="21">
        <v>9.36</v>
      </c>
      <c r="I48" s="11" t="s">
        <v>10574</v>
      </c>
      <c r="J48" s="15">
        <v>3</v>
      </c>
      <c r="K48" s="93">
        <f>(G48-J48)</f>
        <v>-1</v>
      </c>
      <c r="L48" s="15">
        <v>3</v>
      </c>
      <c r="M48" s="93">
        <f>(G48-L48)</f>
        <v>-1</v>
      </c>
      <c r="N48" s="15">
        <v>3</v>
      </c>
      <c r="O48" s="93">
        <f>(G48-N48)</f>
        <v>-1</v>
      </c>
      <c r="P48" s="15">
        <v>3</v>
      </c>
      <c r="Q48" s="93">
        <f>(G48-P48)</f>
        <v>-1</v>
      </c>
      <c r="R48" s="15">
        <v>3</v>
      </c>
      <c r="S48" s="93">
        <f>G48-R48</f>
        <v>-1</v>
      </c>
      <c r="T48" s="16">
        <v>2</v>
      </c>
      <c r="U48" s="163">
        <f t="shared" si="14"/>
        <v>0</v>
      </c>
      <c r="V48" s="138">
        <v>4</v>
      </c>
      <c r="W48" s="163">
        <f t="shared" si="15"/>
        <v>-2</v>
      </c>
      <c r="X48" s="282">
        <v>4</v>
      </c>
      <c r="Y48" s="281">
        <v>0</v>
      </c>
      <c r="Z48" s="282">
        <v>4</v>
      </c>
      <c r="AA48" s="297">
        <v>0</v>
      </c>
      <c r="AB48" s="307"/>
      <c r="AC48" s="297"/>
      <c r="AD48" s="307">
        <v>2</v>
      </c>
      <c r="AE48" s="297">
        <f t="shared" si="9"/>
        <v>0</v>
      </c>
      <c r="AF48" s="307">
        <v>4</v>
      </c>
      <c r="AG48" s="297">
        <v>0</v>
      </c>
      <c r="AH48" s="307">
        <v>4</v>
      </c>
      <c r="AI48" s="297">
        <v>0</v>
      </c>
      <c r="AJ48" s="307">
        <v>4</v>
      </c>
      <c r="AK48" s="307">
        <v>4</v>
      </c>
      <c r="AL48" s="143">
        <v>4</v>
      </c>
      <c r="AM48" s="143">
        <v>4</v>
      </c>
      <c r="AN48" s="1238">
        <v>0</v>
      </c>
    </row>
    <row r="49" spans="1:44" ht="15" customHeight="1" x14ac:dyDescent="0.2">
      <c r="A49" s="31" t="s">
        <v>10633</v>
      </c>
      <c r="B49" s="111">
        <v>36.119999999999997</v>
      </c>
      <c r="C49" s="102">
        <f t="shared" si="16"/>
        <v>0</v>
      </c>
      <c r="D49" s="17">
        <v>187242</v>
      </c>
      <c r="E49" s="29" t="s">
        <v>10631</v>
      </c>
      <c r="F49" s="29"/>
      <c r="G49" s="21">
        <v>8</v>
      </c>
      <c r="H49" s="21">
        <v>32.76</v>
      </c>
      <c r="I49" s="11" t="s">
        <v>10574</v>
      </c>
      <c r="J49" s="15">
        <v>20</v>
      </c>
      <c r="K49" s="93">
        <v>0</v>
      </c>
      <c r="L49" s="15">
        <v>20</v>
      </c>
      <c r="M49" s="93">
        <v>0</v>
      </c>
      <c r="N49" s="15">
        <v>20</v>
      </c>
      <c r="O49" s="93">
        <v>0</v>
      </c>
      <c r="P49" s="15">
        <v>20</v>
      </c>
      <c r="Q49" s="93">
        <v>0</v>
      </c>
      <c r="R49" s="15">
        <v>20</v>
      </c>
      <c r="S49" s="93">
        <v>0</v>
      </c>
      <c r="T49" s="16">
        <v>40</v>
      </c>
      <c r="U49" s="163">
        <f t="shared" si="14"/>
        <v>-32</v>
      </c>
      <c r="V49" s="138">
        <v>20</v>
      </c>
      <c r="W49" s="163">
        <f t="shared" si="15"/>
        <v>-12</v>
      </c>
      <c r="X49" s="282">
        <v>28</v>
      </c>
      <c r="Y49" s="281">
        <v>0</v>
      </c>
      <c r="Z49" s="282">
        <v>28</v>
      </c>
      <c r="AA49" s="297">
        <v>0</v>
      </c>
      <c r="AB49" s="307"/>
      <c r="AC49" s="297"/>
      <c r="AD49" s="307">
        <v>27</v>
      </c>
      <c r="AE49" s="297">
        <v>0</v>
      </c>
      <c r="AF49" s="307">
        <v>27</v>
      </c>
      <c r="AG49" s="297">
        <v>0</v>
      </c>
      <c r="AH49" s="307">
        <v>26</v>
      </c>
      <c r="AI49" s="297">
        <v>0</v>
      </c>
      <c r="AJ49" s="307">
        <v>24</v>
      </c>
      <c r="AK49" s="307">
        <v>29</v>
      </c>
      <c r="AL49" s="143">
        <v>27</v>
      </c>
      <c r="AM49" s="143">
        <v>29</v>
      </c>
      <c r="AN49" s="1238">
        <v>0</v>
      </c>
    </row>
    <row r="50" spans="1:44" ht="15" customHeight="1" x14ac:dyDescent="0.2">
      <c r="A50" s="618" t="s">
        <v>10634</v>
      </c>
      <c r="B50" s="111">
        <v>95.76</v>
      </c>
      <c r="C50" s="102">
        <f t="shared" si="16"/>
        <v>-95.76</v>
      </c>
      <c r="D50" s="17">
        <v>192602</v>
      </c>
      <c r="E50" s="29" t="s">
        <v>10631</v>
      </c>
      <c r="F50" s="29"/>
      <c r="G50" s="21">
        <v>2</v>
      </c>
      <c r="H50" s="21">
        <v>79.2</v>
      </c>
      <c r="I50" s="11" t="s">
        <v>10574</v>
      </c>
      <c r="J50" s="15">
        <v>3</v>
      </c>
      <c r="K50" s="93">
        <f>(G50-J50)</f>
        <v>-1</v>
      </c>
      <c r="L50" s="15">
        <v>3</v>
      </c>
      <c r="M50" s="93">
        <f>(G50-L50)</f>
        <v>-1</v>
      </c>
      <c r="N50" s="15">
        <v>3</v>
      </c>
      <c r="O50" s="93">
        <f>(G50-N50)</f>
        <v>-1</v>
      </c>
      <c r="P50" s="15">
        <v>3</v>
      </c>
      <c r="Q50" s="93">
        <f>(G50-P50)</f>
        <v>-1</v>
      </c>
      <c r="R50" s="15">
        <v>3</v>
      </c>
      <c r="S50" s="93">
        <f>G50-R50</f>
        <v>-1</v>
      </c>
      <c r="T50" s="16">
        <v>1</v>
      </c>
      <c r="U50" s="163">
        <f t="shared" si="14"/>
        <v>1</v>
      </c>
      <c r="V50" s="138">
        <v>3</v>
      </c>
      <c r="W50" s="163">
        <f t="shared" si="15"/>
        <v>-1</v>
      </c>
      <c r="X50" s="282">
        <v>3</v>
      </c>
      <c r="Y50" s="281">
        <v>0</v>
      </c>
      <c r="Z50" s="282">
        <v>3</v>
      </c>
      <c r="AA50" s="297">
        <v>0</v>
      </c>
      <c r="AB50" s="307"/>
      <c r="AC50" s="297"/>
      <c r="AD50" s="307">
        <v>3</v>
      </c>
      <c r="AE50" s="297">
        <v>0</v>
      </c>
      <c r="AF50" s="307">
        <v>2</v>
      </c>
      <c r="AG50" s="297">
        <f t="shared" si="17"/>
        <v>0</v>
      </c>
      <c r="AH50" s="307">
        <v>2</v>
      </c>
      <c r="AI50" s="297">
        <f>G50-AH50</f>
        <v>0</v>
      </c>
      <c r="AJ50" s="307">
        <v>2</v>
      </c>
      <c r="AK50" s="307">
        <v>2</v>
      </c>
      <c r="AL50" s="143">
        <v>2</v>
      </c>
      <c r="AM50" s="143">
        <v>2</v>
      </c>
      <c r="AN50" s="1238">
        <f>G50-AK50</f>
        <v>0</v>
      </c>
    </row>
    <row r="51" spans="1:44" ht="15" customHeight="1" x14ac:dyDescent="0.2">
      <c r="A51" s="31" t="s">
        <v>2520</v>
      </c>
      <c r="B51" s="111"/>
      <c r="C51" s="102">
        <f t="shared" si="16"/>
        <v>0</v>
      </c>
      <c r="D51" s="17" t="s">
        <v>2702</v>
      </c>
      <c r="E51" s="29" t="s">
        <v>10635</v>
      </c>
      <c r="F51" s="29"/>
      <c r="G51" s="21">
        <v>7</v>
      </c>
      <c r="H51" s="21">
        <v>0</v>
      </c>
      <c r="I51" s="11" t="s">
        <v>10574</v>
      </c>
      <c r="J51" s="15">
        <v>10</v>
      </c>
      <c r="K51" s="93">
        <v>0</v>
      </c>
      <c r="L51" s="15">
        <v>10</v>
      </c>
      <c r="M51" s="93">
        <v>0</v>
      </c>
      <c r="N51" s="15">
        <v>10</v>
      </c>
      <c r="O51" s="93">
        <v>0</v>
      </c>
      <c r="P51" s="15">
        <v>10</v>
      </c>
      <c r="Q51" s="93">
        <v>0</v>
      </c>
      <c r="R51" s="15">
        <v>10</v>
      </c>
      <c r="S51" s="93">
        <v>0</v>
      </c>
      <c r="T51" s="16">
        <v>8</v>
      </c>
      <c r="U51" s="163">
        <f t="shared" si="14"/>
        <v>-1</v>
      </c>
      <c r="V51" s="138">
        <v>12</v>
      </c>
      <c r="W51" s="163">
        <f t="shared" si="15"/>
        <v>-5</v>
      </c>
      <c r="X51" s="282">
        <v>12</v>
      </c>
      <c r="Y51" s="281">
        <v>0</v>
      </c>
      <c r="Z51" s="282">
        <v>13</v>
      </c>
      <c r="AA51" s="297">
        <v>0</v>
      </c>
      <c r="AB51" s="307"/>
      <c r="AC51" s="297"/>
      <c r="AD51" s="307">
        <v>12</v>
      </c>
      <c r="AE51" s="297">
        <v>0</v>
      </c>
      <c r="AF51" s="307">
        <v>11</v>
      </c>
      <c r="AG51" s="297">
        <v>0</v>
      </c>
      <c r="AH51" s="307">
        <v>11</v>
      </c>
      <c r="AI51" s="297">
        <v>0</v>
      </c>
      <c r="AJ51" s="307">
        <v>11</v>
      </c>
      <c r="AK51" s="307">
        <v>11</v>
      </c>
      <c r="AL51" s="143">
        <v>11</v>
      </c>
      <c r="AM51" s="143">
        <v>9</v>
      </c>
      <c r="AN51" s="1238">
        <v>0</v>
      </c>
    </row>
    <row r="52" spans="1:44" ht="15" customHeight="1" x14ac:dyDescent="0.2">
      <c r="A52" s="31" t="s">
        <v>10636</v>
      </c>
      <c r="B52" s="111">
        <v>13.44</v>
      </c>
      <c r="C52" s="102">
        <f t="shared" si="16"/>
        <v>0</v>
      </c>
      <c r="D52" s="17">
        <v>187243</v>
      </c>
      <c r="E52" s="29" t="s">
        <v>10635</v>
      </c>
      <c r="F52" s="29"/>
      <c r="G52" s="21">
        <v>8</v>
      </c>
      <c r="H52" s="21">
        <v>11.7</v>
      </c>
      <c r="I52" s="11" t="s">
        <v>10574</v>
      </c>
      <c r="J52" s="15">
        <v>15</v>
      </c>
      <c r="K52" s="93">
        <v>0</v>
      </c>
      <c r="L52" s="15">
        <v>15</v>
      </c>
      <c r="M52" s="93">
        <v>0</v>
      </c>
      <c r="N52" s="15">
        <v>14</v>
      </c>
      <c r="O52" s="93">
        <v>0</v>
      </c>
      <c r="P52" s="15">
        <v>15</v>
      </c>
      <c r="Q52" s="93">
        <v>0</v>
      </c>
      <c r="R52" s="15">
        <v>15</v>
      </c>
      <c r="S52" s="93">
        <v>0</v>
      </c>
      <c r="T52" s="16">
        <v>30</v>
      </c>
      <c r="U52" s="163">
        <f t="shared" si="14"/>
        <v>-22</v>
      </c>
      <c r="V52" s="138">
        <v>20</v>
      </c>
      <c r="W52" s="163">
        <f t="shared" si="15"/>
        <v>-12</v>
      </c>
      <c r="X52" s="282">
        <v>21</v>
      </c>
      <c r="Y52" s="281">
        <v>0</v>
      </c>
      <c r="Z52" s="282">
        <v>21</v>
      </c>
      <c r="AA52" s="297">
        <v>0</v>
      </c>
      <c r="AB52" s="307"/>
      <c r="AC52" s="297"/>
      <c r="AD52" s="307">
        <v>20</v>
      </c>
      <c r="AE52" s="297">
        <v>0</v>
      </c>
      <c r="AF52" s="307">
        <v>20</v>
      </c>
      <c r="AG52" s="297">
        <v>0</v>
      </c>
      <c r="AH52" s="307">
        <v>21</v>
      </c>
      <c r="AI52" s="297">
        <v>0</v>
      </c>
      <c r="AJ52" s="307">
        <v>20</v>
      </c>
      <c r="AK52" s="307">
        <v>20</v>
      </c>
      <c r="AL52" s="143">
        <v>21</v>
      </c>
      <c r="AM52" s="143">
        <v>21</v>
      </c>
      <c r="AN52" s="1238">
        <v>0</v>
      </c>
    </row>
    <row r="53" spans="1:44" ht="15" customHeight="1" x14ac:dyDescent="0.2">
      <c r="A53" s="31" t="s">
        <v>10637</v>
      </c>
      <c r="B53" s="111">
        <v>20.16</v>
      </c>
      <c r="C53" s="102">
        <f t="shared" si="16"/>
        <v>0</v>
      </c>
      <c r="D53" s="17">
        <v>195025</v>
      </c>
      <c r="E53" s="29" t="s">
        <v>10635</v>
      </c>
      <c r="F53" s="29"/>
      <c r="G53" s="21">
        <v>2</v>
      </c>
      <c r="H53" s="21">
        <v>17.940000000000001</v>
      </c>
      <c r="I53" s="11" t="s">
        <v>10574</v>
      </c>
      <c r="J53" s="15">
        <v>6</v>
      </c>
      <c r="K53" s="93">
        <v>0</v>
      </c>
      <c r="L53" s="15">
        <v>6</v>
      </c>
      <c r="M53" s="93">
        <v>0</v>
      </c>
      <c r="N53" s="15">
        <v>6</v>
      </c>
      <c r="O53" s="93">
        <v>0</v>
      </c>
      <c r="P53" s="15">
        <v>6</v>
      </c>
      <c r="Q53" s="93">
        <v>0</v>
      </c>
      <c r="R53" s="15">
        <v>6</v>
      </c>
      <c r="S53" s="93">
        <v>0</v>
      </c>
      <c r="T53" s="16">
        <v>6</v>
      </c>
      <c r="U53" s="163">
        <f t="shared" si="14"/>
        <v>-4</v>
      </c>
      <c r="V53" s="138">
        <v>6</v>
      </c>
      <c r="W53" s="163">
        <f t="shared" si="15"/>
        <v>-4</v>
      </c>
      <c r="X53" s="282">
        <v>6</v>
      </c>
      <c r="Y53" s="281">
        <v>0</v>
      </c>
      <c r="Z53" s="282">
        <v>6</v>
      </c>
      <c r="AA53" s="297">
        <v>0</v>
      </c>
      <c r="AB53" s="307"/>
      <c r="AC53" s="297"/>
      <c r="AD53" s="307">
        <v>6</v>
      </c>
      <c r="AE53" s="297">
        <v>0</v>
      </c>
      <c r="AF53" s="307">
        <v>6</v>
      </c>
      <c r="AG53" s="297">
        <v>0</v>
      </c>
      <c r="AH53" s="307">
        <v>6</v>
      </c>
      <c r="AI53" s="297">
        <v>0</v>
      </c>
      <c r="AJ53" s="307">
        <v>7</v>
      </c>
      <c r="AK53" s="307">
        <v>6</v>
      </c>
      <c r="AL53" s="143">
        <v>5</v>
      </c>
      <c r="AM53" s="143">
        <v>6</v>
      </c>
      <c r="AN53" s="1238">
        <v>0</v>
      </c>
    </row>
    <row r="54" spans="1:44" ht="15" customHeight="1" x14ac:dyDescent="0.2">
      <c r="A54" s="31" t="s">
        <v>10638</v>
      </c>
      <c r="B54" s="111">
        <v>10.92</v>
      </c>
      <c r="C54" s="102">
        <f t="shared" si="16"/>
        <v>0</v>
      </c>
      <c r="D54" s="17">
        <v>191837</v>
      </c>
      <c r="E54" s="29" t="s">
        <v>10635</v>
      </c>
      <c r="F54" s="29"/>
      <c r="G54" s="21">
        <v>2</v>
      </c>
      <c r="H54" s="21">
        <v>10.14</v>
      </c>
      <c r="I54" s="11" t="s">
        <v>10574</v>
      </c>
      <c r="J54" s="16">
        <v>4</v>
      </c>
      <c r="K54" s="93">
        <v>0</v>
      </c>
      <c r="L54" s="16">
        <v>4</v>
      </c>
      <c r="M54" s="93">
        <v>0</v>
      </c>
      <c r="N54" s="16">
        <v>4</v>
      </c>
      <c r="O54" s="93">
        <v>0</v>
      </c>
      <c r="P54" s="16">
        <v>4</v>
      </c>
      <c r="Q54" s="93">
        <v>0</v>
      </c>
      <c r="R54" s="16">
        <v>4</v>
      </c>
      <c r="S54" s="93">
        <v>0</v>
      </c>
      <c r="T54" s="16">
        <v>4</v>
      </c>
      <c r="U54" s="163">
        <f t="shared" si="14"/>
        <v>-2</v>
      </c>
      <c r="V54" s="138">
        <v>4</v>
      </c>
      <c r="W54" s="163">
        <f t="shared" si="15"/>
        <v>-2</v>
      </c>
      <c r="X54" s="282">
        <v>4</v>
      </c>
      <c r="Y54" s="281">
        <v>0</v>
      </c>
      <c r="Z54" s="282">
        <v>4</v>
      </c>
      <c r="AA54" s="297">
        <v>0</v>
      </c>
      <c r="AB54" s="307"/>
      <c r="AC54" s="297"/>
      <c r="AD54" s="307">
        <v>4</v>
      </c>
      <c r="AE54" s="297">
        <v>0</v>
      </c>
      <c r="AF54" s="307">
        <v>4</v>
      </c>
      <c r="AG54" s="297">
        <v>0</v>
      </c>
      <c r="AH54" s="307">
        <v>4</v>
      </c>
      <c r="AI54" s="297">
        <v>0</v>
      </c>
      <c r="AJ54" s="307">
        <v>4</v>
      </c>
      <c r="AK54" s="307">
        <v>4</v>
      </c>
      <c r="AL54" s="143">
        <v>4</v>
      </c>
      <c r="AM54" s="143">
        <v>4</v>
      </c>
      <c r="AN54" s="1238">
        <v>0</v>
      </c>
    </row>
    <row r="55" spans="1:44" ht="15" customHeight="1" x14ac:dyDescent="0.2">
      <c r="A55" s="31" t="s">
        <v>10639</v>
      </c>
      <c r="B55" s="111">
        <v>13.44</v>
      </c>
      <c r="C55" s="102">
        <f t="shared" si="16"/>
        <v>0</v>
      </c>
      <c r="D55" s="17">
        <v>192596</v>
      </c>
      <c r="E55" s="29" t="s">
        <v>10635</v>
      </c>
      <c r="F55" s="29"/>
      <c r="G55" s="21">
        <v>1</v>
      </c>
      <c r="H55" s="21">
        <v>10.8</v>
      </c>
      <c r="I55" s="11" t="s">
        <v>10574</v>
      </c>
      <c r="J55" s="15">
        <v>4</v>
      </c>
      <c r="K55" s="93">
        <v>0</v>
      </c>
      <c r="L55" s="15">
        <v>2</v>
      </c>
      <c r="M55" s="93">
        <v>0</v>
      </c>
      <c r="N55" s="15">
        <v>2</v>
      </c>
      <c r="O55" s="93">
        <v>0</v>
      </c>
      <c r="P55" s="15">
        <v>2</v>
      </c>
      <c r="Q55" s="93">
        <v>0</v>
      </c>
      <c r="R55" s="15">
        <v>2</v>
      </c>
      <c r="S55" s="93">
        <v>0</v>
      </c>
      <c r="T55" s="16">
        <v>0</v>
      </c>
      <c r="U55" s="163">
        <f t="shared" si="14"/>
        <v>1</v>
      </c>
      <c r="V55" s="138">
        <v>9</v>
      </c>
      <c r="W55" s="163">
        <f t="shared" si="15"/>
        <v>-8</v>
      </c>
      <c r="X55" s="282">
        <v>9</v>
      </c>
      <c r="Y55" s="281">
        <v>0</v>
      </c>
      <c r="Z55" s="282">
        <v>9</v>
      </c>
      <c r="AA55" s="297">
        <v>0</v>
      </c>
      <c r="AB55" s="307"/>
      <c r="AC55" s="297"/>
      <c r="AD55" s="307">
        <v>7</v>
      </c>
      <c r="AE55" s="297">
        <v>0</v>
      </c>
      <c r="AF55" s="307">
        <v>7</v>
      </c>
      <c r="AG55" s="297">
        <v>0</v>
      </c>
      <c r="AH55" s="307">
        <v>7</v>
      </c>
      <c r="AI55" s="297">
        <v>0</v>
      </c>
      <c r="AJ55" s="307">
        <v>7</v>
      </c>
      <c r="AK55" s="307">
        <v>6</v>
      </c>
      <c r="AL55" s="143">
        <v>4</v>
      </c>
      <c r="AM55" s="143">
        <v>5</v>
      </c>
      <c r="AN55" s="1238">
        <v>0</v>
      </c>
    </row>
    <row r="56" spans="1:44" s="9" customFormat="1" ht="15" customHeight="1" x14ac:dyDescent="0.2">
      <c r="A56" s="98" t="s">
        <v>10640</v>
      </c>
      <c r="B56" s="112">
        <v>56.28</v>
      </c>
      <c r="C56" s="102">
        <f t="shared" si="16"/>
        <v>0</v>
      </c>
      <c r="D56" s="99">
        <v>192601</v>
      </c>
      <c r="E56" s="97" t="s">
        <v>10635</v>
      </c>
      <c r="F56" s="97"/>
      <c r="G56" s="95">
        <v>1</v>
      </c>
      <c r="H56" s="21">
        <v>9</v>
      </c>
      <c r="I56" s="89" t="s">
        <v>10574</v>
      </c>
      <c r="J56" s="119">
        <v>1</v>
      </c>
      <c r="K56" s="93">
        <f>(G56-J56)</f>
        <v>0</v>
      </c>
      <c r="L56" s="119">
        <v>1</v>
      </c>
      <c r="M56" s="93">
        <f>(G56-L56)</f>
        <v>0</v>
      </c>
      <c r="N56" s="119">
        <v>1</v>
      </c>
      <c r="O56" s="93">
        <f>(G56-N56)</f>
        <v>0</v>
      </c>
      <c r="P56" s="119">
        <v>1</v>
      </c>
      <c r="Q56" s="93">
        <f>(G56-P56)</f>
        <v>0</v>
      </c>
      <c r="R56" s="119">
        <v>1</v>
      </c>
      <c r="S56" s="93">
        <f>G56-R56</f>
        <v>0</v>
      </c>
      <c r="T56" s="16">
        <v>1</v>
      </c>
      <c r="U56" s="163">
        <f t="shared" si="14"/>
        <v>0</v>
      </c>
      <c r="V56" s="164">
        <v>1</v>
      </c>
      <c r="W56" s="206">
        <f t="shared" si="15"/>
        <v>0</v>
      </c>
      <c r="X56" s="286">
        <v>1</v>
      </c>
      <c r="Y56" s="281">
        <f t="shared" si="1"/>
        <v>0</v>
      </c>
      <c r="Z56" s="286">
        <v>1</v>
      </c>
      <c r="AA56" s="297">
        <f t="shared" si="2"/>
        <v>0</v>
      </c>
      <c r="AB56" s="295"/>
      <c r="AC56" s="297"/>
      <c r="AD56" s="295">
        <v>1</v>
      </c>
      <c r="AE56" s="297">
        <f t="shared" si="9"/>
        <v>0</v>
      </c>
      <c r="AF56" s="295">
        <v>1</v>
      </c>
      <c r="AG56" s="297">
        <f t="shared" si="17"/>
        <v>0</v>
      </c>
      <c r="AH56" s="295">
        <v>1</v>
      </c>
      <c r="AI56" s="297">
        <f>G56-AH56</f>
        <v>0</v>
      </c>
      <c r="AJ56" s="295">
        <v>1</v>
      </c>
      <c r="AK56" s="295">
        <v>1</v>
      </c>
      <c r="AL56" s="1236">
        <v>1</v>
      </c>
      <c r="AM56" s="1236">
        <v>1</v>
      </c>
      <c r="AN56" s="1238">
        <f>G56-AK56</f>
        <v>0</v>
      </c>
    </row>
    <row r="57" spans="1:44" s="9" customFormat="1" ht="15" customHeight="1" x14ac:dyDescent="0.2">
      <c r="A57" s="98" t="s">
        <v>10641</v>
      </c>
      <c r="B57" s="112">
        <v>18.48</v>
      </c>
      <c r="C57" s="102">
        <f t="shared" si="16"/>
        <v>-36.96</v>
      </c>
      <c r="D57" s="99">
        <v>192594</v>
      </c>
      <c r="E57" s="97" t="s">
        <v>10635</v>
      </c>
      <c r="F57" s="97"/>
      <c r="G57" s="95">
        <v>4</v>
      </c>
      <c r="H57" s="21">
        <v>15.12</v>
      </c>
      <c r="I57" s="89" t="s">
        <v>10574</v>
      </c>
      <c r="J57" s="119">
        <v>6</v>
      </c>
      <c r="K57" s="93">
        <f>(G57-J57)</f>
        <v>-2</v>
      </c>
      <c r="L57" s="119">
        <v>6</v>
      </c>
      <c r="M57" s="93">
        <f>(G57-L57)</f>
        <v>-2</v>
      </c>
      <c r="N57" s="119">
        <v>6</v>
      </c>
      <c r="O57" s="93">
        <f>(G57-N57)</f>
        <v>-2</v>
      </c>
      <c r="P57" s="119">
        <v>6</v>
      </c>
      <c r="Q57" s="93">
        <f>(G57-P57)</f>
        <v>-2</v>
      </c>
      <c r="R57" s="119">
        <v>6</v>
      </c>
      <c r="S57" s="93">
        <f>G57-R57</f>
        <v>-2</v>
      </c>
      <c r="T57" s="16">
        <v>7</v>
      </c>
      <c r="U57" s="163">
        <f t="shared" si="14"/>
        <v>-3</v>
      </c>
      <c r="V57" s="164">
        <v>14</v>
      </c>
      <c r="W57" s="206">
        <f t="shared" si="15"/>
        <v>-10</v>
      </c>
      <c r="X57" s="286">
        <v>15</v>
      </c>
      <c r="Y57" s="281">
        <v>0</v>
      </c>
      <c r="Z57" s="286">
        <v>15</v>
      </c>
      <c r="AA57" s="297">
        <v>0</v>
      </c>
      <c r="AB57" s="295"/>
      <c r="AC57" s="297"/>
      <c r="AD57" s="295">
        <v>11</v>
      </c>
      <c r="AE57" s="297">
        <v>0</v>
      </c>
      <c r="AF57" s="295">
        <v>13</v>
      </c>
      <c r="AG57" s="297">
        <v>0</v>
      </c>
      <c r="AH57" s="295">
        <v>12</v>
      </c>
      <c r="AI57" s="297">
        <v>0</v>
      </c>
      <c r="AJ57" s="295">
        <v>13</v>
      </c>
      <c r="AK57" s="295">
        <v>13</v>
      </c>
      <c r="AL57" s="1236">
        <v>13</v>
      </c>
      <c r="AM57" s="1236">
        <v>13</v>
      </c>
      <c r="AN57" s="1238">
        <v>0</v>
      </c>
    </row>
    <row r="58" spans="1:44" ht="15" customHeight="1" x14ac:dyDescent="0.2">
      <c r="A58" s="33" t="s">
        <v>1361</v>
      </c>
      <c r="B58" s="105">
        <v>20.16</v>
      </c>
      <c r="C58" s="102">
        <f t="shared" si="16"/>
        <v>0</v>
      </c>
      <c r="D58" s="17">
        <v>194269</v>
      </c>
      <c r="E58" s="29" t="s">
        <v>10635</v>
      </c>
      <c r="F58" s="29"/>
      <c r="G58" s="21">
        <v>2</v>
      </c>
      <c r="H58" s="21">
        <v>16.559999999999999</v>
      </c>
      <c r="I58" s="11" t="s">
        <v>10574</v>
      </c>
      <c r="J58" s="15">
        <v>5</v>
      </c>
      <c r="K58" s="93">
        <v>0</v>
      </c>
      <c r="L58" s="15">
        <v>5</v>
      </c>
      <c r="M58" s="93">
        <v>0</v>
      </c>
      <c r="N58" s="15">
        <v>5</v>
      </c>
      <c r="O58" s="93">
        <v>0</v>
      </c>
      <c r="P58" s="15">
        <v>5</v>
      </c>
      <c r="Q58" s="93">
        <v>0</v>
      </c>
      <c r="R58" s="15">
        <v>5</v>
      </c>
      <c r="S58" s="93">
        <v>0</v>
      </c>
      <c r="T58" s="16">
        <v>2</v>
      </c>
      <c r="U58" s="163">
        <f t="shared" si="14"/>
        <v>0</v>
      </c>
      <c r="V58" s="138">
        <v>9</v>
      </c>
      <c r="W58" s="206">
        <f t="shared" si="15"/>
        <v>-7</v>
      </c>
      <c r="X58" s="282">
        <v>9</v>
      </c>
      <c r="Y58" s="281">
        <v>0</v>
      </c>
      <c r="Z58" s="282">
        <v>9</v>
      </c>
      <c r="AA58" s="297">
        <v>0</v>
      </c>
      <c r="AB58" s="307"/>
      <c r="AC58" s="297"/>
      <c r="AD58" s="307">
        <v>8</v>
      </c>
      <c r="AE58" s="297">
        <v>0</v>
      </c>
      <c r="AF58" s="307">
        <v>7</v>
      </c>
      <c r="AG58" s="297">
        <v>0</v>
      </c>
      <c r="AH58" s="307">
        <v>7</v>
      </c>
      <c r="AI58" s="297">
        <v>0</v>
      </c>
      <c r="AJ58" s="307">
        <v>7</v>
      </c>
      <c r="AK58" s="307">
        <v>66</v>
      </c>
      <c r="AL58" s="143">
        <v>6</v>
      </c>
      <c r="AM58" s="143">
        <v>7</v>
      </c>
      <c r="AN58" s="1238">
        <v>0</v>
      </c>
    </row>
    <row r="59" spans="1:44" ht="15" customHeight="1" x14ac:dyDescent="0.2">
      <c r="A59" s="31" t="s">
        <v>2523</v>
      </c>
      <c r="B59" s="111">
        <v>10.92</v>
      </c>
      <c r="C59" s="102">
        <f t="shared" si="16"/>
        <v>43.68</v>
      </c>
      <c r="D59" s="17">
        <v>192765</v>
      </c>
      <c r="E59" s="29" t="s">
        <v>10635</v>
      </c>
      <c r="F59" s="29"/>
      <c r="G59" s="21">
        <v>6</v>
      </c>
      <c r="H59" s="21">
        <v>10.14</v>
      </c>
      <c r="I59" s="11" t="s">
        <v>10574</v>
      </c>
      <c r="J59" s="15">
        <v>2</v>
      </c>
      <c r="K59" s="101">
        <f>(G59-J59)</f>
        <v>4</v>
      </c>
      <c r="L59" s="15">
        <v>8</v>
      </c>
      <c r="M59" s="93">
        <v>0</v>
      </c>
      <c r="N59" s="15">
        <v>8</v>
      </c>
      <c r="O59" s="93">
        <v>0</v>
      </c>
      <c r="P59" s="15">
        <v>8</v>
      </c>
      <c r="Q59" s="93">
        <v>0</v>
      </c>
      <c r="R59" s="15">
        <v>8</v>
      </c>
      <c r="S59" s="93">
        <v>0</v>
      </c>
      <c r="T59" s="16">
        <v>0</v>
      </c>
      <c r="U59" s="163">
        <f t="shared" si="14"/>
        <v>6</v>
      </c>
      <c r="V59" s="138">
        <v>2</v>
      </c>
      <c r="W59" s="206">
        <f t="shared" si="15"/>
        <v>4</v>
      </c>
      <c r="X59" s="282">
        <v>2</v>
      </c>
      <c r="Y59" s="294">
        <f t="shared" si="1"/>
        <v>4</v>
      </c>
      <c r="Z59" s="282">
        <v>2</v>
      </c>
      <c r="AA59" s="294">
        <f t="shared" si="2"/>
        <v>4</v>
      </c>
      <c r="AB59" s="307"/>
      <c r="AC59" s="297"/>
      <c r="AD59" s="307">
        <v>0</v>
      </c>
      <c r="AE59" s="294">
        <f t="shared" si="9"/>
        <v>6</v>
      </c>
      <c r="AF59" s="307">
        <v>0</v>
      </c>
      <c r="AG59" s="294">
        <f t="shared" si="17"/>
        <v>6</v>
      </c>
      <c r="AH59" s="307">
        <v>6</v>
      </c>
      <c r="AI59" s="297">
        <f>G59-AH59</f>
        <v>0</v>
      </c>
      <c r="AJ59" s="307">
        <v>6</v>
      </c>
      <c r="AK59" s="307">
        <v>9</v>
      </c>
      <c r="AL59" s="143">
        <v>4</v>
      </c>
      <c r="AM59" s="143">
        <v>6</v>
      </c>
      <c r="AN59" s="1237">
        <v>0</v>
      </c>
    </row>
    <row r="60" spans="1:44" ht="15" customHeight="1" x14ac:dyDescent="0.2">
      <c r="A60" s="26" t="s">
        <v>10642</v>
      </c>
      <c r="B60" s="110">
        <v>7.08</v>
      </c>
      <c r="C60" s="102">
        <f t="shared" si="16"/>
        <v>-7.08</v>
      </c>
      <c r="D60" s="12">
        <v>114866</v>
      </c>
      <c r="E60" s="29" t="s">
        <v>10635</v>
      </c>
      <c r="F60" s="29"/>
      <c r="G60" s="21">
        <v>6</v>
      </c>
      <c r="H60" s="21">
        <v>5.77</v>
      </c>
      <c r="I60" s="11" t="s">
        <v>10574</v>
      </c>
      <c r="J60" s="15">
        <v>7</v>
      </c>
      <c r="K60" s="93">
        <f>(G60-J60)</f>
        <v>-1</v>
      </c>
      <c r="L60" s="15">
        <v>7</v>
      </c>
      <c r="M60" s="93">
        <f>(G60-L60)</f>
        <v>-1</v>
      </c>
      <c r="N60" s="15">
        <v>7</v>
      </c>
      <c r="O60" s="93">
        <f>(G60-N60)</f>
        <v>-1</v>
      </c>
      <c r="P60" s="15">
        <v>7</v>
      </c>
      <c r="Q60" s="93">
        <f>(G60-P60)</f>
        <v>-1</v>
      </c>
      <c r="R60" s="15">
        <v>7</v>
      </c>
      <c r="S60" s="93">
        <f>G60-R60</f>
        <v>-1</v>
      </c>
      <c r="T60" s="16">
        <v>1</v>
      </c>
      <c r="U60" s="163">
        <f t="shared" si="14"/>
        <v>5</v>
      </c>
      <c r="V60" s="138">
        <v>12</v>
      </c>
      <c r="W60" s="206">
        <f t="shared" si="15"/>
        <v>-6</v>
      </c>
      <c r="X60" s="282">
        <v>12</v>
      </c>
      <c r="Y60" s="281">
        <v>0</v>
      </c>
      <c r="Z60" s="282">
        <v>12</v>
      </c>
      <c r="AA60" s="297">
        <v>0</v>
      </c>
      <c r="AB60" s="307"/>
      <c r="AC60" s="297"/>
      <c r="AD60" s="307">
        <v>11</v>
      </c>
      <c r="AE60" s="297">
        <v>0</v>
      </c>
      <c r="AF60" s="307">
        <v>9</v>
      </c>
      <c r="AG60" s="297">
        <v>0</v>
      </c>
      <c r="AH60" s="307">
        <v>8</v>
      </c>
      <c r="AI60" s="297">
        <v>0</v>
      </c>
      <c r="AJ60" s="307">
        <v>9</v>
      </c>
      <c r="AK60" s="307">
        <v>8</v>
      </c>
      <c r="AL60" s="143">
        <v>9</v>
      </c>
      <c r="AM60" s="143">
        <v>9</v>
      </c>
      <c r="AN60" s="1238">
        <v>0</v>
      </c>
    </row>
    <row r="61" spans="1:44" ht="15" customHeight="1" x14ac:dyDescent="0.2">
      <c r="A61" s="31" t="s">
        <v>10643</v>
      </c>
      <c r="B61" s="111">
        <v>12.6</v>
      </c>
      <c r="C61" s="102">
        <f t="shared" si="16"/>
        <v>0</v>
      </c>
      <c r="D61" s="17">
        <v>162942</v>
      </c>
      <c r="E61" s="29" t="s">
        <v>10635</v>
      </c>
      <c r="F61" s="29"/>
      <c r="G61" s="21">
        <v>10</v>
      </c>
      <c r="H61" s="21">
        <v>19.440000000000001</v>
      </c>
      <c r="I61" s="11" t="s">
        <v>10574</v>
      </c>
      <c r="J61" s="15">
        <v>24</v>
      </c>
      <c r="K61" s="93">
        <v>0</v>
      </c>
      <c r="L61" s="15">
        <v>24</v>
      </c>
      <c r="M61" s="93">
        <v>0</v>
      </c>
      <c r="N61" s="15">
        <v>12</v>
      </c>
      <c r="O61" s="93">
        <f>(G61-N61)</f>
        <v>-2</v>
      </c>
      <c r="P61" s="15">
        <v>24</v>
      </c>
      <c r="Q61" s="93">
        <v>0</v>
      </c>
      <c r="R61" s="15">
        <v>24</v>
      </c>
      <c r="S61" s="93">
        <v>0</v>
      </c>
      <c r="T61" s="16">
        <v>13</v>
      </c>
      <c r="U61" s="163">
        <f t="shared" si="14"/>
        <v>-3</v>
      </c>
      <c r="V61" s="138">
        <v>11</v>
      </c>
      <c r="W61" s="206">
        <f t="shared" si="15"/>
        <v>-1</v>
      </c>
      <c r="X61" s="282">
        <v>11</v>
      </c>
      <c r="Y61" s="281">
        <v>0</v>
      </c>
      <c r="Z61" s="282">
        <v>11</v>
      </c>
      <c r="AA61" s="297">
        <v>0</v>
      </c>
      <c r="AB61" s="307"/>
      <c r="AC61" s="297"/>
      <c r="AD61" s="307">
        <v>7</v>
      </c>
      <c r="AE61" s="294">
        <v>7</v>
      </c>
      <c r="AF61" s="307">
        <v>9</v>
      </c>
      <c r="AG61" s="294">
        <f t="shared" si="17"/>
        <v>1</v>
      </c>
      <c r="AH61" s="307">
        <v>9</v>
      </c>
      <c r="AI61" s="294">
        <f>G61-AH61</f>
        <v>1</v>
      </c>
      <c r="AJ61" s="307">
        <v>8</v>
      </c>
      <c r="AK61" s="307">
        <v>30</v>
      </c>
      <c r="AL61" s="143">
        <v>10</v>
      </c>
      <c r="AM61" s="143">
        <v>9</v>
      </c>
      <c r="AN61" s="1237">
        <v>1</v>
      </c>
    </row>
    <row r="62" spans="1:44" s="9" customFormat="1" ht="15" customHeight="1" x14ac:dyDescent="0.2">
      <c r="A62" s="89" t="s">
        <v>2524</v>
      </c>
      <c r="B62" s="104">
        <v>9.36</v>
      </c>
      <c r="C62" s="102">
        <f t="shared" si="16"/>
        <v>-102.96</v>
      </c>
      <c r="D62" s="99">
        <v>108808</v>
      </c>
      <c r="E62" s="97" t="s">
        <v>10635</v>
      </c>
      <c r="F62" s="97"/>
      <c r="G62" s="95">
        <v>12</v>
      </c>
      <c r="H62" s="21">
        <v>7.2</v>
      </c>
      <c r="I62" s="89" t="s">
        <v>10574</v>
      </c>
      <c r="J62" s="119">
        <v>23</v>
      </c>
      <c r="K62" s="93">
        <f>(G62-J62)</f>
        <v>-11</v>
      </c>
      <c r="L62" s="119">
        <v>23</v>
      </c>
      <c r="M62" s="93">
        <f>(G62-L62)</f>
        <v>-11</v>
      </c>
      <c r="N62" s="119">
        <v>23</v>
      </c>
      <c r="O62" s="93">
        <f>(G62-N62)</f>
        <v>-11</v>
      </c>
      <c r="P62" s="119">
        <v>23</v>
      </c>
      <c r="Q62" s="93">
        <f>(G62-P62)</f>
        <v>-11</v>
      </c>
      <c r="R62" s="119">
        <v>22</v>
      </c>
      <c r="S62" s="93">
        <f>G62-R62</f>
        <v>-10</v>
      </c>
      <c r="T62" s="16">
        <v>9</v>
      </c>
      <c r="U62" s="163">
        <f t="shared" si="14"/>
        <v>3</v>
      </c>
      <c r="V62" s="164">
        <v>26</v>
      </c>
      <c r="W62" s="206">
        <f t="shared" si="15"/>
        <v>-14</v>
      </c>
      <c r="X62" s="286">
        <v>26</v>
      </c>
      <c r="Y62" s="281">
        <v>0</v>
      </c>
      <c r="Z62" s="286">
        <v>26</v>
      </c>
      <c r="AA62" s="297">
        <v>0</v>
      </c>
      <c r="AB62" s="295"/>
      <c r="AC62" s="297"/>
      <c r="AD62" s="295">
        <v>25</v>
      </c>
      <c r="AE62" s="297">
        <v>0</v>
      </c>
      <c r="AF62" s="295">
        <v>25</v>
      </c>
      <c r="AG62" s="297">
        <v>0</v>
      </c>
      <c r="AH62" s="295">
        <v>41</v>
      </c>
      <c r="AI62" s="297">
        <v>0</v>
      </c>
      <c r="AJ62" s="295">
        <v>41</v>
      </c>
      <c r="AK62" s="295">
        <v>12</v>
      </c>
      <c r="AL62" s="1236">
        <v>25</v>
      </c>
      <c r="AM62" s="1236">
        <v>41</v>
      </c>
      <c r="AN62" s="1238">
        <f>G62-AK62</f>
        <v>0</v>
      </c>
      <c r="AR62" s="87"/>
    </row>
    <row r="63" spans="1:44" ht="15" customHeight="1" x14ac:dyDescent="0.2">
      <c r="A63" s="31" t="s">
        <v>10644</v>
      </c>
      <c r="B63" s="111">
        <v>17.64</v>
      </c>
      <c r="C63" s="102">
        <f t="shared" si="16"/>
        <v>0</v>
      </c>
      <c r="D63" s="17">
        <v>108639</v>
      </c>
      <c r="E63" s="29" t="s">
        <v>10635</v>
      </c>
      <c r="F63" s="29"/>
      <c r="G63" s="21">
        <v>4</v>
      </c>
      <c r="H63" s="21">
        <v>14.4</v>
      </c>
      <c r="I63" s="11" t="s">
        <v>10574</v>
      </c>
      <c r="J63" s="15">
        <v>15</v>
      </c>
      <c r="K63" s="93">
        <v>0</v>
      </c>
      <c r="L63" s="15">
        <v>15</v>
      </c>
      <c r="M63" s="93">
        <v>0</v>
      </c>
      <c r="N63" s="15">
        <v>15</v>
      </c>
      <c r="O63" s="93">
        <v>0</v>
      </c>
      <c r="P63" s="15">
        <v>15</v>
      </c>
      <c r="Q63" s="93">
        <v>0</v>
      </c>
      <c r="R63" s="15">
        <v>15</v>
      </c>
      <c r="S63" s="93">
        <v>0</v>
      </c>
      <c r="T63" s="16">
        <v>14</v>
      </c>
      <c r="U63" s="163">
        <f t="shared" si="14"/>
        <v>-10</v>
      </c>
      <c r="V63" s="138">
        <v>14</v>
      </c>
      <c r="W63" s="163">
        <f t="shared" si="15"/>
        <v>-10</v>
      </c>
      <c r="X63" s="282">
        <v>14</v>
      </c>
      <c r="Y63" s="281">
        <v>0</v>
      </c>
      <c r="Z63" s="282">
        <v>14</v>
      </c>
      <c r="AA63" s="297">
        <v>0</v>
      </c>
      <c r="AB63" s="307"/>
      <c r="AC63" s="297"/>
      <c r="AD63" s="307">
        <v>14</v>
      </c>
      <c r="AE63" s="297">
        <v>0</v>
      </c>
      <c r="AF63" s="307">
        <v>14</v>
      </c>
      <c r="AG63" s="297">
        <v>0</v>
      </c>
      <c r="AH63" s="307">
        <v>14</v>
      </c>
      <c r="AI63" s="297">
        <v>0</v>
      </c>
      <c r="AJ63" s="307">
        <v>14</v>
      </c>
      <c r="AK63" s="307">
        <v>30</v>
      </c>
      <c r="AL63" s="143">
        <v>13</v>
      </c>
      <c r="AM63" s="143">
        <v>13</v>
      </c>
      <c r="AN63" s="1238">
        <v>0</v>
      </c>
    </row>
    <row r="64" spans="1:44" ht="15" customHeight="1" x14ac:dyDescent="0.2">
      <c r="A64" s="31" t="s">
        <v>10645</v>
      </c>
      <c r="B64" s="111">
        <v>2.1</v>
      </c>
      <c r="C64" s="102">
        <f t="shared" si="16"/>
        <v>0</v>
      </c>
      <c r="D64" s="17">
        <v>110636</v>
      </c>
      <c r="E64" s="29" t="s">
        <v>10635</v>
      </c>
      <c r="F64" s="29"/>
      <c r="G64" s="21">
        <v>6</v>
      </c>
      <c r="H64" s="21">
        <v>7.92</v>
      </c>
      <c r="I64" s="11" t="s">
        <v>10574</v>
      </c>
      <c r="J64" s="15">
        <v>6</v>
      </c>
      <c r="K64" s="93">
        <f>(G64-J64)</f>
        <v>0</v>
      </c>
      <c r="L64" s="15">
        <v>6</v>
      </c>
      <c r="M64" s="93">
        <f>(G64-L64)</f>
        <v>0</v>
      </c>
      <c r="N64" s="15">
        <v>6</v>
      </c>
      <c r="O64" s="93">
        <f>(G64-N64)</f>
        <v>0</v>
      </c>
      <c r="P64" s="15">
        <v>6</v>
      </c>
      <c r="Q64" s="93">
        <f>(G64-P64)</f>
        <v>0</v>
      </c>
      <c r="R64" s="15">
        <v>6</v>
      </c>
      <c r="S64" s="93">
        <f>G64-R64</f>
        <v>0</v>
      </c>
      <c r="T64" s="16">
        <v>30</v>
      </c>
      <c r="U64" s="163">
        <f t="shared" si="14"/>
        <v>-24</v>
      </c>
      <c r="V64" s="138">
        <v>20</v>
      </c>
      <c r="W64" s="163">
        <f t="shared" si="15"/>
        <v>-14</v>
      </c>
      <c r="X64" s="282">
        <v>28</v>
      </c>
      <c r="Y64" s="281">
        <v>0</v>
      </c>
      <c r="Z64" s="282">
        <v>28</v>
      </c>
      <c r="AA64" s="297">
        <v>0</v>
      </c>
      <c r="AB64" s="307"/>
      <c r="AC64" s="297"/>
      <c r="AD64" s="307">
        <v>25</v>
      </c>
      <c r="AE64" s="297">
        <v>0</v>
      </c>
      <c r="AF64" s="307">
        <v>25</v>
      </c>
      <c r="AG64" s="297">
        <v>0</v>
      </c>
      <c r="AH64" s="307">
        <v>28</v>
      </c>
      <c r="AI64" s="297">
        <v>0</v>
      </c>
      <c r="AJ64" s="307">
        <v>26</v>
      </c>
      <c r="AK64" s="307">
        <v>10</v>
      </c>
      <c r="AL64" s="143">
        <v>25</v>
      </c>
      <c r="AM64" s="1312">
        <v>31</v>
      </c>
      <c r="AN64" s="1238">
        <v>0</v>
      </c>
    </row>
    <row r="65" spans="1:41" ht="15" customHeight="1" x14ac:dyDescent="0.2">
      <c r="A65" s="1266" t="s">
        <v>10645</v>
      </c>
      <c r="B65" s="1267">
        <v>5.63</v>
      </c>
      <c r="C65" s="1268">
        <f t="shared" si="16"/>
        <v>0</v>
      </c>
      <c r="D65" s="1269">
        <v>110004</v>
      </c>
      <c r="E65" s="29" t="s">
        <v>10635</v>
      </c>
      <c r="F65" s="29"/>
      <c r="G65" s="21">
        <v>8</v>
      </c>
      <c r="H65" s="21">
        <v>5.38</v>
      </c>
      <c r="I65" s="11" t="s">
        <v>10574</v>
      </c>
      <c r="J65" s="15">
        <v>15</v>
      </c>
      <c r="K65" s="93">
        <v>0</v>
      </c>
      <c r="L65" s="15">
        <v>15</v>
      </c>
      <c r="M65" s="93">
        <v>0</v>
      </c>
      <c r="N65" s="15">
        <v>15</v>
      </c>
      <c r="O65" s="93">
        <v>0</v>
      </c>
      <c r="P65" s="15">
        <v>15</v>
      </c>
      <c r="Q65" s="93">
        <v>0</v>
      </c>
      <c r="R65" s="15">
        <v>15</v>
      </c>
      <c r="S65" s="93">
        <v>0</v>
      </c>
      <c r="T65" s="16">
        <v>10</v>
      </c>
      <c r="U65" s="163">
        <f t="shared" si="14"/>
        <v>-2</v>
      </c>
      <c r="V65" s="138">
        <v>12</v>
      </c>
      <c r="W65" s="163">
        <f t="shared" si="15"/>
        <v>-4</v>
      </c>
      <c r="X65" s="282">
        <v>12</v>
      </c>
      <c r="Y65" s="281">
        <v>0</v>
      </c>
      <c r="Z65" s="282">
        <v>12</v>
      </c>
      <c r="AA65" s="297">
        <v>0</v>
      </c>
      <c r="AB65" s="307"/>
      <c r="AC65" s="297"/>
      <c r="AD65" s="307">
        <v>8</v>
      </c>
      <c r="AE65" s="297">
        <f t="shared" si="9"/>
        <v>0</v>
      </c>
      <c r="AF65" s="307">
        <v>10</v>
      </c>
      <c r="AG65" s="297">
        <v>0</v>
      </c>
      <c r="AH65" s="307">
        <v>10</v>
      </c>
      <c r="AI65" s="297">
        <v>0</v>
      </c>
      <c r="AJ65" s="307">
        <v>9</v>
      </c>
      <c r="AK65" s="307">
        <v>9</v>
      </c>
      <c r="AL65" s="143">
        <v>10</v>
      </c>
      <c r="AM65" s="143">
        <v>12</v>
      </c>
      <c r="AN65" s="1238">
        <v>0</v>
      </c>
    </row>
    <row r="66" spans="1:41" s="226" customFormat="1" ht="15" customHeight="1" x14ac:dyDescent="0.25">
      <c r="A66" s="1262" t="s">
        <v>1624</v>
      </c>
      <c r="B66" s="1263"/>
      <c r="C66" s="1264">
        <f t="shared" ref="C66:C77" si="18">B66*K66</f>
        <v>0</v>
      </c>
      <c r="D66" s="1265"/>
      <c r="E66" s="320"/>
      <c r="F66" s="218"/>
      <c r="G66" s="218"/>
      <c r="H66" s="231"/>
      <c r="I66" s="227"/>
      <c r="J66" s="232"/>
      <c r="K66" s="233"/>
      <c r="L66" s="232"/>
      <c r="M66" s="233"/>
      <c r="N66" s="232"/>
      <c r="O66" s="233"/>
      <c r="P66" s="232"/>
      <c r="Q66" s="233"/>
      <c r="R66" s="232"/>
      <c r="S66" s="233"/>
      <c r="T66" s="232"/>
      <c r="U66" s="234"/>
      <c r="V66" s="235"/>
      <c r="W66" s="234"/>
      <c r="X66" s="287"/>
      <c r="Y66" s="293"/>
      <c r="Z66" s="287"/>
      <c r="AA66" s="293"/>
      <c r="AB66" s="287"/>
      <c r="AC66" s="293"/>
      <c r="AD66" s="287"/>
      <c r="AE66" s="293"/>
      <c r="AF66" s="287"/>
      <c r="AG66" s="293"/>
      <c r="AH66" s="287"/>
      <c r="AI66" s="293"/>
      <c r="AJ66" s="287"/>
      <c r="AK66" s="287"/>
      <c r="AL66" s="235"/>
      <c r="AM66" s="235"/>
      <c r="AN66" s="1239"/>
    </row>
    <row r="67" spans="1:41" s="9" customFormat="1" ht="17.25" customHeight="1" x14ac:dyDescent="0.2">
      <c r="A67" s="1270" t="s">
        <v>2519</v>
      </c>
      <c r="B67" s="1271">
        <v>395.64</v>
      </c>
      <c r="C67" s="1272">
        <f t="shared" si="18"/>
        <v>1978.1999999999998</v>
      </c>
      <c r="D67" s="1273">
        <v>243152</v>
      </c>
      <c r="E67" s="1251" t="s">
        <v>10646</v>
      </c>
      <c r="F67" s="97"/>
      <c r="G67" s="95">
        <v>5</v>
      </c>
      <c r="H67" s="21">
        <v>324.72000000000003</v>
      </c>
      <c r="I67" s="89" t="s">
        <v>10574</v>
      </c>
      <c r="J67" s="119">
        <v>0</v>
      </c>
      <c r="K67" s="101">
        <f>(G67-J67)</f>
        <v>5</v>
      </c>
      <c r="L67" s="120">
        <v>10</v>
      </c>
      <c r="M67" s="93">
        <v>0</v>
      </c>
      <c r="N67" s="120">
        <v>10</v>
      </c>
      <c r="O67" s="93">
        <v>0</v>
      </c>
      <c r="P67" s="120">
        <v>10</v>
      </c>
      <c r="Q67" s="93">
        <v>0</v>
      </c>
      <c r="R67" s="120">
        <v>7</v>
      </c>
      <c r="S67" s="93">
        <v>0</v>
      </c>
      <c r="T67" s="120">
        <v>4</v>
      </c>
      <c r="U67" s="163">
        <f t="shared" ref="U67:U89" si="19">(G67-T67)</f>
        <v>1</v>
      </c>
      <c r="V67" s="164">
        <v>0</v>
      </c>
      <c r="W67" s="267">
        <f t="shared" ref="W67:W89" si="20">G67-V67</f>
        <v>5</v>
      </c>
      <c r="X67" s="286">
        <v>0</v>
      </c>
      <c r="Y67" s="294">
        <f>G67-X67</f>
        <v>5</v>
      </c>
      <c r="Z67" s="286">
        <v>0</v>
      </c>
      <c r="AA67" s="294">
        <f>G67-Z67</f>
        <v>5</v>
      </c>
      <c r="AB67" s="295"/>
      <c r="AC67" s="297"/>
      <c r="AD67" s="295">
        <v>0</v>
      </c>
      <c r="AE67" s="294">
        <f t="shared" ref="AE67:AE101" si="21">G67-AD67</f>
        <v>5</v>
      </c>
      <c r="AF67" s="295">
        <v>1</v>
      </c>
      <c r="AG67" s="294">
        <f t="shared" ref="AG67:AG72" si="22">G67-AF67</f>
        <v>4</v>
      </c>
      <c r="AH67" s="295">
        <v>0</v>
      </c>
      <c r="AI67" s="294">
        <f t="shared" ref="AI67:AI72" si="23">G67-AH67</f>
        <v>5</v>
      </c>
      <c r="AJ67" s="295">
        <v>0</v>
      </c>
      <c r="AK67" s="295">
        <v>0</v>
      </c>
      <c r="AL67" s="1236">
        <v>0</v>
      </c>
      <c r="AM67" s="1236">
        <v>0</v>
      </c>
      <c r="AN67" s="1237">
        <f>G67-AK67</f>
        <v>5</v>
      </c>
    </row>
    <row r="68" spans="1:41" s="9" customFormat="1" ht="17.25" customHeight="1" x14ac:dyDescent="0.2">
      <c r="A68" s="1242" t="s">
        <v>2518</v>
      </c>
      <c r="B68" s="1243">
        <v>175.56</v>
      </c>
      <c r="C68" s="1244">
        <f t="shared" si="18"/>
        <v>702.24</v>
      </c>
      <c r="D68" s="1245">
        <v>243153</v>
      </c>
      <c r="E68" s="1251" t="s">
        <v>10647</v>
      </c>
      <c r="F68" s="97"/>
      <c r="G68" s="95">
        <v>5</v>
      </c>
      <c r="H68" s="21">
        <v>144</v>
      </c>
      <c r="I68" s="89" t="s">
        <v>10574</v>
      </c>
      <c r="J68" s="119">
        <v>1</v>
      </c>
      <c r="K68" s="101">
        <f>(G68-J68)</f>
        <v>4</v>
      </c>
      <c r="L68" s="120">
        <v>5</v>
      </c>
      <c r="M68" s="93">
        <f>(G68-L68)</f>
        <v>0</v>
      </c>
      <c r="N68" s="120">
        <v>5</v>
      </c>
      <c r="O68" s="93">
        <f>(G68-N68)</f>
        <v>0</v>
      </c>
      <c r="P68" s="120">
        <v>5</v>
      </c>
      <c r="Q68" s="93">
        <f>(G68-P68)</f>
        <v>0</v>
      </c>
      <c r="R68" s="120">
        <v>4</v>
      </c>
      <c r="S68" s="93">
        <f>G68-R68</f>
        <v>1</v>
      </c>
      <c r="T68" s="120">
        <v>7</v>
      </c>
      <c r="U68" s="163">
        <f t="shared" si="19"/>
        <v>-2</v>
      </c>
      <c r="V68" s="164">
        <v>3</v>
      </c>
      <c r="W68" s="267">
        <f t="shared" si="20"/>
        <v>2</v>
      </c>
      <c r="X68" s="286">
        <v>3</v>
      </c>
      <c r="Y68" s="294">
        <f t="shared" ref="Y68:Y115" si="24">G68-X68</f>
        <v>2</v>
      </c>
      <c r="Z68" s="286">
        <v>3</v>
      </c>
      <c r="AA68" s="294">
        <f t="shared" ref="AA68:AA115" si="25">G68-Z68</f>
        <v>2</v>
      </c>
      <c r="AB68" s="295"/>
      <c r="AC68" s="297"/>
      <c r="AD68" s="295">
        <v>1</v>
      </c>
      <c r="AE68" s="294">
        <f t="shared" si="21"/>
        <v>4</v>
      </c>
      <c r="AF68" s="295">
        <v>3</v>
      </c>
      <c r="AG68" s="294">
        <f t="shared" si="22"/>
        <v>2</v>
      </c>
      <c r="AH68" s="295">
        <v>2</v>
      </c>
      <c r="AI68" s="294">
        <f t="shared" si="23"/>
        <v>3</v>
      </c>
      <c r="AJ68" s="295">
        <v>1</v>
      </c>
      <c r="AK68" s="295">
        <v>0</v>
      </c>
      <c r="AL68" s="1236">
        <v>0</v>
      </c>
      <c r="AM68" s="1236">
        <v>5</v>
      </c>
      <c r="AN68" s="1238">
        <v>0</v>
      </c>
    </row>
    <row r="69" spans="1:41" s="9" customFormat="1" ht="17.25" customHeight="1" x14ac:dyDescent="0.2">
      <c r="A69" s="1246" t="s">
        <v>10648</v>
      </c>
      <c r="B69" s="1247">
        <v>278.04000000000002</v>
      </c>
      <c r="C69" s="1244">
        <f t="shared" si="18"/>
        <v>0</v>
      </c>
      <c r="D69" s="1245">
        <v>243154</v>
      </c>
      <c r="E69" s="1251" t="s">
        <v>10649</v>
      </c>
      <c r="F69" s="97"/>
      <c r="G69" s="95">
        <v>5</v>
      </c>
      <c r="H69" s="21">
        <v>228.24</v>
      </c>
      <c r="I69" s="89" t="s">
        <v>10574</v>
      </c>
      <c r="J69" s="119">
        <v>5</v>
      </c>
      <c r="K69" s="93">
        <f>(G69-J69)</f>
        <v>0</v>
      </c>
      <c r="L69" s="120">
        <v>5</v>
      </c>
      <c r="M69" s="93">
        <f>(G69-L69)</f>
        <v>0</v>
      </c>
      <c r="N69" s="120">
        <v>5</v>
      </c>
      <c r="O69" s="93">
        <f>(G69-N69)</f>
        <v>0</v>
      </c>
      <c r="P69" s="120">
        <v>5</v>
      </c>
      <c r="Q69" s="93">
        <f>(G69-P69)</f>
        <v>0</v>
      </c>
      <c r="R69" s="120">
        <v>4</v>
      </c>
      <c r="S69" s="93">
        <f>G69-R69</f>
        <v>1</v>
      </c>
      <c r="T69" s="120">
        <v>7</v>
      </c>
      <c r="U69" s="163">
        <f t="shared" si="19"/>
        <v>-2</v>
      </c>
      <c r="V69" s="164">
        <v>2</v>
      </c>
      <c r="W69" s="163">
        <f t="shared" si="20"/>
        <v>3</v>
      </c>
      <c r="X69" s="286">
        <v>2</v>
      </c>
      <c r="Y69" s="294">
        <f t="shared" si="24"/>
        <v>3</v>
      </c>
      <c r="Z69" s="286">
        <v>2</v>
      </c>
      <c r="AA69" s="294">
        <f t="shared" si="25"/>
        <v>3</v>
      </c>
      <c r="AB69" s="295"/>
      <c r="AC69" s="297"/>
      <c r="AD69" s="295">
        <v>3</v>
      </c>
      <c r="AE69" s="294">
        <f t="shared" si="21"/>
        <v>2</v>
      </c>
      <c r="AF69" s="295">
        <v>2</v>
      </c>
      <c r="AG69" s="294">
        <f t="shared" si="22"/>
        <v>3</v>
      </c>
      <c r="AH69" s="295">
        <v>1</v>
      </c>
      <c r="AI69" s="294">
        <f t="shared" si="23"/>
        <v>4</v>
      </c>
      <c r="AJ69" s="295">
        <v>1</v>
      </c>
      <c r="AK69" s="295">
        <v>2</v>
      </c>
      <c r="AL69" s="1236">
        <v>1</v>
      </c>
      <c r="AM69" s="1236">
        <v>1</v>
      </c>
      <c r="AN69" s="1237">
        <v>4</v>
      </c>
      <c r="AO69" s="87"/>
    </row>
    <row r="70" spans="1:41" s="9" customFormat="1" ht="17.25" customHeight="1" x14ac:dyDescent="0.2">
      <c r="A70" s="1242" t="s">
        <v>2517</v>
      </c>
      <c r="B70" s="1243">
        <v>33.299999999999997</v>
      </c>
      <c r="C70" s="1244">
        <f t="shared" si="18"/>
        <v>99.899999999999991</v>
      </c>
      <c r="D70" s="1245">
        <v>243155</v>
      </c>
      <c r="E70" s="1251" t="s">
        <v>10649</v>
      </c>
      <c r="F70" s="97"/>
      <c r="G70" s="95">
        <v>5</v>
      </c>
      <c r="H70" s="21">
        <v>25.2</v>
      </c>
      <c r="I70" s="89" t="s">
        <v>10574</v>
      </c>
      <c r="J70" s="119">
        <v>2</v>
      </c>
      <c r="K70" s="101">
        <f>(G70-J70)</f>
        <v>3</v>
      </c>
      <c r="L70" s="120">
        <v>8</v>
      </c>
      <c r="M70" s="93">
        <v>0</v>
      </c>
      <c r="N70" s="120">
        <v>8</v>
      </c>
      <c r="O70" s="93">
        <v>0</v>
      </c>
      <c r="P70" s="120">
        <v>8</v>
      </c>
      <c r="Q70" s="93">
        <v>0</v>
      </c>
      <c r="R70" s="120">
        <v>7</v>
      </c>
      <c r="S70" s="93">
        <v>0</v>
      </c>
      <c r="T70" s="120">
        <v>8</v>
      </c>
      <c r="U70" s="163">
        <f t="shared" si="19"/>
        <v>-3</v>
      </c>
      <c r="V70" s="164">
        <v>2</v>
      </c>
      <c r="W70" s="163">
        <f t="shared" si="20"/>
        <v>3</v>
      </c>
      <c r="X70" s="295">
        <v>2</v>
      </c>
      <c r="Y70" s="294">
        <f t="shared" si="24"/>
        <v>3</v>
      </c>
      <c r="Z70" s="295">
        <v>2</v>
      </c>
      <c r="AA70" s="294">
        <f t="shared" si="25"/>
        <v>3</v>
      </c>
      <c r="AB70" s="295"/>
      <c r="AC70" s="297"/>
      <c r="AD70" s="295">
        <v>4</v>
      </c>
      <c r="AE70" s="294">
        <f t="shared" si="21"/>
        <v>1</v>
      </c>
      <c r="AF70" s="295">
        <v>3</v>
      </c>
      <c r="AG70" s="294">
        <f t="shared" si="22"/>
        <v>2</v>
      </c>
      <c r="AH70" s="295">
        <v>2</v>
      </c>
      <c r="AI70" s="294">
        <f t="shared" si="23"/>
        <v>3</v>
      </c>
      <c r="AJ70" s="295">
        <v>8</v>
      </c>
      <c r="AK70" s="295">
        <v>6</v>
      </c>
      <c r="AL70" s="1236">
        <v>7</v>
      </c>
      <c r="AM70" s="1236">
        <v>7</v>
      </c>
      <c r="AN70" s="1238">
        <v>0</v>
      </c>
      <c r="AO70" s="87"/>
    </row>
    <row r="71" spans="1:41" s="9" customFormat="1" ht="15" customHeight="1" x14ac:dyDescent="0.2">
      <c r="A71" s="1242" t="s">
        <v>648</v>
      </c>
      <c r="B71" s="1247">
        <v>23.52</v>
      </c>
      <c r="C71" s="1244">
        <f t="shared" si="18"/>
        <v>0</v>
      </c>
      <c r="D71" s="1245" t="s">
        <v>647</v>
      </c>
      <c r="E71" s="1251" t="s">
        <v>10650</v>
      </c>
      <c r="F71" s="97"/>
      <c r="G71" s="95">
        <v>10</v>
      </c>
      <c r="H71" s="21">
        <v>22.68</v>
      </c>
      <c r="I71" s="89" t="s">
        <v>10574</v>
      </c>
      <c r="J71" s="119">
        <v>8</v>
      </c>
      <c r="K71" s="93">
        <v>0</v>
      </c>
      <c r="L71" s="119">
        <v>7</v>
      </c>
      <c r="M71" s="126">
        <v>5</v>
      </c>
      <c r="N71" s="119">
        <v>7</v>
      </c>
      <c r="O71" s="127">
        <f>(G71-N71)</f>
        <v>3</v>
      </c>
      <c r="P71" s="119">
        <v>10</v>
      </c>
      <c r="Q71" s="93">
        <f>(G71-P71)</f>
        <v>0</v>
      </c>
      <c r="R71" s="119">
        <v>10</v>
      </c>
      <c r="S71" s="93">
        <f>G71-R71</f>
        <v>0</v>
      </c>
      <c r="T71" s="120">
        <v>12</v>
      </c>
      <c r="U71" s="163">
        <f t="shared" si="19"/>
        <v>-2</v>
      </c>
      <c r="V71" s="164">
        <v>8</v>
      </c>
      <c r="W71" s="163">
        <f t="shared" si="20"/>
        <v>2</v>
      </c>
      <c r="X71" s="286">
        <v>6</v>
      </c>
      <c r="Y71" s="294">
        <f t="shared" si="24"/>
        <v>4</v>
      </c>
      <c r="Z71" s="286">
        <v>6</v>
      </c>
      <c r="AA71" s="294">
        <f t="shared" si="25"/>
        <v>4</v>
      </c>
      <c r="AB71" s="295"/>
      <c r="AC71" s="297"/>
      <c r="AD71" s="295">
        <v>3</v>
      </c>
      <c r="AE71" s="294">
        <f t="shared" si="21"/>
        <v>7</v>
      </c>
      <c r="AF71" s="295">
        <v>10</v>
      </c>
      <c r="AG71" s="297">
        <f t="shared" si="22"/>
        <v>0</v>
      </c>
      <c r="AH71" s="295">
        <v>8</v>
      </c>
      <c r="AI71" s="294">
        <f t="shared" si="23"/>
        <v>2</v>
      </c>
      <c r="AJ71" s="295">
        <v>4</v>
      </c>
      <c r="AK71" s="295">
        <v>3</v>
      </c>
      <c r="AL71" s="1236">
        <v>2</v>
      </c>
      <c r="AM71" s="1236">
        <v>10</v>
      </c>
      <c r="AN71" s="1238">
        <v>0</v>
      </c>
    </row>
    <row r="72" spans="1:41" ht="15" customHeight="1" x14ac:dyDescent="0.2">
      <c r="A72" s="1248" t="s">
        <v>10651</v>
      </c>
      <c r="B72" s="1249">
        <v>132.72</v>
      </c>
      <c r="C72" s="1244">
        <f t="shared" si="18"/>
        <v>0</v>
      </c>
      <c r="D72" s="1250" t="s">
        <v>1412</v>
      </c>
      <c r="E72" s="1252" t="s">
        <v>10652</v>
      </c>
      <c r="F72" s="29"/>
      <c r="G72" s="21">
        <v>2</v>
      </c>
      <c r="H72" s="21">
        <v>108.72</v>
      </c>
      <c r="I72" s="11" t="s">
        <v>10574</v>
      </c>
      <c r="J72" s="15">
        <v>4</v>
      </c>
      <c r="K72" s="93">
        <v>0</v>
      </c>
      <c r="L72" s="15">
        <v>4</v>
      </c>
      <c r="M72" s="93">
        <v>0</v>
      </c>
      <c r="N72" s="15">
        <v>4</v>
      </c>
      <c r="O72" s="93">
        <v>0</v>
      </c>
      <c r="P72" s="15">
        <v>4</v>
      </c>
      <c r="Q72" s="93">
        <v>0</v>
      </c>
      <c r="R72" s="15">
        <v>4</v>
      </c>
      <c r="S72" s="93">
        <v>0</v>
      </c>
      <c r="T72" s="120">
        <v>2</v>
      </c>
      <c r="U72" s="163">
        <f t="shared" si="19"/>
        <v>0</v>
      </c>
      <c r="V72" s="138">
        <v>1</v>
      </c>
      <c r="W72" s="267">
        <f t="shared" si="20"/>
        <v>1</v>
      </c>
      <c r="X72" s="282">
        <v>1</v>
      </c>
      <c r="Y72" s="294">
        <f t="shared" si="24"/>
        <v>1</v>
      </c>
      <c r="Z72" s="282">
        <v>1</v>
      </c>
      <c r="AA72" s="294">
        <f t="shared" si="25"/>
        <v>1</v>
      </c>
      <c r="AB72" s="307"/>
      <c r="AC72" s="297"/>
      <c r="AD72" s="307">
        <v>2</v>
      </c>
      <c r="AE72" s="297">
        <f t="shared" si="21"/>
        <v>0</v>
      </c>
      <c r="AF72" s="307">
        <v>2</v>
      </c>
      <c r="AG72" s="297">
        <f t="shared" si="22"/>
        <v>0</v>
      </c>
      <c r="AH72" s="307">
        <v>1</v>
      </c>
      <c r="AI72" s="294">
        <f t="shared" si="23"/>
        <v>1</v>
      </c>
      <c r="AJ72" s="307">
        <v>2</v>
      </c>
      <c r="AK72" s="295">
        <v>2</v>
      </c>
      <c r="AL72" s="143">
        <v>2</v>
      </c>
      <c r="AM72" s="143">
        <v>3</v>
      </c>
      <c r="AN72" s="1238">
        <f>G72-AK72</f>
        <v>0</v>
      </c>
    </row>
    <row r="73" spans="1:41" ht="15" customHeight="1" x14ac:dyDescent="0.2">
      <c r="A73" s="1248" t="s">
        <v>10653</v>
      </c>
      <c r="B73" s="1249">
        <v>121.8</v>
      </c>
      <c r="C73" s="1244">
        <f t="shared" si="18"/>
        <v>0</v>
      </c>
      <c r="D73" s="1250" t="s">
        <v>1633</v>
      </c>
      <c r="E73" s="1252" t="s">
        <v>10652</v>
      </c>
      <c r="F73" s="29"/>
      <c r="G73" s="21">
        <v>2</v>
      </c>
      <c r="H73" s="21">
        <v>116.76</v>
      </c>
      <c r="I73" s="11" t="s">
        <v>10574</v>
      </c>
      <c r="J73" s="16">
        <v>5</v>
      </c>
      <c r="K73" s="93">
        <v>0</v>
      </c>
      <c r="L73" s="16">
        <v>5</v>
      </c>
      <c r="M73" s="93">
        <v>0</v>
      </c>
      <c r="N73" s="16">
        <v>5</v>
      </c>
      <c r="O73" s="93">
        <v>0</v>
      </c>
      <c r="P73" s="16">
        <v>5</v>
      </c>
      <c r="Q73" s="93">
        <v>0</v>
      </c>
      <c r="R73" s="16">
        <v>5</v>
      </c>
      <c r="S73" s="93">
        <v>0</v>
      </c>
      <c r="T73" s="120">
        <v>5</v>
      </c>
      <c r="U73" s="163">
        <f t="shared" si="19"/>
        <v>-3</v>
      </c>
      <c r="V73" s="138">
        <v>5</v>
      </c>
      <c r="W73" s="163">
        <f t="shared" si="20"/>
        <v>-3</v>
      </c>
      <c r="X73" s="282">
        <v>5</v>
      </c>
      <c r="Y73" s="281">
        <v>0</v>
      </c>
      <c r="Z73" s="282">
        <v>5</v>
      </c>
      <c r="AA73" s="297">
        <v>0</v>
      </c>
      <c r="AB73" s="307"/>
      <c r="AC73" s="297"/>
      <c r="AD73" s="307">
        <v>5</v>
      </c>
      <c r="AE73" s="297">
        <v>0</v>
      </c>
      <c r="AF73" s="307">
        <v>5</v>
      </c>
      <c r="AG73" s="297">
        <v>0</v>
      </c>
      <c r="AH73" s="307">
        <v>5</v>
      </c>
      <c r="AI73" s="297">
        <v>0</v>
      </c>
      <c r="AJ73" s="307">
        <v>7</v>
      </c>
      <c r="AK73" s="307">
        <v>5</v>
      </c>
      <c r="AL73" s="143">
        <v>5</v>
      </c>
      <c r="AM73" s="143">
        <v>5</v>
      </c>
      <c r="AN73" s="1240">
        <v>0</v>
      </c>
    </row>
    <row r="74" spans="1:41" s="87" customFormat="1" ht="15" customHeight="1" x14ac:dyDescent="0.2">
      <c r="A74" s="1242" t="s">
        <v>10654</v>
      </c>
      <c r="B74" s="1243">
        <v>26.92</v>
      </c>
      <c r="C74" s="1244">
        <f t="shared" si="18"/>
        <v>161.52000000000001</v>
      </c>
      <c r="D74" s="1245" t="s">
        <v>1675</v>
      </c>
      <c r="E74" s="1251" t="s">
        <v>10652</v>
      </c>
      <c r="F74" s="97"/>
      <c r="G74" s="95">
        <v>8</v>
      </c>
      <c r="H74" s="21">
        <v>22.32</v>
      </c>
      <c r="I74" s="89" t="s">
        <v>10574</v>
      </c>
      <c r="J74" s="119">
        <v>2</v>
      </c>
      <c r="K74" s="93">
        <f>(G74-J74)</f>
        <v>6</v>
      </c>
      <c r="L74" s="119">
        <v>2</v>
      </c>
      <c r="M74" s="93">
        <f>(G74-L74)</f>
        <v>6</v>
      </c>
      <c r="N74" s="119">
        <v>2</v>
      </c>
      <c r="O74" s="93">
        <f>(G74-N74)</f>
        <v>6</v>
      </c>
      <c r="P74" s="119">
        <v>1</v>
      </c>
      <c r="Q74" s="93">
        <f>(G74-P74)</f>
        <v>7</v>
      </c>
      <c r="R74" s="119">
        <v>1</v>
      </c>
      <c r="S74" s="93">
        <f>G74-R74</f>
        <v>7</v>
      </c>
      <c r="T74" s="120">
        <v>6</v>
      </c>
      <c r="U74" s="163">
        <f t="shared" si="19"/>
        <v>2</v>
      </c>
      <c r="V74" s="138">
        <v>0</v>
      </c>
      <c r="W74" s="163">
        <f t="shared" si="20"/>
        <v>8</v>
      </c>
      <c r="X74" s="282">
        <v>0</v>
      </c>
      <c r="Y74" s="294">
        <f t="shared" si="24"/>
        <v>8</v>
      </c>
      <c r="Z74" s="282">
        <v>0</v>
      </c>
      <c r="AA74" s="294">
        <f t="shared" si="25"/>
        <v>8</v>
      </c>
      <c r="AB74" s="307"/>
      <c r="AC74" s="297"/>
      <c r="AD74" s="307">
        <v>0</v>
      </c>
      <c r="AE74" s="294">
        <f t="shared" si="21"/>
        <v>8</v>
      </c>
      <c r="AF74" s="307">
        <v>0</v>
      </c>
      <c r="AG74" s="294">
        <f>G74-AF74</f>
        <v>8</v>
      </c>
      <c r="AH74" s="307">
        <v>0</v>
      </c>
      <c r="AI74" s="294">
        <f>G74-AH74</f>
        <v>8</v>
      </c>
      <c r="AJ74" s="307">
        <v>0</v>
      </c>
      <c r="AK74" s="307">
        <v>0</v>
      </c>
      <c r="AL74" s="1236">
        <v>0</v>
      </c>
      <c r="AM74" s="1236">
        <v>0</v>
      </c>
      <c r="AN74" s="1237">
        <f>G74-AK74</f>
        <v>8</v>
      </c>
    </row>
    <row r="75" spans="1:41" ht="15" customHeight="1" x14ac:dyDescent="0.2">
      <c r="A75" s="1248" t="s">
        <v>10655</v>
      </c>
      <c r="B75" s="1249">
        <v>99.12</v>
      </c>
      <c r="C75" s="1244">
        <f t="shared" si="18"/>
        <v>0</v>
      </c>
      <c r="D75" s="1250" t="s">
        <v>649</v>
      </c>
      <c r="E75" s="1252" t="s">
        <v>10656</v>
      </c>
      <c r="F75" s="29"/>
      <c r="G75" s="21">
        <v>2</v>
      </c>
      <c r="H75" s="21">
        <v>81.36</v>
      </c>
      <c r="I75" s="11" t="s">
        <v>10574</v>
      </c>
      <c r="J75" s="16">
        <v>4</v>
      </c>
      <c r="K75" s="93">
        <v>0</v>
      </c>
      <c r="L75" s="16">
        <v>4</v>
      </c>
      <c r="M75" s="93">
        <v>0</v>
      </c>
      <c r="N75" s="16">
        <v>4</v>
      </c>
      <c r="O75" s="93">
        <v>0</v>
      </c>
      <c r="P75" s="16">
        <v>4</v>
      </c>
      <c r="Q75" s="93">
        <v>0</v>
      </c>
      <c r="R75" s="16">
        <v>4</v>
      </c>
      <c r="S75" s="93">
        <v>0</v>
      </c>
      <c r="T75" s="120">
        <v>4</v>
      </c>
      <c r="U75" s="163">
        <f t="shared" si="19"/>
        <v>-2</v>
      </c>
      <c r="V75" s="138">
        <v>4</v>
      </c>
      <c r="W75" s="163">
        <f t="shared" si="20"/>
        <v>-2</v>
      </c>
      <c r="X75" s="282">
        <v>4</v>
      </c>
      <c r="Y75" s="281">
        <v>0</v>
      </c>
      <c r="Z75" s="282">
        <v>4</v>
      </c>
      <c r="AA75" s="297">
        <v>0</v>
      </c>
      <c r="AB75" s="307"/>
      <c r="AC75" s="297"/>
      <c r="AD75" s="307">
        <v>4</v>
      </c>
      <c r="AE75" s="297">
        <v>0</v>
      </c>
      <c r="AF75" s="307">
        <v>4</v>
      </c>
      <c r="AG75" s="297">
        <v>0</v>
      </c>
      <c r="AH75" s="307">
        <v>3</v>
      </c>
      <c r="AI75" s="297">
        <v>0</v>
      </c>
      <c r="AJ75" s="307">
        <v>0</v>
      </c>
      <c r="AK75" s="307">
        <v>2</v>
      </c>
      <c r="AL75" s="143">
        <v>35</v>
      </c>
      <c r="AM75" s="143">
        <v>71</v>
      </c>
      <c r="AN75" s="1238">
        <f>G75-AK75</f>
        <v>0</v>
      </c>
    </row>
    <row r="76" spans="1:41" s="9" customFormat="1" ht="15" customHeight="1" x14ac:dyDescent="0.2">
      <c r="A76" s="1242" t="s">
        <v>10657</v>
      </c>
      <c r="B76" s="1243">
        <v>74.760000000000005</v>
      </c>
      <c r="C76" s="1244">
        <f t="shared" si="18"/>
        <v>224.28000000000003</v>
      </c>
      <c r="D76" s="1245" t="s">
        <v>545</v>
      </c>
      <c r="E76" s="1251" t="s">
        <v>10656</v>
      </c>
      <c r="F76" s="97"/>
      <c r="G76" s="95">
        <v>3</v>
      </c>
      <c r="H76" s="21">
        <v>61.2</v>
      </c>
      <c r="I76" s="89" t="s">
        <v>10574</v>
      </c>
      <c r="J76" s="119">
        <v>0</v>
      </c>
      <c r="K76" s="101">
        <f>(G76-J76)</f>
        <v>3</v>
      </c>
      <c r="L76" s="119">
        <v>8</v>
      </c>
      <c r="M76" s="93">
        <v>0</v>
      </c>
      <c r="N76" s="119">
        <v>8</v>
      </c>
      <c r="O76" s="93">
        <v>0</v>
      </c>
      <c r="P76" s="119">
        <v>7</v>
      </c>
      <c r="Q76" s="93">
        <v>0</v>
      </c>
      <c r="R76" s="119">
        <v>7</v>
      </c>
      <c r="S76" s="93">
        <v>0</v>
      </c>
      <c r="T76" s="120">
        <v>3</v>
      </c>
      <c r="U76" s="163">
        <f t="shared" si="19"/>
        <v>0</v>
      </c>
      <c r="V76" s="164">
        <v>1</v>
      </c>
      <c r="W76" s="267">
        <f t="shared" si="20"/>
        <v>2</v>
      </c>
      <c r="X76" s="286">
        <v>1</v>
      </c>
      <c r="Y76" s="294">
        <f t="shared" si="24"/>
        <v>2</v>
      </c>
      <c r="Z76" s="286">
        <v>1</v>
      </c>
      <c r="AA76" s="294">
        <f t="shared" si="25"/>
        <v>2</v>
      </c>
      <c r="AB76" s="295"/>
      <c r="AC76" s="297"/>
      <c r="AD76" s="295">
        <v>2</v>
      </c>
      <c r="AE76" s="294">
        <v>2</v>
      </c>
      <c r="AF76" s="295">
        <v>1</v>
      </c>
      <c r="AG76" s="294">
        <f>G76-AF76</f>
        <v>2</v>
      </c>
      <c r="AH76" s="295">
        <v>1</v>
      </c>
      <c r="AI76" s="294">
        <f>G76-AH76</f>
        <v>2</v>
      </c>
      <c r="AJ76" s="295">
        <v>1</v>
      </c>
      <c r="AK76" s="307">
        <v>3</v>
      </c>
      <c r="AL76" s="1236">
        <v>3</v>
      </c>
      <c r="AM76" s="1236">
        <v>48</v>
      </c>
      <c r="AN76" s="1238">
        <f>G76-AK76</f>
        <v>0</v>
      </c>
    </row>
    <row r="77" spans="1:41" ht="15" customHeight="1" x14ac:dyDescent="0.2">
      <c r="A77" s="1248" t="s">
        <v>10658</v>
      </c>
      <c r="B77" s="1249">
        <v>14.28</v>
      </c>
      <c r="C77" s="1244">
        <f t="shared" si="18"/>
        <v>28.56</v>
      </c>
      <c r="D77" s="1250" t="s">
        <v>3863</v>
      </c>
      <c r="E77" s="1252" t="s">
        <v>10656</v>
      </c>
      <c r="F77" s="29"/>
      <c r="G77" s="21">
        <v>4</v>
      </c>
      <c r="H77" s="21">
        <v>11.52</v>
      </c>
      <c r="I77" s="11" t="s">
        <v>10574</v>
      </c>
      <c r="J77" s="15">
        <v>2</v>
      </c>
      <c r="K77" s="101">
        <f>(G77-J77)</f>
        <v>2</v>
      </c>
      <c r="L77" s="15">
        <v>4</v>
      </c>
      <c r="M77" s="93">
        <f>(G77-L77)</f>
        <v>0</v>
      </c>
      <c r="N77" s="15">
        <v>4</v>
      </c>
      <c r="O77" s="93">
        <f t="shared" ref="O77:O84" si="26">(G77-N77)</f>
        <v>0</v>
      </c>
      <c r="P77" s="15">
        <v>4</v>
      </c>
      <c r="Q77" s="93">
        <f>(G77-P77)</f>
        <v>0</v>
      </c>
      <c r="R77" s="15">
        <v>4</v>
      </c>
      <c r="S77" s="93">
        <f>G77-R77</f>
        <v>0</v>
      </c>
      <c r="T77" s="120">
        <v>4</v>
      </c>
      <c r="U77" s="163">
        <f t="shared" si="19"/>
        <v>0</v>
      </c>
      <c r="V77" s="138">
        <v>4</v>
      </c>
      <c r="W77" s="163">
        <f t="shared" si="20"/>
        <v>0</v>
      </c>
      <c r="X77" s="282">
        <v>4</v>
      </c>
      <c r="Y77" s="281">
        <f t="shared" si="24"/>
        <v>0</v>
      </c>
      <c r="Z77" s="282">
        <v>4</v>
      </c>
      <c r="AA77" s="297">
        <f t="shared" si="25"/>
        <v>0</v>
      </c>
      <c r="AB77" s="307"/>
      <c r="AC77" s="297"/>
      <c r="AD77" s="307">
        <v>4</v>
      </c>
      <c r="AE77" s="297">
        <f t="shared" si="21"/>
        <v>0</v>
      </c>
      <c r="AF77" s="307">
        <v>4</v>
      </c>
      <c r="AG77" s="297">
        <f>G77-AF77</f>
        <v>0</v>
      </c>
      <c r="AH77" s="307">
        <v>5</v>
      </c>
      <c r="AI77" s="297">
        <v>0</v>
      </c>
      <c r="AJ77" s="307">
        <v>6</v>
      </c>
      <c r="AK77" s="295">
        <v>4</v>
      </c>
      <c r="AL77" s="143">
        <v>4</v>
      </c>
      <c r="AM77" s="143">
        <v>4</v>
      </c>
      <c r="AN77" s="1238">
        <f>G77-AK77</f>
        <v>0</v>
      </c>
    </row>
    <row r="78" spans="1:41" s="9" customFormat="1" ht="15" customHeight="1" x14ac:dyDescent="0.2">
      <c r="A78" s="1242" t="s">
        <v>10659</v>
      </c>
      <c r="B78" s="1243">
        <v>4.2</v>
      </c>
      <c r="C78" s="1244">
        <f t="shared" ref="C78:C105" si="27">B78*K78</f>
        <v>4.2</v>
      </c>
      <c r="D78" s="1245" t="s">
        <v>2521</v>
      </c>
      <c r="E78" s="1251" t="s">
        <v>10656</v>
      </c>
      <c r="F78" s="97"/>
      <c r="G78" s="95">
        <v>4</v>
      </c>
      <c r="H78" s="21">
        <v>3.46</v>
      </c>
      <c r="I78" s="89" t="s">
        <v>10574</v>
      </c>
      <c r="J78" s="119">
        <v>3</v>
      </c>
      <c r="K78" s="101">
        <f>(G78-J78)</f>
        <v>1</v>
      </c>
      <c r="L78" s="119">
        <v>4</v>
      </c>
      <c r="M78" s="93">
        <f>(G78-L78)</f>
        <v>0</v>
      </c>
      <c r="N78" s="119">
        <v>4</v>
      </c>
      <c r="O78" s="93">
        <f t="shared" si="26"/>
        <v>0</v>
      </c>
      <c r="P78" s="119">
        <v>4</v>
      </c>
      <c r="Q78" s="93">
        <f>(G78-P78)</f>
        <v>0</v>
      </c>
      <c r="R78" s="119">
        <v>4</v>
      </c>
      <c r="S78" s="93">
        <f>G78-R78</f>
        <v>0</v>
      </c>
      <c r="T78" s="120">
        <v>7</v>
      </c>
      <c r="U78" s="163">
        <f t="shared" si="19"/>
        <v>-3</v>
      </c>
      <c r="V78" s="164">
        <v>3</v>
      </c>
      <c r="W78" s="163">
        <f t="shared" si="20"/>
        <v>1</v>
      </c>
      <c r="X78" s="286">
        <v>3</v>
      </c>
      <c r="Y78" s="294">
        <f t="shared" si="24"/>
        <v>1</v>
      </c>
      <c r="Z78" s="286">
        <v>3</v>
      </c>
      <c r="AA78" s="294">
        <f t="shared" si="25"/>
        <v>1</v>
      </c>
      <c r="AB78" s="295"/>
      <c r="AC78" s="297"/>
      <c r="AD78" s="295">
        <v>2</v>
      </c>
      <c r="AE78" s="294">
        <f t="shared" si="21"/>
        <v>2</v>
      </c>
      <c r="AF78" s="295">
        <v>3</v>
      </c>
      <c r="AG78" s="294">
        <f>G78-AF78</f>
        <v>1</v>
      </c>
      <c r="AH78" s="295">
        <v>2</v>
      </c>
      <c r="AI78" s="294">
        <f>G78-AH78</f>
        <v>2</v>
      </c>
      <c r="AJ78" s="295">
        <v>2</v>
      </c>
      <c r="AK78" s="307">
        <v>0</v>
      </c>
      <c r="AL78" s="1236">
        <v>0</v>
      </c>
      <c r="AM78" s="1236">
        <v>0</v>
      </c>
      <c r="AN78" s="1237">
        <f>G78-AK78</f>
        <v>4</v>
      </c>
    </row>
    <row r="79" spans="1:41" ht="15" customHeight="1" x14ac:dyDescent="0.2">
      <c r="A79" s="1248" t="s">
        <v>10660</v>
      </c>
      <c r="B79" s="1249">
        <v>8.4</v>
      </c>
      <c r="C79" s="1244">
        <f t="shared" si="27"/>
        <v>0</v>
      </c>
      <c r="D79" s="1250" t="s">
        <v>1907</v>
      </c>
      <c r="E79" s="1252" t="s">
        <v>10656</v>
      </c>
      <c r="F79" s="29"/>
      <c r="G79" s="21">
        <v>6</v>
      </c>
      <c r="H79" s="21">
        <v>8.4</v>
      </c>
      <c r="I79" s="11" t="s">
        <v>10574</v>
      </c>
      <c r="J79" s="15">
        <v>5</v>
      </c>
      <c r="K79" s="93">
        <v>0</v>
      </c>
      <c r="L79" s="15">
        <v>5</v>
      </c>
      <c r="M79" s="93">
        <v>0</v>
      </c>
      <c r="N79" s="15">
        <v>4</v>
      </c>
      <c r="O79" s="93">
        <f t="shared" si="26"/>
        <v>2</v>
      </c>
      <c r="P79" s="15">
        <v>6</v>
      </c>
      <c r="Q79" s="93">
        <v>0</v>
      </c>
      <c r="R79" s="15">
        <v>5</v>
      </c>
      <c r="S79" s="93">
        <v>0</v>
      </c>
      <c r="T79" s="120">
        <v>2</v>
      </c>
      <c r="U79" s="163">
        <f t="shared" si="19"/>
        <v>4</v>
      </c>
      <c r="V79" s="138">
        <v>3</v>
      </c>
      <c r="W79" s="163">
        <f t="shared" si="20"/>
        <v>3</v>
      </c>
      <c r="X79" s="282">
        <v>3</v>
      </c>
      <c r="Y79" s="294">
        <f t="shared" si="24"/>
        <v>3</v>
      </c>
      <c r="Z79" s="282">
        <v>3</v>
      </c>
      <c r="AA79" s="294">
        <f t="shared" si="25"/>
        <v>3</v>
      </c>
      <c r="AB79" s="307"/>
      <c r="AC79" s="297"/>
      <c r="AD79" s="307">
        <v>6</v>
      </c>
      <c r="AE79" s="297">
        <f t="shared" si="21"/>
        <v>0</v>
      </c>
      <c r="AF79" s="307">
        <v>6</v>
      </c>
      <c r="AG79" s="297">
        <f>G79-AF79</f>
        <v>0</v>
      </c>
      <c r="AH79" s="307">
        <v>6</v>
      </c>
      <c r="AI79" s="297">
        <f>G79-AH79</f>
        <v>0</v>
      </c>
      <c r="AJ79" s="307">
        <v>5</v>
      </c>
      <c r="AK79" s="295">
        <v>7</v>
      </c>
      <c r="AL79" s="143">
        <v>4</v>
      </c>
      <c r="AM79" s="143">
        <v>4</v>
      </c>
      <c r="AN79" s="1237">
        <v>2</v>
      </c>
    </row>
    <row r="80" spans="1:41" s="9" customFormat="1" ht="15" customHeight="1" x14ac:dyDescent="0.2">
      <c r="A80" s="1242" t="s">
        <v>10661</v>
      </c>
      <c r="B80" s="1243">
        <v>4.2</v>
      </c>
      <c r="C80" s="1244">
        <f t="shared" si="27"/>
        <v>0</v>
      </c>
      <c r="D80" s="1245">
        <v>117006</v>
      </c>
      <c r="E80" s="1251" t="s">
        <v>10656</v>
      </c>
      <c r="F80" s="97"/>
      <c r="G80" s="95">
        <v>5</v>
      </c>
      <c r="H80" s="21">
        <v>3.46</v>
      </c>
      <c r="I80" s="89" t="s">
        <v>10574</v>
      </c>
      <c r="J80" s="119">
        <v>5</v>
      </c>
      <c r="K80" s="93">
        <f t="shared" ref="K80:K87" si="28">(G80-J80)</f>
        <v>0</v>
      </c>
      <c r="L80" s="119">
        <v>5</v>
      </c>
      <c r="M80" s="93">
        <f>(G80-L80)</f>
        <v>0</v>
      </c>
      <c r="N80" s="119">
        <v>5</v>
      </c>
      <c r="O80" s="93">
        <f t="shared" si="26"/>
        <v>0</v>
      </c>
      <c r="P80" s="119">
        <v>4</v>
      </c>
      <c r="Q80" s="93">
        <f>(G80-P80)</f>
        <v>1</v>
      </c>
      <c r="R80" s="119">
        <v>4</v>
      </c>
      <c r="S80" s="93">
        <f>G80-R80</f>
        <v>1</v>
      </c>
      <c r="T80" s="120">
        <v>6</v>
      </c>
      <c r="U80" s="163">
        <f t="shared" si="19"/>
        <v>-1</v>
      </c>
      <c r="V80" s="138">
        <v>3</v>
      </c>
      <c r="W80" s="267">
        <f t="shared" si="20"/>
        <v>2</v>
      </c>
      <c r="X80" s="282">
        <v>3</v>
      </c>
      <c r="Y80" s="294">
        <f t="shared" si="24"/>
        <v>2</v>
      </c>
      <c r="Z80" s="282">
        <v>3</v>
      </c>
      <c r="AA80" s="294">
        <f t="shared" si="25"/>
        <v>2</v>
      </c>
      <c r="AB80" s="307"/>
      <c r="AC80" s="297"/>
      <c r="AD80" s="307">
        <v>3</v>
      </c>
      <c r="AE80" s="294">
        <v>5</v>
      </c>
      <c r="AF80" s="307">
        <v>8</v>
      </c>
      <c r="AG80" s="297">
        <v>0</v>
      </c>
      <c r="AH80" s="307">
        <v>7</v>
      </c>
      <c r="AI80" s="297">
        <v>0</v>
      </c>
      <c r="AJ80" s="307">
        <v>7</v>
      </c>
      <c r="AK80" s="307">
        <v>7</v>
      </c>
      <c r="AL80" s="1236">
        <v>7</v>
      </c>
      <c r="AM80" s="1236">
        <v>7</v>
      </c>
      <c r="AN80" s="1238">
        <v>0</v>
      </c>
      <c r="AO80" s="10"/>
    </row>
    <row r="81" spans="1:41" ht="15" customHeight="1" x14ac:dyDescent="0.2">
      <c r="A81" s="1248" t="s">
        <v>10662</v>
      </c>
      <c r="B81" s="1249">
        <v>7.48</v>
      </c>
      <c r="C81" s="1244">
        <f t="shared" si="27"/>
        <v>44.88</v>
      </c>
      <c r="D81" s="1250">
        <v>117012</v>
      </c>
      <c r="E81" s="1252" t="s">
        <v>10656</v>
      </c>
      <c r="F81" s="29"/>
      <c r="G81" s="21">
        <v>6</v>
      </c>
      <c r="H81" s="21">
        <v>6.12</v>
      </c>
      <c r="I81" s="11" t="s">
        <v>10574</v>
      </c>
      <c r="J81" s="15">
        <v>0</v>
      </c>
      <c r="K81" s="101">
        <f t="shared" si="28"/>
        <v>6</v>
      </c>
      <c r="L81" s="15">
        <v>6</v>
      </c>
      <c r="M81" s="93">
        <f>(G81-L81)</f>
        <v>0</v>
      </c>
      <c r="N81" s="15">
        <v>6</v>
      </c>
      <c r="O81" s="93">
        <f t="shared" si="26"/>
        <v>0</v>
      </c>
      <c r="P81" s="15">
        <v>6</v>
      </c>
      <c r="Q81" s="93">
        <f>(G81-P81)</f>
        <v>0</v>
      </c>
      <c r="R81" s="15">
        <v>6</v>
      </c>
      <c r="S81" s="93">
        <f>G81-R81</f>
        <v>0</v>
      </c>
      <c r="T81" s="120">
        <v>7</v>
      </c>
      <c r="U81" s="163">
        <f t="shared" si="19"/>
        <v>-1</v>
      </c>
      <c r="V81" s="138">
        <v>5</v>
      </c>
      <c r="W81" s="163">
        <f t="shared" si="20"/>
        <v>1</v>
      </c>
      <c r="X81" s="282">
        <v>5</v>
      </c>
      <c r="Y81" s="294">
        <f t="shared" si="24"/>
        <v>1</v>
      </c>
      <c r="Z81" s="282">
        <v>5</v>
      </c>
      <c r="AA81" s="294">
        <f t="shared" si="25"/>
        <v>1</v>
      </c>
      <c r="AB81" s="307"/>
      <c r="AC81" s="297"/>
      <c r="AD81" s="307">
        <v>3</v>
      </c>
      <c r="AE81" s="294">
        <v>6</v>
      </c>
      <c r="AF81" s="307">
        <v>3</v>
      </c>
      <c r="AG81" s="294">
        <f>G81-AF81</f>
        <v>3</v>
      </c>
      <c r="AH81" s="307">
        <v>1</v>
      </c>
      <c r="AI81" s="294">
        <f>G81-AH81</f>
        <v>5</v>
      </c>
      <c r="AJ81" s="307">
        <v>7</v>
      </c>
      <c r="AK81" s="307">
        <v>7</v>
      </c>
      <c r="AL81" s="143">
        <v>7</v>
      </c>
      <c r="AM81" s="143">
        <v>10</v>
      </c>
      <c r="AN81" s="1238">
        <v>0</v>
      </c>
    </row>
    <row r="82" spans="1:41" s="34" customFormat="1" ht="15" customHeight="1" x14ac:dyDescent="0.2">
      <c r="A82" s="1248" t="s">
        <v>10663</v>
      </c>
      <c r="B82" s="1249">
        <v>132.72</v>
      </c>
      <c r="C82" s="1244">
        <f t="shared" si="27"/>
        <v>0</v>
      </c>
      <c r="D82" s="1250" t="s">
        <v>10664</v>
      </c>
      <c r="E82" s="1252" t="s">
        <v>10665</v>
      </c>
      <c r="F82" s="29"/>
      <c r="G82" s="21">
        <v>2</v>
      </c>
      <c r="H82" s="21">
        <v>126.84</v>
      </c>
      <c r="I82" s="11" t="s">
        <v>10574</v>
      </c>
      <c r="J82" s="15">
        <v>2</v>
      </c>
      <c r="K82" s="93">
        <f t="shared" si="28"/>
        <v>0</v>
      </c>
      <c r="L82" s="15">
        <v>2</v>
      </c>
      <c r="M82" s="93">
        <f>(G82-L82)</f>
        <v>0</v>
      </c>
      <c r="N82" s="15">
        <v>2</v>
      </c>
      <c r="O82" s="93">
        <f t="shared" si="26"/>
        <v>0</v>
      </c>
      <c r="P82" s="15">
        <v>2</v>
      </c>
      <c r="Q82" s="93">
        <f>(G82-P82)</f>
        <v>0</v>
      </c>
      <c r="R82" s="15">
        <v>2</v>
      </c>
      <c r="S82" s="93">
        <f>G82-R82</f>
        <v>0</v>
      </c>
      <c r="T82" s="120">
        <v>2</v>
      </c>
      <c r="U82" s="163">
        <f t="shared" si="19"/>
        <v>0</v>
      </c>
      <c r="V82" s="138">
        <v>2</v>
      </c>
      <c r="W82" s="163">
        <f t="shared" si="20"/>
        <v>0</v>
      </c>
      <c r="X82" s="282">
        <v>2</v>
      </c>
      <c r="Y82" s="281">
        <f t="shared" si="24"/>
        <v>0</v>
      </c>
      <c r="Z82" s="282">
        <v>2</v>
      </c>
      <c r="AA82" s="297">
        <f t="shared" si="25"/>
        <v>0</v>
      </c>
      <c r="AB82" s="307"/>
      <c r="AC82" s="297"/>
      <c r="AD82" s="307">
        <v>1</v>
      </c>
      <c r="AE82" s="294">
        <f t="shared" si="21"/>
        <v>1</v>
      </c>
      <c r="AF82" s="307">
        <v>2</v>
      </c>
      <c r="AG82" s="297">
        <f>G82-AF82</f>
        <v>0</v>
      </c>
      <c r="AH82" s="307">
        <v>2</v>
      </c>
      <c r="AI82" s="297">
        <f>G82-AH82</f>
        <v>0</v>
      </c>
      <c r="AJ82" s="307">
        <v>2</v>
      </c>
      <c r="AK82" s="307">
        <v>2</v>
      </c>
      <c r="AL82" s="143">
        <v>2</v>
      </c>
      <c r="AM82" s="143">
        <v>2</v>
      </c>
      <c r="AN82" s="1238">
        <f>G82-AK82</f>
        <v>0</v>
      </c>
      <c r="AO82" s="10"/>
    </row>
    <row r="83" spans="1:41" s="34" customFormat="1" ht="15" customHeight="1" x14ac:dyDescent="0.2">
      <c r="A83" s="1248" t="s">
        <v>10666</v>
      </c>
      <c r="B83" s="1249">
        <v>103.32</v>
      </c>
      <c r="C83" s="1244">
        <f t="shared" si="27"/>
        <v>0</v>
      </c>
      <c r="D83" s="1250" t="s">
        <v>10667</v>
      </c>
      <c r="E83" s="1252" t="s">
        <v>10665</v>
      </c>
      <c r="F83" s="29"/>
      <c r="G83" s="21">
        <v>2</v>
      </c>
      <c r="H83" s="21">
        <v>84.96</v>
      </c>
      <c r="I83" s="11" t="s">
        <v>10574</v>
      </c>
      <c r="J83" s="15">
        <v>2</v>
      </c>
      <c r="K83" s="93">
        <f t="shared" si="28"/>
        <v>0</v>
      </c>
      <c r="L83" s="15">
        <v>2</v>
      </c>
      <c r="M83" s="93">
        <f>(G83-L83)</f>
        <v>0</v>
      </c>
      <c r="N83" s="15">
        <v>2</v>
      </c>
      <c r="O83" s="93">
        <f t="shared" si="26"/>
        <v>0</v>
      </c>
      <c r="P83" s="15">
        <v>2</v>
      </c>
      <c r="Q83" s="93">
        <f>(G83-P83)</f>
        <v>0</v>
      </c>
      <c r="R83" s="15">
        <v>1</v>
      </c>
      <c r="S83" s="93">
        <f>G83-R83</f>
        <v>1</v>
      </c>
      <c r="T83" s="120">
        <v>3</v>
      </c>
      <c r="U83" s="163">
        <f t="shared" si="19"/>
        <v>-1</v>
      </c>
      <c r="V83" s="138">
        <v>3</v>
      </c>
      <c r="W83" s="163">
        <f t="shared" si="20"/>
        <v>-1</v>
      </c>
      <c r="X83" s="282">
        <v>3</v>
      </c>
      <c r="Y83" s="281">
        <v>0</v>
      </c>
      <c r="Z83" s="282">
        <v>3</v>
      </c>
      <c r="AA83" s="297">
        <v>0</v>
      </c>
      <c r="AB83" s="307"/>
      <c r="AC83" s="297"/>
      <c r="AD83" s="307">
        <v>3</v>
      </c>
      <c r="AE83" s="297">
        <v>0</v>
      </c>
      <c r="AF83" s="307">
        <v>3</v>
      </c>
      <c r="AG83" s="297">
        <v>0</v>
      </c>
      <c r="AH83" s="307">
        <v>3</v>
      </c>
      <c r="AI83" s="297">
        <v>0</v>
      </c>
      <c r="AJ83" s="307">
        <v>3</v>
      </c>
      <c r="AK83" s="307">
        <v>3</v>
      </c>
      <c r="AL83" s="143">
        <v>3</v>
      </c>
      <c r="AM83" s="143">
        <v>3</v>
      </c>
      <c r="AN83" s="1238">
        <v>0</v>
      </c>
      <c r="AO83" s="10"/>
    </row>
    <row r="84" spans="1:41" s="34" customFormat="1" ht="15" customHeight="1" x14ac:dyDescent="0.2">
      <c r="A84" s="1248" t="s">
        <v>10668</v>
      </c>
      <c r="B84" s="1249">
        <v>139.44</v>
      </c>
      <c r="C84" s="1244">
        <f t="shared" si="27"/>
        <v>0</v>
      </c>
      <c r="D84" s="1250" t="s">
        <v>10669</v>
      </c>
      <c r="E84" s="1252" t="s">
        <v>10665</v>
      </c>
      <c r="F84" s="29"/>
      <c r="G84" s="21">
        <v>2</v>
      </c>
      <c r="H84" s="21">
        <v>133.56</v>
      </c>
      <c r="I84" s="11" t="s">
        <v>10574</v>
      </c>
      <c r="J84" s="15">
        <v>2</v>
      </c>
      <c r="K84" s="93">
        <f t="shared" si="28"/>
        <v>0</v>
      </c>
      <c r="L84" s="15">
        <v>2</v>
      </c>
      <c r="M84" s="93">
        <f>(G84-L84)</f>
        <v>0</v>
      </c>
      <c r="N84" s="15">
        <v>2</v>
      </c>
      <c r="O84" s="93">
        <f t="shared" si="26"/>
        <v>0</v>
      </c>
      <c r="P84" s="15">
        <v>2</v>
      </c>
      <c r="Q84" s="93">
        <f>(G84-P84)</f>
        <v>0</v>
      </c>
      <c r="R84" s="15">
        <v>2</v>
      </c>
      <c r="S84" s="93">
        <f>G84-R84</f>
        <v>0</v>
      </c>
      <c r="T84" s="120">
        <v>2</v>
      </c>
      <c r="U84" s="163">
        <f t="shared" si="19"/>
        <v>0</v>
      </c>
      <c r="V84" s="138">
        <v>2</v>
      </c>
      <c r="W84" s="163">
        <f t="shared" si="20"/>
        <v>0</v>
      </c>
      <c r="X84" s="282">
        <v>2</v>
      </c>
      <c r="Y84" s="281">
        <f t="shared" si="24"/>
        <v>0</v>
      </c>
      <c r="Z84" s="282">
        <v>2</v>
      </c>
      <c r="AA84" s="297">
        <f t="shared" si="25"/>
        <v>0</v>
      </c>
      <c r="AB84" s="307"/>
      <c r="AC84" s="297"/>
      <c r="AD84" s="307">
        <v>2</v>
      </c>
      <c r="AE84" s="297">
        <f t="shared" si="21"/>
        <v>0</v>
      </c>
      <c r="AF84" s="307">
        <v>2</v>
      </c>
      <c r="AG84" s="297">
        <f>G84-AF84</f>
        <v>0</v>
      </c>
      <c r="AH84" s="307">
        <v>2</v>
      </c>
      <c r="AI84" s="297">
        <f>G84-AH84</f>
        <v>0</v>
      </c>
      <c r="AJ84" s="307">
        <v>2</v>
      </c>
      <c r="AK84" s="307">
        <v>2</v>
      </c>
      <c r="AL84" s="143">
        <v>2</v>
      </c>
      <c r="AM84" s="143">
        <v>2</v>
      </c>
      <c r="AN84" s="1238">
        <f t="shared" ref="AN84:AN89" si="29">G84-AK84</f>
        <v>0</v>
      </c>
      <c r="AO84" s="10"/>
    </row>
    <row r="85" spans="1:41" s="9" customFormat="1" ht="15" customHeight="1" x14ac:dyDescent="0.2">
      <c r="A85" s="1242" t="s">
        <v>10670</v>
      </c>
      <c r="B85" s="1243">
        <v>95.76</v>
      </c>
      <c r="C85" s="1244">
        <f t="shared" si="27"/>
        <v>287.28000000000003</v>
      </c>
      <c r="D85" s="1245" t="s">
        <v>547</v>
      </c>
      <c r="E85" s="1251" t="s">
        <v>10665</v>
      </c>
      <c r="F85" s="97"/>
      <c r="G85" s="95">
        <v>3</v>
      </c>
      <c r="H85" s="21">
        <v>78.48</v>
      </c>
      <c r="I85" s="89" t="s">
        <v>10574</v>
      </c>
      <c r="J85" s="119">
        <v>0</v>
      </c>
      <c r="K85" s="101">
        <f t="shared" si="28"/>
        <v>3</v>
      </c>
      <c r="L85" s="119">
        <v>6</v>
      </c>
      <c r="M85" s="93">
        <v>0</v>
      </c>
      <c r="N85" s="119">
        <v>6</v>
      </c>
      <c r="O85" s="93">
        <v>0</v>
      </c>
      <c r="P85" s="119">
        <v>6</v>
      </c>
      <c r="Q85" s="93">
        <v>0</v>
      </c>
      <c r="R85" s="119">
        <v>6</v>
      </c>
      <c r="S85" s="93">
        <v>0</v>
      </c>
      <c r="T85" s="120">
        <v>4</v>
      </c>
      <c r="U85" s="163">
        <f t="shared" si="19"/>
        <v>-1</v>
      </c>
      <c r="V85" s="138">
        <v>1</v>
      </c>
      <c r="W85" s="163">
        <f t="shared" si="20"/>
        <v>2</v>
      </c>
      <c r="X85" s="282">
        <v>1</v>
      </c>
      <c r="Y85" s="294">
        <f t="shared" si="24"/>
        <v>2</v>
      </c>
      <c r="Z85" s="282">
        <v>1</v>
      </c>
      <c r="AA85" s="294">
        <f t="shared" si="25"/>
        <v>2</v>
      </c>
      <c r="AB85" s="307"/>
      <c r="AC85" s="297"/>
      <c r="AD85" s="307">
        <v>2</v>
      </c>
      <c r="AE85" s="294">
        <f t="shared" si="21"/>
        <v>1</v>
      </c>
      <c r="AF85" s="307">
        <v>4</v>
      </c>
      <c r="AG85" s="297">
        <v>0</v>
      </c>
      <c r="AH85" s="307">
        <v>4</v>
      </c>
      <c r="AI85" s="297">
        <v>0</v>
      </c>
      <c r="AJ85" s="307">
        <v>4</v>
      </c>
      <c r="AK85" s="307">
        <v>1</v>
      </c>
      <c r="AL85" s="1236">
        <v>1</v>
      </c>
      <c r="AM85" s="1236">
        <v>1</v>
      </c>
      <c r="AN85" s="1237">
        <f t="shared" si="29"/>
        <v>2</v>
      </c>
      <c r="AO85" s="10"/>
    </row>
    <row r="86" spans="1:41" s="9" customFormat="1" ht="15" customHeight="1" x14ac:dyDescent="0.2">
      <c r="A86" s="1242" t="s">
        <v>10671</v>
      </c>
      <c r="B86" s="1243">
        <v>43.68</v>
      </c>
      <c r="C86" s="1244">
        <f t="shared" si="27"/>
        <v>0</v>
      </c>
      <c r="D86" s="1245" t="s">
        <v>438</v>
      </c>
      <c r="E86" s="1251" t="s">
        <v>10665</v>
      </c>
      <c r="F86" s="97"/>
      <c r="G86" s="95">
        <v>6</v>
      </c>
      <c r="H86" s="21">
        <v>36</v>
      </c>
      <c r="I86" s="89" t="s">
        <v>10574</v>
      </c>
      <c r="J86" s="119">
        <v>6</v>
      </c>
      <c r="K86" s="93">
        <f t="shared" si="28"/>
        <v>0</v>
      </c>
      <c r="L86" s="119">
        <v>6</v>
      </c>
      <c r="M86" s="93">
        <f>(G86-L86)</f>
        <v>0</v>
      </c>
      <c r="N86" s="119">
        <v>6</v>
      </c>
      <c r="O86" s="93">
        <f>(G86-N86)</f>
        <v>0</v>
      </c>
      <c r="P86" s="119">
        <v>6</v>
      </c>
      <c r="Q86" s="93">
        <f>(G86-P86)</f>
        <v>0</v>
      </c>
      <c r="R86" s="119">
        <v>6</v>
      </c>
      <c r="S86" s="93">
        <f>G86-R86</f>
        <v>0</v>
      </c>
      <c r="T86" s="120">
        <v>6</v>
      </c>
      <c r="U86" s="163">
        <f t="shared" si="19"/>
        <v>0</v>
      </c>
      <c r="V86" s="164">
        <v>2</v>
      </c>
      <c r="W86" s="267">
        <f t="shared" si="20"/>
        <v>4</v>
      </c>
      <c r="X86" s="286">
        <v>2</v>
      </c>
      <c r="Y86" s="294">
        <f t="shared" si="24"/>
        <v>4</v>
      </c>
      <c r="Z86" s="286">
        <v>2</v>
      </c>
      <c r="AA86" s="294">
        <f t="shared" si="25"/>
        <v>4</v>
      </c>
      <c r="AB86" s="295"/>
      <c r="AC86" s="297"/>
      <c r="AD86" s="295">
        <v>6</v>
      </c>
      <c r="AE86" s="297">
        <f t="shared" si="21"/>
        <v>0</v>
      </c>
      <c r="AF86" s="295">
        <v>6</v>
      </c>
      <c r="AG86" s="297">
        <f>G86-AF86</f>
        <v>0</v>
      </c>
      <c r="AH86" s="295">
        <v>6</v>
      </c>
      <c r="AI86" s="297">
        <f>G86-AH86</f>
        <v>0</v>
      </c>
      <c r="AJ86" s="295">
        <v>6</v>
      </c>
      <c r="AK86" s="307">
        <v>6</v>
      </c>
      <c r="AL86" s="1236">
        <v>6</v>
      </c>
      <c r="AM86" s="1236">
        <v>6</v>
      </c>
      <c r="AN86" s="1238">
        <f t="shared" si="29"/>
        <v>0</v>
      </c>
      <c r="AO86" s="10"/>
    </row>
    <row r="87" spans="1:41" ht="15" customHeight="1" x14ac:dyDescent="0.2">
      <c r="A87" s="1248" t="s">
        <v>10672</v>
      </c>
      <c r="B87" s="1249">
        <v>86.52</v>
      </c>
      <c r="C87" s="1244">
        <f t="shared" si="27"/>
        <v>0</v>
      </c>
      <c r="D87" s="1250" t="s">
        <v>2014</v>
      </c>
      <c r="E87" s="1252" t="s">
        <v>10665</v>
      </c>
      <c r="F87" s="29"/>
      <c r="G87" s="21">
        <v>2</v>
      </c>
      <c r="H87" s="21">
        <v>83.16</v>
      </c>
      <c r="I87" s="11" t="s">
        <v>10574</v>
      </c>
      <c r="J87" s="15">
        <v>2</v>
      </c>
      <c r="K87" s="93">
        <f t="shared" si="28"/>
        <v>0</v>
      </c>
      <c r="L87" s="15">
        <v>2</v>
      </c>
      <c r="M87" s="93">
        <f>(G87-L87)</f>
        <v>0</v>
      </c>
      <c r="N87" s="15">
        <v>2</v>
      </c>
      <c r="O87" s="93">
        <f>(G87-N87)</f>
        <v>0</v>
      </c>
      <c r="P87" s="15">
        <v>2</v>
      </c>
      <c r="Q87" s="93">
        <f>(G87-P87)</f>
        <v>0</v>
      </c>
      <c r="R87" s="15">
        <v>2</v>
      </c>
      <c r="S87" s="93">
        <f>G87-R87</f>
        <v>0</v>
      </c>
      <c r="T87" s="120">
        <v>2</v>
      </c>
      <c r="U87" s="163">
        <f t="shared" si="19"/>
        <v>0</v>
      </c>
      <c r="V87" s="138">
        <v>2</v>
      </c>
      <c r="W87" s="163">
        <f t="shared" si="20"/>
        <v>0</v>
      </c>
      <c r="X87" s="282">
        <v>2</v>
      </c>
      <c r="Y87" s="281">
        <f t="shared" si="24"/>
        <v>0</v>
      </c>
      <c r="Z87" s="282">
        <v>2</v>
      </c>
      <c r="AA87" s="297">
        <f t="shared" si="25"/>
        <v>0</v>
      </c>
      <c r="AB87" s="307"/>
      <c r="AC87" s="297"/>
      <c r="AD87" s="307">
        <v>2</v>
      </c>
      <c r="AE87" s="297">
        <f t="shared" si="21"/>
        <v>0</v>
      </c>
      <c r="AF87" s="307">
        <v>2</v>
      </c>
      <c r="AG87" s="297">
        <f>G87-AF87</f>
        <v>0</v>
      </c>
      <c r="AH87" s="307">
        <v>2</v>
      </c>
      <c r="AI87" s="297">
        <f>G87-AH87</f>
        <v>0</v>
      </c>
      <c r="AJ87" s="307">
        <v>2</v>
      </c>
      <c r="AK87" s="295">
        <v>2</v>
      </c>
      <c r="AL87" s="143">
        <v>2</v>
      </c>
      <c r="AM87" s="143">
        <v>2</v>
      </c>
      <c r="AN87" s="1238">
        <f t="shared" si="29"/>
        <v>0</v>
      </c>
    </row>
    <row r="88" spans="1:41" s="9" customFormat="1" ht="12.75" x14ac:dyDescent="0.2">
      <c r="A88" s="1242" t="s">
        <v>4074</v>
      </c>
      <c r="B88" s="1243"/>
      <c r="C88" s="1244">
        <f t="shared" si="27"/>
        <v>0</v>
      </c>
      <c r="D88" s="1245" t="s">
        <v>4073</v>
      </c>
      <c r="E88" s="1251" t="s">
        <v>10665</v>
      </c>
      <c r="F88" s="97"/>
      <c r="G88" s="95">
        <v>12</v>
      </c>
      <c r="H88" s="21">
        <v>0</v>
      </c>
      <c r="I88" s="89" t="s">
        <v>10574</v>
      </c>
      <c r="J88" s="119">
        <v>17</v>
      </c>
      <c r="K88" s="93">
        <v>0</v>
      </c>
      <c r="L88" s="119">
        <v>17</v>
      </c>
      <c r="M88" s="93">
        <v>0</v>
      </c>
      <c r="N88" s="119">
        <v>17</v>
      </c>
      <c r="O88" s="93">
        <v>0</v>
      </c>
      <c r="P88" s="119">
        <v>17</v>
      </c>
      <c r="Q88" s="93">
        <v>0</v>
      </c>
      <c r="R88" s="119">
        <v>17</v>
      </c>
      <c r="S88" s="93">
        <v>0</v>
      </c>
      <c r="T88" s="120">
        <v>12</v>
      </c>
      <c r="U88" s="163">
        <f t="shared" si="19"/>
        <v>0</v>
      </c>
      <c r="V88" s="164">
        <v>6</v>
      </c>
      <c r="W88" s="267">
        <f t="shared" si="20"/>
        <v>6</v>
      </c>
      <c r="X88" s="286">
        <v>6</v>
      </c>
      <c r="Y88" s="294">
        <f t="shared" si="24"/>
        <v>6</v>
      </c>
      <c r="Z88" s="286">
        <v>6</v>
      </c>
      <c r="AA88" s="294">
        <f t="shared" si="25"/>
        <v>6</v>
      </c>
      <c r="AB88" s="295"/>
      <c r="AC88" s="297"/>
      <c r="AD88" s="295">
        <v>9</v>
      </c>
      <c r="AE88" s="294">
        <f t="shared" si="21"/>
        <v>3</v>
      </c>
      <c r="AF88" s="295">
        <v>12</v>
      </c>
      <c r="AG88" s="297">
        <f>G88-AF88</f>
        <v>0</v>
      </c>
      <c r="AH88" s="295">
        <v>10</v>
      </c>
      <c r="AI88" s="294">
        <f>G88-AH88</f>
        <v>2</v>
      </c>
      <c r="AJ88" s="295">
        <v>12</v>
      </c>
      <c r="AK88" s="307">
        <v>5</v>
      </c>
      <c r="AL88" s="1236">
        <v>5</v>
      </c>
      <c r="AM88" s="1236">
        <v>5</v>
      </c>
      <c r="AN88" s="1237">
        <f t="shared" si="29"/>
        <v>7</v>
      </c>
      <c r="AO88" s="10"/>
    </row>
    <row r="89" spans="1:41" s="9" customFormat="1" ht="15" customHeight="1" x14ac:dyDescent="0.2">
      <c r="A89" s="1258" t="s">
        <v>10673</v>
      </c>
      <c r="B89" s="1259">
        <v>649.79999999999995</v>
      </c>
      <c r="C89" s="1260">
        <f t="shared" si="27"/>
        <v>1299.5999999999999</v>
      </c>
      <c r="D89" s="1261" t="s">
        <v>436</v>
      </c>
      <c r="E89" s="1251" t="s">
        <v>10674</v>
      </c>
      <c r="F89" s="97"/>
      <c r="G89" s="95">
        <v>2</v>
      </c>
      <c r="H89" s="21">
        <v>590.52</v>
      </c>
      <c r="I89" s="89" t="s">
        <v>10574</v>
      </c>
      <c r="J89" s="119">
        <v>0</v>
      </c>
      <c r="K89" s="101">
        <f>(G89-J89)</f>
        <v>2</v>
      </c>
      <c r="L89" s="119">
        <v>2</v>
      </c>
      <c r="M89" s="93">
        <f>(G89-L89)</f>
        <v>0</v>
      </c>
      <c r="N89" s="119">
        <v>2</v>
      </c>
      <c r="O89" s="93">
        <f>(G89-N89)</f>
        <v>0</v>
      </c>
      <c r="P89" s="119">
        <v>6</v>
      </c>
      <c r="Q89" s="93">
        <v>0</v>
      </c>
      <c r="R89" s="119">
        <v>6</v>
      </c>
      <c r="S89" s="93">
        <v>0</v>
      </c>
      <c r="T89" s="120">
        <v>3</v>
      </c>
      <c r="U89" s="163">
        <f t="shared" si="19"/>
        <v>-1</v>
      </c>
      <c r="V89" s="164">
        <v>1</v>
      </c>
      <c r="W89" s="163">
        <f t="shared" si="20"/>
        <v>1</v>
      </c>
      <c r="X89" s="286">
        <v>1</v>
      </c>
      <c r="Y89" s="294">
        <f t="shared" si="24"/>
        <v>1</v>
      </c>
      <c r="Z89" s="286">
        <v>1</v>
      </c>
      <c r="AA89" s="294">
        <f t="shared" si="25"/>
        <v>1</v>
      </c>
      <c r="AB89" s="295"/>
      <c r="AC89" s="309"/>
      <c r="AD89" s="295">
        <v>1</v>
      </c>
      <c r="AE89" s="294">
        <f t="shared" si="21"/>
        <v>1</v>
      </c>
      <c r="AF89" s="295">
        <v>1</v>
      </c>
      <c r="AG89" s="294">
        <f>G89-AF89</f>
        <v>1</v>
      </c>
      <c r="AH89" s="295">
        <v>2</v>
      </c>
      <c r="AI89" s="297">
        <f>G89-AH89</f>
        <v>0</v>
      </c>
      <c r="AJ89" s="295">
        <v>2</v>
      </c>
      <c r="AK89" s="295">
        <v>2</v>
      </c>
      <c r="AL89" s="1236">
        <v>2</v>
      </c>
      <c r="AM89" s="1236">
        <v>2</v>
      </c>
      <c r="AN89" s="1238">
        <f t="shared" si="29"/>
        <v>0</v>
      </c>
      <c r="AO89" s="10"/>
    </row>
    <row r="90" spans="1:41" s="226" customFormat="1" ht="15" customHeight="1" x14ac:dyDescent="0.25">
      <c r="A90" s="1256" t="s">
        <v>3485</v>
      </c>
      <c r="B90" s="1257"/>
      <c r="C90" s="1275">
        <f t="shared" si="27"/>
        <v>0</v>
      </c>
      <c r="D90" s="1274"/>
      <c r="E90" s="320"/>
      <c r="F90" s="218"/>
      <c r="G90" s="218"/>
      <c r="H90" s="231"/>
      <c r="I90" s="227"/>
      <c r="J90" s="232"/>
      <c r="K90" s="233"/>
      <c r="L90" s="232"/>
      <c r="M90" s="233"/>
      <c r="N90" s="232"/>
      <c r="O90" s="233"/>
      <c r="P90" s="232"/>
      <c r="Q90" s="233"/>
      <c r="R90" s="232"/>
      <c r="S90" s="233"/>
      <c r="T90" s="232"/>
      <c r="U90" s="234"/>
      <c r="V90" s="235"/>
      <c r="W90" s="234"/>
      <c r="X90" s="287"/>
      <c r="Y90" s="293"/>
      <c r="Z90" s="287"/>
      <c r="AA90" s="293"/>
      <c r="AB90" s="291"/>
      <c r="AC90" s="308"/>
      <c r="AD90" s="291"/>
      <c r="AE90" s="293"/>
      <c r="AF90" s="291"/>
      <c r="AG90" s="293"/>
      <c r="AH90" s="291"/>
      <c r="AI90" s="293"/>
      <c r="AJ90" s="291"/>
      <c r="AK90" s="291"/>
      <c r="AL90" s="235"/>
      <c r="AM90" s="235"/>
      <c r="AN90" s="1239"/>
      <c r="AO90" s="10"/>
    </row>
    <row r="91" spans="1:41" s="9" customFormat="1" ht="15" customHeight="1" x14ac:dyDescent="0.2">
      <c r="A91" s="1253" t="s">
        <v>10675</v>
      </c>
      <c r="B91" s="1254">
        <v>78.959999999999994</v>
      </c>
      <c r="C91" s="1255">
        <f t="shared" si="27"/>
        <v>0</v>
      </c>
      <c r="D91" s="157">
        <v>218560</v>
      </c>
      <c r="E91" s="97" t="s">
        <v>10676</v>
      </c>
      <c r="F91" s="91"/>
      <c r="G91" s="95">
        <v>8</v>
      </c>
      <c r="H91" s="21">
        <v>64.8</v>
      </c>
      <c r="I91" s="89" t="s">
        <v>10574</v>
      </c>
      <c r="J91" s="119">
        <v>8</v>
      </c>
      <c r="K91" s="93">
        <f>(G91-J91)</f>
        <v>0</v>
      </c>
      <c r="L91" s="119">
        <v>8</v>
      </c>
      <c r="M91" s="93">
        <f>(G91-L91)</f>
        <v>0</v>
      </c>
      <c r="N91" s="119">
        <v>8</v>
      </c>
      <c r="O91" s="93">
        <f>(G91-N91)</f>
        <v>0</v>
      </c>
      <c r="P91" s="119">
        <v>8</v>
      </c>
      <c r="Q91" s="93">
        <f>(G91-P91)</f>
        <v>0</v>
      </c>
      <c r="R91" s="119">
        <v>8</v>
      </c>
      <c r="S91" s="93">
        <f>G91-R91</f>
        <v>0</v>
      </c>
      <c r="T91" s="119">
        <v>2</v>
      </c>
      <c r="U91" s="163">
        <f t="shared" ref="U91:U99" si="30">(G91-T91)</f>
        <v>6</v>
      </c>
      <c r="V91" s="164">
        <v>0</v>
      </c>
      <c r="W91" s="267">
        <f t="shared" ref="W91:W97" si="31">G91-V91</f>
        <v>8</v>
      </c>
      <c r="X91" s="286">
        <v>0</v>
      </c>
      <c r="Y91" s="294">
        <f t="shared" si="24"/>
        <v>8</v>
      </c>
      <c r="Z91" s="286">
        <v>0</v>
      </c>
      <c r="AA91" s="294">
        <f t="shared" si="25"/>
        <v>8</v>
      </c>
      <c r="AB91" s="295"/>
      <c r="AC91" s="297"/>
      <c r="AD91" s="295">
        <v>0</v>
      </c>
      <c r="AE91" s="294">
        <f t="shared" si="21"/>
        <v>8</v>
      </c>
      <c r="AF91" s="295">
        <v>11</v>
      </c>
      <c r="AG91" s="297">
        <v>0</v>
      </c>
      <c r="AH91" s="295">
        <v>12</v>
      </c>
      <c r="AI91" s="297">
        <v>0</v>
      </c>
      <c r="AJ91" s="295">
        <v>12</v>
      </c>
      <c r="AK91" s="295">
        <v>5</v>
      </c>
      <c r="AL91" s="1236">
        <v>13</v>
      </c>
      <c r="AM91" s="1236">
        <v>15</v>
      </c>
      <c r="AN91" s="1238">
        <v>0</v>
      </c>
      <c r="AO91" s="10"/>
    </row>
    <row r="92" spans="1:41" ht="15" customHeight="1" x14ac:dyDescent="0.2">
      <c r="A92" s="35" t="s">
        <v>3285</v>
      </c>
      <c r="B92" s="106">
        <v>10.08</v>
      </c>
      <c r="C92" s="102">
        <f t="shared" si="27"/>
        <v>0</v>
      </c>
      <c r="D92" s="12">
        <v>180537</v>
      </c>
      <c r="E92" s="29" t="s">
        <v>10676</v>
      </c>
      <c r="F92" s="13"/>
      <c r="G92" s="21">
        <v>2</v>
      </c>
      <c r="H92" s="21">
        <v>10.08</v>
      </c>
      <c r="I92" s="11" t="s">
        <v>10574</v>
      </c>
      <c r="J92" s="15">
        <v>3</v>
      </c>
      <c r="K92" s="93">
        <v>0</v>
      </c>
      <c r="L92" s="15">
        <v>3</v>
      </c>
      <c r="M92" s="93">
        <v>0</v>
      </c>
      <c r="N92" s="15">
        <v>3</v>
      </c>
      <c r="O92" s="93">
        <v>0</v>
      </c>
      <c r="P92" s="15">
        <v>3</v>
      </c>
      <c r="Q92" s="93">
        <v>0</v>
      </c>
      <c r="R92" s="15">
        <v>3</v>
      </c>
      <c r="S92" s="93">
        <v>0</v>
      </c>
      <c r="T92" s="119">
        <v>40</v>
      </c>
      <c r="U92" s="163">
        <f t="shared" si="30"/>
        <v>-38</v>
      </c>
      <c r="V92" s="138">
        <v>20</v>
      </c>
      <c r="W92" s="163">
        <f t="shared" si="31"/>
        <v>-18</v>
      </c>
      <c r="X92" s="282">
        <v>29</v>
      </c>
      <c r="Y92" s="281">
        <v>0</v>
      </c>
      <c r="Z92" s="282">
        <v>29</v>
      </c>
      <c r="AA92" s="297">
        <v>0</v>
      </c>
      <c r="AB92" s="307"/>
      <c r="AC92" s="297"/>
      <c r="AD92" s="307">
        <v>20</v>
      </c>
      <c r="AE92" s="297">
        <v>0</v>
      </c>
      <c r="AF92" s="307">
        <v>20</v>
      </c>
      <c r="AG92" s="297">
        <v>0</v>
      </c>
      <c r="AH92" s="307">
        <v>30</v>
      </c>
      <c r="AI92" s="297">
        <v>0</v>
      </c>
      <c r="AJ92" s="307">
        <v>30</v>
      </c>
      <c r="AK92" s="307">
        <v>30</v>
      </c>
      <c r="AL92" s="143">
        <v>25</v>
      </c>
      <c r="AM92" s="143">
        <v>30</v>
      </c>
      <c r="AN92" s="1238">
        <v>0</v>
      </c>
    </row>
    <row r="93" spans="1:41" ht="15" customHeight="1" x14ac:dyDescent="0.2">
      <c r="A93" s="35" t="s">
        <v>3286</v>
      </c>
      <c r="B93" s="106">
        <v>22.68</v>
      </c>
      <c r="C93" s="102">
        <f t="shared" si="27"/>
        <v>0</v>
      </c>
      <c r="D93" s="12">
        <v>180538</v>
      </c>
      <c r="E93" s="29" t="s">
        <v>10676</v>
      </c>
      <c r="F93" s="13"/>
      <c r="G93" s="21">
        <v>1</v>
      </c>
      <c r="H93" s="21">
        <v>21.84</v>
      </c>
      <c r="I93" s="11" t="s">
        <v>10574</v>
      </c>
      <c r="J93" s="15">
        <v>3</v>
      </c>
      <c r="K93" s="93">
        <v>0</v>
      </c>
      <c r="L93" s="15">
        <v>3</v>
      </c>
      <c r="M93" s="93">
        <v>0</v>
      </c>
      <c r="N93" s="15">
        <v>3</v>
      </c>
      <c r="O93" s="93">
        <v>0</v>
      </c>
      <c r="P93" s="15">
        <v>3</v>
      </c>
      <c r="Q93" s="93">
        <v>0</v>
      </c>
      <c r="R93" s="15">
        <v>3</v>
      </c>
      <c r="S93" s="93">
        <v>0</v>
      </c>
      <c r="T93" s="119">
        <v>1</v>
      </c>
      <c r="U93" s="163">
        <f t="shared" si="30"/>
        <v>0</v>
      </c>
      <c r="V93" s="138">
        <v>12</v>
      </c>
      <c r="W93" s="163">
        <f t="shared" si="31"/>
        <v>-11</v>
      </c>
      <c r="X93" s="282">
        <v>17</v>
      </c>
      <c r="Y93" s="281">
        <v>0</v>
      </c>
      <c r="Z93" s="282">
        <v>17</v>
      </c>
      <c r="AA93" s="297">
        <v>0</v>
      </c>
      <c r="AB93" s="307"/>
      <c r="AC93" s="297"/>
      <c r="AD93" s="307">
        <v>10</v>
      </c>
      <c r="AE93" s="297">
        <v>0</v>
      </c>
      <c r="AF93" s="307">
        <v>16</v>
      </c>
      <c r="AG93" s="297">
        <v>0</v>
      </c>
      <c r="AH93" s="307">
        <v>16</v>
      </c>
      <c r="AI93" s="297">
        <v>0</v>
      </c>
      <c r="AJ93" s="307">
        <v>13</v>
      </c>
      <c r="AK93" s="307">
        <v>16</v>
      </c>
      <c r="AL93" s="143">
        <v>16</v>
      </c>
      <c r="AM93" s="143">
        <v>16</v>
      </c>
      <c r="AN93" s="1238">
        <v>0</v>
      </c>
    </row>
    <row r="94" spans="1:41" ht="15" customHeight="1" x14ac:dyDescent="0.2">
      <c r="A94" s="35" t="s">
        <v>3287</v>
      </c>
      <c r="B94" s="106"/>
      <c r="C94" s="102">
        <f t="shared" si="27"/>
        <v>0</v>
      </c>
      <c r="D94" s="12">
        <v>180539</v>
      </c>
      <c r="E94" s="29" t="s">
        <v>10676</v>
      </c>
      <c r="F94" s="13"/>
      <c r="G94" s="21">
        <v>2</v>
      </c>
      <c r="H94" s="21">
        <v>22.68</v>
      </c>
      <c r="I94" s="11" t="s">
        <v>10574</v>
      </c>
      <c r="J94" s="15">
        <v>3</v>
      </c>
      <c r="K94" s="93">
        <v>0</v>
      </c>
      <c r="L94" s="15">
        <v>3</v>
      </c>
      <c r="M94" s="93">
        <v>0</v>
      </c>
      <c r="N94" s="15">
        <v>3</v>
      </c>
      <c r="O94" s="93">
        <v>0</v>
      </c>
      <c r="P94" s="15">
        <v>3</v>
      </c>
      <c r="Q94" s="93">
        <v>0</v>
      </c>
      <c r="R94" s="15">
        <v>3</v>
      </c>
      <c r="S94" s="93">
        <v>0</v>
      </c>
      <c r="T94" s="119">
        <v>20</v>
      </c>
      <c r="U94" s="163">
        <f t="shared" si="30"/>
        <v>-18</v>
      </c>
      <c r="V94" s="138">
        <v>30</v>
      </c>
      <c r="W94" s="163">
        <f t="shared" si="31"/>
        <v>-28</v>
      </c>
      <c r="X94" s="282">
        <v>32</v>
      </c>
      <c r="Y94" s="281">
        <v>0</v>
      </c>
      <c r="Z94" s="282">
        <v>32</v>
      </c>
      <c r="AA94" s="297">
        <v>0</v>
      </c>
      <c r="AB94" s="307"/>
      <c r="AC94" s="297"/>
      <c r="AD94" s="307">
        <v>20</v>
      </c>
      <c r="AE94" s="297">
        <v>0</v>
      </c>
      <c r="AF94" s="307">
        <v>20</v>
      </c>
      <c r="AG94" s="297">
        <v>0</v>
      </c>
      <c r="AH94" s="307">
        <v>33</v>
      </c>
      <c r="AI94" s="297">
        <v>0</v>
      </c>
      <c r="AJ94" s="307">
        <v>30</v>
      </c>
      <c r="AK94" s="307">
        <v>30</v>
      </c>
      <c r="AL94" s="143">
        <v>25</v>
      </c>
      <c r="AM94" s="143">
        <v>32</v>
      </c>
      <c r="AN94" s="1238">
        <v>0</v>
      </c>
    </row>
    <row r="95" spans="1:41" s="9" customFormat="1" ht="15" customHeight="1" x14ac:dyDescent="0.2">
      <c r="A95" s="89" t="s">
        <v>3288</v>
      </c>
      <c r="B95" s="104">
        <v>13.44</v>
      </c>
      <c r="C95" s="102">
        <f t="shared" si="27"/>
        <v>0</v>
      </c>
      <c r="D95" s="90">
        <v>180542</v>
      </c>
      <c r="E95" s="97" t="s">
        <v>10676</v>
      </c>
      <c r="F95" s="91"/>
      <c r="G95" s="95">
        <v>5</v>
      </c>
      <c r="H95" s="21">
        <v>12.6</v>
      </c>
      <c r="I95" s="89" t="s">
        <v>10574</v>
      </c>
      <c r="J95" s="119">
        <v>14</v>
      </c>
      <c r="K95" s="93">
        <v>0</v>
      </c>
      <c r="L95" s="119">
        <v>14</v>
      </c>
      <c r="M95" s="93">
        <v>0</v>
      </c>
      <c r="N95" s="119">
        <v>14</v>
      </c>
      <c r="O95" s="93">
        <v>0</v>
      </c>
      <c r="P95" s="119">
        <v>14</v>
      </c>
      <c r="Q95" s="93">
        <v>0</v>
      </c>
      <c r="R95" s="119">
        <v>14</v>
      </c>
      <c r="S95" s="93">
        <v>0</v>
      </c>
      <c r="T95" s="119">
        <v>15</v>
      </c>
      <c r="U95" s="163">
        <f t="shared" si="30"/>
        <v>-10</v>
      </c>
      <c r="V95" s="164">
        <v>16</v>
      </c>
      <c r="W95" s="163">
        <f t="shared" si="31"/>
        <v>-11</v>
      </c>
      <c r="X95" s="286">
        <v>20</v>
      </c>
      <c r="Y95" s="281">
        <v>0</v>
      </c>
      <c r="Z95" s="286">
        <v>20</v>
      </c>
      <c r="AA95" s="297">
        <v>0</v>
      </c>
      <c r="AB95" s="295"/>
      <c r="AC95" s="297"/>
      <c r="AD95" s="295">
        <v>10</v>
      </c>
      <c r="AE95" s="297">
        <v>0</v>
      </c>
      <c r="AF95" s="295">
        <v>20</v>
      </c>
      <c r="AG95" s="297">
        <v>0</v>
      </c>
      <c r="AH95" s="295">
        <v>20</v>
      </c>
      <c r="AI95" s="297">
        <v>0</v>
      </c>
      <c r="AJ95" s="295">
        <v>20</v>
      </c>
      <c r="AK95" s="295">
        <v>20</v>
      </c>
      <c r="AL95" s="1236">
        <v>18</v>
      </c>
      <c r="AM95" s="1236">
        <v>20</v>
      </c>
      <c r="AN95" s="1238">
        <v>0</v>
      </c>
    </row>
    <row r="96" spans="1:41" s="9" customFormat="1" ht="15" customHeight="1" x14ac:dyDescent="0.2">
      <c r="A96" s="100" t="s">
        <v>3290</v>
      </c>
      <c r="B96" s="104">
        <v>99.12</v>
      </c>
      <c r="C96" s="102">
        <f t="shared" si="27"/>
        <v>0</v>
      </c>
      <c r="D96" s="90">
        <v>180613</v>
      </c>
      <c r="E96" s="97" t="s">
        <v>10676</v>
      </c>
      <c r="F96" s="91"/>
      <c r="G96" s="95">
        <v>2</v>
      </c>
      <c r="H96" s="21">
        <v>94.92</v>
      </c>
      <c r="I96" s="89" t="s">
        <v>10574</v>
      </c>
      <c r="J96" s="119">
        <v>3</v>
      </c>
      <c r="K96" s="93">
        <v>0</v>
      </c>
      <c r="L96" s="119">
        <v>3</v>
      </c>
      <c r="M96" s="93">
        <v>0</v>
      </c>
      <c r="N96" s="119">
        <v>3</v>
      </c>
      <c r="O96" s="93">
        <v>0</v>
      </c>
      <c r="P96" s="119">
        <v>3</v>
      </c>
      <c r="Q96" s="93">
        <v>0</v>
      </c>
      <c r="R96" s="119">
        <v>3</v>
      </c>
      <c r="S96" s="93">
        <v>0</v>
      </c>
      <c r="T96" s="119">
        <v>3</v>
      </c>
      <c r="U96" s="163">
        <f t="shared" si="30"/>
        <v>-1</v>
      </c>
      <c r="V96" s="164">
        <v>5</v>
      </c>
      <c r="W96" s="163">
        <f t="shared" si="31"/>
        <v>-3</v>
      </c>
      <c r="X96" s="286">
        <v>5</v>
      </c>
      <c r="Y96" s="281">
        <v>0</v>
      </c>
      <c r="Z96" s="286">
        <v>5</v>
      </c>
      <c r="AA96" s="297">
        <v>0</v>
      </c>
      <c r="AB96" s="295"/>
      <c r="AC96" s="297"/>
      <c r="AD96" s="295">
        <v>5</v>
      </c>
      <c r="AE96" s="297">
        <v>0</v>
      </c>
      <c r="AF96" s="295">
        <v>5</v>
      </c>
      <c r="AG96" s="297">
        <v>0</v>
      </c>
      <c r="AH96" s="295">
        <v>5</v>
      </c>
      <c r="AI96" s="297">
        <v>0</v>
      </c>
      <c r="AJ96" s="295">
        <v>5</v>
      </c>
      <c r="AK96" s="295">
        <v>5</v>
      </c>
      <c r="AL96" s="1236">
        <v>5</v>
      </c>
      <c r="AM96" s="1236">
        <v>5</v>
      </c>
      <c r="AN96" s="1238">
        <v>0</v>
      </c>
    </row>
    <row r="97" spans="1:40" s="9" customFormat="1" ht="15" customHeight="1" x14ac:dyDescent="0.2">
      <c r="A97" s="89" t="s">
        <v>3289</v>
      </c>
      <c r="B97" s="104">
        <v>8.4</v>
      </c>
      <c r="C97" s="102">
        <f t="shared" si="27"/>
        <v>-33.6</v>
      </c>
      <c r="D97" s="90">
        <v>180596</v>
      </c>
      <c r="E97" s="97" t="s">
        <v>10676</v>
      </c>
      <c r="F97" s="91"/>
      <c r="G97" s="95">
        <v>6</v>
      </c>
      <c r="H97" s="21">
        <v>7.2</v>
      </c>
      <c r="I97" s="89" t="s">
        <v>10574</v>
      </c>
      <c r="J97" s="119">
        <v>10</v>
      </c>
      <c r="K97" s="93">
        <f>(G97-J97)</f>
        <v>-4</v>
      </c>
      <c r="L97" s="119">
        <v>10</v>
      </c>
      <c r="M97" s="93">
        <f>(G97-L97)</f>
        <v>-4</v>
      </c>
      <c r="N97" s="119">
        <v>10</v>
      </c>
      <c r="O97" s="93">
        <f>(G97-N97)</f>
        <v>-4</v>
      </c>
      <c r="P97" s="119">
        <v>10</v>
      </c>
      <c r="Q97" s="93">
        <f>(G97-P97)</f>
        <v>-4</v>
      </c>
      <c r="R97" s="119">
        <v>10</v>
      </c>
      <c r="S97" s="93">
        <f>G97-R97</f>
        <v>-4</v>
      </c>
      <c r="T97" s="119">
        <v>20</v>
      </c>
      <c r="U97" s="163">
        <f t="shared" si="30"/>
        <v>-14</v>
      </c>
      <c r="V97" s="164">
        <v>3</v>
      </c>
      <c r="W97" s="267">
        <f t="shared" si="31"/>
        <v>3</v>
      </c>
      <c r="X97" s="286">
        <v>3</v>
      </c>
      <c r="Y97" s="294">
        <f t="shared" si="24"/>
        <v>3</v>
      </c>
      <c r="Z97" s="286">
        <v>3</v>
      </c>
      <c r="AA97" s="294">
        <f t="shared" si="25"/>
        <v>3</v>
      </c>
      <c r="AB97" s="295"/>
      <c r="AC97" s="297"/>
      <c r="AD97" s="295">
        <v>1</v>
      </c>
      <c r="AE97" s="294">
        <f t="shared" si="21"/>
        <v>5</v>
      </c>
      <c r="AF97" s="295">
        <v>6</v>
      </c>
      <c r="AG97" s="297">
        <f>G97-AF97</f>
        <v>0</v>
      </c>
      <c r="AH97" s="295">
        <v>6</v>
      </c>
      <c r="AI97" s="297">
        <f>G97-AH97</f>
        <v>0</v>
      </c>
      <c r="AJ97" s="295">
        <v>6</v>
      </c>
      <c r="AK97" s="295">
        <v>7</v>
      </c>
      <c r="AL97" s="1236">
        <v>7</v>
      </c>
      <c r="AM97" s="1236">
        <v>7</v>
      </c>
      <c r="AN97" s="1238">
        <v>0</v>
      </c>
    </row>
    <row r="98" spans="1:40" ht="15" customHeight="1" x14ac:dyDescent="0.2">
      <c r="A98" s="11" t="s">
        <v>3284</v>
      </c>
      <c r="B98" s="106">
        <v>7.14</v>
      </c>
      <c r="C98" s="102">
        <f t="shared" si="27"/>
        <v>0</v>
      </c>
      <c r="D98" s="12">
        <v>108018</v>
      </c>
      <c r="E98" s="29" t="s">
        <v>10676</v>
      </c>
      <c r="F98" s="13"/>
      <c r="G98" s="21">
        <v>10</v>
      </c>
      <c r="H98" s="21">
        <v>5.29</v>
      </c>
      <c r="I98" s="11" t="s">
        <v>10574</v>
      </c>
      <c r="J98" s="15">
        <v>60</v>
      </c>
      <c r="K98" s="93">
        <v>0</v>
      </c>
      <c r="L98" s="15">
        <v>60</v>
      </c>
      <c r="M98" s="93">
        <v>0</v>
      </c>
      <c r="N98" s="15">
        <v>60</v>
      </c>
      <c r="O98" s="93">
        <v>0</v>
      </c>
      <c r="P98" s="15">
        <v>60</v>
      </c>
      <c r="Q98" s="93">
        <v>0</v>
      </c>
      <c r="R98" s="15">
        <v>60</v>
      </c>
      <c r="S98" s="93">
        <v>0</v>
      </c>
      <c r="T98" s="119">
        <v>60</v>
      </c>
      <c r="U98" s="163">
        <f t="shared" si="30"/>
        <v>-50</v>
      </c>
      <c r="V98" s="138">
        <v>30</v>
      </c>
      <c r="W98" s="267">
        <f t="shared" ref="W98:W161" si="32">G98-V98</f>
        <v>-20</v>
      </c>
      <c r="X98" s="282">
        <v>50</v>
      </c>
      <c r="Y98" s="281">
        <v>0</v>
      </c>
      <c r="Z98" s="282">
        <v>50</v>
      </c>
      <c r="AA98" s="297">
        <v>0</v>
      </c>
      <c r="AB98" s="307"/>
      <c r="AC98" s="297"/>
      <c r="AD98" s="307">
        <v>10</v>
      </c>
      <c r="AE98" s="297">
        <f t="shared" si="21"/>
        <v>0</v>
      </c>
      <c r="AF98" s="307">
        <v>10</v>
      </c>
      <c r="AG98" s="297">
        <v>0</v>
      </c>
      <c r="AH98" s="307">
        <v>103</v>
      </c>
      <c r="AI98" s="297">
        <v>0</v>
      </c>
      <c r="AJ98" s="307">
        <v>100</v>
      </c>
      <c r="AK98" s="307">
        <v>80</v>
      </c>
      <c r="AL98" s="143">
        <v>60</v>
      </c>
      <c r="AM98" s="143">
        <v>39</v>
      </c>
      <c r="AN98" s="1238">
        <v>0</v>
      </c>
    </row>
    <row r="99" spans="1:40" ht="15" customHeight="1" x14ac:dyDescent="0.2">
      <c r="A99" s="11" t="s">
        <v>3283</v>
      </c>
      <c r="B99" s="106">
        <v>7.14</v>
      </c>
      <c r="C99" s="102">
        <f t="shared" si="27"/>
        <v>14.28</v>
      </c>
      <c r="D99" s="12">
        <v>108017</v>
      </c>
      <c r="E99" s="29" t="s">
        <v>10676</v>
      </c>
      <c r="F99" s="13"/>
      <c r="G99" s="21">
        <v>1</v>
      </c>
      <c r="H99" s="21">
        <v>6.8</v>
      </c>
      <c r="I99" s="11" t="s">
        <v>10574</v>
      </c>
      <c r="J99" s="15">
        <v>0</v>
      </c>
      <c r="K99" s="101">
        <v>2</v>
      </c>
      <c r="L99" s="15">
        <v>2</v>
      </c>
      <c r="M99" s="93">
        <v>0</v>
      </c>
      <c r="N99" s="15">
        <v>2</v>
      </c>
      <c r="O99" s="93">
        <v>0</v>
      </c>
      <c r="P99" s="15">
        <v>2</v>
      </c>
      <c r="Q99" s="93">
        <v>0</v>
      </c>
      <c r="R99" s="15">
        <v>2</v>
      </c>
      <c r="S99" s="93">
        <v>0</v>
      </c>
      <c r="T99" s="119">
        <v>20</v>
      </c>
      <c r="U99" s="163">
        <f t="shared" si="30"/>
        <v>-19</v>
      </c>
      <c r="V99" s="138">
        <v>12</v>
      </c>
      <c r="W99" s="267">
        <f t="shared" si="32"/>
        <v>-11</v>
      </c>
      <c r="X99" s="282">
        <v>19</v>
      </c>
      <c r="Y99" s="281">
        <v>0</v>
      </c>
      <c r="Z99" s="282">
        <v>19</v>
      </c>
      <c r="AA99" s="297">
        <v>0</v>
      </c>
      <c r="AB99" s="307"/>
      <c r="AC99" s="297"/>
      <c r="AD99" s="307">
        <v>10</v>
      </c>
      <c r="AE99" s="297">
        <v>0</v>
      </c>
      <c r="AF99" s="307">
        <v>10</v>
      </c>
      <c r="AG99" s="297">
        <v>0</v>
      </c>
      <c r="AH99" s="307">
        <v>19</v>
      </c>
      <c r="AI99" s="297">
        <v>0</v>
      </c>
      <c r="AJ99" s="307">
        <v>17</v>
      </c>
      <c r="AK99" s="307">
        <v>17</v>
      </c>
      <c r="AL99" s="143">
        <v>20</v>
      </c>
      <c r="AM99" s="143">
        <v>15</v>
      </c>
      <c r="AN99" s="1238">
        <v>0</v>
      </c>
    </row>
    <row r="100" spans="1:40" s="226" customFormat="1" ht="15" customHeight="1" x14ac:dyDescent="0.25">
      <c r="A100" s="227" t="s">
        <v>1615</v>
      </c>
      <c r="B100" s="228"/>
      <c r="C100" s="229">
        <f t="shared" si="27"/>
        <v>0</v>
      </c>
      <c r="D100" s="230"/>
      <c r="E100" s="218"/>
      <c r="F100" s="218"/>
      <c r="G100" s="218"/>
      <c r="H100" s="231"/>
      <c r="I100" s="227"/>
      <c r="J100" s="232"/>
      <c r="K100" s="233"/>
      <c r="L100" s="232"/>
      <c r="M100" s="233"/>
      <c r="N100" s="232"/>
      <c r="O100" s="233"/>
      <c r="P100" s="232"/>
      <c r="Q100" s="233"/>
      <c r="R100" s="232"/>
      <c r="S100" s="233"/>
      <c r="T100" s="232"/>
      <c r="U100" s="234"/>
      <c r="V100" s="235"/>
      <c r="W100" s="267">
        <f t="shared" si="32"/>
        <v>0</v>
      </c>
      <c r="X100" s="287"/>
      <c r="Y100" s="293"/>
      <c r="Z100" s="287"/>
      <c r="AA100" s="293"/>
      <c r="AB100" s="287"/>
      <c r="AC100" s="293"/>
      <c r="AD100" s="287"/>
      <c r="AE100" s="293"/>
      <c r="AF100" s="287"/>
      <c r="AG100" s="293"/>
      <c r="AH100" s="287"/>
      <c r="AI100" s="293"/>
      <c r="AJ100" s="287"/>
      <c r="AK100" s="287"/>
      <c r="AL100" s="235"/>
      <c r="AM100" s="235"/>
      <c r="AN100" s="1239"/>
    </row>
    <row r="101" spans="1:40" ht="15" customHeight="1" x14ac:dyDescent="0.2">
      <c r="A101" s="31" t="s">
        <v>10677</v>
      </c>
      <c r="B101" s="111">
        <v>170.52</v>
      </c>
      <c r="C101" s="102">
        <f t="shared" si="27"/>
        <v>0</v>
      </c>
      <c r="D101" s="17" t="s">
        <v>1616</v>
      </c>
      <c r="E101" s="29" t="s">
        <v>10678</v>
      </c>
      <c r="F101" s="29"/>
      <c r="G101" s="21">
        <v>3</v>
      </c>
      <c r="H101" s="21">
        <v>139.68</v>
      </c>
      <c r="I101" s="11" t="s">
        <v>10574</v>
      </c>
      <c r="J101" s="15">
        <v>3</v>
      </c>
      <c r="K101" s="93">
        <f>(G101-J101)</f>
        <v>0</v>
      </c>
      <c r="L101" s="16">
        <v>3</v>
      </c>
      <c r="M101" s="93">
        <f>(G101-L101)</f>
        <v>0</v>
      </c>
      <c r="N101" s="16">
        <v>3</v>
      </c>
      <c r="O101" s="93">
        <f>(G101-N101)</f>
        <v>0</v>
      </c>
      <c r="P101" s="16">
        <v>3</v>
      </c>
      <c r="Q101" s="93">
        <f>(G101-P101)</f>
        <v>0</v>
      </c>
      <c r="R101" s="16">
        <v>3</v>
      </c>
      <c r="S101" s="93">
        <f>G101-R101</f>
        <v>0</v>
      </c>
      <c r="T101" s="16">
        <v>3</v>
      </c>
      <c r="U101" s="163">
        <f>(G101-T101)</f>
        <v>0</v>
      </c>
      <c r="V101" s="138">
        <v>3</v>
      </c>
      <c r="W101" s="267">
        <f t="shared" si="32"/>
        <v>0</v>
      </c>
      <c r="X101" s="282">
        <v>3</v>
      </c>
      <c r="Y101" s="281">
        <f t="shared" si="24"/>
        <v>0</v>
      </c>
      <c r="Z101" s="282">
        <v>3</v>
      </c>
      <c r="AA101" s="297">
        <f t="shared" si="25"/>
        <v>0</v>
      </c>
      <c r="AB101" s="307"/>
      <c r="AC101" s="297"/>
      <c r="AD101" s="307">
        <v>3</v>
      </c>
      <c r="AE101" s="297">
        <f t="shared" si="21"/>
        <v>0</v>
      </c>
      <c r="AF101" s="307">
        <v>3</v>
      </c>
      <c r="AG101" s="297">
        <v>0</v>
      </c>
      <c r="AH101" s="307">
        <v>3</v>
      </c>
      <c r="AI101" s="297">
        <f>G101-AH101</f>
        <v>0</v>
      </c>
      <c r="AJ101" s="307">
        <v>3</v>
      </c>
      <c r="AK101" s="307">
        <v>3</v>
      </c>
      <c r="AL101" s="143">
        <v>3</v>
      </c>
      <c r="AM101" s="143">
        <v>3</v>
      </c>
      <c r="AN101" s="1238">
        <f>G101-AK101</f>
        <v>0</v>
      </c>
    </row>
    <row r="102" spans="1:40" s="226" customFormat="1" ht="15" customHeight="1" x14ac:dyDescent="0.25">
      <c r="A102" s="237" t="s">
        <v>10679</v>
      </c>
      <c r="B102" s="238"/>
      <c r="C102" s="239">
        <f t="shared" si="27"/>
        <v>0</v>
      </c>
      <c r="D102" s="237"/>
      <c r="E102" s="237"/>
      <c r="F102" s="237"/>
      <c r="G102" s="240"/>
      <c r="H102" s="241"/>
      <c r="I102" s="227"/>
      <c r="J102" s="232"/>
      <c r="K102" s="233"/>
      <c r="L102" s="232"/>
      <c r="M102" s="233"/>
      <c r="N102" s="232"/>
      <c r="O102" s="233"/>
      <c r="P102" s="232"/>
      <c r="Q102" s="233"/>
      <c r="R102" s="232"/>
      <c r="S102" s="233"/>
      <c r="T102" s="232"/>
      <c r="U102" s="234"/>
      <c r="V102" s="235"/>
      <c r="W102" s="267">
        <f t="shared" si="32"/>
        <v>0</v>
      </c>
      <c r="X102" s="287"/>
      <c r="Y102" s="293"/>
      <c r="Z102" s="287"/>
      <c r="AA102" s="293"/>
      <c r="AB102" s="287"/>
      <c r="AC102" s="293"/>
      <c r="AD102" s="287"/>
      <c r="AE102" s="293"/>
      <c r="AF102" s="287"/>
      <c r="AG102" s="293"/>
      <c r="AH102" s="287"/>
      <c r="AI102" s="293"/>
      <c r="AJ102" s="287"/>
      <c r="AK102" s="287"/>
      <c r="AL102" s="235"/>
      <c r="AM102" s="235"/>
      <c r="AN102" s="1239"/>
    </row>
    <row r="103" spans="1:40" ht="15" customHeight="1" x14ac:dyDescent="0.2">
      <c r="A103" s="210" t="s">
        <v>3879</v>
      </c>
      <c r="B103" s="211">
        <v>9.5299999999999994</v>
      </c>
      <c r="C103" s="212">
        <f t="shared" si="27"/>
        <v>0</v>
      </c>
      <c r="D103" s="213" t="s">
        <v>10680</v>
      </c>
      <c r="E103" s="210"/>
      <c r="F103" s="11"/>
      <c r="G103" s="21">
        <v>40</v>
      </c>
      <c r="H103" s="21">
        <v>9.5299999999999994</v>
      </c>
      <c r="I103" s="11"/>
      <c r="J103" s="15">
        <v>0</v>
      </c>
      <c r="K103" s="93">
        <v>0</v>
      </c>
      <c r="L103" s="15">
        <v>0</v>
      </c>
      <c r="M103" s="93">
        <v>0</v>
      </c>
      <c r="N103" s="15">
        <v>0</v>
      </c>
      <c r="O103" s="93">
        <v>0</v>
      </c>
      <c r="P103" s="15">
        <v>0</v>
      </c>
      <c r="Q103" s="93">
        <v>0</v>
      </c>
      <c r="R103" s="15">
        <v>40</v>
      </c>
      <c r="S103" s="93">
        <f>G103-R103</f>
        <v>0</v>
      </c>
      <c r="T103" s="15"/>
      <c r="U103" s="163">
        <f>(G103-T103)</f>
        <v>40</v>
      </c>
      <c r="V103" s="208"/>
      <c r="W103" s="267">
        <f t="shared" si="32"/>
        <v>40</v>
      </c>
      <c r="X103" s="288"/>
      <c r="Y103" s="281">
        <v>0</v>
      </c>
      <c r="Z103" s="288"/>
      <c r="AA103" s="297">
        <v>0</v>
      </c>
      <c r="AB103" s="288"/>
      <c r="AC103" s="297">
        <v>0</v>
      </c>
      <c r="AD103" s="288"/>
      <c r="AE103" s="297"/>
      <c r="AF103" s="288"/>
      <c r="AG103" s="297"/>
      <c r="AH103" s="288"/>
      <c r="AI103" s="297">
        <v>0</v>
      </c>
      <c r="AJ103" s="288"/>
      <c r="AK103" s="288"/>
      <c r="AL103" s="143"/>
      <c r="AM103" s="143"/>
      <c r="AN103" s="1238"/>
    </row>
    <row r="104" spans="1:40" ht="15" customHeight="1" x14ac:dyDescent="0.2">
      <c r="A104" s="210" t="s">
        <v>5120</v>
      </c>
      <c r="B104" s="211">
        <v>13.95</v>
      </c>
      <c r="C104" s="212">
        <f t="shared" si="27"/>
        <v>0</v>
      </c>
      <c r="D104" s="213" t="s">
        <v>10681</v>
      </c>
      <c r="E104" s="210"/>
      <c r="F104" s="11"/>
      <c r="G104" s="36">
        <v>80</v>
      </c>
      <c r="H104" s="36">
        <v>13.95</v>
      </c>
      <c r="I104" s="11"/>
      <c r="J104" s="15">
        <v>0</v>
      </c>
      <c r="K104" s="93">
        <v>0</v>
      </c>
      <c r="L104" s="15">
        <v>0</v>
      </c>
      <c r="M104" s="93">
        <v>0</v>
      </c>
      <c r="N104" s="15">
        <v>0</v>
      </c>
      <c r="O104" s="93">
        <v>0</v>
      </c>
      <c r="P104" s="15">
        <v>0</v>
      </c>
      <c r="Q104" s="93">
        <v>0</v>
      </c>
      <c r="R104" s="15">
        <v>80</v>
      </c>
      <c r="S104" s="93">
        <f>G104-R104</f>
        <v>0</v>
      </c>
      <c r="T104" s="15"/>
      <c r="U104" s="163">
        <f>(G104-T104)</f>
        <v>80</v>
      </c>
      <c r="V104" s="208"/>
      <c r="W104" s="267">
        <f t="shared" si="32"/>
        <v>80</v>
      </c>
      <c r="X104" s="288"/>
      <c r="Y104" s="281">
        <v>0</v>
      </c>
      <c r="Z104" s="288"/>
      <c r="AA104" s="297">
        <v>0</v>
      </c>
      <c r="AB104" s="288"/>
      <c r="AC104" s="297">
        <v>0</v>
      </c>
      <c r="AD104" s="288"/>
      <c r="AE104" s="297"/>
      <c r="AF104" s="288"/>
      <c r="AG104" s="297"/>
      <c r="AH104" s="288"/>
      <c r="AI104" s="297">
        <v>0</v>
      </c>
      <c r="AJ104" s="288"/>
      <c r="AK104" s="288"/>
      <c r="AL104" s="143"/>
      <c r="AM104" s="143"/>
      <c r="AN104" s="1238"/>
    </row>
    <row r="105" spans="1:40" ht="15" customHeight="1" x14ac:dyDescent="0.2">
      <c r="A105" s="214" t="s">
        <v>4404</v>
      </c>
      <c r="B105" s="215">
        <v>39.64</v>
      </c>
      <c r="C105" s="216">
        <f t="shared" si="27"/>
        <v>0</v>
      </c>
      <c r="D105" s="217" t="s">
        <v>10682</v>
      </c>
      <c r="E105" s="214"/>
      <c r="F105" s="188"/>
      <c r="G105" s="187">
        <v>40</v>
      </c>
      <c r="H105" s="187">
        <v>39.64</v>
      </c>
      <c r="I105" s="188"/>
      <c r="J105" s="189">
        <v>0</v>
      </c>
      <c r="K105" s="190">
        <v>0</v>
      </c>
      <c r="L105" s="189">
        <v>0</v>
      </c>
      <c r="M105" s="190">
        <v>0</v>
      </c>
      <c r="N105" s="189">
        <v>0</v>
      </c>
      <c r="O105" s="190">
        <v>0</v>
      </c>
      <c r="P105" s="189">
        <v>0</v>
      </c>
      <c r="Q105" s="190">
        <v>0</v>
      </c>
      <c r="R105" s="189">
        <v>40</v>
      </c>
      <c r="S105" s="190">
        <f>G105-R105</f>
        <v>0</v>
      </c>
      <c r="T105" s="189"/>
      <c r="U105" s="191">
        <f>(G105-T105)</f>
        <v>40</v>
      </c>
      <c r="V105" s="209"/>
      <c r="W105" s="267">
        <f t="shared" si="32"/>
        <v>40</v>
      </c>
      <c r="X105" s="289"/>
      <c r="Y105" s="281">
        <v>0</v>
      </c>
      <c r="Z105" s="289"/>
      <c r="AA105" s="297">
        <v>0</v>
      </c>
      <c r="AB105" s="289"/>
      <c r="AC105" s="297">
        <v>0</v>
      </c>
      <c r="AD105" s="289"/>
      <c r="AE105" s="297"/>
      <c r="AF105" s="289"/>
      <c r="AG105" s="297"/>
      <c r="AH105" s="289"/>
      <c r="AI105" s="297">
        <v>0</v>
      </c>
      <c r="AJ105" s="289"/>
      <c r="AK105" s="289"/>
      <c r="AL105" s="143"/>
      <c r="AM105" s="143"/>
      <c r="AN105" s="1238"/>
    </row>
    <row r="106" spans="1:40" s="251" customFormat="1" ht="15" customHeight="1" x14ac:dyDescent="0.25">
      <c r="A106" s="242" t="s">
        <v>10683</v>
      </c>
      <c r="B106" s="243"/>
      <c r="C106" s="244"/>
      <c r="D106" s="245"/>
      <c r="E106" s="242"/>
      <c r="F106" s="242"/>
      <c r="G106" s="245"/>
      <c r="H106" s="246"/>
      <c r="I106" s="247"/>
      <c r="J106" s="248"/>
      <c r="K106" s="249"/>
      <c r="L106" s="248"/>
      <c r="M106" s="249"/>
      <c r="N106" s="248"/>
      <c r="O106" s="249"/>
      <c r="P106" s="248"/>
      <c r="Q106" s="249"/>
      <c r="R106" s="248"/>
      <c r="S106" s="249"/>
      <c r="T106" s="248"/>
      <c r="U106" s="250"/>
      <c r="V106" s="242"/>
      <c r="W106" s="267">
        <f t="shared" si="32"/>
        <v>0</v>
      </c>
      <c r="X106" s="290"/>
      <c r="Y106" s="293"/>
      <c r="Z106" s="290"/>
      <c r="AA106" s="293"/>
      <c r="AB106" s="290"/>
      <c r="AC106" s="293"/>
      <c r="AD106" s="290"/>
      <c r="AE106" s="293"/>
      <c r="AF106" s="290"/>
      <c r="AG106" s="293"/>
      <c r="AH106" s="290"/>
      <c r="AI106" s="293"/>
      <c r="AJ106" s="290"/>
      <c r="AK106" s="290"/>
      <c r="AL106" s="242"/>
      <c r="AM106" s="242"/>
      <c r="AN106" s="1239"/>
    </row>
    <row r="107" spans="1:40" ht="15" customHeight="1" x14ac:dyDescent="0.25">
      <c r="A107" s="169" t="s">
        <v>5549</v>
      </c>
      <c r="B107" s="132"/>
      <c r="C107" s="170"/>
      <c r="D107" s="203" t="s">
        <v>5550</v>
      </c>
      <c r="E107" s="134"/>
      <c r="F107" s="134"/>
      <c r="G107" s="171">
        <v>10</v>
      </c>
      <c r="H107" s="171"/>
      <c r="I107" s="134"/>
      <c r="J107" s="144"/>
      <c r="K107" s="172"/>
      <c r="L107" s="144"/>
      <c r="M107" s="172"/>
      <c r="N107" s="144"/>
      <c r="O107" s="172"/>
      <c r="P107" s="144"/>
      <c r="Q107" s="172"/>
      <c r="R107" s="144"/>
      <c r="S107" s="172"/>
      <c r="T107" s="144"/>
      <c r="U107" s="173"/>
      <c r="V107" s="138">
        <v>2</v>
      </c>
      <c r="W107" s="267">
        <f t="shared" si="32"/>
        <v>8</v>
      </c>
      <c r="X107" s="282"/>
      <c r="Y107" s="281">
        <v>0</v>
      </c>
      <c r="Z107" s="282"/>
      <c r="AA107" s="297">
        <v>0</v>
      </c>
      <c r="AB107" s="282"/>
      <c r="AC107" s="297">
        <v>0</v>
      </c>
      <c r="AD107" s="282"/>
      <c r="AE107" s="297"/>
      <c r="AF107" s="282"/>
      <c r="AG107" s="297"/>
      <c r="AH107" s="282"/>
      <c r="AI107" s="297">
        <v>0</v>
      </c>
      <c r="AJ107" s="282"/>
      <c r="AK107" s="282"/>
      <c r="AL107" s="143"/>
      <c r="AM107" s="143"/>
      <c r="AN107" s="1238"/>
    </row>
    <row r="108" spans="1:40" s="9" customFormat="1" ht="15" customHeight="1" x14ac:dyDescent="0.2">
      <c r="A108" s="174" t="s">
        <v>5549</v>
      </c>
      <c r="B108" s="175"/>
      <c r="C108" s="176">
        <f>B108*K111</f>
        <v>0</v>
      </c>
      <c r="D108" s="204" t="s">
        <v>5562</v>
      </c>
      <c r="E108" s="164"/>
      <c r="F108" s="164"/>
      <c r="G108" s="171">
        <v>4</v>
      </c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>
        <v>4</v>
      </c>
      <c r="W108" s="267">
        <f t="shared" si="32"/>
        <v>0</v>
      </c>
      <c r="X108" s="286"/>
      <c r="Y108" s="281">
        <v>0</v>
      </c>
      <c r="Z108" s="286"/>
      <c r="AA108" s="297">
        <v>0</v>
      </c>
      <c r="AB108" s="286"/>
      <c r="AC108" s="297">
        <v>0</v>
      </c>
      <c r="AD108" s="286"/>
      <c r="AE108" s="297"/>
      <c r="AF108" s="286"/>
      <c r="AG108" s="297"/>
      <c r="AH108" s="286"/>
      <c r="AI108" s="297">
        <v>0</v>
      </c>
      <c r="AJ108" s="286"/>
      <c r="AK108" s="286"/>
      <c r="AL108" s="1236"/>
      <c r="AM108" s="1236"/>
      <c r="AN108" s="1238"/>
    </row>
    <row r="109" spans="1:40" s="9" customFormat="1" ht="15" customHeight="1" x14ac:dyDescent="0.2">
      <c r="A109" s="174" t="s">
        <v>4890</v>
      </c>
      <c r="B109" s="175"/>
      <c r="C109" s="176"/>
      <c r="D109" s="204" t="s">
        <v>785</v>
      </c>
      <c r="E109" s="164"/>
      <c r="F109" s="164"/>
      <c r="G109" s="171">
        <v>12</v>
      </c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>
        <v>10</v>
      </c>
      <c r="W109" s="267">
        <f t="shared" si="32"/>
        <v>2</v>
      </c>
      <c r="X109" s="286"/>
      <c r="Y109" s="281">
        <v>0</v>
      </c>
      <c r="Z109" s="286"/>
      <c r="AA109" s="297">
        <v>0</v>
      </c>
      <c r="AB109" s="286"/>
      <c r="AC109" s="297">
        <v>0</v>
      </c>
      <c r="AD109" s="286"/>
      <c r="AE109" s="297"/>
      <c r="AF109" s="286"/>
      <c r="AG109" s="297"/>
      <c r="AH109" s="286"/>
      <c r="AI109" s="297">
        <v>0</v>
      </c>
      <c r="AJ109" s="286"/>
      <c r="AK109" s="286"/>
      <c r="AL109" s="1236"/>
      <c r="AM109" s="1236"/>
      <c r="AN109" s="1238"/>
    </row>
    <row r="110" spans="1:40" s="9" customFormat="1" ht="15" customHeight="1" x14ac:dyDescent="0.2">
      <c r="A110" s="174" t="s">
        <v>10684</v>
      </c>
      <c r="B110" s="175"/>
      <c r="C110" s="176"/>
      <c r="D110" s="204" t="s">
        <v>10685</v>
      </c>
      <c r="E110" s="164"/>
      <c r="F110" s="164"/>
      <c r="G110" s="171">
        <v>10</v>
      </c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>
        <v>14</v>
      </c>
      <c r="W110" s="267">
        <f t="shared" si="32"/>
        <v>-4</v>
      </c>
      <c r="X110" s="286"/>
      <c r="Y110" s="281">
        <v>0</v>
      </c>
      <c r="Z110" s="286"/>
      <c r="AA110" s="297">
        <v>0</v>
      </c>
      <c r="AB110" s="286"/>
      <c r="AC110" s="297">
        <v>0</v>
      </c>
      <c r="AD110" s="286"/>
      <c r="AE110" s="297"/>
      <c r="AF110" s="286"/>
      <c r="AG110" s="297"/>
      <c r="AH110" s="286"/>
      <c r="AI110" s="297">
        <v>0</v>
      </c>
      <c r="AJ110" s="286"/>
      <c r="AK110" s="286"/>
      <c r="AL110" s="1236"/>
      <c r="AM110" s="1236"/>
      <c r="AN110" s="1238"/>
    </row>
    <row r="111" spans="1:40" s="251" customFormat="1" ht="15" customHeight="1" x14ac:dyDescent="0.25">
      <c r="A111" s="252" t="s">
        <v>10686</v>
      </c>
      <c r="B111" s="253">
        <v>57.98</v>
      </c>
      <c r="C111" s="254">
        <f>B111*K113</f>
        <v>0</v>
      </c>
      <c r="D111" s="255"/>
      <c r="E111" s="256"/>
      <c r="F111" s="256"/>
      <c r="G111" s="256"/>
      <c r="H111" s="257"/>
      <c r="I111" s="252"/>
      <c r="J111" s="258"/>
      <c r="K111" s="259"/>
      <c r="L111" s="258"/>
      <c r="M111" s="259"/>
      <c r="N111" s="258"/>
      <c r="O111" s="259"/>
      <c r="P111" s="258"/>
      <c r="Q111" s="259"/>
      <c r="R111" s="258"/>
      <c r="S111" s="259"/>
      <c r="T111" s="258"/>
      <c r="U111" s="260"/>
      <c r="V111" s="252"/>
      <c r="W111" s="267">
        <f t="shared" si="32"/>
        <v>0</v>
      </c>
      <c r="X111" s="291"/>
      <c r="Y111" s="293"/>
      <c r="Z111" s="291"/>
      <c r="AA111" s="293"/>
      <c r="AB111" s="291"/>
      <c r="AC111" s="293"/>
      <c r="AD111" s="291"/>
      <c r="AE111" s="293"/>
      <c r="AF111" s="291"/>
      <c r="AG111" s="293"/>
      <c r="AH111" s="291"/>
      <c r="AI111" s="293"/>
      <c r="AJ111" s="291"/>
      <c r="AK111" s="291"/>
      <c r="AL111" s="242"/>
      <c r="AM111" s="242"/>
      <c r="AN111" s="1239"/>
    </row>
    <row r="112" spans="1:40" s="9" customFormat="1" ht="15" customHeight="1" x14ac:dyDescent="0.2">
      <c r="A112" s="134" t="s">
        <v>5439</v>
      </c>
      <c r="B112" s="177">
        <v>79.09</v>
      </c>
      <c r="C112" s="170">
        <f>B112*K113</f>
        <v>0</v>
      </c>
      <c r="D112" s="178" t="s">
        <v>5438</v>
      </c>
      <c r="E112" s="179"/>
      <c r="F112" s="179"/>
      <c r="G112" s="180">
        <v>100</v>
      </c>
      <c r="H112" s="180"/>
      <c r="I112" s="134" t="s">
        <v>10687</v>
      </c>
      <c r="J112" s="144">
        <v>80</v>
      </c>
      <c r="K112" s="172">
        <f>(G112-J112)</f>
        <v>20</v>
      </c>
      <c r="L112" s="144">
        <v>80</v>
      </c>
      <c r="M112" s="172">
        <f>(G112-L112)</f>
        <v>20</v>
      </c>
      <c r="N112" s="144">
        <v>80</v>
      </c>
      <c r="O112" s="172">
        <f>(G112-N112)</f>
        <v>20</v>
      </c>
      <c r="P112" s="144">
        <v>80</v>
      </c>
      <c r="Q112" s="172">
        <f>(G112-P112)</f>
        <v>20</v>
      </c>
      <c r="R112" s="144">
        <v>80</v>
      </c>
      <c r="S112" s="172">
        <f>G112-R112</f>
        <v>20</v>
      </c>
      <c r="T112" s="144">
        <v>100</v>
      </c>
      <c r="U112" s="173">
        <f>(G112-T112)</f>
        <v>0</v>
      </c>
      <c r="V112" s="138">
        <v>100</v>
      </c>
      <c r="W112" s="267">
        <f t="shared" si="32"/>
        <v>0</v>
      </c>
      <c r="X112" s="282">
        <v>100</v>
      </c>
      <c r="Y112" s="281">
        <f t="shared" si="24"/>
        <v>0</v>
      </c>
      <c r="Z112" s="282">
        <v>100</v>
      </c>
      <c r="AA112" s="297">
        <f t="shared" si="25"/>
        <v>0</v>
      </c>
      <c r="AB112" s="282">
        <v>100</v>
      </c>
      <c r="AC112" s="297">
        <v>0</v>
      </c>
      <c r="AD112" s="282">
        <v>100</v>
      </c>
      <c r="AE112" s="297">
        <v>0</v>
      </c>
      <c r="AF112" s="282">
        <v>120</v>
      </c>
      <c r="AG112" s="297">
        <v>0</v>
      </c>
      <c r="AH112" s="282">
        <v>100</v>
      </c>
      <c r="AI112" s="297">
        <f>G112-AH112</f>
        <v>0</v>
      </c>
      <c r="AJ112" s="282">
        <v>100</v>
      </c>
      <c r="AK112" s="282">
        <v>20</v>
      </c>
      <c r="AL112" s="1236">
        <v>30</v>
      </c>
      <c r="AM112" s="1236">
        <v>30</v>
      </c>
      <c r="AN112" s="1237">
        <v>70</v>
      </c>
    </row>
    <row r="113" spans="1:40" s="9" customFormat="1" ht="15" customHeight="1" x14ac:dyDescent="0.2">
      <c r="A113" s="134" t="s">
        <v>5441</v>
      </c>
      <c r="B113" s="177">
        <v>79.09</v>
      </c>
      <c r="C113" s="170">
        <f>B113*K114</f>
        <v>0</v>
      </c>
      <c r="D113" s="178" t="s">
        <v>5440</v>
      </c>
      <c r="E113" s="179"/>
      <c r="F113" s="179"/>
      <c r="G113" s="180">
        <v>80</v>
      </c>
      <c r="H113" s="180"/>
      <c r="I113" s="134" t="s">
        <v>10687</v>
      </c>
      <c r="J113" s="144">
        <v>80</v>
      </c>
      <c r="K113" s="172">
        <f>(G113-J113)</f>
        <v>0</v>
      </c>
      <c r="L113" s="144">
        <v>80</v>
      </c>
      <c r="M113" s="172">
        <f>(G113-L113)</f>
        <v>0</v>
      </c>
      <c r="N113" s="144">
        <v>80</v>
      </c>
      <c r="O113" s="172">
        <f>(G113-N113)</f>
        <v>0</v>
      </c>
      <c r="P113" s="144">
        <v>80</v>
      </c>
      <c r="Q113" s="172">
        <f>(G113-P113)</f>
        <v>0</v>
      </c>
      <c r="R113" s="144">
        <v>80</v>
      </c>
      <c r="S113" s="172">
        <f>G113-R113</f>
        <v>0</v>
      </c>
      <c r="T113" s="144">
        <v>100</v>
      </c>
      <c r="U113" s="173">
        <f>(G113-T113)</f>
        <v>-20</v>
      </c>
      <c r="V113" s="138">
        <v>140</v>
      </c>
      <c r="W113" s="267">
        <f t="shared" si="32"/>
        <v>-60</v>
      </c>
      <c r="X113" s="282">
        <v>200</v>
      </c>
      <c r="Y113" s="281">
        <v>0</v>
      </c>
      <c r="Z113" s="282">
        <v>200</v>
      </c>
      <c r="AA113" s="297">
        <v>0</v>
      </c>
      <c r="AB113" s="282">
        <v>200</v>
      </c>
      <c r="AC113" s="297">
        <v>0</v>
      </c>
      <c r="AD113" s="282">
        <v>200</v>
      </c>
      <c r="AE113" s="297">
        <v>0</v>
      </c>
      <c r="AF113" s="282">
        <v>160</v>
      </c>
      <c r="AG113" s="297">
        <v>0</v>
      </c>
      <c r="AH113" s="282">
        <v>180</v>
      </c>
      <c r="AI113" s="297">
        <v>0</v>
      </c>
      <c r="AJ113" s="282">
        <v>120</v>
      </c>
      <c r="AK113" s="282">
        <v>120</v>
      </c>
      <c r="AL113" s="1236">
        <v>70</v>
      </c>
      <c r="AM113" s="1236">
        <v>70</v>
      </c>
      <c r="AN113" s="1237">
        <v>10</v>
      </c>
    </row>
    <row r="114" spans="1:40" s="9" customFormat="1" ht="15" customHeight="1" x14ac:dyDescent="0.2">
      <c r="A114" s="134" t="s">
        <v>5443</v>
      </c>
      <c r="B114" s="175"/>
      <c r="C114" s="176"/>
      <c r="D114" s="178" t="s">
        <v>5442</v>
      </c>
      <c r="E114" s="181"/>
      <c r="F114" s="181"/>
      <c r="G114" s="135">
        <v>200</v>
      </c>
      <c r="H114" s="182">
        <v>3639.6</v>
      </c>
      <c r="I114" s="183" t="s">
        <v>10687</v>
      </c>
      <c r="J114" s="184">
        <v>200</v>
      </c>
      <c r="K114" s="172">
        <f>(G114-J114)</f>
        <v>0</v>
      </c>
      <c r="L114" s="184">
        <v>20</v>
      </c>
      <c r="M114" s="185">
        <f>(G114-L114)</f>
        <v>180</v>
      </c>
      <c r="N114" s="184">
        <v>80</v>
      </c>
      <c r="O114" s="186">
        <f>(G114-N114)</f>
        <v>120</v>
      </c>
      <c r="P114" s="184">
        <v>200</v>
      </c>
      <c r="Q114" s="172">
        <f>(G114-P114)</f>
        <v>0</v>
      </c>
      <c r="R114" s="184">
        <v>200</v>
      </c>
      <c r="S114" s="172">
        <f>G114-R114</f>
        <v>0</v>
      </c>
      <c r="T114" s="184">
        <v>200</v>
      </c>
      <c r="U114" s="173">
        <f>(G114-T114)</f>
        <v>0</v>
      </c>
      <c r="V114" s="164">
        <v>120</v>
      </c>
      <c r="W114" s="267">
        <f t="shared" si="32"/>
        <v>80</v>
      </c>
      <c r="X114" s="286">
        <v>120</v>
      </c>
      <c r="Y114" s="294">
        <f t="shared" si="24"/>
        <v>80</v>
      </c>
      <c r="Z114" s="286">
        <v>200</v>
      </c>
      <c r="AA114" s="297">
        <f t="shared" si="25"/>
        <v>0</v>
      </c>
      <c r="AB114" s="286">
        <v>200</v>
      </c>
      <c r="AC114" s="297">
        <v>0</v>
      </c>
      <c r="AD114" s="286">
        <v>200</v>
      </c>
      <c r="AE114" s="297">
        <v>0</v>
      </c>
      <c r="AF114" s="286">
        <v>100</v>
      </c>
      <c r="AG114" s="297">
        <f>G114-AF114</f>
        <v>100</v>
      </c>
      <c r="AH114" s="286">
        <v>100</v>
      </c>
      <c r="AI114" s="294">
        <f>G114-AH114</f>
        <v>100</v>
      </c>
      <c r="AJ114" s="286">
        <v>100</v>
      </c>
      <c r="AK114" s="286">
        <v>200</v>
      </c>
      <c r="AL114" s="1236">
        <v>80</v>
      </c>
      <c r="AM114" s="1236">
        <v>80</v>
      </c>
      <c r="AN114" s="1237">
        <v>120</v>
      </c>
    </row>
    <row r="115" spans="1:40" ht="15" customHeight="1" x14ac:dyDescent="0.2">
      <c r="A115" s="134" t="s">
        <v>10688</v>
      </c>
      <c r="B115" s="132">
        <v>2617.85</v>
      </c>
      <c r="C115" s="133">
        <v>2617.85</v>
      </c>
      <c r="D115" s="178" t="s">
        <v>413</v>
      </c>
      <c r="E115" s="138"/>
      <c r="F115" s="138"/>
      <c r="G115" s="135">
        <v>200</v>
      </c>
      <c r="H115" s="138"/>
      <c r="I115" s="138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8"/>
      <c r="U115" s="138"/>
      <c r="V115" s="138">
        <v>200</v>
      </c>
      <c r="W115" s="267">
        <f t="shared" si="32"/>
        <v>0</v>
      </c>
      <c r="X115" s="282">
        <v>200</v>
      </c>
      <c r="Y115" s="281">
        <f t="shared" si="24"/>
        <v>0</v>
      </c>
      <c r="Z115" s="282">
        <v>200</v>
      </c>
      <c r="AA115" s="297">
        <f t="shared" si="25"/>
        <v>0</v>
      </c>
      <c r="AB115" s="282">
        <v>200</v>
      </c>
      <c r="AC115" s="297">
        <v>0</v>
      </c>
      <c r="AD115" s="282">
        <v>200</v>
      </c>
      <c r="AE115" s="297">
        <v>0</v>
      </c>
      <c r="AF115" s="282">
        <v>140</v>
      </c>
      <c r="AG115" s="297">
        <f>G115-AF115</f>
        <v>60</v>
      </c>
      <c r="AH115" s="282">
        <v>200</v>
      </c>
      <c r="AI115" s="297">
        <f>G115-AH115</f>
        <v>0</v>
      </c>
      <c r="AJ115" s="282">
        <v>200</v>
      </c>
      <c r="AK115" s="282">
        <v>200</v>
      </c>
      <c r="AL115" s="143">
        <v>200</v>
      </c>
      <c r="AM115" s="143">
        <v>200</v>
      </c>
      <c r="AN115" s="1238">
        <f>G115-AK115</f>
        <v>0</v>
      </c>
    </row>
    <row r="116" spans="1:40" s="251" customFormat="1" ht="15" customHeight="1" x14ac:dyDescent="0.25">
      <c r="A116" s="235" t="s">
        <v>9018</v>
      </c>
      <c r="B116" s="247" t="s">
        <v>10689</v>
      </c>
      <c r="C116" s="247" t="s">
        <v>10690</v>
      </c>
      <c r="D116" s="261"/>
      <c r="E116" s="262"/>
      <c r="F116" s="262"/>
      <c r="G116" s="262"/>
      <c r="H116" s="263"/>
      <c r="I116" s="235"/>
      <c r="J116" s="264"/>
      <c r="K116" s="265"/>
      <c r="L116" s="264"/>
      <c r="M116" s="265"/>
      <c r="N116" s="264"/>
      <c r="O116" s="265"/>
      <c r="P116" s="264"/>
      <c r="Q116" s="265"/>
      <c r="R116" s="264"/>
      <c r="S116" s="265"/>
      <c r="T116" s="264"/>
      <c r="U116" s="266"/>
      <c r="V116" s="235"/>
      <c r="W116" s="267">
        <f t="shared" si="32"/>
        <v>0</v>
      </c>
      <c r="X116" s="287"/>
      <c r="Y116" s="293"/>
      <c r="Z116" s="287"/>
      <c r="AA116" s="293"/>
      <c r="AB116" s="287"/>
      <c r="AC116" s="293"/>
      <c r="AD116" s="287"/>
      <c r="AE116" s="293"/>
      <c r="AF116" s="287"/>
      <c r="AG116" s="293"/>
      <c r="AH116" s="287"/>
      <c r="AI116" s="293"/>
      <c r="AJ116" s="287"/>
      <c r="AK116" s="287"/>
      <c r="AL116" s="242"/>
      <c r="AM116" s="242"/>
      <c r="AN116" s="1239"/>
    </row>
    <row r="117" spans="1:40" ht="15" customHeight="1" x14ac:dyDescent="0.2">
      <c r="A117" s="192" t="s">
        <v>10691</v>
      </c>
      <c r="B117" s="192" t="s">
        <v>10692</v>
      </c>
      <c r="C117" s="192" t="s">
        <v>10690</v>
      </c>
      <c r="D117" s="193" t="s">
        <v>7685</v>
      </c>
      <c r="E117" s="192"/>
      <c r="F117" s="192"/>
      <c r="G117" s="194">
        <v>2</v>
      </c>
      <c r="H117" s="195">
        <v>2617.85</v>
      </c>
      <c r="I117" s="196" t="s">
        <v>10574</v>
      </c>
      <c r="J117" s="197"/>
      <c r="K117" s="198"/>
      <c r="L117" s="197"/>
      <c r="M117" s="198"/>
      <c r="N117" s="199"/>
      <c r="O117" s="200">
        <v>0</v>
      </c>
      <c r="P117" s="199"/>
      <c r="Q117" s="200">
        <v>0</v>
      </c>
      <c r="R117" s="199">
        <v>1</v>
      </c>
      <c r="S117" s="200">
        <f>G117-R117</f>
        <v>1</v>
      </c>
      <c r="T117" s="199">
        <v>0</v>
      </c>
      <c r="U117" s="201">
        <v>0</v>
      </c>
      <c r="V117" s="202"/>
      <c r="W117" s="267">
        <f t="shared" si="32"/>
        <v>2</v>
      </c>
      <c r="X117" s="292"/>
      <c r="Y117" s="281">
        <v>0</v>
      </c>
      <c r="Z117" s="292"/>
      <c r="AA117" s="281">
        <v>0</v>
      </c>
      <c r="AB117" s="292"/>
      <c r="AC117" s="281">
        <v>0</v>
      </c>
      <c r="AD117" s="292"/>
      <c r="AE117" s="297"/>
      <c r="AF117" s="292"/>
      <c r="AG117" s="297"/>
      <c r="AH117" s="292"/>
      <c r="AI117" s="297"/>
      <c r="AJ117" s="292"/>
      <c r="AK117" s="292"/>
      <c r="AL117" s="143"/>
      <c r="AM117" s="143"/>
      <c r="AN117" s="1238"/>
    </row>
    <row r="118" spans="1:40" ht="15" customHeight="1" x14ac:dyDescent="0.2">
      <c r="A118" s="134" t="s">
        <v>10693</v>
      </c>
      <c r="B118" s="134" t="s">
        <v>9724</v>
      </c>
      <c r="C118" s="134" t="s">
        <v>10690</v>
      </c>
      <c r="D118" s="12" t="s">
        <v>7516</v>
      </c>
      <c r="E118" s="134"/>
      <c r="F118" s="134"/>
      <c r="G118" s="135">
        <v>2</v>
      </c>
      <c r="H118" s="136"/>
      <c r="I118" s="131"/>
      <c r="J118" s="15"/>
      <c r="K118" s="121"/>
      <c r="L118" s="15"/>
      <c r="M118" s="121"/>
      <c r="N118" s="119"/>
      <c r="O118" s="93"/>
      <c r="P118" s="119"/>
      <c r="Q118" s="93"/>
      <c r="R118" s="119"/>
      <c r="S118" s="93"/>
      <c r="T118" s="119">
        <v>0</v>
      </c>
      <c r="U118" s="163">
        <v>0</v>
      </c>
      <c r="V118" s="138"/>
      <c r="W118" s="267">
        <f t="shared" si="32"/>
        <v>2</v>
      </c>
      <c r="X118" s="282"/>
      <c r="Y118" s="281">
        <v>0</v>
      </c>
      <c r="Z118" s="282"/>
      <c r="AA118" s="281">
        <v>0</v>
      </c>
      <c r="AB118" s="282"/>
      <c r="AC118" s="281">
        <v>0</v>
      </c>
      <c r="AD118" s="282"/>
      <c r="AE118" s="297"/>
      <c r="AF118" s="282"/>
      <c r="AG118" s="297"/>
      <c r="AH118" s="282"/>
      <c r="AI118" s="297"/>
      <c r="AJ118" s="282"/>
      <c r="AK118" s="282"/>
      <c r="AL118" s="143"/>
      <c r="AM118" s="143"/>
      <c r="AN118" s="1238"/>
    </row>
    <row r="119" spans="1:40" ht="15" customHeight="1" x14ac:dyDescent="0.2">
      <c r="A119" s="134" t="s">
        <v>10694</v>
      </c>
      <c r="B119" s="134"/>
      <c r="C119" s="134"/>
      <c r="D119" s="12" t="s">
        <v>9728</v>
      </c>
      <c r="E119" s="134"/>
      <c r="F119" s="134"/>
      <c r="G119" s="135">
        <v>1</v>
      </c>
      <c r="H119" s="136"/>
      <c r="I119" s="131"/>
      <c r="J119" s="15"/>
      <c r="K119" s="121"/>
      <c r="L119" s="15"/>
      <c r="M119" s="121"/>
      <c r="N119" s="119"/>
      <c r="O119" s="93"/>
      <c r="P119" s="119"/>
      <c r="Q119" s="93"/>
      <c r="R119" s="119"/>
      <c r="S119" s="93"/>
      <c r="T119" s="119">
        <v>0</v>
      </c>
      <c r="U119" s="163">
        <v>0</v>
      </c>
      <c r="V119" s="138"/>
      <c r="W119" s="267">
        <f t="shared" si="32"/>
        <v>1</v>
      </c>
      <c r="X119" s="282"/>
      <c r="Y119" s="281">
        <v>0</v>
      </c>
      <c r="Z119" s="282"/>
      <c r="AA119" s="281">
        <v>0</v>
      </c>
      <c r="AB119" s="282"/>
      <c r="AC119" s="281">
        <v>0</v>
      </c>
      <c r="AD119" s="282"/>
      <c r="AE119" s="297"/>
      <c r="AF119" s="282"/>
      <c r="AG119" s="297"/>
      <c r="AH119" s="282"/>
      <c r="AI119" s="297"/>
      <c r="AJ119" s="282"/>
      <c r="AK119" s="282"/>
      <c r="AL119" s="143"/>
      <c r="AM119" s="143"/>
      <c r="AN119" s="1238"/>
    </row>
    <row r="120" spans="1:40" ht="15" customHeight="1" x14ac:dyDescent="0.2">
      <c r="A120" s="134" t="s">
        <v>10695</v>
      </c>
      <c r="D120" s="12" t="s">
        <v>10696</v>
      </c>
      <c r="E120" s="134"/>
      <c r="F120" s="134"/>
      <c r="G120" s="135">
        <v>1</v>
      </c>
      <c r="H120" s="136"/>
      <c r="I120" s="131"/>
      <c r="J120" s="15"/>
      <c r="K120" s="121"/>
      <c r="L120" s="15"/>
      <c r="M120" s="121"/>
      <c r="N120" s="119"/>
      <c r="O120" s="93"/>
      <c r="P120" s="119"/>
      <c r="Q120" s="93"/>
      <c r="R120" s="119"/>
      <c r="S120" s="93"/>
      <c r="T120" s="119">
        <v>0</v>
      </c>
      <c r="U120" s="163">
        <v>0</v>
      </c>
      <c r="V120" s="138"/>
      <c r="W120" s="267">
        <f t="shared" si="32"/>
        <v>1</v>
      </c>
      <c r="X120" s="282"/>
      <c r="Y120" s="281">
        <v>0</v>
      </c>
      <c r="Z120" s="282"/>
      <c r="AA120" s="281">
        <v>0</v>
      </c>
      <c r="AB120" s="282"/>
      <c r="AC120" s="281">
        <v>0</v>
      </c>
      <c r="AD120" s="282"/>
      <c r="AE120" s="297"/>
      <c r="AF120" s="282"/>
      <c r="AG120" s="297"/>
      <c r="AH120" s="282"/>
      <c r="AI120" s="297"/>
      <c r="AJ120" s="282"/>
      <c r="AK120" s="282"/>
      <c r="AL120" s="143"/>
      <c r="AM120" s="143"/>
      <c r="AN120" s="1238"/>
    </row>
    <row r="121" spans="1:40" ht="15" customHeight="1" x14ac:dyDescent="0.2">
      <c r="A121" s="134" t="s">
        <v>10697</v>
      </c>
      <c r="D121" s="12" t="s">
        <v>9723</v>
      </c>
      <c r="E121" s="140"/>
      <c r="F121" s="140"/>
      <c r="G121" s="141">
        <v>1</v>
      </c>
      <c r="H121" s="142"/>
      <c r="I121" s="131"/>
      <c r="J121" s="15"/>
      <c r="K121" s="121"/>
      <c r="L121" s="15"/>
      <c r="M121" s="121"/>
      <c r="N121" s="119"/>
      <c r="O121" s="93"/>
      <c r="P121" s="119"/>
      <c r="Q121" s="93"/>
      <c r="R121" s="119"/>
      <c r="S121" s="93"/>
      <c r="T121" s="119">
        <v>0</v>
      </c>
      <c r="U121" s="163">
        <v>0</v>
      </c>
      <c r="V121" s="138"/>
      <c r="W121" s="267">
        <f t="shared" si="32"/>
        <v>1</v>
      </c>
      <c r="X121" s="282"/>
      <c r="Y121" s="281">
        <v>0</v>
      </c>
      <c r="Z121" s="282"/>
      <c r="AA121" s="281">
        <v>0</v>
      </c>
      <c r="AB121" s="282"/>
      <c r="AC121" s="281">
        <v>0</v>
      </c>
      <c r="AD121" s="282"/>
      <c r="AE121" s="297"/>
      <c r="AF121" s="282"/>
      <c r="AG121" s="297"/>
      <c r="AH121" s="282"/>
      <c r="AI121" s="297"/>
      <c r="AJ121" s="282"/>
      <c r="AK121" s="282"/>
      <c r="AL121" s="143"/>
      <c r="AM121" s="143"/>
      <c r="AN121" s="1238"/>
    </row>
    <row r="122" spans="1:40" ht="15" customHeight="1" x14ac:dyDescent="0.2">
      <c r="A122" s="134" t="s">
        <v>10698</v>
      </c>
      <c r="D122" s="139" t="s">
        <v>7572</v>
      </c>
      <c r="E122" s="138"/>
      <c r="F122" s="134"/>
      <c r="G122" s="135">
        <v>60</v>
      </c>
      <c r="H122" s="137"/>
      <c r="I122" s="131" t="s">
        <v>10574</v>
      </c>
      <c r="T122" s="119">
        <v>0</v>
      </c>
      <c r="U122" s="163">
        <v>0</v>
      </c>
      <c r="V122" s="138"/>
      <c r="W122" s="267">
        <f t="shared" si="32"/>
        <v>60</v>
      </c>
      <c r="X122" s="282"/>
      <c r="Y122" s="281">
        <v>0</v>
      </c>
      <c r="Z122" s="282"/>
      <c r="AA122" s="281">
        <v>0</v>
      </c>
      <c r="AB122" s="282"/>
      <c r="AC122" s="281">
        <v>0</v>
      </c>
      <c r="AD122" s="282"/>
      <c r="AE122" s="297"/>
      <c r="AF122" s="282"/>
      <c r="AG122" s="297"/>
      <c r="AH122" s="282"/>
      <c r="AI122" s="297"/>
      <c r="AJ122" s="282"/>
      <c r="AK122" s="282"/>
      <c r="AL122" s="143"/>
      <c r="AM122" s="143"/>
      <c r="AN122" s="1238"/>
    </row>
    <row r="123" spans="1:40" ht="15" customHeight="1" x14ac:dyDescent="0.2">
      <c r="A123" s="134" t="s">
        <v>10699</v>
      </c>
      <c r="D123" s="139" t="s">
        <v>8148</v>
      </c>
      <c r="E123" s="138"/>
      <c r="F123" s="134"/>
      <c r="G123" s="135">
        <v>20</v>
      </c>
      <c r="H123" s="137"/>
      <c r="I123" s="131" t="s">
        <v>10574</v>
      </c>
      <c r="T123" s="119">
        <v>0</v>
      </c>
      <c r="U123" s="163">
        <v>0</v>
      </c>
      <c r="V123" s="138"/>
      <c r="W123" s="267">
        <f t="shared" si="32"/>
        <v>20</v>
      </c>
      <c r="X123" s="282"/>
      <c r="Y123" s="281">
        <v>0</v>
      </c>
      <c r="Z123" s="282"/>
      <c r="AA123" s="281">
        <v>0</v>
      </c>
      <c r="AB123" s="282"/>
      <c r="AC123" s="281">
        <v>0</v>
      </c>
      <c r="AD123" s="282"/>
      <c r="AE123" s="297"/>
      <c r="AF123" s="282"/>
      <c r="AG123" s="297"/>
      <c r="AH123" s="282"/>
      <c r="AI123" s="297"/>
      <c r="AJ123" s="282"/>
      <c r="AK123" s="282"/>
      <c r="AL123" s="143"/>
      <c r="AM123" s="143"/>
      <c r="AN123" s="1238"/>
    </row>
    <row r="124" spans="1:40" ht="15" customHeight="1" x14ac:dyDescent="0.2">
      <c r="A124" s="134" t="s">
        <v>10700</v>
      </c>
      <c r="D124" s="139" t="s">
        <v>8149</v>
      </c>
      <c r="E124" s="138"/>
      <c r="F124" s="134"/>
      <c r="G124" s="135">
        <v>20</v>
      </c>
      <c r="H124" s="137"/>
      <c r="I124" s="131" t="s">
        <v>10574</v>
      </c>
      <c r="T124" s="119">
        <v>0</v>
      </c>
      <c r="U124" s="163">
        <v>0</v>
      </c>
      <c r="V124" s="138"/>
      <c r="W124" s="267">
        <f t="shared" si="32"/>
        <v>20</v>
      </c>
      <c r="X124" s="282"/>
      <c r="Y124" s="281">
        <v>0</v>
      </c>
      <c r="Z124" s="282"/>
      <c r="AA124" s="281">
        <v>0</v>
      </c>
      <c r="AB124" s="282"/>
      <c r="AC124" s="281">
        <v>0</v>
      </c>
      <c r="AD124" s="282"/>
      <c r="AE124" s="297"/>
      <c r="AF124" s="282"/>
      <c r="AG124" s="297"/>
      <c r="AH124" s="282"/>
      <c r="AI124" s="297"/>
      <c r="AJ124" s="282"/>
      <c r="AK124" s="282"/>
      <c r="AL124" s="143"/>
      <c r="AM124" s="143"/>
      <c r="AN124" s="1238"/>
    </row>
    <row r="125" spans="1:40" ht="15" customHeight="1" x14ac:dyDescent="0.2">
      <c r="A125" s="134" t="s">
        <v>10701</v>
      </c>
      <c r="D125" s="139" t="s">
        <v>8120</v>
      </c>
      <c r="E125" s="138"/>
      <c r="F125" s="134"/>
      <c r="G125" s="135">
        <v>20</v>
      </c>
      <c r="H125" s="137"/>
      <c r="I125" s="131" t="s">
        <v>10574</v>
      </c>
      <c r="T125" s="119">
        <v>0</v>
      </c>
      <c r="U125" s="163">
        <v>0</v>
      </c>
      <c r="V125" s="138"/>
      <c r="W125" s="267">
        <f t="shared" si="32"/>
        <v>20</v>
      </c>
      <c r="X125" s="282"/>
      <c r="Y125" s="281">
        <v>0</v>
      </c>
      <c r="Z125" s="282"/>
      <c r="AA125" s="281">
        <v>0</v>
      </c>
      <c r="AB125" s="282"/>
      <c r="AC125" s="281">
        <v>0</v>
      </c>
      <c r="AD125" s="282"/>
      <c r="AE125" s="297"/>
      <c r="AF125" s="282"/>
      <c r="AG125" s="297"/>
      <c r="AH125" s="282"/>
      <c r="AI125" s="297"/>
      <c r="AJ125" s="282"/>
      <c r="AK125" s="282"/>
      <c r="AL125" s="143"/>
      <c r="AM125" s="143"/>
      <c r="AN125" s="1238"/>
    </row>
    <row r="126" spans="1:40" ht="15" customHeight="1" x14ac:dyDescent="0.2">
      <c r="A126" s="134" t="s">
        <v>10702</v>
      </c>
      <c r="B126" s="132"/>
      <c r="C126" s="133"/>
      <c r="D126" s="145" t="s">
        <v>7510</v>
      </c>
      <c r="E126" s="146"/>
      <c r="F126" s="140"/>
      <c r="G126" s="141">
        <v>20</v>
      </c>
      <c r="H126" s="147"/>
      <c r="I126" s="148" t="s">
        <v>10574</v>
      </c>
      <c r="T126" s="119">
        <v>0</v>
      </c>
      <c r="U126" s="163">
        <v>0</v>
      </c>
      <c r="V126" s="138"/>
      <c r="W126" s="267">
        <f t="shared" si="32"/>
        <v>20</v>
      </c>
      <c r="X126" s="282"/>
      <c r="Y126" s="281">
        <v>0</v>
      </c>
      <c r="Z126" s="282"/>
      <c r="AA126" s="281">
        <v>0</v>
      </c>
      <c r="AB126" s="282"/>
      <c r="AC126" s="281">
        <v>0</v>
      </c>
      <c r="AD126" s="282"/>
      <c r="AE126" s="297"/>
      <c r="AF126" s="282"/>
      <c r="AG126" s="297"/>
      <c r="AH126" s="282"/>
      <c r="AI126" s="297"/>
      <c r="AJ126" s="282"/>
      <c r="AK126" s="282"/>
      <c r="AL126" s="143"/>
      <c r="AM126" s="143"/>
      <c r="AN126" s="1238"/>
    </row>
    <row r="127" spans="1:40" ht="15" customHeight="1" x14ac:dyDescent="0.2">
      <c r="A127" s="134" t="s">
        <v>10703</v>
      </c>
      <c r="B127" s="132"/>
      <c r="C127" s="133"/>
      <c r="D127" s="147" t="s">
        <v>7574</v>
      </c>
      <c r="E127" s="140"/>
      <c r="F127" s="140"/>
      <c r="G127" s="141">
        <v>20</v>
      </c>
      <c r="H127" s="147"/>
      <c r="I127" s="140"/>
      <c r="J127" s="150"/>
      <c r="K127" s="149"/>
      <c r="L127" s="150"/>
      <c r="M127" s="149"/>
      <c r="N127" s="150"/>
      <c r="O127" s="149"/>
      <c r="P127" s="150"/>
      <c r="Q127" s="149"/>
      <c r="R127" s="150"/>
      <c r="S127" s="149"/>
      <c r="T127" s="119">
        <v>0</v>
      </c>
      <c r="U127" s="163">
        <v>0</v>
      </c>
      <c r="V127" s="138"/>
      <c r="W127" s="267">
        <f t="shared" si="32"/>
        <v>20</v>
      </c>
      <c r="X127" s="282"/>
      <c r="Y127" s="281">
        <v>0</v>
      </c>
      <c r="Z127" s="282"/>
      <c r="AA127" s="281">
        <v>0</v>
      </c>
      <c r="AB127" s="282"/>
      <c r="AC127" s="281">
        <v>0</v>
      </c>
      <c r="AD127" s="282"/>
      <c r="AE127" s="297"/>
      <c r="AF127" s="282"/>
      <c r="AG127" s="297"/>
      <c r="AH127" s="282"/>
      <c r="AI127" s="297"/>
      <c r="AJ127" s="282"/>
      <c r="AK127" s="282"/>
      <c r="AL127" s="143"/>
      <c r="AM127" s="143"/>
      <c r="AN127" s="1238"/>
    </row>
    <row r="128" spans="1:40" ht="15" customHeight="1" x14ac:dyDescent="0.2">
      <c r="A128" s="134" t="s">
        <v>10704</v>
      </c>
      <c r="B128" s="132"/>
      <c r="C128" s="133"/>
      <c r="D128" s="145" t="s">
        <v>8150</v>
      </c>
      <c r="E128" s="134"/>
      <c r="F128" s="134"/>
      <c r="G128" s="141">
        <v>20</v>
      </c>
      <c r="H128" s="137"/>
      <c r="I128" s="134"/>
      <c r="J128" s="144"/>
      <c r="K128" s="143"/>
      <c r="L128" s="144"/>
      <c r="M128" s="143"/>
      <c r="N128" s="144"/>
      <c r="O128" s="143"/>
      <c r="P128" s="144"/>
      <c r="Q128" s="143"/>
      <c r="R128" s="144"/>
      <c r="S128" s="143"/>
      <c r="T128" s="119">
        <v>0</v>
      </c>
      <c r="U128" s="163">
        <v>0</v>
      </c>
      <c r="V128" s="138"/>
      <c r="W128" s="267">
        <f t="shared" si="32"/>
        <v>20</v>
      </c>
      <c r="X128" s="282"/>
      <c r="Y128" s="281">
        <v>0</v>
      </c>
      <c r="Z128" s="282"/>
      <c r="AA128" s="281">
        <v>0</v>
      </c>
      <c r="AB128" s="282"/>
      <c r="AC128" s="281">
        <v>0</v>
      </c>
      <c r="AD128" s="282"/>
      <c r="AE128" s="297"/>
      <c r="AF128" s="282"/>
      <c r="AG128" s="297"/>
      <c r="AH128" s="282"/>
      <c r="AI128" s="297"/>
      <c r="AJ128" s="282"/>
      <c r="AK128" s="282"/>
      <c r="AL128" s="143"/>
      <c r="AM128" s="143"/>
      <c r="AN128" s="1238"/>
    </row>
    <row r="129" spans="1:40" ht="15" customHeight="1" x14ac:dyDescent="0.2">
      <c r="A129" s="134" t="s">
        <v>10705</v>
      </c>
      <c r="B129" s="132"/>
      <c r="C129" s="133"/>
      <c r="D129" s="145" t="s">
        <v>8122</v>
      </c>
      <c r="E129" s="134"/>
      <c r="F129" s="134"/>
      <c r="G129" s="141">
        <v>4</v>
      </c>
      <c r="H129" s="137"/>
      <c r="I129" s="134"/>
      <c r="J129" s="144"/>
      <c r="K129" s="143"/>
      <c r="L129" s="144"/>
      <c r="M129" s="143"/>
      <c r="N129" s="144"/>
      <c r="O129" s="143"/>
      <c r="P129" s="144"/>
      <c r="Q129" s="143"/>
      <c r="R129" s="144"/>
      <c r="S129" s="143"/>
      <c r="T129" s="119">
        <v>0</v>
      </c>
      <c r="U129" s="163">
        <v>0</v>
      </c>
      <c r="V129" s="138"/>
      <c r="W129" s="267">
        <f t="shared" si="32"/>
        <v>4</v>
      </c>
      <c r="X129" s="282"/>
      <c r="Y129" s="281">
        <v>0</v>
      </c>
      <c r="Z129" s="282"/>
      <c r="AA129" s="281">
        <v>0</v>
      </c>
      <c r="AB129" s="282"/>
      <c r="AC129" s="281">
        <v>0</v>
      </c>
      <c r="AD129" s="282"/>
      <c r="AE129" s="297"/>
      <c r="AF129" s="282"/>
      <c r="AG129" s="297"/>
      <c r="AH129" s="282"/>
      <c r="AI129" s="297"/>
      <c r="AJ129" s="282"/>
      <c r="AK129" s="282"/>
      <c r="AL129" s="143"/>
      <c r="AM129" s="143"/>
      <c r="AN129" s="1238"/>
    </row>
    <row r="130" spans="1:40" ht="15" customHeight="1" x14ac:dyDescent="0.2">
      <c r="A130" s="134" t="s">
        <v>10706</v>
      </c>
      <c r="B130" s="132"/>
      <c r="C130" s="133"/>
      <c r="D130" s="145" t="s">
        <v>8152</v>
      </c>
      <c r="E130" s="134"/>
      <c r="F130" s="134"/>
      <c r="G130" s="141">
        <v>4</v>
      </c>
      <c r="H130" s="137"/>
      <c r="I130" s="134"/>
      <c r="J130" s="144"/>
      <c r="K130" s="143"/>
      <c r="L130" s="144"/>
      <c r="M130" s="143"/>
      <c r="N130" s="144"/>
      <c r="O130" s="143"/>
      <c r="P130" s="144"/>
      <c r="Q130" s="143"/>
      <c r="R130" s="144"/>
      <c r="S130" s="143"/>
      <c r="T130" s="119">
        <v>0</v>
      </c>
      <c r="U130" s="163">
        <v>0</v>
      </c>
      <c r="V130" s="138"/>
      <c r="W130" s="267">
        <f t="shared" si="32"/>
        <v>4</v>
      </c>
      <c r="X130" s="282"/>
      <c r="Y130" s="281">
        <v>0</v>
      </c>
      <c r="Z130" s="282"/>
      <c r="AA130" s="281">
        <v>0</v>
      </c>
      <c r="AB130" s="282"/>
      <c r="AC130" s="281">
        <v>0</v>
      </c>
      <c r="AD130" s="282"/>
      <c r="AE130" s="297"/>
      <c r="AF130" s="282"/>
      <c r="AG130" s="297"/>
      <c r="AH130" s="282"/>
      <c r="AI130" s="297"/>
      <c r="AJ130" s="282"/>
      <c r="AK130" s="282"/>
      <c r="AL130" s="143"/>
      <c r="AM130" s="143"/>
      <c r="AN130" s="1238"/>
    </row>
    <row r="131" spans="1:40" ht="15" customHeight="1" x14ac:dyDescent="0.2">
      <c r="A131" s="134" t="s">
        <v>10707</v>
      </c>
      <c r="B131" s="132"/>
      <c r="C131" s="133"/>
      <c r="D131" s="145" t="s">
        <v>8124</v>
      </c>
      <c r="E131" s="134"/>
      <c r="F131" s="134"/>
      <c r="G131" s="141">
        <v>4</v>
      </c>
      <c r="H131" s="137"/>
      <c r="I131" s="134"/>
      <c r="J131" s="144"/>
      <c r="K131" s="143"/>
      <c r="L131" s="144"/>
      <c r="M131" s="143"/>
      <c r="N131" s="144"/>
      <c r="O131" s="143"/>
      <c r="P131" s="144"/>
      <c r="Q131" s="143"/>
      <c r="R131" s="144"/>
      <c r="S131" s="143"/>
      <c r="T131" s="119">
        <v>0</v>
      </c>
      <c r="U131" s="163">
        <v>0</v>
      </c>
      <c r="V131" s="138"/>
      <c r="W131" s="267">
        <f t="shared" si="32"/>
        <v>4</v>
      </c>
      <c r="X131" s="282"/>
      <c r="Y131" s="281">
        <v>0</v>
      </c>
      <c r="Z131" s="282"/>
      <c r="AA131" s="281">
        <v>0</v>
      </c>
      <c r="AB131" s="282"/>
      <c r="AC131" s="281">
        <v>0</v>
      </c>
      <c r="AD131" s="282"/>
      <c r="AE131" s="297"/>
      <c r="AF131" s="282"/>
      <c r="AG131" s="297"/>
      <c r="AH131" s="282"/>
      <c r="AI131" s="297"/>
      <c r="AJ131" s="282"/>
      <c r="AK131" s="282"/>
      <c r="AL131" s="143"/>
      <c r="AM131" s="143"/>
      <c r="AN131" s="1238"/>
    </row>
    <row r="132" spans="1:40" ht="15" customHeight="1" x14ac:dyDescent="0.2">
      <c r="A132" s="134" t="s">
        <v>10708</v>
      </c>
      <c r="B132" s="132"/>
      <c r="C132" s="133"/>
      <c r="D132" s="145" t="s">
        <v>7508</v>
      </c>
      <c r="E132" s="134"/>
      <c r="F132" s="134"/>
      <c r="G132" s="141">
        <v>20</v>
      </c>
      <c r="H132" s="137"/>
      <c r="I132" s="134"/>
      <c r="J132" s="144"/>
      <c r="K132" s="143"/>
      <c r="L132" s="144"/>
      <c r="M132" s="143"/>
      <c r="N132" s="144"/>
      <c r="O132" s="143"/>
      <c r="P132" s="144"/>
      <c r="Q132" s="143"/>
      <c r="R132" s="144"/>
      <c r="S132" s="143"/>
      <c r="T132" s="119">
        <v>0</v>
      </c>
      <c r="U132" s="163">
        <v>0</v>
      </c>
      <c r="V132" s="138"/>
      <c r="W132" s="267">
        <f t="shared" si="32"/>
        <v>20</v>
      </c>
      <c r="X132" s="282"/>
      <c r="Y132" s="281">
        <v>0</v>
      </c>
      <c r="Z132" s="282"/>
      <c r="AA132" s="281">
        <v>0</v>
      </c>
      <c r="AB132" s="282"/>
      <c r="AC132" s="281">
        <v>0</v>
      </c>
      <c r="AD132" s="282"/>
      <c r="AE132" s="297"/>
      <c r="AF132" s="282"/>
      <c r="AG132" s="297"/>
      <c r="AH132" s="282"/>
      <c r="AI132" s="297"/>
      <c r="AJ132" s="282"/>
      <c r="AK132" s="282"/>
      <c r="AL132" s="143"/>
      <c r="AM132" s="143"/>
      <c r="AN132" s="1238"/>
    </row>
    <row r="133" spans="1:40" ht="15" customHeight="1" x14ac:dyDescent="0.2">
      <c r="A133" s="134" t="s">
        <v>10709</v>
      </c>
      <c r="B133" s="132"/>
      <c r="C133" s="151"/>
      <c r="D133" s="145" t="s">
        <v>8154</v>
      </c>
      <c r="E133" s="134"/>
      <c r="F133" s="134"/>
      <c r="G133" s="141">
        <v>20</v>
      </c>
      <c r="H133" s="137"/>
      <c r="I133" s="134"/>
      <c r="J133" s="144"/>
      <c r="K133" s="143"/>
      <c r="L133" s="144"/>
      <c r="M133" s="143"/>
      <c r="N133" s="144"/>
      <c r="O133" s="143"/>
      <c r="P133" s="144"/>
      <c r="Q133" s="143"/>
      <c r="R133" s="144"/>
      <c r="S133" s="143"/>
      <c r="T133" s="119">
        <v>0</v>
      </c>
      <c r="U133" s="163">
        <v>0</v>
      </c>
      <c r="V133" s="138"/>
      <c r="W133" s="267">
        <f t="shared" si="32"/>
        <v>20</v>
      </c>
      <c r="X133" s="282"/>
      <c r="Y133" s="281">
        <v>0</v>
      </c>
      <c r="Z133" s="282"/>
      <c r="AA133" s="281">
        <v>0</v>
      </c>
      <c r="AB133" s="282"/>
      <c r="AC133" s="281">
        <v>0</v>
      </c>
      <c r="AD133" s="282"/>
      <c r="AE133" s="297"/>
      <c r="AF133" s="282"/>
      <c r="AG133" s="297"/>
      <c r="AH133" s="282"/>
      <c r="AI133" s="297"/>
      <c r="AJ133" s="282"/>
      <c r="AK133" s="282"/>
      <c r="AL133" s="143"/>
      <c r="AM133" s="143"/>
      <c r="AN133" s="1238"/>
    </row>
    <row r="134" spans="1:40" ht="15" customHeight="1" x14ac:dyDescent="0.2">
      <c r="A134" s="134" t="s">
        <v>10710</v>
      </c>
      <c r="D134" s="145" t="s">
        <v>8156</v>
      </c>
      <c r="E134" s="134"/>
      <c r="F134" s="134"/>
      <c r="G134" s="141">
        <v>20</v>
      </c>
      <c r="H134" s="137"/>
      <c r="I134" s="134"/>
      <c r="J134" s="144"/>
      <c r="K134" s="143"/>
      <c r="L134" s="144"/>
      <c r="M134" s="143"/>
      <c r="N134" s="144"/>
      <c r="O134" s="143"/>
      <c r="P134" s="144"/>
      <c r="Q134" s="143"/>
      <c r="R134" s="144"/>
      <c r="S134" s="143"/>
      <c r="T134" s="119">
        <v>0</v>
      </c>
      <c r="U134" s="163">
        <v>0</v>
      </c>
      <c r="V134" s="138"/>
      <c r="W134" s="267">
        <f t="shared" si="32"/>
        <v>20</v>
      </c>
      <c r="X134" s="282"/>
      <c r="Y134" s="281">
        <v>0</v>
      </c>
      <c r="Z134" s="282"/>
      <c r="AA134" s="281">
        <v>0</v>
      </c>
      <c r="AB134" s="282"/>
      <c r="AC134" s="281">
        <v>0</v>
      </c>
      <c r="AD134" s="282"/>
      <c r="AE134" s="297"/>
      <c r="AF134" s="282"/>
      <c r="AG134" s="297"/>
      <c r="AH134" s="282"/>
      <c r="AI134" s="297"/>
      <c r="AJ134" s="282"/>
      <c r="AK134" s="282"/>
      <c r="AL134" s="143"/>
      <c r="AM134" s="143"/>
      <c r="AN134" s="1238"/>
    </row>
    <row r="135" spans="1:40" ht="15" customHeight="1" x14ac:dyDescent="0.2">
      <c r="A135" s="134" t="s">
        <v>10711</v>
      </c>
      <c r="D135" s="147" t="s">
        <v>8158</v>
      </c>
      <c r="E135" s="152"/>
      <c r="F135" s="140"/>
      <c r="G135" s="141">
        <v>20</v>
      </c>
      <c r="H135" s="147"/>
      <c r="I135" s="140"/>
      <c r="J135" s="150"/>
      <c r="K135" s="149"/>
      <c r="L135" s="150"/>
      <c r="M135" s="149"/>
      <c r="N135" s="150"/>
      <c r="O135" s="149"/>
      <c r="P135" s="150"/>
      <c r="Q135" s="149"/>
      <c r="R135" s="150"/>
      <c r="S135" s="149"/>
      <c r="T135" s="119">
        <v>0</v>
      </c>
      <c r="U135" s="163">
        <v>0</v>
      </c>
      <c r="V135" s="138"/>
      <c r="W135" s="267">
        <f t="shared" si="32"/>
        <v>20</v>
      </c>
      <c r="X135" s="282"/>
      <c r="Y135" s="281">
        <v>0</v>
      </c>
      <c r="Z135" s="282"/>
      <c r="AA135" s="281">
        <v>0</v>
      </c>
      <c r="AB135" s="282"/>
      <c r="AC135" s="281">
        <v>0</v>
      </c>
      <c r="AD135" s="282"/>
      <c r="AE135" s="297"/>
      <c r="AF135" s="282"/>
      <c r="AG135" s="297"/>
      <c r="AH135" s="282"/>
      <c r="AI135" s="297"/>
      <c r="AJ135" s="282"/>
      <c r="AK135" s="282"/>
      <c r="AL135" s="143"/>
      <c r="AM135" s="143"/>
      <c r="AN135" s="1238"/>
    </row>
    <row r="136" spans="1:40" ht="15" customHeight="1" x14ac:dyDescent="0.2">
      <c r="A136" s="134" t="s">
        <v>10712</v>
      </c>
      <c r="D136" s="137" t="s">
        <v>8160</v>
      </c>
      <c r="E136" s="134"/>
      <c r="F136" s="134"/>
      <c r="G136" s="135">
        <v>20</v>
      </c>
      <c r="H136" s="137"/>
      <c r="I136" s="134"/>
      <c r="J136" s="144"/>
      <c r="K136" s="143"/>
      <c r="L136" s="144"/>
      <c r="M136" s="143"/>
      <c r="N136" s="144"/>
      <c r="O136" s="143"/>
      <c r="P136" s="144"/>
      <c r="Q136" s="143"/>
      <c r="R136" s="144"/>
      <c r="S136" s="143"/>
      <c r="T136" s="119">
        <v>0</v>
      </c>
      <c r="U136" s="163">
        <v>0</v>
      </c>
      <c r="V136" s="138"/>
      <c r="W136" s="267">
        <f t="shared" si="32"/>
        <v>20</v>
      </c>
      <c r="X136" s="282"/>
      <c r="Y136" s="281">
        <v>0</v>
      </c>
      <c r="Z136" s="282"/>
      <c r="AA136" s="281">
        <v>0</v>
      </c>
      <c r="AB136" s="282"/>
      <c r="AC136" s="281">
        <v>0</v>
      </c>
      <c r="AD136" s="282"/>
      <c r="AE136" s="297"/>
      <c r="AF136" s="282"/>
      <c r="AG136" s="297"/>
      <c r="AH136" s="282"/>
      <c r="AI136" s="297"/>
      <c r="AJ136" s="282"/>
      <c r="AK136" s="282"/>
      <c r="AL136" s="143"/>
      <c r="AM136" s="143"/>
      <c r="AN136" s="1238"/>
    </row>
    <row r="137" spans="1:40" ht="15" customHeight="1" x14ac:dyDescent="0.2">
      <c r="A137" s="134" t="s">
        <v>10713</v>
      </c>
      <c r="D137" s="137" t="s">
        <v>8433</v>
      </c>
      <c r="E137" s="134"/>
      <c r="F137" s="134"/>
      <c r="G137" s="135">
        <v>4</v>
      </c>
      <c r="H137" s="137"/>
      <c r="I137" s="134"/>
      <c r="J137" s="144"/>
      <c r="K137" s="143"/>
      <c r="L137" s="144"/>
      <c r="M137" s="143"/>
      <c r="N137" s="144"/>
      <c r="O137" s="143"/>
      <c r="P137" s="144"/>
      <c r="Q137" s="143"/>
      <c r="R137" s="144"/>
      <c r="S137" s="143"/>
      <c r="T137" s="119">
        <v>0</v>
      </c>
      <c r="U137" s="163">
        <v>0</v>
      </c>
      <c r="V137" s="138"/>
      <c r="W137" s="267">
        <f t="shared" si="32"/>
        <v>4</v>
      </c>
      <c r="X137" s="282"/>
      <c r="Y137" s="281">
        <v>0</v>
      </c>
      <c r="Z137" s="282"/>
      <c r="AA137" s="281">
        <v>0</v>
      </c>
      <c r="AB137" s="282"/>
      <c r="AC137" s="281">
        <v>0</v>
      </c>
      <c r="AD137" s="282"/>
      <c r="AE137" s="297"/>
      <c r="AF137" s="282"/>
      <c r="AG137" s="297"/>
      <c r="AH137" s="282"/>
      <c r="AI137" s="297"/>
      <c r="AJ137" s="282"/>
      <c r="AK137" s="282"/>
      <c r="AL137" s="143"/>
      <c r="AM137" s="143"/>
      <c r="AN137" s="1238"/>
    </row>
    <row r="138" spans="1:40" ht="15" customHeight="1" x14ac:dyDescent="0.2">
      <c r="A138" s="134" t="s">
        <v>10714</v>
      </c>
      <c r="D138" s="137" t="s">
        <v>8169</v>
      </c>
      <c r="E138" s="134"/>
      <c r="F138" s="134"/>
      <c r="G138" s="135">
        <v>20</v>
      </c>
      <c r="H138" s="137"/>
      <c r="I138" s="134"/>
      <c r="J138" s="144"/>
      <c r="K138" s="143"/>
      <c r="L138" s="144"/>
      <c r="M138" s="143"/>
      <c r="N138" s="144"/>
      <c r="O138" s="143"/>
      <c r="P138" s="144"/>
      <c r="Q138" s="143"/>
      <c r="R138" s="144"/>
      <c r="S138" s="143"/>
      <c r="T138" s="119">
        <v>0</v>
      </c>
      <c r="U138" s="163">
        <v>0</v>
      </c>
      <c r="V138" s="138"/>
      <c r="W138" s="267">
        <f t="shared" si="32"/>
        <v>20</v>
      </c>
      <c r="X138" s="282"/>
      <c r="Y138" s="281">
        <v>0</v>
      </c>
      <c r="Z138" s="282"/>
      <c r="AA138" s="281">
        <v>0</v>
      </c>
      <c r="AB138" s="282"/>
      <c r="AC138" s="281">
        <v>0</v>
      </c>
      <c r="AD138" s="282"/>
      <c r="AE138" s="297"/>
      <c r="AF138" s="282"/>
      <c r="AG138" s="297"/>
      <c r="AH138" s="282"/>
      <c r="AI138" s="297"/>
      <c r="AJ138" s="282"/>
      <c r="AK138" s="282"/>
      <c r="AL138" s="143"/>
      <c r="AM138" s="143"/>
      <c r="AN138" s="1238"/>
    </row>
    <row r="139" spans="1:40" ht="15" customHeight="1" x14ac:dyDescent="0.2">
      <c r="A139" s="134" t="s">
        <v>10715</v>
      </c>
      <c r="D139" s="137" t="s">
        <v>8436</v>
      </c>
      <c r="E139" s="134"/>
      <c r="F139" s="134"/>
      <c r="G139" s="135">
        <v>4</v>
      </c>
      <c r="H139" s="137"/>
      <c r="I139" s="134"/>
      <c r="J139" s="144"/>
      <c r="K139" s="143"/>
      <c r="L139" s="144"/>
      <c r="M139" s="143"/>
      <c r="N139" s="144"/>
      <c r="O139" s="143"/>
      <c r="P139" s="144"/>
      <c r="Q139" s="143"/>
      <c r="R139" s="144"/>
      <c r="S139" s="143"/>
      <c r="T139" s="119">
        <v>0</v>
      </c>
      <c r="U139" s="163">
        <v>0</v>
      </c>
      <c r="V139" s="138"/>
      <c r="W139" s="267">
        <f t="shared" si="32"/>
        <v>4</v>
      </c>
      <c r="X139" s="282"/>
      <c r="Y139" s="281">
        <v>0</v>
      </c>
      <c r="Z139" s="282"/>
      <c r="AA139" s="281">
        <v>0</v>
      </c>
      <c r="AB139" s="282"/>
      <c r="AC139" s="281">
        <v>0</v>
      </c>
      <c r="AD139" s="282"/>
      <c r="AE139" s="297"/>
      <c r="AF139" s="282"/>
      <c r="AG139" s="297"/>
      <c r="AH139" s="282"/>
      <c r="AI139" s="297"/>
      <c r="AJ139" s="282"/>
      <c r="AK139" s="282"/>
      <c r="AL139" s="143"/>
      <c r="AM139" s="143"/>
      <c r="AN139" s="1238"/>
    </row>
    <row r="140" spans="1:40" ht="15" customHeight="1" x14ac:dyDescent="0.2">
      <c r="A140" s="134" t="s">
        <v>10716</v>
      </c>
      <c r="D140" s="137" t="s">
        <v>8171</v>
      </c>
      <c r="E140" s="134"/>
      <c r="F140" s="134"/>
      <c r="G140" s="135">
        <v>20</v>
      </c>
      <c r="H140" s="137"/>
      <c r="I140" s="134"/>
      <c r="J140" s="144"/>
      <c r="K140" s="143"/>
      <c r="L140" s="144"/>
      <c r="M140" s="143"/>
      <c r="N140" s="144"/>
      <c r="O140" s="143"/>
      <c r="P140" s="144"/>
      <c r="Q140" s="143"/>
      <c r="R140" s="144"/>
      <c r="S140" s="143"/>
      <c r="T140" s="119">
        <v>0</v>
      </c>
      <c r="U140" s="163">
        <v>0</v>
      </c>
      <c r="V140" s="138"/>
      <c r="W140" s="267">
        <f t="shared" si="32"/>
        <v>20</v>
      </c>
      <c r="X140" s="282"/>
      <c r="Y140" s="281">
        <v>0</v>
      </c>
      <c r="Z140" s="282"/>
      <c r="AA140" s="281">
        <v>0</v>
      </c>
      <c r="AB140" s="282"/>
      <c r="AC140" s="281">
        <v>0</v>
      </c>
      <c r="AD140" s="282"/>
      <c r="AE140" s="297"/>
      <c r="AF140" s="282"/>
      <c r="AG140" s="297"/>
      <c r="AH140" s="282"/>
      <c r="AI140" s="297"/>
      <c r="AJ140" s="282"/>
      <c r="AK140" s="282"/>
      <c r="AL140" s="143"/>
      <c r="AM140" s="143"/>
      <c r="AN140" s="1238"/>
    </row>
    <row r="141" spans="1:40" ht="15" customHeight="1" x14ac:dyDescent="0.2">
      <c r="A141" s="134" t="s">
        <v>10717</v>
      </c>
      <c r="D141" s="137" t="s">
        <v>8438</v>
      </c>
      <c r="E141" s="134"/>
      <c r="F141" s="134"/>
      <c r="G141" s="135">
        <v>4</v>
      </c>
      <c r="H141" s="137"/>
      <c r="I141" s="134"/>
      <c r="J141" s="144"/>
      <c r="K141" s="143"/>
      <c r="L141" s="144"/>
      <c r="M141" s="143"/>
      <c r="N141" s="144"/>
      <c r="O141" s="143"/>
      <c r="P141" s="144"/>
      <c r="Q141" s="143"/>
      <c r="R141" s="144"/>
      <c r="S141" s="143"/>
      <c r="T141" s="119">
        <v>0</v>
      </c>
      <c r="U141" s="163">
        <v>0</v>
      </c>
      <c r="V141" s="138"/>
      <c r="W141" s="267">
        <f t="shared" si="32"/>
        <v>4</v>
      </c>
      <c r="X141" s="282"/>
      <c r="Y141" s="281">
        <v>0</v>
      </c>
      <c r="Z141" s="282"/>
      <c r="AA141" s="281">
        <v>0</v>
      </c>
      <c r="AB141" s="282"/>
      <c r="AC141" s="281">
        <v>0</v>
      </c>
      <c r="AD141" s="282"/>
      <c r="AE141" s="297"/>
      <c r="AF141" s="282"/>
      <c r="AG141" s="297"/>
      <c r="AH141" s="282"/>
      <c r="AI141" s="297"/>
      <c r="AJ141" s="282"/>
      <c r="AK141" s="282"/>
      <c r="AL141" s="143"/>
      <c r="AM141" s="143"/>
      <c r="AN141" s="1238"/>
    </row>
    <row r="142" spans="1:40" ht="15" customHeight="1" x14ac:dyDescent="0.2">
      <c r="A142" s="134" t="s">
        <v>10718</v>
      </c>
      <c r="D142" s="137" t="s">
        <v>8440</v>
      </c>
      <c r="G142" s="135">
        <v>20</v>
      </c>
      <c r="T142" s="119">
        <v>0</v>
      </c>
      <c r="U142" s="163">
        <v>0</v>
      </c>
      <c r="V142" s="138"/>
      <c r="W142" s="267">
        <f t="shared" si="32"/>
        <v>20</v>
      </c>
      <c r="X142" s="282"/>
      <c r="Y142" s="281">
        <v>0</v>
      </c>
      <c r="Z142" s="282"/>
      <c r="AA142" s="281">
        <v>0</v>
      </c>
      <c r="AB142" s="282"/>
      <c r="AC142" s="281">
        <v>0</v>
      </c>
      <c r="AD142" s="282"/>
      <c r="AE142" s="297"/>
      <c r="AF142" s="282"/>
      <c r="AG142" s="297"/>
      <c r="AH142" s="282"/>
      <c r="AI142" s="297"/>
      <c r="AJ142" s="282"/>
      <c r="AK142" s="282"/>
      <c r="AL142" s="143"/>
      <c r="AM142" s="143"/>
      <c r="AN142" s="1238"/>
    </row>
    <row r="143" spans="1:40" ht="15" customHeight="1" x14ac:dyDescent="0.2">
      <c r="A143" s="134" t="s">
        <v>10719</v>
      </c>
      <c r="D143" s="153" t="s">
        <v>7887</v>
      </c>
      <c r="E143" s="134"/>
      <c r="G143" s="135">
        <v>20</v>
      </c>
      <c r="T143" s="119">
        <v>0</v>
      </c>
      <c r="U143" s="163">
        <v>0</v>
      </c>
      <c r="V143" s="138"/>
      <c r="W143" s="267">
        <f t="shared" si="32"/>
        <v>20</v>
      </c>
      <c r="X143" s="282"/>
      <c r="Y143" s="281">
        <v>0</v>
      </c>
      <c r="Z143" s="282"/>
      <c r="AA143" s="281">
        <v>0</v>
      </c>
      <c r="AB143" s="282"/>
      <c r="AC143" s="281">
        <v>0</v>
      </c>
      <c r="AD143" s="282"/>
      <c r="AE143" s="297"/>
      <c r="AF143" s="282"/>
      <c r="AG143" s="297"/>
      <c r="AH143" s="282"/>
      <c r="AI143" s="297"/>
      <c r="AJ143" s="282"/>
      <c r="AK143" s="282"/>
      <c r="AL143" s="143"/>
      <c r="AM143" s="143"/>
      <c r="AN143" s="1238"/>
    </row>
    <row r="144" spans="1:40" ht="15" customHeight="1" x14ac:dyDescent="0.2">
      <c r="A144" s="134" t="s">
        <v>10720</v>
      </c>
      <c r="D144" s="153" t="s">
        <v>8443</v>
      </c>
      <c r="E144" s="134"/>
      <c r="G144" s="135">
        <v>10</v>
      </c>
      <c r="T144" s="119">
        <v>0</v>
      </c>
      <c r="U144" s="163">
        <v>0</v>
      </c>
      <c r="V144" s="138"/>
      <c r="W144" s="267">
        <f t="shared" si="32"/>
        <v>10</v>
      </c>
      <c r="X144" s="282"/>
      <c r="Y144" s="281">
        <v>0</v>
      </c>
      <c r="Z144" s="282"/>
      <c r="AA144" s="281">
        <v>0</v>
      </c>
      <c r="AB144" s="282"/>
      <c r="AC144" s="281">
        <v>0</v>
      </c>
      <c r="AD144" s="282"/>
      <c r="AE144" s="297"/>
      <c r="AF144" s="282"/>
      <c r="AG144" s="297"/>
      <c r="AH144" s="282"/>
      <c r="AI144" s="297"/>
      <c r="AJ144" s="282"/>
      <c r="AK144" s="282"/>
      <c r="AL144" s="143"/>
      <c r="AM144" s="143"/>
      <c r="AN144" s="1238"/>
    </row>
    <row r="145" spans="1:40" ht="15" customHeight="1" x14ac:dyDescent="0.2">
      <c r="A145" s="134" t="s">
        <v>10721</v>
      </c>
      <c r="D145" s="153" t="s">
        <v>10722</v>
      </c>
      <c r="E145" s="134"/>
      <c r="G145" s="135">
        <v>20</v>
      </c>
      <c r="T145" s="119">
        <v>0</v>
      </c>
      <c r="U145" s="163">
        <v>0</v>
      </c>
      <c r="V145" s="138"/>
      <c r="W145" s="267">
        <f t="shared" si="32"/>
        <v>20</v>
      </c>
      <c r="X145" s="282"/>
      <c r="Y145" s="281">
        <v>0</v>
      </c>
      <c r="Z145" s="282"/>
      <c r="AA145" s="281">
        <v>0</v>
      </c>
      <c r="AB145" s="282"/>
      <c r="AC145" s="281">
        <v>0</v>
      </c>
      <c r="AD145" s="282"/>
      <c r="AE145" s="297"/>
      <c r="AF145" s="282"/>
      <c r="AG145" s="297"/>
      <c r="AH145" s="282"/>
      <c r="AI145" s="297"/>
      <c r="AJ145" s="282"/>
      <c r="AK145" s="282"/>
      <c r="AL145" s="143"/>
      <c r="AM145" s="143"/>
      <c r="AN145" s="1238"/>
    </row>
    <row r="146" spans="1:40" ht="15" customHeight="1" x14ac:dyDescent="0.2">
      <c r="A146" s="134" t="s">
        <v>10723</v>
      </c>
      <c r="D146" s="153" t="s">
        <v>7548</v>
      </c>
      <c r="E146" s="134"/>
      <c r="G146" s="135">
        <v>20</v>
      </c>
      <c r="T146" s="119">
        <v>0</v>
      </c>
      <c r="U146" s="163">
        <v>0</v>
      </c>
      <c r="V146" s="138"/>
      <c r="W146" s="267">
        <f t="shared" si="32"/>
        <v>20</v>
      </c>
      <c r="X146" s="282"/>
      <c r="Y146" s="281">
        <v>0</v>
      </c>
      <c r="Z146" s="282"/>
      <c r="AA146" s="281">
        <v>0</v>
      </c>
      <c r="AB146" s="282"/>
      <c r="AC146" s="281">
        <v>0</v>
      </c>
      <c r="AD146" s="282"/>
      <c r="AE146" s="297"/>
      <c r="AF146" s="282"/>
      <c r="AG146" s="297"/>
      <c r="AH146" s="282"/>
      <c r="AI146" s="297"/>
      <c r="AJ146" s="282"/>
      <c r="AK146" s="282"/>
      <c r="AL146" s="143"/>
      <c r="AM146" s="143"/>
      <c r="AN146" s="1238"/>
    </row>
    <row r="147" spans="1:40" ht="15" customHeight="1" x14ac:dyDescent="0.2">
      <c r="A147" s="134" t="s">
        <v>10724</v>
      </c>
      <c r="D147" s="153" t="s">
        <v>9550</v>
      </c>
      <c r="E147" s="134"/>
      <c r="G147" s="135">
        <v>20</v>
      </c>
      <c r="T147" s="119">
        <v>0</v>
      </c>
      <c r="U147" s="163">
        <v>0</v>
      </c>
      <c r="V147" s="138"/>
      <c r="W147" s="267">
        <f t="shared" si="32"/>
        <v>20</v>
      </c>
      <c r="X147" s="282"/>
      <c r="Y147" s="281">
        <v>0</v>
      </c>
      <c r="Z147" s="282"/>
      <c r="AA147" s="281">
        <v>0</v>
      </c>
      <c r="AB147" s="282"/>
      <c r="AC147" s="281">
        <v>0</v>
      </c>
      <c r="AD147" s="282"/>
      <c r="AE147" s="297"/>
      <c r="AF147" s="282"/>
      <c r="AG147" s="297"/>
      <c r="AH147" s="282"/>
      <c r="AI147" s="297"/>
      <c r="AJ147" s="282"/>
      <c r="AK147" s="282"/>
      <c r="AL147" s="143"/>
      <c r="AM147" s="143"/>
      <c r="AN147" s="1238"/>
    </row>
    <row r="148" spans="1:40" ht="15" customHeight="1" x14ac:dyDescent="0.2">
      <c r="A148" s="134" t="s">
        <v>10725</v>
      </c>
      <c r="D148" s="153" t="s">
        <v>8173</v>
      </c>
      <c r="E148" s="134"/>
      <c r="G148" s="135">
        <v>20</v>
      </c>
      <c r="T148" s="119">
        <v>0</v>
      </c>
      <c r="U148" s="163">
        <v>0</v>
      </c>
      <c r="V148" s="138"/>
      <c r="W148" s="267">
        <f t="shared" si="32"/>
        <v>20</v>
      </c>
      <c r="X148" s="282"/>
      <c r="Y148" s="281">
        <v>0</v>
      </c>
      <c r="Z148" s="282"/>
      <c r="AA148" s="281">
        <v>0</v>
      </c>
      <c r="AB148" s="282"/>
      <c r="AC148" s="281">
        <v>0</v>
      </c>
      <c r="AD148" s="282"/>
      <c r="AE148" s="297"/>
      <c r="AF148" s="282"/>
      <c r="AG148" s="297"/>
      <c r="AH148" s="282"/>
      <c r="AI148" s="297"/>
      <c r="AJ148" s="282"/>
      <c r="AK148" s="282"/>
      <c r="AL148" s="143"/>
      <c r="AM148" s="143"/>
      <c r="AN148" s="1238"/>
    </row>
    <row r="149" spans="1:40" ht="15" customHeight="1" x14ac:dyDescent="0.2">
      <c r="A149" s="134" t="s">
        <v>10726</v>
      </c>
      <c r="D149" s="153" t="s">
        <v>10727</v>
      </c>
      <c r="E149" s="134"/>
      <c r="G149" s="135">
        <v>10</v>
      </c>
      <c r="T149" s="119">
        <v>0</v>
      </c>
      <c r="U149" s="163">
        <v>0</v>
      </c>
      <c r="V149" s="138"/>
      <c r="W149" s="267">
        <f t="shared" si="32"/>
        <v>10</v>
      </c>
      <c r="X149" s="282"/>
      <c r="Y149" s="281">
        <v>0</v>
      </c>
      <c r="Z149" s="282"/>
      <c r="AA149" s="281">
        <v>0</v>
      </c>
      <c r="AB149" s="282"/>
      <c r="AC149" s="281">
        <v>0</v>
      </c>
      <c r="AD149" s="282"/>
      <c r="AE149" s="297"/>
      <c r="AF149" s="282"/>
      <c r="AG149" s="297"/>
      <c r="AH149" s="282"/>
      <c r="AI149" s="297"/>
      <c r="AJ149" s="282"/>
      <c r="AK149" s="282"/>
      <c r="AL149" s="143"/>
      <c r="AM149" s="143"/>
      <c r="AN149" s="1238"/>
    </row>
    <row r="150" spans="1:40" ht="15" customHeight="1" x14ac:dyDescent="0.2">
      <c r="A150" s="134" t="s">
        <v>10728</v>
      </c>
      <c r="D150" s="153" t="s">
        <v>8175</v>
      </c>
      <c r="E150" s="134"/>
      <c r="G150" s="135">
        <v>20</v>
      </c>
      <c r="T150" s="119">
        <v>0</v>
      </c>
      <c r="U150" s="163">
        <v>0</v>
      </c>
      <c r="V150" s="138"/>
      <c r="W150" s="267">
        <f t="shared" si="32"/>
        <v>20</v>
      </c>
      <c r="X150" s="282"/>
      <c r="Y150" s="281">
        <v>0</v>
      </c>
      <c r="Z150" s="282"/>
      <c r="AA150" s="281">
        <v>0</v>
      </c>
      <c r="AB150" s="282"/>
      <c r="AC150" s="281">
        <v>0</v>
      </c>
      <c r="AD150" s="282"/>
      <c r="AE150" s="297"/>
      <c r="AF150" s="282"/>
      <c r="AG150" s="297"/>
      <c r="AH150" s="282"/>
      <c r="AI150" s="297"/>
      <c r="AJ150" s="282"/>
      <c r="AK150" s="282"/>
      <c r="AL150" s="143"/>
      <c r="AM150" s="143"/>
      <c r="AN150" s="1238"/>
    </row>
    <row r="151" spans="1:40" ht="15" customHeight="1" x14ac:dyDescent="0.2">
      <c r="A151" s="134" t="s">
        <v>10729</v>
      </c>
      <c r="D151" s="153" t="s">
        <v>8177</v>
      </c>
      <c r="E151" s="134"/>
      <c r="G151" s="135">
        <v>20</v>
      </c>
      <c r="T151" s="119">
        <v>0</v>
      </c>
      <c r="U151" s="163">
        <v>0</v>
      </c>
      <c r="V151" s="138"/>
      <c r="W151" s="267">
        <f t="shared" si="32"/>
        <v>20</v>
      </c>
      <c r="X151" s="282"/>
      <c r="Y151" s="281">
        <v>0</v>
      </c>
      <c r="Z151" s="282"/>
      <c r="AA151" s="281">
        <v>0</v>
      </c>
      <c r="AB151" s="282"/>
      <c r="AC151" s="281">
        <v>0</v>
      </c>
      <c r="AD151" s="282"/>
      <c r="AE151" s="297"/>
      <c r="AF151" s="282"/>
      <c r="AG151" s="297"/>
      <c r="AH151" s="282"/>
      <c r="AI151" s="297"/>
      <c r="AJ151" s="282"/>
      <c r="AK151" s="282"/>
      <c r="AL151" s="143"/>
      <c r="AM151" s="143"/>
      <c r="AN151" s="1238"/>
    </row>
    <row r="152" spans="1:40" ht="15" customHeight="1" x14ac:dyDescent="0.2">
      <c r="A152" s="134" t="s">
        <v>10730</v>
      </c>
      <c r="D152" s="153" t="s">
        <v>8093</v>
      </c>
      <c r="E152" s="134"/>
      <c r="G152" s="135">
        <v>20</v>
      </c>
      <c r="T152" s="119">
        <v>0</v>
      </c>
      <c r="U152" s="163">
        <v>0</v>
      </c>
      <c r="V152" s="138"/>
      <c r="W152" s="267">
        <f t="shared" si="32"/>
        <v>20</v>
      </c>
      <c r="X152" s="282"/>
      <c r="Y152" s="281">
        <v>0</v>
      </c>
      <c r="Z152" s="282"/>
      <c r="AA152" s="281">
        <v>0</v>
      </c>
      <c r="AB152" s="282"/>
      <c r="AC152" s="281">
        <v>0</v>
      </c>
      <c r="AD152" s="282"/>
      <c r="AE152" s="297"/>
      <c r="AF152" s="282"/>
      <c r="AG152" s="297"/>
      <c r="AH152" s="282"/>
      <c r="AI152" s="297"/>
      <c r="AJ152" s="282"/>
      <c r="AK152" s="282"/>
      <c r="AL152" s="143"/>
      <c r="AM152" s="143"/>
      <c r="AN152" s="1238"/>
    </row>
    <row r="153" spans="1:40" ht="15" customHeight="1" x14ac:dyDescent="0.2">
      <c r="A153" s="134" t="s">
        <v>10731</v>
      </c>
      <c r="D153" s="153" t="s">
        <v>7893</v>
      </c>
      <c r="E153" s="140"/>
      <c r="G153" s="135">
        <v>4</v>
      </c>
      <c r="T153" s="119">
        <v>0</v>
      </c>
      <c r="U153" s="163">
        <v>0</v>
      </c>
      <c r="V153" s="138"/>
      <c r="W153" s="267">
        <f t="shared" si="32"/>
        <v>4</v>
      </c>
      <c r="X153" s="282"/>
      <c r="Y153" s="281">
        <v>0</v>
      </c>
      <c r="Z153" s="282"/>
      <c r="AA153" s="281">
        <v>0</v>
      </c>
      <c r="AB153" s="282"/>
      <c r="AC153" s="281">
        <v>0</v>
      </c>
      <c r="AD153" s="282"/>
      <c r="AE153" s="297"/>
      <c r="AF153" s="282"/>
      <c r="AG153" s="297"/>
      <c r="AH153" s="282"/>
      <c r="AI153" s="297"/>
      <c r="AJ153" s="282"/>
      <c r="AK153" s="282"/>
      <c r="AL153" s="143"/>
      <c r="AM153" s="143"/>
      <c r="AN153" s="1238"/>
    </row>
    <row r="154" spans="1:40" ht="15" customHeight="1" x14ac:dyDescent="0.2">
      <c r="A154" s="134" t="s">
        <v>10732</v>
      </c>
      <c r="D154" s="153" t="s">
        <v>10733</v>
      </c>
      <c r="E154" s="134"/>
      <c r="G154" s="135">
        <v>1</v>
      </c>
      <c r="T154" s="119">
        <v>0</v>
      </c>
      <c r="U154" s="163">
        <v>0</v>
      </c>
      <c r="V154" s="138"/>
      <c r="W154" s="267">
        <f t="shared" si="32"/>
        <v>1</v>
      </c>
      <c r="X154" s="282"/>
      <c r="Y154" s="281">
        <v>0</v>
      </c>
      <c r="Z154" s="282"/>
      <c r="AA154" s="281">
        <v>0</v>
      </c>
      <c r="AB154" s="282"/>
      <c r="AC154" s="281">
        <v>0</v>
      </c>
      <c r="AD154" s="282"/>
      <c r="AE154" s="297"/>
      <c r="AF154" s="282"/>
      <c r="AG154" s="297"/>
      <c r="AH154" s="282"/>
      <c r="AI154" s="297"/>
      <c r="AJ154" s="282"/>
      <c r="AK154" s="282"/>
      <c r="AL154" s="143"/>
      <c r="AM154" s="143"/>
      <c r="AN154" s="1238"/>
    </row>
    <row r="155" spans="1:40" ht="15" customHeight="1" x14ac:dyDescent="0.2">
      <c r="A155" s="134" t="s">
        <v>10732</v>
      </c>
      <c r="D155" s="153" t="s">
        <v>10734</v>
      </c>
      <c r="E155" s="134"/>
      <c r="G155" s="135">
        <v>1</v>
      </c>
      <c r="T155" s="119">
        <v>0</v>
      </c>
      <c r="U155" s="163">
        <v>0</v>
      </c>
      <c r="V155" s="138"/>
      <c r="W155" s="267">
        <f t="shared" si="32"/>
        <v>1</v>
      </c>
      <c r="X155" s="282"/>
      <c r="Y155" s="281">
        <v>0</v>
      </c>
      <c r="Z155" s="282"/>
      <c r="AA155" s="281">
        <v>0</v>
      </c>
      <c r="AB155" s="282"/>
      <c r="AC155" s="281">
        <v>0</v>
      </c>
      <c r="AD155" s="282"/>
      <c r="AE155" s="297"/>
      <c r="AF155" s="282"/>
      <c r="AG155" s="297"/>
      <c r="AH155" s="282"/>
      <c r="AI155" s="297"/>
      <c r="AJ155" s="282"/>
      <c r="AK155" s="282"/>
      <c r="AL155" s="143"/>
      <c r="AM155" s="143"/>
      <c r="AN155" s="1238"/>
    </row>
    <row r="156" spans="1:40" ht="15" customHeight="1" x14ac:dyDescent="0.2">
      <c r="A156" s="134" t="s">
        <v>10735</v>
      </c>
      <c r="D156" s="153" t="s">
        <v>10736</v>
      </c>
      <c r="E156" s="140"/>
      <c r="G156" s="141">
        <v>1</v>
      </c>
      <c r="T156" s="119">
        <v>0</v>
      </c>
      <c r="U156" s="163">
        <v>0</v>
      </c>
      <c r="V156" s="138"/>
      <c r="W156" s="267">
        <f t="shared" si="32"/>
        <v>1</v>
      </c>
      <c r="X156" s="282"/>
      <c r="Y156" s="281">
        <v>0</v>
      </c>
      <c r="Z156" s="282"/>
      <c r="AA156" s="281">
        <v>0</v>
      </c>
      <c r="AB156" s="282"/>
      <c r="AC156" s="281">
        <v>0</v>
      </c>
      <c r="AD156" s="282"/>
      <c r="AE156" s="297"/>
      <c r="AF156" s="282"/>
      <c r="AG156" s="297"/>
      <c r="AH156" s="282"/>
      <c r="AI156" s="297"/>
      <c r="AJ156" s="282"/>
      <c r="AK156" s="282"/>
      <c r="AL156" s="143"/>
      <c r="AM156" s="143"/>
      <c r="AN156" s="1238"/>
    </row>
    <row r="157" spans="1:40" ht="15" customHeight="1" x14ac:dyDescent="0.2">
      <c r="A157" s="134" t="s">
        <v>8180</v>
      </c>
      <c r="D157" s="153" t="s">
        <v>8179</v>
      </c>
      <c r="E157" s="134"/>
      <c r="F157" s="134"/>
      <c r="G157" s="141">
        <v>20</v>
      </c>
      <c r="H157" s="137"/>
      <c r="I157" s="134"/>
      <c r="J157" s="144"/>
      <c r="K157" s="143"/>
      <c r="L157" s="144"/>
      <c r="M157" s="143"/>
      <c r="N157" s="144"/>
      <c r="O157" s="143"/>
      <c r="P157" s="144"/>
      <c r="Q157" s="143"/>
      <c r="R157" s="144"/>
      <c r="S157" s="143"/>
      <c r="T157" s="119">
        <v>0</v>
      </c>
      <c r="U157" s="163">
        <v>0</v>
      </c>
      <c r="V157" s="138"/>
      <c r="W157" s="267">
        <f t="shared" si="32"/>
        <v>20</v>
      </c>
      <c r="X157" s="282"/>
      <c r="Y157" s="281">
        <v>0</v>
      </c>
      <c r="Z157" s="282"/>
      <c r="AA157" s="281">
        <v>0</v>
      </c>
      <c r="AB157" s="282"/>
      <c r="AC157" s="281">
        <v>0</v>
      </c>
      <c r="AD157" s="282"/>
      <c r="AE157" s="297"/>
      <c r="AF157" s="282"/>
      <c r="AG157" s="297"/>
      <c r="AH157" s="282"/>
      <c r="AI157" s="297"/>
      <c r="AJ157" s="282"/>
      <c r="AK157" s="282"/>
      <c r="AL157" s="143"/>
      <c r="AM157" s="143"/>
      <c r="AN157" s="1238"/>
    </row>
    <row r="158" spans="1:40" ht="15" customHeight="1" x14ac:dyDescent="0.2">
      <c r="A158" s="134" t="s">
        <v>8182</v>
      </c>
      <c r="D158" s="153" t="s">
        <v>8181</v>
      </c>
      <c r="E158" s="134"/>
      <c r="F158" s="134"/>
      <c r="G158" s="141">
        <v>20</v>
      </c>
      <c r="H158" s="137"/>
      <c r="I158" s="134"/>
      <c r="J158" s="144"/>
      <c r="K158" s="143"/>
      <c r="L158" s="144"/>
      <c r="M158" s="143"/>
      <c r="N158" s="144"/>
      <c r="O158" s="143"/>
      <c r="P158" s="144"/>
      <c r="Q158" s="143"/>
      <c r="R158" s="144"/>
      <c r="S158" s="143"/>
      <c r="T158" s="119">
        <v>0</v>
      </c>
      <c r="U158" s="163">
        <v>0</v>
      </c>
      <c r="V158" s="138"/>
      <c r="W158" s="267">
        <f t="shared" si="32"/>
        <v>20</v>
      </c>
      <c r="X158" s="282"/>
      <c r="Y158" s="281">
        <v>0</v>
      </c>
      <c r="Z158" s="282"/>
      <c r="AA158" s="281">
        <v>0</v>
      </c>
      <c r="AB158" s="282"/>
      <c r="AC158" s="281">
        <v>0</v>
      </c>
      <c r="AD158" s="282"/>
      <c r="AE158" s="297"/>
      <c r="AF158" s="282"/>
      <c r="AG158" s="297"/>
      <c r="AH158" s="282"/>
      <c r="AI158" s="297"/>
      <c r="AJ158" s="282"/>
      <c r="AK158" s="282"/>
      <c r="AL158" s="143"/>
      <c r="AM158" s="143"/>
      <c r="AN158" s="1238"/>
    </row>
    <row r="159" spans="1:40" ht="15" customHeight="1" x14ac:dyDescent="0.2">
      <c r="A159" s="134" t="s">
        <v>8184</v>
      </c>
      <c r="D159" s="153" t="s">
        <v>8183</v>
      </c>
      <c r="E159" s="134"/>
      <c r="F159" s="134"/>
      <c r="G159" s="141">
        <v>20</v>
      </c>
      <c r="H159" s="137"/>
      <c r="I159" s="134"/>
      <c r="J159" s="144"/>
      <c r="K159" s="143"/>
      <c r="L159" s="144"/>
      <c r="M159" s="143"/>
      <c r="N159" s="144"/>
      <c r="O159" s="143"/>
      <c r="P159" s="144"/>
      <c r="Q159" s="143"/>
      <c r="R159" s="144"/>
      <c r="S159" s="143"/>
      <c r="T159" s="119">
        <v>0</v>
      </c>
      <c r="U159" s="163">
        <v>0</v>
      </c>
      <c r="V159" s="138"/>
      <c r="W159" s="267">
        <f t="shared" si="32"/>
        <v>20</v>
      </c>
      <c r="X159" s="282"/>
      <c r="Y159" s="281">
        <v>0</v>
      </c>
      <c r="Z159" s="282"/>
      <c r="AA159" s="281">
        <v>0</v>
      </c>
      <c r="AB159" s="282"/>
      <c r="AC159" s="281">
        <v>0</v>
      </c>
      <c r="AD159" s="282"/>
      <c r="AE159" s="297"/>
      <c r="AF159" s="282"/>
      <c r="AG159" s="297"/>
      <c r="AH159" s="282"/>
      <c r="AI159" s="297"/>
      <c r="AJ159" s="282"/>
      <c r="AK159" s="282"/>
      <c r="AL159" s="143"/>
      <c r="AM159" s="143"/>
      <c r="AN159" s="1238"/>
    </row>
    <row r="160" spans="1:40" ht="15" customHeight="1" x14ac:dyDescent="0.2">
      <c r="A160" s="134" t="s">
        <v>8186</v>
      </c>
      <c r="B160" s="132"/>
      <c r="C160" s="133"/>
      <c r="D160" s="153" t="s">
        <v>8185</v>
      </c>
      <c r="E160" s="134"/>
      <c r="F160" s="134"/>
      <c r="G160" s="141">
        <v>20</v>
      </c>
      <c r="H160" s="137"/>
      <c r="I160" s="134"/>
      <c r="J160" s="144"/>
      <c r="K160" s="143"/>
      <c r="L160" s="144"/>
      <c r="M160" s="143"/>
      <c r="N160" s="144"/>
      <c r="O160" s="143"/>
      <c r="P160" s="144"/>
      <c r="Q160" s="143"/>
      <c r="R160" s="144"/>
      <c r="S160" s="143"/>
      <c r="T160" s="119">
        <v>0</v>
      </c>
      <c r="U160" s="163">
        <v>0</v>
      </c>
      <c r="V160" s="138"/>
      <c r="W160" s="267">
        <f t="shared" si="32"/>
        <v>20</v>
      </c>
      <c r="X160" s="282"/>
      <c r="Y160" s="281">
        <v>0</v>
      </c>
      <c r="Z160" s="282"/>
      <c r="AA160" s="281">
        <v>0</v>
      </c>
      <c r="AB160" s="282"/>
      <c r="AC160" s="281">
        <v>0</v>
      </c>
      <c r="AD160" s="282"/>
      <c r="AE160" s="297"/>
      <c r="AF160" s="282"/>
      <c r="AG160" s="297"/>
      <c r="AH160" s="282"/>
      <c r="AI160" s="297"/>
      <c r="AJ160" s="282"/>
      <c r="AK160" s="282"/>
      <c r="AL160" s="143"/>
      <c r="AM160" s="143"/>
      <c r="AN160" s="1238"/>
    </row>
    <row r="161" spans="1:40" ht="15" customHeight="1" x14ac:dyDescent="0.2">
      <c r="A161" s="140" t="s">
        <v>7801</v>
      </c>
      <c r="D161" s="154" t="s">
        <v>7800</v>
      </c>
      <c r="E161" s="140"/>
      <c r="F161" s="140"/>
      <c r="G161" s="141">
        <v>20</v>
      </c>
      <c r="H161" s="147"/>
      <c r="I161" s="140"/>
      <c r="J161" s="150"/>
      <c r="K161" s="149"/>
      <c r="L161" s="150"/>
      <c r="M161" s="149"/>
      <c r="N161" s="150"/>
      <c r="O161" s="149"/>
      <c r="P161" s="150"/>
      <c r="Q161" s="149"/>
      <c r="R161" s="150"/>
      <c r="S161" s="149"/>
      <c r="T161" s="119">
        <v>0</v>
      </c>
      <c r="U161" s="163">
        <v>0</v>
      </c>
      <c r="V161" s="138"/>
      <c r="W161" s="267">
        <f t="shared" si="32"/>
        <v>20</v>
      </c>
      <c r="X161" s="282"/>
      <c r="Y161" s="281">
        <v>0</v>
      </c>
      <c r="Z161" s="282"/>
      <c r="AA161" s="281">
        <v>0</v>
      </c>
      <c r="AB161" s="282"/>
      <c r="AC161" s="281">
        <v>0</v>
      </c>
      <c r="AD161" s="282"/>
      <c r="AE161" s="297"/>
      <c r="AF161" s="282"/>
      <c r="AG161" s="297"/>
      <c r="AH161" s="282"/>
      <c r="AI161" s="297"/>
      <c r="AJ161" s="282"/>
      <c r="AK161" s="282"/>
      <c r="AL161" s="143"/>
      <c r="AM161" s="143"/>
      <c r="AN161" s="1238"/>
    </row>
    <row r="162" spans="1:40" ht="15" customHeight="1" x14ac:dyDescent="0.2">
      <c r="A162" s="134" t="s">
        <v>10737</v>
      </c>
      <c r="D162" s="137" t="s">
        <v>10738</v>
      </c>
      <c r="E162" s="134"/>
      <c r="F162" s="155"/>
      <c r="G162" s="135">
        <v>10</v>
      </c>
      <c r="H162" s="156"/>
      <c r="I162" s="134"/>
      <c r="J162" s="144"/>
      <c r="K162" s="143"/>
      <c r="L162" s="144"/>
      <c r="M162" s="143"/>
      <c r="N162" s="144"/>
      <c r="O162" s="143"/>
      <c r="P162" s="144"/>
      <c r="Q162" s="143"/>
      <c r="R162" s="144"/>
      <c r="S162" s="143"/>
      <c r="T162" s="119">
        <v>0</v>
      </c>
      <c r="U162" s="163">
        <v>0</v>
      </c>
      <c r="V162" s="138"/>
      <c r="W162" s="267">
        <f>G162-V162</f>
        <v>10</v>
      </c>
      <c r="X162" s="282"/>
      <c r="Y162" s="281">
        <v>0</v>
      </c>
      <c r="Z162" s="282"/>
      <c r="AA162" s="281">
        <v>0</v>
      </c>
      <c r="AB162" s="282"/>
      <c r="AC162" s="281">
        <v>0</v>
      </c>
      <c r="AD162" s="282"/>
      <c r="AE162" s="297"/>
      <c r="AF162" s="282"/>
      <c r="AG162" s="297"/>
      <c r="AH162" s="282"/>
      <c r="AI162" s="297"/>
      <c r="AJ162" s="282"/>
      <c r="AK162" s="282"/>
      <c r="AL162" s="143"/>
      <c r="AM162" s="143"/>
      <c r="AN162" s="1238"/>
    </row>
    <row r="163" spans="1:40" ht="15" customHeight="1" x14ac:dyDescent="0.2">
      <c r="W163" s="267">
        <f>G163-V163</f>
        <v>0</v>
      </c>
      <c r="Y163" s="283"/>
      <c r="AA163" s="283"/>
      <c r="AC163" s="283"/>
      <c r="AE163" s="283"/>
      <c r="AG163" s="283"/>
      <c r="AI163" s="283"/>
      <c r="AK163" s="283"/>
    </row>
    <row r="164" spans="1:40" ht="15" customHeight="1" x14ac:dyDescent="0.2">
      <c r="W164" s="267">
        <f t="shared" ref="W164:W172" si="33">G164-V164</f>
        <v>0</v>
      </c>
      <c r="Y164" s="280"/>
      <c r="AA164" s="280"/>
      <c r="AC164" s="280"/>
      <c r="AE164" s="280"/>
      <c r="AG164" s="280"/>
      <c r="AI164" s="280"/>
      <c r="AK164" s="280"/>
    </row>
    <row r="165" spans="1:40" ht="15" customHeight="1" x14ac:dyDescent="0.2">
      <c r="W165" s="267">
        <f t="shared" si="33"/>
        <v>0</v>
      </c>
      <c r="Y165" s="280"/>
      <c r="AA165" s="280"/>
      <c r="AC165" s="280"/>
      <c r="AE165" s="280"/>
      <c r="AG165" s="280"/>
      <c r="AI165" s="280"/>
      <c r="AK165" s="280"/>
    </row>
    <row r="166" spans="1:40" ht="15" customHeight="1" x14ac:dyDescent="0.2">
      <c r="W166" s="267">
        <f t="shared" si="33"/>
        <v>0</v>
      </c>
      <c r="Y166" s="280"/>
      <c r="AA166" s="280"/>
      <c r="AC166" s="280"/>
      <c r="AE166" s="280"/>
      <c r="AG166" s="280"/>
      <c r="AI166" s="280"/>
      <c r="AK166" s="280"/>
    </row>
    <row r="167" spans="1:40" ht="15" customHeight="1" x14ac:dyDescent="0.2">
      <c r="W167" s="267">
        <f t="shared" si="33"/>
        <v>0</v>
      </c>
      <c r="Y167" s="280"/>
      <c r="AA167" s="280"/>
      <c r="AC167" s="280"/>
      <c r="AE167" s="280"/>
      <c r="AG167" s="280"/>
      <c r="AI167" s="280"/>
      <c r="AK167" s="280"/>
    </row>
    <row r="168" spans="1:40" ht="15" customHeight="1" x14ac:dyDescent="0.2">
      <c r="W168" s="267">
        <f t="shared" si="33"/>
        <v>0</v>
      </c>
      <c r="Y168" s="280"/>
      <c r="AA168" s="280"/>
      <c r="AC168" s="280"/>
      <c r="AE168" s="280"/>
      <c r="AG168" s="280"/>
      <c r="AI168" s="280"/>
      <c r="AK168" s="280"/>
    </row>
    <row r="169" spans="1:40" ht="15" customHeight="1" x14ac:dyDescent="0.2">
      <c r="W169" s="267">
        <f t="shared" si="33"/>
        <v>0</v>
      </c>
      <c r="Y169" s="280"/>
      <c r="AA169" s="280"/>
      <c r="AC169" s="280"/>
      <c r="AE169" s="280"/>
      <c r="AG169" s="280"/>
      <c r="AI169" s="280"/>
      <c r="AK169" s="280"/>
    </row>
    <row r="170" spans="1:40" ht="15" customHeight="1" x14ac:dyDescent="0.2">
      <c r="W170" s="267">
        <f t="shared" si="33"/>
        <v>0</v>
      </c>
      <c r="Y170" s="280"/>
      <c r="AA170" s="280"/>
      <c r="AC170" s="280"/>
      <c r="AE170" s="280"/>
      <c r="AG170" s="280"/>
      <c r="AI170" s="280"/>
      <c r="AK170" s="280"/>
    </row>
    <row r="171" spans="1:40" ht="15" customHeight="1" x14ac:dyDescent="0.2">
      <c r="W171" s="267">
        <f t="shared" si="33"/>
        <v>0</v>
      </c>
      <c r="Y171" s="280"/>
      <c r="AA171" s="280"/>
      <c r="AC171" s="280"/>
      <c r="AE171" s="280"/>
      <c r="AG171" s="280"/>
      <c r="AI171" s="280"/>
      <c r="AK171" s="280"/>
    </row>
    <row r="172" spans="1:40" ht="25.5" customHeight="1" x14ac:dyDescent="0.2">
      <c r="W172" s="267">
        <f t="shared" si="33"/>
        <v>0</v>
      </c>
      <c r="Y172" s="280"/>
      <c r="AA172" s="280"/>
      <c r="AC172" s="280"/>
      <c r="AE172" s="280"/>
      <c r="AG172" s="280"/>
      <c r="AI172" s="280"/>
      <c r="AK172" s="280"/>
    </row>
  </sheetData>
  <customSheetViews>
    <customSheetView guid="{B6B5C945-F706-4848-8A75-486EAB32099A}" showPageBreaks="1" showAutoFilter="1" hiddenColumns="1" topLeftCell="A13">
      <selection activeCell="EU37" sqref="EU37"/>
      <pageMargins left="0" right="0" top="0" bottom="0" header="0" footer="0"/>
      <pageSetup paperSize="9" orientation="landscape" r:id="rId1"/>
      <autoFilter ref="A1:AKL125" xr:uid="{496B22B9-B19D-4346-AC01-26AA7F287A90}"/>
    </customSheetView>
    <customSheetView guid="{378BD496-0998-4600-B1B7-561ECEE61EEE}" showPageBreaks="1" showAutoFilter="1" hiddenColumns="1" topLeftCell="A13">
      <selection activeCell="EU37" sqref="EU37"/>
      <pageMargins left="0" right="0" top="0" bottom="0" header="0" footer="0"/>
      <pageSetup paperSize="9" orientation="landscape" r:id="rId2"/>
      <autoFilter ref="A1:AKL125" xr:uid="{52A236E8-E081-4224-9C0E-1A594A04265F}"/>
    </customSheetView>
    <customSheetView guid="{14295749-0049-427F-83C5-FA9DA2229EDE}" scale="74" showPageBreaks="1" hiddenColumns="1">
      <pane ySplit="1" topLeftCell="A2" activePane="bottomLeft" state="frozen"/>
      <selection pane="bottomLeft" activeCell="ET78" sqref="ET78"/>
      <pageMargins left="0" right="0" top="0" bottom="0" header="0" footer="0"/>
      <pageSetup paperSize="9" orientation="landscape" r:id="rId3"/>
    </customSheetView>
    <customSheetView guid="{CCED3BA7-882F-4690-88FD-D1E91F5563C6}" scale="74" showAutoFilter="1" hiddenColumns="1" topLeftCell="A55">
      <selection activeCell="DL87" sqref="DL87:DL93"/>
      <pageMargins left="0" right="0" top="0" bottom="0" header="0" footer="0"/>
      <pageSetup paperSize="9" orientation="landscape" r:id="rId4"/>
      <autoFilter ref="A1:DG115" xr:uid="{0AA5CE51-0D58-4411-917F-368E660195EE}"/>
    </customSheetView>
    <customSheetView guid="{B5EE6FA6-2590-4CBF-BFAD-61515D46A0C7}" scale="130" showPageBreaks="1" fitToPage="1" printArea="1" hiddenColumns="1">
      <selection activeCell="A26" sqref="A26"/>
      <pageMargins left="0" right="0" top="0" bottom="0" header="0" footer="0"/>
      <printOptions horizontalCentered="1" verticalCentered="1"/>
      <pageSetup paperSize="9" scale="47" orientation="portrait" r:id="rId5"/>
    </customSheetView>
  </customSheetViews>
  <printOptions verticalCentered="1"/>
  <pageMargins left="0.25" right="0.25" top="0.75" bottom="0.75" header="0.3" footer="0.3"/>
  <pageSetup paperSize="9" fitToHeight="0" orientation="portrait" blackAndWhite="1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K135"/>
  <sheetViews>
    <sheetView workbookViewId="0">
      <pane ySplit="1" topLeftCell="A72" activePane="bottomLeft" state="frozen"/>
      <selection pane="bottomLeft" activeCell="B106" sqref="B106"/>
    </sheetView>
  </sheetViews>
  <sheetFormatPr defaultColWidth="17.28515625" defaultRowHeight="15" customHeight="1" x14ac:dyDescent="0.2"/>
  <cols>
    <col min="1" max="1" width="5.85546875" style="1" customWidth="1"/>
    <col min="2" max="2" width="24.28515625" style="1" customWidth="1"/>
    <col min="3" max="3" width="19.85546875" style="1" bestFit="1" customWidth="1"/>
    <col min="4" max="4" width="14.7109375" style="1" customWidth="1"/>
    <col min="5" max="5" width="40.5703125" style="1" bestFit="1" customWidth="1"/>
    <col min="6" max="6" width="54" style="1" customWidth="1"/>
    <col min="7" max="7" width="31" style="1" customWidth="1"/>
    <col min="8" max="8" width="32.140625" style="1" customWidth="1"/>
    <col min="9" max="9" width="22.140625" style="1" customWidth="1"/>
    <col min="10" max="21" width="11.42578125" style="1" customWidth="1"/>
    <col min="22" max="16384" width="17.28515625" style="1"/>
  </cols>
  <sheetData>
    <row r="1" spans="2:11" ht="12.75" customHeight="1" x14ac:dyDescent="0.2">
      <c r="B1" s="41" t="s">
        <v>10739</v>
      </c>
      <c r="C1" s="42" t="s">
        <v>10740</v>
      </c>
      <c r="D1" s="42" t="s">
        <v>10741</v>
      </c>
      <c r="E1" s="42" t="s">
        <v>10742</v>
      </c>
      <c r="F1" s="40" t="s">
        <v>10743</v>
      </c>
      <c r="G1" s="40"/>
      <c r="H1" s="40"/>
      <c r="I1" s="42"/>
      <c r="J1" s="42"/>
      <c r="K1" s="42"/>
    </row>
    <row r="2" spans="2:11" ht="13.5" customHeight="1" x14ac:dyDescent="0.2">
      <c r="B2" s="41" t="s">
        <v>3260</v>
      </c>
      <c r="C2" s="42">
        <v>938052434</v>
      </c>
      <c r="D2" s="42">
        <v>938052544</v>
      </c>
      <c r="E2" s="43" t="str">
        <f>HYPERLINK("mailto:juan@abina.com","juan@abina.com")</f>
        <v>juan@abina.com</v>
      </c>
      <c r="F2" s="44" t="str">
        <f>HYPERLINK("mailto:aleix@abina.com","aleix@abina.com")</f>
        <v>aleix@abina.com</v>
      </c>
      <c r="G2" s="40"/>
      <c r="H2" s="40" t="s">
        <v>10744</v>
      </c>
      <c r="I2" s="42"/>
      <c r="J2" s="42"/>
      <c r="K2" s="42"/>
    </row>
    <row r="3" spans="2:11" ht="13.5" customHeight="1" x14ac:dyDescent="0.2">
      <c r="B3" s="41" t="s">
        <v>10745</v>
      </c>
      <c r="C3" s="42">
        <v>33477839418</v>
      </c>
      <c r="D3" s="42">
        <v>33477758787</v>
      </c>
      <c r="E3" s="44" t="s">
        <v>10746</v>
      </c>
      <c r="F3" s="44" t="s">
        <v>10747</v>
      </c>
      <c r="G3" s="40"/>
      <c r="H3" s="40" t="s">
        <v>10748</v>
      </c>
      <c r="I3" s="42"/>
      <c r="J3" s="42"/>
      <c r="K3" s="42"/>
    </row>
    <row r="4" spans="2:11" ht="35.25" customHeight="1" x14ac:dyDescent="0.2">
      <c r="B4" s="41" t="s">
        <v>10749</v>
      </c>
      <c r="C4" s="42">
        <v>33437251650</v>
      </c>
      <c r="D4" s="42">
        <v>33437259756</v>
      </c>
      <c r="E4" s="45" t="s">
        <v>10750</v>
      </c>
      <c r="F4" s="44" t="s">
        <v>10751</v>
      </c>
      <c r="G4" s="40"/>
      <c r="H4" s="40" t="s">
        <v>10748</v>
      </c>
      <c r="I4" s="42"/>
      <c r="J4" s="42"/>
      <c r="K4" s="42"/>
    </row>
    <row r="5" spans="2:11" ht="35.25" customHeight="1" x14ac:dyDescent="0.2">
      <c r="B5" s="41" t="s">
        <v>1134</v>
      </c>
      <c r="C5" s="50" t="s">
        <v>10752</v>
      </c>
      <c r="D5" s="50" t="s">
        <v>10753</v>
      </c>
      <c r="E5" s="46" t="s">
        <v>10754</v>
      </c>
      <c r="F5" s="45" t="s">
        <v>10755</v>
      </c>
      <c r="G5" s="40"/>
      <c r="H5" s="40" t="s">
        <v>10756</v>
      </c>
      <c r="I5" s="42"/>
      <c r="J5" s="42"/>
      <c r="K5" s="42"/>
    </row>
    <row r="6" spans="2:11" ht="35.25" customHeight="1" x14ac:dyDescent="0.2">
      <c r="B6" s="41" t="s">
        <v>10757</v>
      </c>
      <c r="C6" s="42" t="s">
        <v>10758</v>
      </c>
      <c r="D6" s="42"/>
      <c r="E6" s="46" t="s">
        <v>10759</v>
      </c>
      <c r="F6" s="44" t="s">
        <v>10760</v>
      </c>
      <c r="G6" s="40"/>
      <c r="H6" s="40"/>
      <c r="I6" s="42"/>
      <c r="J6" s="42"/>
      <c r="K6" s="42"/>
    </row>
    <row r="7" spans="2:11" ht="13.5" customHeight="1" x14ac:dyDescent="0.2">
      <c r="B7" s="41" t="s">
        <v>10761</v>
      </c>
      <c r="C7" s="42">
        <v>972181860</v>
      </c>
      <c r="D7" s="42">
        <v>972181861</v>
      </c>
      <c r="E7" s="47" t="str">
        <f>HYPERLINK("mailto:pau.puig@adbosch.es","pau.puig@adbosch.es")</f>
        <v>pau.puig@adbosch.es</v>
      </c>
      <c r="F7" s="48" t="s">
        <v>10762</v>
      </c>
      <c r="G7" s="40"/>
      <c r="H7" s="40" t="s">
        <v>10763</v>
      </c>
      <c r="I7" s="42"/>
      <c r="J7" s="42"/>
      <c r="K7" s="42"/>
    </row>
    <row r="8" spans="2:11" ht="13.5" customHeight="1" x14ac:dyDescent="0.2">
      <c r="B8" s="41" t="s">
        <v>10764</v>
      </c>
      <c r="C8" s="42">
        <v>937841590</v>
      </c>
      <c r="D8" s="42">
        <v>937362092</v>
      </c>
      <c r="E8" s="47"/>
      <c r="F8" s="44"/>
      <c r="G8" s="40"/>
      <c r="H8" s="40"/>
      <c r="I8" s="42"/>
      <c r="J8" s="42"/>
      <c r="K8" s="42"/>
    </row>
    <row r="9" spans="2:11" ht="13.5" customHeight="1" x14ac:dyDescent="0.2">
      <c r="B9" s="41" t="s">
        <v>10765</v>
      </c>
      <c r="C9" s="42">
        <v>937271071</v>
      </c>
      <c r="D9" s="42">
        <v>937270780</v>
      </c>
      <c r="E9" s="47" t="s">
        <v>10766</v>
      </c>
      <c r="F9" s="44" t="s">
        <v>10767</v>
      </c>
      <c r="G9" s="40"/>
      <c r="H9" s="40" t="s">
        <v>10768</v>
      </c>
      <c r="I9" s="42"/>
      <c r="J9" s="42"/>
      <c r="K9" s="42"/>
    </row>
    <row r="10" spans="2:11" ht="13.5" customHeight="1" x14ac:dyDescent="0.2">
      <c r="B10" s="41" t="s">
        <v>10769</v>
      </c>
      <c r="C10" s="42">
        <v>937293706</v>
      </c>
      <c r="D10" s="42">
        <v>937292421</v>
      </c>
      <c r="E10" s="49" t="str">
        <f>HYPERLINK("mailto:info@ambarcombustion.com","info@ambarcombustion.com")</f>
        <v>info@ambarcombustion.com</v>
      </c>
      <c r="F10" s="44" t="s">
        <v>10770</v>
      </c>
      <c r="G10" s="40"/>
      <c r="H10" s="40"/>
      <c r="I10" s="42"/>
      <c r="J10" s="42"/>
      <c r="K10" s="42"/>
    </row>
    <row r="11" spans="2:11" ht="13.5" customHeight="1" x14ac:dyDescent="0.2">
      <c r="B11" s="41" t="s">
        <v>10771</v>
      </c>
      <c r="C11" s="42">
        <v>937269394</v>
      </c>
      <c r="D11" s="42">
        <v>937155026</v>
      </c>
      <c r="E11" s="47" t="str">
        <f>HYPERLINK("mailto:comercialanson@anson.es","comercialanson@anson.es")</f>
        <v>comercialanson@anson.es</v>
      </c>
      <c r="F11" s="40"/>
      <c r="G11" s="40"/>
      <c r="H11" s="40"/>
      <c r="I11" s="42"/>
      <c r="J11" s="42"/>
      <c r="K11" s="42"/>
    </row>
    <row r="12" spans="2:11" ht="13.5" customHeight="1" x14ac:dyDescent="0.2">
      <c r="B12" s="41" t="s">
        <v>10772</v>
      </c>
      <c r="C12" s="42">
        <v>935910093</v>
      </c>
      <c r="D12" s="42">
        <v>935865664</v>
      </c>
      <c r="E12" s="47" t="str">
        <f>HYPERLINK("mailto:info@grupoariprot.es","info@grupoariprot.es")</f>
        <v>info@grupoariprot.es</v>
      </c>
      <c r="F12" s="40"/>
      <c r="G12" s="40"/>
      <c r="H12" s="40" t="s">
        <v>10773</v>
      </c>
      <c r="I12" s="42"/>
      <c r="J12" s="42"/>
      <c r="K12" s="42"/>
    </row>
    <row r="13" spans="2:11" ht="13.5" customHeight="1" x14ac:dyDescent="0.2">
      <c r="B13" s="41" t="s">
        <v>10774</v>
      </c>
      <c r="C13" s="42">
        <v>935910093</v>
      </c>
      <c r="D13" s="42">
        <v>935865664</v>
      </c>
      <c r="E13" s="47" t="str">
        <f>HYPERLINK("mailto:info@grupoariprot.es","info@grupoariprot.es")</f>
        <v>info@grupoariprot.es</v>
      </c>
      <c r="F13" s="40"/>
      <c r="G13" s="40"/>
      <c r="H13" s="40"/>
      <c r="I13" s="42"/>
      <c r="J13" s="42"/>
      <c r="K13" s="42"/>
    </row>
    <row r="14" spans="2:11" ht="13.5" customHeight="1" x14ac:dyDescent="0.25">
      <c r="B14" s="41" t="s">
        <v>10775</v>
      </c>
      <c r="C14" s="50">
        <v>935882137</v>
      </c>
      <c r="D14" s="42"/>
      <c r="E14" s="638" t="s">
        <v>10776</v>
      </c>
      <c r="F14" s="44" t="s">
        <v>10777</v>
      </c>
      <c r="G14" s="40"/>
      <c r="H14" s="40"/>
      <c r="I14" s="42"/>
      <c r="J14" s="42"/>
      <c r="K14" s="42"/>
    </row>
    <row r="15" spans="2:11" ht="13.5" customHeight="1" x14ac:dyDescent="0.2">
      <c r="B15" s="41" t="s">
        <v>2151</v>
      </c>
      <c r="C15" s="42">
        <v>935441313</v>
      </c>
      <c r="D15" s="42">
        <v>935441312</v>
      </c>
      <c r="E15" s="47" t="str">
        <f>HYPERLINK("mailto:manuel.ramos@balluff.de","manuel.ramos@balluff.de")</f>
        <v>manuel.ramos@balluff.de</v>
      </c>
      <c r="F15" s="40"/>
      <c r="G15" s="40"/>
      <c r="H15" s="40"/>
      <c r="I15" s="42"/>
      <c r="J15" s="42"/>
      <c r="K15" s="42"/>
    </row>
    <row r="16" spans="2:11" ht="13.5" customHeight="1" x14ac:dyDescent="0.2">
      <c r="B16" s="41" t="s">
        <v>10778</v>
      </c>
      <c r="C16" s="42">
        <v>937194935</v>
      </c>
      <c r="D16" s="42">
        <v>937198931</v>
      </c>
      <c r="E16" s="43" t="str">
        <f>HYPERLINK("mailto:marc.jolonch@bcnvision.es","marc.jolonch@bcnvision.es")</f>
        <v>marc.jolonch@bcnvision.es</v>
      </c>
      <c r="F16" s="40"/>
      <c r="G16" s="40"/>
      <c r="H16" s="40"/>
      <c r="I16" s="42"/>
      <c r="J16" s="42"/>
      <c r="K16" s="42"/>
    </row>
    <row r="17" spans="2:11" ht="13.5" customHeight="1" x14ac:dyDescent="0.2">
      <c r="B17" s="41" t="s">
        <v>712</v>
      </c>
      <c r="C17" s="42">
        <v>938052447</v>
      </c>
      <c r="D17" s="42">
        <v>938052105</v>
      </c>
      <c r="E17" s="49" t="str">
        <f>HYPERLINK("mailto:cgarrido@blautec.com","cgarrido@blautec.com")</f>
        <v>cgarrido@blautec.com</v>
      </c>
      <c r="F17" s="45" t="s">
        <v>10779</v>
      </c>
      <c r="G17" s="40"/>
      <c r="H17" s="40" t="s">
        <v>10780</v>
      </c>
      <c r="I17" s="42"/>
      <c r="J17" s="42"/>
      <c r="K17" s="42"/>
    </row>
    <row r="18" spans="2:11" ht="13.5" customHeight="1" x14ac:dyDescent="0.2">
      <c r="B18" s="41" t="s">
        <v>10781</v>
      </c>
      <c r="C18" s="42">
        <v>937841590</v>
      </c>
      <c r="D18" s="42">
        <v>937362092</v>
      </c>
      <c r="E18" s="47" t="str">
        <f>HYPERLINK("mailto:David.Gimeno@altana.com","David.Gimeno@altana.com")</f>
        <v>David.Gimeno@altana.com</v>
      </c>
      <c r="F18" s="45"/>
      <c r="G18" s="40"/>
      <c r="H18" s="40"/>
      <c r="I18" s="42"/>
      <c r="J18" s="42"/>
      <c r="K18" s="42"/>
    </row>
    <row r="19" spans="2:11" ht="13.5" customHeight="1" x14ac:dyDescent="0.2">
      <c r="B19" s="41" t="s">
        <v>10782</v>
      </c>
      <c r="C19" s="42">
        <v>938017370</v>
      </c>
      <c r="D19" s="42">
        <v>938031621</v>
      </c>
      <c r="E19" s="47" t="s">
        <v>10783</v>
      </c>
      <c r="F19" s="45" t="s">
        <v>10784</v>
      </c>
      <c r="G19" s="40"/>
      <c r="H19" s="40" t="s">
        <v>10785</v>
      </c>
      <c r="I19" s="42"/>
      <c r="J19" s="42"/>
      <c r="K19" s="42"/>
    </row>
    <row r="20" spans="2:11" ht="13.5" customHeight="1" x14ac:dyDescent="0.2">
      <c r="B20" s="41" t="s">
        <v>10786</v>
      </c>
      <c r="C20" s="42">
        <v>938060578</v>
      </c>
      <c r="D20" s="42">
        <v>938031621</v>
      </c>
      <c r="E20" s="52" t="str">
        <f>HYPERLINK("mailto:jrlaguna20@hotmail.com","jrlaguna20@hotmail.com")</f>
        <v>jrlaguna20@hotmail.com</v>
      </c>
      <c r="F20" s="40"/>
      <c r="G20" s="40"/>
      <c r="H20" s="40" t="s">
        <v>10787</v>
      </c>
      <c r="I20" s="42"/>
      <c r="J20" s="42"/>
      <c r="K20" s="42"/>
    </row>
    <row r="21" spans="2:11" ht="13.5" customHeight="1" x14ac:dyDescent="0.2">
      <c r="B21" s="41" t="s">
        <v>10788</v>
      </c>
      <c r="C21" s="42">
        <v>932844258</v>
      </c>
      <c r="D21" s="42">
        <v>932193347</v>
      </c>
      <c r="E21" s="47" t="str">
        <f>HYPERLINK("mailto:celinfa@celinfa.es","celinfa@celinfa.es")</f>
        <v>celinfa@celinfa.es</v>
      </c>
      <c r="F21" s="40"/>
      <c r="G21" s="40"/>
      <c r="H21" s="40" t="s">
        <v>10789</v>
      </c>
      <c r="I21" s="42"/>
      <c r="J21" s="42"/>
      <c r="K21" s="42"/>
    </row>
    <row r="22" spans="2:11" ht="13.5" customHeight="1" x14ac:dyDescent="0.2">
      <c r="B22" s="41" t="s">
        <v>8868</v>
      </c>
      <c r="C22" s="42">
        <v>973750354</v>
      </c>
      <c r="D22" s="42">
        <v>973750631</v>
      </c>
      <c r="E22" s="43" t="str">
        <f>HYPERLINK("mailto:jartal@celen.com","jartal@celen.com")</f>
        <v>jartal@celen.com</v>
      </c>
      <c r="F22" s="40" t="s">
        <v>10790</v>
      </c>
      <c r="G22" s="40"/>
      <c r="H22" s="40"/>
      <c r="I22" s="42"/>
      <c r="J22" s="42"/>
      <c r="K22" s="42"/>
    </row>
    <row r="23" spans="2:11" ht="13.5" customHeight="1" x14ac:dyDescent="0.2">
      <c r="B23" s="41" t="s">
        <v>10791</v>
      </c>
      <c r="C23" s="42">
        <v>936854220</v>
      </c>
      <c r="D23" s="42">
        <v>936854305</v>
      </c>
      <c r="E23" s="43" t="str">
        <f>HYPERLINK("mailto:clemcobarna@clemco.es","clemcobarna@clemco.es")</f>
        <v>clemcobarna@clemco.es</v>
      </c>
      <c r="F23" s="40"/>
      <c r="G23" s="40"/>
      <c r="H23" s="40"/>
      <c r="I23" s="42"/>
      <c r="J23" s="42"/>
      <c r="K23" s="42"/>
    </row>
    <row r="24" spans="2:11" ht="13.5" customHeight="1" x14ac:dyDescent="0.2">
      <c r="B24" s="41" t="s">
        <v>10792</v>
      </c>
      <c r="C24" s="42" t="s">
        <v>10793</v>
      </c>
      <c r="D24" s="42" t="s">
        <v>10794</v>
      </c>
      <c r="E24" s="51" t="s">
        <v>10795</v>
      </c>
      <c r="F24" s="53" t="s">
        <v>10796</v>
      </c>
      <c r="G24" s="40"/>
      <c r="H24" s="40"/>
      <c r="I24" s="42"/>
      <c r="J24" s="42"/>
      <c r="K24" s="42"/>
    </row>
    <row r="25" spans="2:11" ht="13.5" customHeight="1" x14ac:dyDescent="0.2">
      <c r="B25" s="41" t="s">
        <v>10797</v>
      </c>
      <c r="C25" s="42">
        <v>938030627</v>
      </c>
      <c r="D25" s="42">
        <v>938032120</v>
      </c>
      <c r="E25" s="47" t="str">
        <f>HYPERLINK("mailto:codorniu@serviempresa.com","codorniu@serviempresa.com")</f>
        <v>codorniu@serviempresa.com</v>
      </c>
      <c r="F25" s="40" t="s">
        <v>10798</v>
      </c>
      <c r="G25" s="40"/>
      <c r="H25" s="40" t="s">
        <v>10799</v>
      </c>
      <c r="I25" s="42"/>
      <c r="J25" s="42"/>
      <c r="K25" s="42"/>
    </row>
    <row r="26" spans="2:11" ht="13.5" customHeight="1" x14ac:dyDescent="0.2">
      <c r="B26" s="41" t="s">
        <v>10800</v>
      </c>
      <c r="C26" s="42"/>
      <c r="D26" s="42"/>
      <c r="E26" s="49" t="str">
        <f>HYPERLINK("mailto:franck.moreau@coretec.eu","franck.moreau@coretec.eu")</f>
        <v>franck.moreau@coretec.eu</v>
      </c>
      <c r="F26" s="40" t="s">
        <v>3273</v>
      </c>
      <c r="G26" s="40"/>
      <c r="H26" s="40"/>
      <c r="I26" s="42"/>
      <c r="J26" s="42"/>
      <c r="K26" s="42"/>
    </row>
    <row r="27" spans="2:11" ht="13.5" customHeight="1" x14ac:dyDescent="0.2">
      <c r="B27" s="41" t="s">
        <v>10801</v>
      </c>
      <c r="C27" s="42">
        <v>938086132</v>
      </c>
      <c r="D27" s="42">
        <v>938086132</v>
      </c>
      <c r="E27" s="43" t="str">
        <f>HYPERLINK("mailto:munta@outlook.com","munta@outlook.com")</f>
        <v>munta@outlook.com</v>
      </c>
      <c r="F27" s="40" t="s">
        <v>10802</v>
      </c>
      <c r="G27" s="40"/>
      <c r="H27" s="40"/>
      <c r="I27" s="42"/>
      <c r="J27" s="42"/>
      <c r="K27" s="42"/>
    </row>
    <row r="28" spans="2:11" ht="28.5" customHeight="1" x14ac:dyDescent="0.2">
      <c r="B28" s="41" t="s">
        <v>10803</v>
      </c>
      <c r="C28" s="42">
        <v>977713562</v>
      </c>
      <c r="D28" s="42">
        <v>977570078</v>
      </c>
      <c r="E28" s="125" t="s">
        <v>10804</v>
      </c>
      <c r="F28" s="40" t="s">
        <v>10805</v>
      </c>
      <c r="G28" s="40"/>
      <c r="H28" s="40" t="s">
        <v>10806</v>
      </c>
      <c r="I28" s="42"/>
      <c r="J28" s="42"/>
      <c r="K28" s="42"/>
    </row>
    <row r="29" spans="2:11" ht="13.5" customHeight="1" x14ac:dyDescent="0.2">
      <c r="B29" s="41" t="s">
        <v>10807</v>
      </c>
      <c r="C29" s="42">
        <v>935843106</v>
      </c>
      <c r="D29" s="42">
        <v>935843113</v>
      </c>
      <c r="E29" s="47" t="str">
        <f>HYPERLINK("mailto:decater@decater.net","decater@decater.net")</f>
        <v>decater@decater.net</v>
      </c>
      <c r="F29" s="40"/>
      <c r="G29" s="40"/>
      <c r="H29" s="40"/>
      <c r="I29" s="42"/>
      <c r="J29" s="42"/>
      <c r="K29" s="42"/>
    </row>
    <row r="30" spans="2:11" ht="13.5" customHeight="1" x14ac:dyDescent="0.2">
      <c r="B30" s="41" t="s">
        <v>10808</v>
      </c>
      <c r="C30" s="42">
        <v>938011660</v>
      </c>
      <c r="D30" s="42">
        <v>938011663</v>
      </c>
      <c r="E30" s="47" t="str">
        <f>HYPERLINK("mailto:ofertas@mdicor.com","ofertas@mdicor.com")</f>
        <v>ofertas@mdicor.com</v>
      </c>
      <c r="F30" s="40" t="s">
        <v>10809</v>
      </c>
      <c r="G30" s="40"/>
      <c r="H30" s="40"/>
      <c r="I30" s="42"/>
      <c r="J30" s="42"/>
      <c r="K30" s="42"/>
    </row>
    <row r="31" spans="2:11" ht="13.5" customHeight="1" x14ac:dyDescent="0.2">
      <c r="B31" s="41" t="s">
        <v>10810</v>
      </c>
      <c r="C31" s="42">
        <v>932740283</v>
      </c>
      <c r="D31" s="42">
        <v>933462026</v>
      </c>
      <c r="E31" s="43" t="str">
        <f>HYPERLINK("mailto:gteller@autotecno.com","gteller@autotecno.com")</f>
        <v>gteller@autotecno.com</v>
      </c>
      <c r="F31" s="40"/>
      <c r="G31" s="40"/>
      <c r="H31" s="40"/>
      <c r="I31" s="42"/>
      <c r="J31" s="42"/>
      <c r="K31" s="42"/>
    </row>
    <row r="32" spans="2:11" ht="13.5" customHeight="1" x14ac:dyDescent="0.2">
      <c r="B32" s="41" t="s">
        <v>10811</v>
      </c>
      <c r="C32" s="42">
        <v>936581828</v>
      </c>
      <c r="D32" s="42">
        <v>936583878</v>
      </c>
      <c r="E32" s="43" t="str">
        <f>HYPERLINK("mailto:info@duotechnik.com","info@duotechnik.com")</f>
        <v>info@duotechnik.com</v>
      </c>
      <c r="F32" s="40" t="s">
        <v>10812</v>
      </c>
      <c r="G32" s="40"/>
      <c r="H32" s="40"/>
      <c r="I32" s="42"/>
      <c r="J32" s="42"/>
      <c r="K32" s="42"/>
    </row>
    <row r="33" spans="2:11" ht="13.5" customHeight="1" x14ac:dyDescent="0.25">
      <c r="B33" s="41" t="s">
        <v>10813</v>
      </c>
      <c r="C33" s="42">
        <v>934980400</v>
      </c>
      <c r="D33" s="42">
        <v>934980410</v>
      </c>
      <c r="E33" s="43" t="str">
        <f>HYPERLINK("mailto:sat@eclipsecombustion.es","sat@eclipsecombustion.es")</f>
        <v>sat@eclipsecombustion.es</v>
      </c>
      <c r="F33" s="88" t="str">
        <f>HYPERLINK("mailto:montse.hernandez@elster.com","montse.hernandez@honeywell.com")</f>
        <v>montse.hernandez@honeywell.com</v>
      </c>
      <c r="G33" s="40" t="s">
        <v>10814</v>
      </c>
      <c r="H33" s="40"/>
      <c r="I33" s="42"/>
      <c r="J33" s="42"/>
      <c r="K33" s="42"/>
    </row>
    <row r="34" spans="2:11" ht="13.5" customHeight="1" x14ac:dyDescent="0.2">
      <c r="B34" s="41" t="s">
        <v>10815</v>
      </c>
      <c r="C34" s="42">
        <v>943788002</v>
      </c>
      <c r="D34" s="42">
        <v>934939764</v>
      </c>
      <c r="E34" s="47" t="str">
        <f>HYPERLINK("mailto:f.rodriguez@elcoro.com","f.rodriguez@elcoro.com")</f>
        <v>f.rodriguez@elcoro.com</v>
      </c>
      <c r="F34" s="44" t="str">
        <f>HYPERLINK("mailto:edurne@elcoro.com","edurne@elcoro.com")</f>
        <v>edurne@elcoro.com</v>
      </c>
      <c r="G34" s="40"/>
      <c r="H34" s="40" t="s">
        <v>10816</v>
      </c>
      <c r="I34" s="42"/>
      <c r="J34" s="42"/>
      <c r="K34" s="42"/>
    </row>
    <row r="35" spans="2:11" ht="13.5" customHeight="1" x14ac:dyDescent="0.2">
      <c r="B35" s="41" t="s">
        <v>10817</v>
      </c>
      <c r="C35" s="42">
        <v>938035446</v>
      </c>
      <c r="D35" s="42">
        <v>938035406</v>
      </c>
      <c r="E35" s="55" t="str">
        <f>HYPERLINK("mailto:electronica51@telefonica.net","electronica51@telefonica.net")</f>
        <v>electronica51@telefonica.net</v>
      </c>
      <c r="F35" s="40"/>
      <c r="G35" s="40"/>
      <c r="H35" s="40" t="s">
        <v>10818</v>
      </c>
      <c r="I35" s="42"/>
      <c r="J35" s="42"/>
      <c r="K35" s="42"/>
    </row>
    <row r="36" spans="2:11" ht="13.5" customHeight="1" x14ac:dyDescent="0.2">
      <c r="B36" s="41" t="s">
        <v>10819</v>
      </c>
      <c r="C36" s="42">
        <v>938050577</v>
      </c>
      <c r="D36" s="42">
        <v>938052381</v>
      </c>
      <c r="E36" s="56" t="str">
        <f>HYPERLINK("mailto:anoia@grupoelectro-stocks.com","anoia@grupoelectro-stocks.com")</f>
        <v>anoia@grupoelectro-stocks.com</v>
      </c>
      <c r="F36" s="57" t="str">
        <f>HYPERLINK("mailto:juanjo.fernandez@grupoelectrostocks.com","juanjo.fernandez@grupoelectrostocks.com")</f>
        <v>juanjo.fernandez@grupoelectrostocks.com</v>
      </c>
      <c r="G36" s="57"/>
      <c r="H36" s="40" t="s">
        <v>10785</v>
      </c>
      <c r="I36" s="42"/>
      <c r="J36" s="42"/>
      <c r="K36" s="42"/>
    </row>
    <row r="37" spans="2:11" ht="13.5" customHeight="1" x14ac:dyDescent="0.2">
      <c r="B37" s="41" t="s">
        <v>10820</v>
      </c>
      <c r="C37" s="42">
        <v>932982017</v>
      </c>
      <c r="D37" s="42">
        <v>932982077</v>
      </c>
      <c r="E37" s="58"/>
      <c r="F37" s="40"/>
      <c r="G37" s="40"/>
      <c r="H37" s="40"/>
      <c r="I37" s="42"/>
      <c r="J37" s="42"/>
      <c r="K37" s="42"/>
    </row>
    <row r="38" spans="2:11" ht="13.5" customHeight="1" x14ac:dyDescent="0.2">
      <c r="B38" s="41" t="s">
        <v>715</v>
      </c>
      <c r="C38" s="42"/>
      <c r="D38" s="42"/>
      <c r="E38" s="43" t="str">
        <f>HYPERLINK("mailto:jmcanela@eminfor.com","jmcanela@eminfor.com")</f>
        <v>jmcanela@eminfor.com</v>
      </c>
      <c r="F38" s="40"/>
      <c r="G38" s="40"/>
      <c r="H38" s="40"/>
      <c r="I38" s="42"/>
      <c r="J38" s="42"/>
      <c r="K38" s="42"/>
    </row>
    <row r="39" spans="2:11" ht="13.5" customHeight="1" x14ac:dyDescent="0.2">
      <c r="B39" s="41" t="s">
        <v>10821</v>
      </c>
      <c r="C39" s="42">
        <v>932641540</v>
      </c>
      <c r="D39" s="42">
        <v>932632829</v>
      </c>
      <c r="E39" s="47" t="str">
        <f>HYPERLINK("mailto:pedidos@exel-industrial.es","pedidos@exel-industrial.es")</f>
        <v>pedidos@exel-industrial.es</v>
      </c>
      <c r="F39" s="57" t="str">
        <f>HYPERLINK("mailto:elena.bernal@exel-industrial.es","elena.bernal@exel-industrial.es")</f>
        <v>elena.bernal@exel-industrial.es</v>
      </c>
      <c r="G39" s="44" t="s">
        <v>10822</v>
      </c>
      <c r="H39" s="40" t="s">
        <v>10823</v>
      </c>
      <c r="I39" s="42" t="s">
        <v>10824</v>
      </c>
      <c r="J39" s="42" t="s">
        <v>10825</v>
      </c>
      <c r="K39" s="43" t="str">
        <f>HYPERLINK("mailto:joan.conesa@exel-industrial.es","joan.conesa@exel-industrial.es")</f>
        <v>joan.conesa@exel-industrial.es</v>
      </c>
    </row>
    <row r="40" spans="2:11" ht="13.5" customHeight="1" x14ac:dyDescent="0.2">
      <c r="B40" s="41" t="s">
        <v>10826</v>
      </c>
      <c r="C40" s="42">
        <v>938044811</v>
      </c>
      <c r="D40" s="42">
        <v>938019022</v>
      </c>
      <c r="E40" s="47" t="str">
        <f>HYPERLINK("mailto:mjguerrero@expocomputer.es","mjguerrero@expocomputer.es")</f>
        <v>mjguerrero@expocomputer.es</v>
      </c>
      <c r="F40" s="44"/>
      <c r="G40" s="44"/>
      <c r="H40" s="40"/>
      <c r="I40" s="42"/>
      <c r="J40" s="42"/>
      <c r="K40" s="42"/>
    </row>
    <row r="41" spans="2:11" ht="13.5" customHeight="1" x14ac:dyDescent="0.2">
      <c r="B41" s="41" t="s">
        <v>216</v>
      </c>
      <c r="C41" s="42">
        <v>902133535</v>
      </c>
      <c r="D41" s="42">
        <v>936657641</v>
      </c>
      <c r="E41" s="43" t="str">
        <f>HYPERLINK("mailto:carolina.orgilles@fanuc.eu","carolina.orgilles@fanuc.eu")</f>
        <v>carolina.orgilles@fanuc.eu</v>
      </c>
      <c r="F41" s="57" t="str">
        <f>HYPERLINK("mailto:Jordi.Centellas@fanuc.eu","Jordi.Centellas@fanuc.eu")</f>
        <v>Jordi.Centellas@fanuc.eu</v>
      </c>
      <c r="G41" s="40"/>
      <c r="H41" s="40" t="s">
        <v>10827</v>
      </c>
      <c r="I41" s="42"/>
      <c r="J41" s="42"/>
      <c r="K41" s="42"/>
    </row>
    <row r="42" spans="2:11" ht="13.5" customHeight="1" x14ac:dyDescent="0.2">
      <c r="B42" s="41" t="s">
        <v>10828</v>
      </c>
      <c r="C42" s="42">
        <v>938088454</v>
      </c>
      <c r="D42" s="42">
        <v>938088457</v>
      </c>
      <c r="E42" s="47" t="str">
        <f>HYPERLINK("mailto:vendes@ferro7.cat","vendes@ferro7.cat")</f>
        <v>vendes@ferro7.cat</v>
      </c>
      <c r="F42" s="40"/>
      <c r="G42" s="40"/>
      <c r="H42" s="40"/>
      <c r="I42" s="42"/>
      <c r="J42" s="42"/>
      <c r="K42" s="42"/>
    </row>
    <row r="43" spans="2:11" ht="13.5" customHeight="1" x14ac:dyDescent="0.2">
      <c r="B43" s="41" t="s">
        <v>52</v>
      </c>
      <c r="C43" s="42"/>
      <c r="D43" s="42"/>
      <c r="E43" s="43" t="str">
        <f>HYPERLINK("mailto:orders_es@festo.com","orders_es@festo.com")</f>
        <v>orders_es@festo.com</v>
      </c>
      <c r="F43" s="40"/>
      <c r="G43" s="40"/>
      <c r="H43" s="40"/>
      <c r="I43" s="42"/>
      <c r="J43" s="42"/>
      <c r="K43" s="42"/>
    </row>
    <row r="44" spans="2:11" ht="13.5" customHeight="1" x14ac:dyDescent="0.2">
      <c r="B44" s="41" t="s">
        <v>10829</v>
      </c>
      <c r="C44" s="42">
        <v>938060600</v>
      </c>
      <c r="D44" s="42">
        <v>938060422</v>
      </c>
      <c r="E44" s="47" t="str">
        <f>HYPERLINK("mailto:info@fustesclosa.com","info@fustesclosa.com")</f>
        <v>info@fustesclosa.com</v>
      </c>
      <c r="F44" s="40"/>
      <c r="G44" s="40"/>
      <c r="H44" s="40"/>
      <c r="I44" s="42"/>
      <c r="J44" s="42"/>
      <c r="K44" s="42"/>
    </row>
    <row r="45" spans="2:11" ht="13.5" customHeight="1" x14ac:dyDescent="0.25">
      <c r="B45" s="41" t="s">
        <v>10830</v>
      </c>
      <c r="C45" s="59" t="s">
        <v>10831</v>
      </c>
      <c r="D45" s="42"/>
      <c r="E45" s="47" t="str">
        <f>HYPERLINK("mailto:cescespinfeina@gmail.com","cescespinfeina@gmail.com")</f>
        <v>cescespinfeina@gmail.com</v>
      </c>
      <c r="F45" s="44" t="s">
        <v>10832</v>
      </c>
      <c r="G45" s="40"/>
      <c r="H45" s="40"/>
      <c r="I45" s="42"/>
      <c r="J45" s="42"/>
      <c r="K45" s="42"/>
    </row>
    <row r="46" spans="2:11" ht="13.5" customHeight="1" x14ac:dyDescent="0.2">
      <c r="B46" s="41" t="s">
        <v>10833</v>
      </c>
      <c r="C46" s="42">
        <v>932648514</v>
      </c>
      <c r="D46" s="42"/>
      <c r="E46" s="47"/>
      <c r="F46" s="57" t="s">
        <v>10834</v>
      </c>
      <c r="G46" s="40"/>
      <c r="H46" s="40"/>
      <c r="I46" s="42"/>
      <c r="J46" s="42"/>
      <c r="K46" s="42"/>
    </row>
    <row r="47" spans="2:11" ht="13.5" customHeight="1" x14ac:dyDescent="0.2">
      <c r="B47" s="41" t="s">
        <v>10835</v>
      </c>
      <c r="C47" s="42">
        <v>937457070</v>
      </c>
      <c r="D47" s="42">
        <v>937457073</v>
      </c>
      <c r="E47" s="43" t="str">
        <f>HYPERLINK("mailto:mcerda@grupobn.es","mcerda@grupobn.es")</f>
        <v>mcerda@grupobn.es</v>
      </c>
      <c r="F47" s="40"/>
      <c r="G47" s="40"/>
      <c r="H47" s="40"/>
      <c r="I47" s="42"/>
      <c r="J47" s="42"/>
      <c r="K47" s="42"/>
    </row>
    <row r="48" spans="2:11" ht="13.5" customHeight="1" x14ac:dyDescent="0.2">
      <c r="B48" s="41" t="s">
        <v>10836</v>
      </c>
      <c r="C48" s="42">
        <v>937851108</v>
      </c>
      <c r="D48" s="42">
        <v>937863102</v>
      </c>
      <c r="E48" s="43" t="str">
        <f>HYPERLINK("mailto:tvives@genfiltro.es","tvives@genfiltro.es")</f>
        <v>tvives@genfiltro.es</v>
      </c>
      <c r="F48" s="44" t="s">
        <v>10837</v>
      </c>
      <c r="G48" s="40" t="s">
        <v>10838</v>
      </c>
      <c r="H48" s="40"/>
      <c r="I48" s="42"/>
      <c r="J48" s="42"/>
      <c r="K48" s="42"/>
    </row>
    <row r="49" spans="2:11" ht="13.5" customHeight="1" x14ac:dyDescent="0.2">
      <c r="B49" s="41" t="s">
        <v>10839</v>
      </c>
      <c r="C49" s="42">
        <v>902930620</v>
      </c>
      <c r="D49" s="42">
        <v>902930621</v>
      </c>
      <c r="E49" s="47" t="str">
        <f>HYPERLINK("mailto:msantin@gsf-espana.com","msantin@gsf-espana.com")</f>
        <v>msantin@gsf-espana.com</v>
      </c>
      <c r="F49" s="40"/>
      <c r="G49" s="40"/>
      <c r="H49" s="40"/>
      <c r="I49" s="42"/>
      <c r="J49" s="42"/>
      <c r="K49" s="42"/>
    </row>
    <row r="50" spans="2:11" ht="13.5" customHeight="1" x14ac:dyDescent="0.25">
      <c r="B50" s="41" t="s">
        <v>10840</v>
      </c>
      <c r="C50" s="42">
        <v>800099493</v>
      </c>
      <c r="D50" s="42">
        <v>986486546</v>
      </c>
      <c r="E50" s="49" t="str">
        <f>HYPERLINK("mailto:carlos.loza@hbfuller.com%20620978321","carlos.loza@hbfuller.com 620978321")</f>
        <v>carlos.loza@hbfuller.com 620978321</v>
      </c>
      <c r="F50" s="88" t="str">
        <f>HYPERLINK("mailto:Pedro.Falcao@hbfuller.com(pedidos%20directos)","Pedro.Falcao@hbfuller.com(pedidos directos)")</f>
        <v>Pedro.Falcao@hbfuller.com(pedidos directos)</v>
      </c>
      <c r="G50" s="40"/>
      <c r="H50" s="40"/>
      <c r="I50" s="42"/>
      <c r="J50" s="42"/>
      <c r="K50" s="42"/>
    </row>
    <row r="51" spans="2:11" ht="13.5" customHeight="1" x14ac:dyDescent="0.2">
      <c r="B51" s="41" t="s">
        <v>92</v>
      </c>
      <c r="C51" s="42">
        <v>938066364</v>
      </c>
      <c r="D51" s="42">
        <v>938032682</v>
      </c>
      <c r="E51" s="47" t="str">
        <f>HYPERLINK("mailto:jose@hineutra.com","jose@hineutra.com")</f>
        <v>jose@hineutra.com</v>
      </c>
      <c r="F51" s="40"/>
      <c r="G51" s="44"/>
      <c r="H51" s="40" t="s">
        <v>10841</v>
      </c>
      <c r="I51" s="42"/>
      <c r="J51" s="42"/>
      <c r="K51" s="42"/>
    </row>
    <row r="52" spans="2:11" ht="13.5" customHeight="1" x14ac:dyDescent="0.2">
      <c r="B52" s="41" t="s">
        <v>10842</v>
      </c>
      <c r="C52" s="42">
        <v>938017405</v>
      </c>
      <c r="D52" s="42">
        <v>938031621</v>
      </c>
      <c r="E52" s="43" t="str">
        <f>HYPERLINK("mailto:vendes@suministroshoms.com","vendes@suministroshoms.com")</f>
        <v>vendes@suministroshoms.com</v>
      </c>
      <c r="F52" s="60" t="str">
        <f>HYPERLINK("mailto:ttutusaus@suministroshoms.com","ttutusaus@suministroshoms.com")</f>
        <v>ttutusaus@suministroshoms.com</v>
      </c>
      <c r="G52" s="44" t="str">
        <f>HYPERLINK("mailto:acanyelles@suministroshoms.com","acanyelles@suministroshoms.com")</f>
        <v>acanyelles@suministroshoms.com</v>
      </c>
      <c r="H52" s="40" t="s">
        <v>10744</v>
      </c>
      <c r="I52" s="42"/>
      <c r="J52" s="42"/>
      <c r="K52" s="42"/>
    </row>
    <row r="53" spans="2:11" ht="13.5" customHeight="1" x14ac:dyDescent="0.2">
      <c r="B53" s="41" t="s">
        <v>10843</v>
      </c>
      <c r="C53" s="42">
        <v>938086000</v>
      </c>
      <c r="D53" s="42">
        <v>938030560</v>
      </c>
      <c r="E53" s="47"/>
      <c r="F53" s="40"/>
      <c r="G53" s="40"/>
      <c r="H53" s="40"/>
      <c r="I53" s="42"/>
      <c r="J53" s="42"/>
      <c r="K53" s="42"/>
    </row>
    <row r="54" spans="2:11" ht="13.5" customHeight="1" x14ac:dyDescent="0.2">
      <c r="B54" s="41" t="s">
        <v>168</v>
      </c>
      <c r="C54" s="50" t="s">
        <v>10844</v>
      </c>
      <c r="D54" s="50" t="s">
        <v>10845</v>
      </c>
      <c r="E54" s="43" t="str">
        <f>HYPERLINK("mailto:jean-baptiste.delacroix@ipros-sas.com","jean-baptiste.delacroix@ipros-sas.com")</f>
        <v>jean-baptiste.delacroix@ipros-sas.com</v>
      </c>
      <c r="F54" s="44" t="str">
        <f>HYPERLINK("mailto:philippe.boutry@ipros-sas.com","philippe.boutry@ipros-sas.com")</f>
        <v>philippe.boutry@ipros-sas.com</v>
      </c>
      <c r="G54" s="40"/>
      <c r="H54" s="40"/>
      <c r="I54" s="42"/>
      <c r="J54" s="42"/>
      <c r="K54" s="42"/>
    </row>
    <row r="55" spans="2:11" ht="13.5" customHeight="1" x14ac:dyDescent="0.2">
      <c r="B55" s="41" t="s">
        <v>10846</v>
      </c>
      <c r="C55" s="42">
        <v>937709324</v>
      </c>
      <c r="D55" s="42">
        <v>937709328</v>
      </c>
      <c r="E55" s="47" t="str">
        <f>HYPERLINK("mailto:nati.cial@imb-sl.es","nati.cial@imb-sl.es")</f>
        <v>nati.cial@imb-sl.es</v>
      </c>
      <c r="F55" s="44" t="str">
        <f>HYPERLINK("mailto:imb_sl@yahoo.es","imb_sl@yahoo.es")</f>
        <v>imb_sl@yahoo.es</v>
      </c>
      <c r="G55" s="44"/>
      <c r="H55" s="40"/>
      <c r="I55" s="42"/>
      <c r="J55" s="42"/>
      <c r="K55" s="42"/>
    </row>
    <row r="56" spans="2:11" ht="13.5" customHeight="1" x14ac:dyDescent="0.2">
      <c r="B56" s="41" t="s">
        <v>10847</v>
      </c>
      <c r="C56" s="42">
        <v>935644022</v>
      </c>
      <c r="D56" s="42">
        <v>935646461</v>
      </c>
      <c r="E56" s="43" t="str">
        <f>HYPERLINK("mailto:amoya@ing-solvan.com","amoya@ing-solvan.com")</f>
        <v>amoya@ing-solvan.com</v>
      </c>
      <c r="F56" s="44" t="s">
        <v>10848</v>
      </c>
      <c r="G56" s="40"/>
      <c r="H56" s="44"/>
      <c r="I56" s="42"/>
      <c r="J56" s="42"/>
      <c r="K56" s="42"/>
    </row>
    <row r="57" spans="2:11" ht="13.5" customHeight="1" x14ac:dyDescent="0.2">
      <c r="B57" s="41" t="s">
        <v>10849</v>
      </c>
      <c r="C57" s="42">
        <v>935444708</v>
      </c>
      <c r="D57" s="42"/>
      <c r="E57" s="43" t="str">
        <f>HYPERLINK("mailto:m.ferron@inkema.com","m.ferron@inkema.com")</f>
        <v>m.ferron@inkema.com</v>
      </c>
      <c r="F57" s="44" t="s">
        <v>10850</v>
      </c>
      <c r="G57" s="44"/>
      <c r="H57" s="40" t="s">
        <v>10851</v>
      </c>
      <c r="I57" s="42"/>
      <c r="J57" s="42"/>
      <c r="K57" s="42"/>
    </row>
    <row r="58" spans="2:11" ht="13.5" customHeight="1" x14ac:dyDescent="0.2">
      <c r="B58" s="41" t="s">
        <v>10852</v>
      </c>
      <c r="C58" s="42"/>
      <c r="D58" s="42"/>
      <c r="E58" s="47" t="str">
        <f>HYPERLINK("mailto:info@intertronic.es","info@intertronic.es")</f>
        <v>info@intertronic.es</v>
      </c>
      <c r="F58" s="57" t="str">
        <f>HYPERLINK("mailto:ventas@intertronic.es","ventas@intertronic.es")</f>
        <v>ventas@intertronic.es</v>
      </c>
      <c r="G58" s="40"/>
      <c r="H58" s="40"/>
      <c r="I58" s="42"/>
      <c r="J58" s="42"/>
      <c r="K58" s="42"/>
    </row>
    <row r="59" spans="2:11" ht="13.5" customHeight="1" x14ac:dyDescent="0.2">
      <c r="B59" s="41" t="s">
        <v>10853</v>
      </c>
      <c r="C59" s="42">
        <v>902930283</v>
      </c>
      <c r="D59" s="42">
        <v>938055598</v>
      </c>
      <c r="E59" s="47" t="str">
        <f>HYPERLINK("mailto:montse@instop.es","montse@instop.es")</f>
        <v>montse@instop.es</v>
      </c>
      <c r="F59" s="40"/>
      <c r="G59" s="40"/>
      <c r="H59" s="40"/>
      <c r="I59" s="42"/>
      <c r="J59" s="42"/>
      <c r="K59" s="42"/>
    </row>
    <row r="60" spans="2:11" ht="13.5" customHeight="1" x14ac:dyDescent="0.2">
      <c r="B60" s="41" t="s">
        <v>10854</v>
      </c>
      <c r="C60" s="42">
        <v>937539520</v>
      </c>
      <c r="D60" s="42">
        <v>937539526</v>
      </c>
      <c r="E60" s="47"/>
      <c r="F60" s="40"/>
      <c r="G60" s="40"/>
      <c r="H60" s="40"/>
      <c r="I60" s="42"/>
      <c r="J60" s="42"/>
      <c r="K60" s="42"/>
    </row>
    <row r="61" spans="2:11" ht="13.5" customHeight="1" x14ac:dyDescent="0.2">
      <c r="B61" s="41" t="s">
        <v>10855</v>
      </c>
      <c r="C61" s="42">
        <v>963783214</v>
      </c>
      <c r="D61" s="42">
        <v>963781492</v>
      </c>
      <c r="E61" s="47" t="str">
        <f>HYPERLINK("mailto:jmartin@itm-esp.com","jmartin@itm-esp.com")</f>
        <v>jmartin@itm-esp.com</v>
      </c>
      <c r="F61" s="40"/>
      <c r="G61" s="40"/>
      <c r="H61" s="40"/>
      <c r="I61" s="42"/>
      <c r="J61" s="42"/>
      <c r="K61" s="42"/>
    </row>
    <row r="62" spans="2:11" ht="13.5" customHeight="1" x14ac:dyDescent="0.2">
      <c r="B62" s="41" t="s">
        <v>798</v>
      </c>
      <c r="C62" s="42">
        <v>934793080</v>
      </c>
      <c r="D62" s="42">
        <v>934793086</v>
      </c>
      <c r="E62" s="47" t="str">
        <f>HYPERLINK("mailto:eorders.es@ifm.com","eorders.es@ifm.com")</f>
        <v>eorders.es@ifm.com</v>
      </c>
      <c r="F62" s="40"/>
      <c r="G62" s="40"/>
      <c r="H62" s="40"/>
      <c r="I62" s="42"/>
      <c r="J62" s="42"/>
      <c r="K62" s="42"/>
    </row>
    <row r="63" spans="2:11" ht="13.5" customHeight="1" x14ac:dyDescent="0.2">
      <c r="B63" s="41" t="s">
        <v>10856</v>
      </c>
      <c r="C63" s="42">
        <v>954560856</v>
      </c>
      <c r="D63" s="42">
        <v>954560857</v>
      </c>
      <c r="E63" s="47" t="s">
        <v>10857</v>
      </c>
      <c r="F63" s="54" t="s">
        <v>10858</v>
      </c>
      <c r="G63" s="40"/>
      <c r="H63" s="40"/>
      <c r="I63" s="42"/>
      <c r="J63" s="42"/>
      <c r="K63" s="42"/>
    </row>
    <row r="64" spans="2:11" ht="13.5" customHeight="1" x14ac:dyDescent="0.2">
      <c r="B64" s="41" t="s">
        <v>10859</v>
      </c>
      <c r="C64" s="42">
        <v>938055061</v>
      </c>
      <c r="D64" s="42">
        <v>938043814</v>
      </c>
      <c r="E64" s="47" t="str">
        <f>HYPERLINK("mailto:comercial@jorbasola.com","comercial@jorbasola.com")</f>
        <v>comercial@jorbasola.com</v>
      </c>
      <c r="F64" s="44" t="str">
        <f>HYPERLINK("mailto:bernat@jorbasola.com","bernat@jorbasola.com")</f>
        <v>bernat@jorbasola.com</v>
      </c>
      <c r="G64" s="44" t="str">
        <f>HYPERLINK("mailto:jpoch@jorbasola.com","jpoch@jorbasola.com 615432754")</f>
        <v>jpoch@jorbasola.com 615432754</v>
      </c>
      <c r="H64" s="40" t="s">
        <v>10860</v>
      </c>
      <c r="I64" s="42"/>
      <c r="J64" s="42"/>
      <c r="K64" s="42"/>
    </row>
    <row r="65" spans="2:11" ht="13.5" customHeight="1" x14ac:dyDescent="0.2">
      <c r="B65" s="41" t="s">
        <v>10861</v>
      </c>
      <c r="C65" s="42">
        <v>938086248</v>
      </c>
      <c r="D65" s="42">
        <v>938086384</v>
      </c>
      <c r="E65" s="43" t="str">
        <f>HYPERLINK("mailto:empresa@jordibartroliboada.com","empresa@jordibartroliboada.com")</f>
        <v>empresa@jordibartroliboada.com</v>
      </c>
      <c r="F65" s="40"/>
      <c r="G65" s="40"/>
      <c r="H65" s="40" t="s">
        <v>10862</v>
      </c>
      <c r="I65" s="42"/>
      <c r="J65" s="42"/>
      <c r="K65" s="42"/>
    </row>
    <row r="66" spans="2:11" ht="13.5" customHeight="1" x14ac:dyDescent="0.2">
      <c r="B66" s="41" t="s">
        <v>10863</v>
      </c>
      <c r="C66" s="42">
        <v>627546801</v>
      </c>
      <c r="D66" s="42">
        <v>937785358</v>
      </c>
      <c r="E66" s="43" t="str">
        <f>HYPERLINK("mailto:jorega@ya.com","jorega@ya.com")</f>
        <v>jorega@ya.com</v>
      </c>
      <c r="F66" s="40"/>
      <c r="G66" s="40"/>
      <c r="H66" s="40" t="s">
        <v>10864</v>
      </c>
      <c r="I66" s="42"/>
      <c r="J66" s="42"/>
      <c r="K66" s="42"/>
    </row>
    <row r="67" spans="2:11" ht="13.5" customHeight="1" x14ac:dyDescent="0.2">
      <c r="B67" s="41" t="s">
        <v>10865</v>
      </c>
      <c r="C67" s="42">
        <v>938086000</v>
      </c>
      <c r="D67" s="42">
        <v>938086639</v>
      </c>
      <c r="E67" s="47"/>
      <c r="F67" s="40"/>
      <c r="G67" s="40"/>
      <c r="H67" s="40"/>
      <c r="I67" s="42"/>
      <c r="J67" s="42"/>
      <c r="K67" s="42"/>
    </row>
    <row r="68" spans="2:11" ht="13.5" customHeight="1" x14ac:dyDescent="0.2">
      <c r="B68" s="41" t="s">
        <v>10866</v>
      </c>
      <c r="C68" s="42">
        <v>607930530</v>
      </c>
      <c r="D68" s="43"/>
      <c r="E68" s="43" t="s">
        <v>10867</v>
      </c>
      <c r="F68" s="40" t="s">
        <v>10868</v>
      </c>
      <c r="G68" s="40"/>
      <c r="H68" s="40" t="s">
        <v>10869</v>
      </c>
      <c r="I68" s="42"/>
      <c r="J68" s="42"/>
      <c r="K68" s="42"/>
    </row>
    <row r="69" spans="2:11" ht="13.5" customHeight="1" x14ac:dyDescent="0.25">
      <c r="B69" s="41" t="s">
        <v>10870</v>
      </c>
      <c r="C69" s="42">
        <v>938013082</v>
      </c>
      <c r="D69" s="42">
        <v>938013082</v>
      </c>
      <c r="E69" s="303" t="str">
        <f>HYPERLINK("mailto:pijjuan@hotmail.com","pijjuan@hotmail.com")</f>
        <v>pijjuan@hotmail.com</v>
      </c>
      <c r="F69" s="57" t="s">
        <v>10871</v>
      </c>
      <c r="G69" s="40"/>
      <c r="H69" s="40"/>
      <c r="I69" s="42"/>
      <c r="J69" s="42"/>
      <c r="K69" s="42"/>
    </row>
    <row r="70" spans="2:11" ht="13.5" customHeight="1" x14ac:dyDescent="0.2">
      <c r="B70" s="41" t="s">
        <v>10872</v>
      </c>
      <c r="C70" s="42">
        <v>934780632</v>
      </c>
      <c r="D70" s="42">
        <v>934780815</v>
      </c>
      <c r="E70" s="43" t="s">
        <v>10873</v>
      </c>
      <c r="F70" s="57" t="s">
        <v>10874</v>
      </c>
      <c r="G70" s="40"/>
      <c r="H70" s="40" t="s">
        <v>10875</v>
      </c>
      <c r="I70" s="42"/>
      <c r="J70" s="42"/>
      <c r="K70" s="42"/>
    </row>
    <row r="71" spans="2:11" ht="13.5" customHeight="1" x14ac:dyDescent="0.2">
      <c r="B71" s="41" t="s">
        <v>10876</v>
      </c>
      <c r="C71" s="42">
        <v>949247837</v>
      </c>
      <c r="D71" s="42">
        <v>935643745</v>
      </c>
      <c r="E71" s="43" t="str">
        <f>HYPERLINK("mailto:ypadilla@kluthe.es;mmartin@kluthe.es","ypadilla@kluthe.es;mmartin@kluthe.es")</f>
        <v>ypadilla@kluthe.es;mmartin@kluthe.es</v>
      </c>
      <c r="F71" s="57" t="str">
        <f>HYPERLINK("mailto:acabrera@kluthe.es","acabrera@kluthe.es")</f>
        <v>acabrera@kluthe.es</v>
      </c>
      <c r="G71" s="40" t="s">
        <v>10877</v>
      </c>
      <c r="H71" s="40" t="s">
        <v>10878</v>
      </c>
      <c r="I71" s="42"/>
      <c r="J71" s="42"/>
      <c r="K71" s="42"/>
    </row>
    <row r="72" spans="2:11" ht="13.5" customHeight="1" x14ac:dyDescent="0.2">
      <c r="B72" s="41" t="s">
        <v>10879</v>
      </c>
      <c r="C72" s="42">
        <v>938036460</v>
      </c>
      <c r="D72" s="42">
        <v>938042204</v>
      </c>
      <c r="E72" s="47"/>
      <c r="F72" s="44" t="str">
        <f>HYPERLINK("mailto:fernando_giner@mab.es","fernando_giner@mab.es")</f>
        <v>fernando_giner@mab.es</v>
      </c>
      <c r="G72" s="40"/>
      <c r="H72" s="40"/>
      <c r="I72" s="42"/>
      <c r="J72" s="42"/>
      <c r="K72" s="42"/>
    </row>
    <row r="73" spans="2:11" ht="13.5" customHeight="1" x14ac:dyDescent="0.2">
      <c r="B73" s="41" t="s">
        <v>10880</v>
      </c>
      <c r="C73" s="42">
        <v>637533697</v>
      </c>
      <c r="D73" s="42"/>
      <c r="E73" s="47"/>
      <c r="F73" s="44"/>
      <c r="G73" s="40"/>
      <c r="H73" s="61" t="s">
        <v>10881</v>
      </c>
      <c r="I73" s="42"/>
      <c r="J73" s="42"/>
      <c r="K73" s="42"/>
    </row>
    <row r="74" spans="2:11" ht="13.5" customHeight="1" x14ac:dyDescent="0.2">
      <c r="B74" s="41" t="s">
        <v>10882</v>
      </c>
      <c r="C74" s="42">
        <v>934308301</v>
      </c>
      <c r="D74" s="42">
        <v>934195879</v>
      </c>
      <c r="E74" s="47" t="str">
        <f>HYPERLINK("mailto:mabindustrial@mab.es","mabindustrial@mab.es")</f>
        <v>mabindustrial@mab.es</v>
      </c>
      <c r="F74" s="57" t="str">
        <f>HYPERLINK("mailto:ecortes@macsa.es%20(Estela)","ecortes@macsa.es (Estela)")</f>
        <v>ecortes@macsa.es (Estela)</v>
      </c>
      <c r="G74" s="40"/>
      <c r="H74" s="40"/>
      <c r="I74" s="42"/>
      <c r="J74" s="42"/>
      <c r="K74" s="42"/>
    </row>
    <row r="75" spans="2:11" ht="13.5" customHeight="1" x14ac:dyDescent="0.2">
      <c r="B75" s="41" t="s">
        <v>10883</v>
      </c>
      <c r="C75" s="42">
        <v>938738798</v>
      </c>
      <c r="D75" s="42">
        <v>938741156</v>
      </c>
      <c r="E75" s="43" t="str">
        <f>HYPERLINK("mailto:ddmoral@macsa.es","ddmoral@macsa.es")</f>
        <v>ddmoral@macsa.es</v>
      </c>
      <c r="F75" s="40"/>
      <c r="G75" s="40"/>
      <c r="H75" s="40"/>
      <c r="I75" s="42"/>
      <c r="J75" s="42"/>
      <c r="K75" s="42"/>
    </row>
    <row r="76" spans="2:11" ht="13.5" customHeight="1" x14ac:dyDescent="0.2">
      <c r="B76" s="62" t="s">
        <v>10884</v>
      </c>
      <c r="C76" s="42">
        <v>938087297</v>
      </c>
      <c r="D76" s="42">
        <v>938086644</v>
      </c>
      <c r="E76" s="47" t="str">
        <f>HYPERLINK("mailto:jigroup@jigroup.e.telefonica.net","jigroup@jigroup.e.telefonica.net")</f>
        <v>jigroup@jigroup.e.telefonica.net</v>
      </c>
      <c r="F76" s="40"/>
      <c r="G76" s="40"/>
      <c r="H76" s="40"/>
      <c r="I76" s="42"/>
      <c r="J76" s="42"/>
      <c r="K76" s="42"/>
    </row>
    <row r="77" spans="2:11" ht="13.5" customHeight="1" x14ac:dyDescent="0.2">
      <c r="B77" s="63" t="s">
        <v>10885</v>
      </c>
      <c r="C77" s="42">
        <v>938031304</v>
      </c>
      <c r="D77" s="42"/>
      <c r="E77" s="43" t="str">
        <f>HYPERLINK("mailto:info@zamec.net","info@zamec.net")</f>
        <v>info@zamec.net</v>
      </c>
      <c r="F77" s="40"/>
      <c r="G77" s="40"/>
      <c r="H77" s="40"/>
      <c r="I77" s="42"/>
      <c r="J77" s="42"/>
      <c r="K77" s="42"/>
    </row>
    <row r="78" spans="2:11" ht="13.5" customHeight="1" x14ac:dyDescent="0.2">
      <c r="B78" s="41" t="s">
        <v>10886</v>
      </c>
      <c r="C78" s="42">
        <v>938444310</v>
      </c>
      <c r="D78" s="42">
        <v>938444311</v>
      </c>
      <c r="E78" s="47" t="str">
        <f>HYPERLINK("mailto:egarciaf@metrikal.com","egarciaf@metrikal.com")</f>
        <v>egarciaf@metrikal.com</v>
      </c>
      <c r="F78" s="40"/>
      <c r="G78" s="40"/>
      <c r="H78" s="40"/>
      <c r="I78" s="42"/>
      <c r="J78" s="42"/>
      <c r="K78" s="42"/>
    </row>
    <row r="79" spans="2:11" ht="13.5" customHeight="1" x14ac:dyDescent="0.25">
      <c r="B79" s="41" t="s">
        <v>10887</v>
      </c>
      <c r="C79" s="42">
        <v>938048333</v>
      </c>
      <c r="D79" s="42">
        <v>649757510</v>
      </c>
      <c r="E79" s="130" t="str">
        <f>HYPERLINK("mailto:metalisteriaprieto@gmail.com","metalisteriaprieto@gmail.com")</f>
        <v>metalisteriaprieto@gmail.com</v>
      </c>
      <c r="F79" s="40"/>
      <c r="G79" s="40"/>
      <c r="H79" s="40"/>
      <c r="I79" s="42"/>
      <c r="J79" s="42"/>
      <c r="K79" s="42"/>
    </row>
    <row r="80" spans="2:11" ht="13.5" customHeight="1" x14ac:dyDescent="0.2">
      <c r="B80" s="41" t="s">
        <v>10888</v>
      </c>
      <c r="C80" s="42" t="s">
        <v>10889</v>
      </c>
      <c r="D80" s="42" t="s">
        <v>10890</v>
      </c>
      <c r="E80" s="49" t="s">
        <v>10891</v>
      </c>
      <c r="F80" s="40"/>
      <c r="G80" s="40"/>
      <c r="H80" s="40" t="s">
        <v>10892</v>
      </c>
      <c r="I80" s="42"/>
      <c r="J80" s="42"/>
      <c r="K80" s="42"/>
    </row>
    <row r="81" spans="2:11" ht="13.5" customHeight="1" x14ac:dyDescent="0.2">
      <c r="B81" s="41" t="s">
        <v>10893</v>
      </c>
      <c r="C81" s="42">
        <v>918419384</v>
      </c>
      <c r="D81" s="42">
        <v>918419706</v>
      </c>
      <c r="E81" s="47" t="str">
        <f>HYPERLINK("mailto:fgon@misco.es","fgon@misco.es")</f>
        <v>fgon@misco.es</v>
      </c>
      <c r="F81" s="40"/>
      <c r="G81" s="40"/>
      <c r="H81" s="40" t="s">
        <v>10894</v>
      </c>
      <c r="I81" s="42"/>
      <c r="J81" s="42"/>
      <c r="K81" s="42"/>
    </row>
    <row r="82" spans="2:11" ht="13.5" customHeight="1" x14ac:dyDescent="0.2">
      <c r="B82" s="41" t="s">
        <v>10895</v>
      </c>
      <c r="C82" s="42">
        <v>934412600</v>
      </c>
      <c r="D82" s="42">
        <v>933291580</v>
      </c>
      <c r="E82" s="47" t="str">
        <f>HYPERLINK("mailto:sat@movaltools.es","sat@movaltools.es")</f>
        <v>sat@movaltools.es</v>
      </c>
      <c r="F82" s="40"/>
      <c r="G82" s="40"/>
      <c r="H82" s="40"/>
      <c r="I82" s="42"/>
      <c r="J82" s="42"/>
      <c r="K82" s="42"/>
    </row>
    <row r="83" spans="2:11" ht="13.5" customHeight="1" x14ac:dyDescent="0.2">
      <c r="B83" s="41" t="s">
        <v>459</v>
      </c>
      <c r="C83" s="42">
        <v>937708995</v>
      </c>
      <c r="D83" s="42">
        <v>937777858</v>
      </c>
      <c r="E83" s="43" t="str">
        <f>HYPERLINK("mailto:muntadabaixllobregat@muntada.es","muntadabaixllobregat@muntada.es")</f>
        <v>muntadabaixllobregat@muntada.es</v>
      </c>
      <c r="F83" s="40"/>
      <c r="G83" s="40"/>
      <c r="H83" s="40"/>
      <c r="I83" s="42"/>
      <c r="J83" s="64"/>
      <c r="K83" s="42"/>
    </row>
    <row r="84" spans="2:11" ht="13.5" customHeight="1" x14ac:dyDescent="0.2">
      <c r="B84" s="41" t="s">
        <v>10896</v>
      </c>
      <c r="C84" s="42">
        <v>902420082</v>
      </c>
      <c r="D84" s="42">
        <v>943820157</v>
      </c>
      <c r="E84" s="47" t="str">
        <f>HYPERLINK("mailto:comercial@neurtek.es","comercial@neurtek.es")</f>
        <v>comercial@neurtek.es</v>
      </c>
      <c r="F84" s="45" t="str">
        <f>HYPERLINK("mailto:elena.campins-bravo@nordson.com","elena.campins-bravo@nordson.com")</f>
        <v>elena.campins-bravo@nordson.com</v>
      </c>
      <c r="G84" s="65" t="str">
        <f>HYPERLINK("mailto:andrea.gorbe@nordson.com","andrea.gorbe@nordson.com")</f>
        <v>andrea.gorbe@nordson.com</v>
      </c>
      <c r="H84" s="66" t="s">
        <v>10897</v>
      </c>
      <c r="I84" s="64"/>
      <c r="J84" s="42"/>
      <c r="K84" s="42"/>
    </row>
    <row r="85" spans="2:11" ht="13.5" customHeight="1" x14ac:dyDescent="0.2">
      <c r="B85" s="41" t="s">
        <v>10898</v>
      </c>
      <c r="C85" s="42">
        <v>938030649</v>
      </c>
      <c r="D85" s="42"/>
      <c r="E85" s="47" t="s">
        <v>10899</v>
      </c>
      <c r="F85" s="45"/>
      <c r="G85" s="65"/>
      <c r="H85" s="66"/>
      <c r="I85" s="64"/>
      <c r="J85" s="42"/>
      <c r="K85" s="42"/>
    </row>
    <row r="86" spans="2:11" ht="45.75" customHeight="1" x14ac:dyDescent="0.2">
      <c r="B86" s="41" t="s">
        <v>1446</v>
      </c>
      <c r="C86" s="42">
        <v>963132090</v>
      </c>
      <c r="D86" s="42">
        <v>963132244</v>
      </c>
      <c r="E86" s="47" t="str">
        <f>HYPERLINK("mailto:esc-es@nordson.com","esc-es@nordson.com")</f>
        <v>esc-es@nordson.com</v>
      </c>
      <c r="F86" s="66" t="s">
        <v>10900</v>
      </c>
      <c r="G86" s="40"/>
      <c r="H86" s="40" t="s">
        <v>10799</v>
      </c>
      <c r="I86" s="42"/>
      <c r="J86" s="42"/>
      <c r="K86" s="42"/>
    </row>
    <row r="87" spans="2:11" ht="13.5" customHeight="1" x14ac:dyDescent="0.2">
      <c r="B87" s="41" t="s">
        <v>10901</v>
      </c>
      <c r="C87" s="42">
        <v>902088870</v>
      </c>
      <c r="D87" s="42">
        <v>902088844</v>
      </c>
      <c r="E87" s="42"/>
      <c r="F87" s="40"/>
      <c r="G87" s="40"/>
      <c r="H87" s="40" t="s">
        <v>10799</v>
      </c>
      <c r="I87" s="42"/>
      <c r="J87" s="42"/>
      <c r="K87" s="42"/>
    </row>
    <row r="88" spans="2:11" ht="13.5" customHeight="1" x14ac:dyDescent="0.2">
      <c r="B88" s="41" t="s">
        <v>10902</v>
      </c>
      <c r="C88" s="42">
        <v>902100016</v>
      </c>
      <c r="D88" s="42">
        <v>902100059</v>
      </c>
      <c r="E88" s="42"/>
      <c r="F88" s="40" t="s">
        <v>10903</v>
      </c>
      <c r="G88" s="40"/>
      <c r="H88" s="40"/>
      <c r="I88" s="42"/>
      <c r="J88" s="42"/>
      <c r="K88" s="42"/>
    </row>
    <row r="89" spans="2:11" ht="13.5" customHeight="1" x14ac:dyDescent="0.25">
      <c r="B89" s="41" t="s">
        <v>10904</v>
      </c>
      <c r="C89" s="50">
        <v>931160874</v>
      </c>
      <c r="D89" s="50">
        <v>931160497</v>
      </c>
      <c r="E89" s="303" t="s">
        <v>10905</v>
      </c>
      <c r="F89" s="40"/>
      <c r="G89" s="40"/>
      <c r="H89" s="40"/>
      <c r="I89" s="42"/>
      <c r="J89" s="42"/>
      <c r="K89" s="42"/>
    </row>
    <row r="90" spans="2:11" ht="13.5" customHeight="1" x14ac:dyDescent="0.2">
      <c r="B90" s="41" t="s">
        <v>10906</v>
      </c>
      <c r="C90" s="42">
        <v>938140131</v>
      </c>
      <c r="D90" s="42">
        <v>938115652</v>
      </c>
      <c r="E90" s="42"/>
      <c r="F90" s="40"/>
      <c r="G90" s="40"/>
      <c r="H90" s="40" t="s">
        <v>10907</v>
      </c>
      <c r="I90" s="42"/>
      <c r="J90" s="42"/>
      <c r="K90" s="42"/>
    </row>
    <row r="91" spans="2:11" ht="13.5" customHeight="1" x14ac:dyDescent="0.2">
      <c r="B91" s="41" t="s">
        <v>10908</v>
      </c>
      <c r="C91" s="42">
        <v>938050625</v>
      </c>
      <c r="D91" s="42">
        <v>938050592</v>
      </c>
      <c r="E91" s="47" t="str">
        <f>HYPERLINK("mailto:pintures@pinturesplanell.cat","pintures@pinturesplanell.cat")</f>
        <v>pintures@pinturesplanell.cat</v>
      </c>
      <c r="F91" s="48"/>
      <c r="G91" s="48"/>
      <c r="H91" s="40"/>
      <c r="I91" s="42"/>
      <c r="J91" s="42"/>
      <c r="K91" s="42"/>
    </row>
    <row r="92" spans="2:11" ht="13.5" customHeight="1" x14ac:dyDescent="0.2">
      <c r="B92" s="41" t="s">
        <v>3867</v>
      </c>
      <c r="C92" s="42">
        <v>938496793</v>
      </c>
      <c r="D92" s="42">
        <v>938467063</v>
      </c>
      <c r="E92" s="43" t="str">
        <f>HYPERLINK("mailto:ma.cristobal@plasmatreat.es","ma.cristobal@plasmatreat.es")</f>
        <v>ma.cristobal@plasmatreat.es</v>
      </c>
      <c r="F92" s="48" t="s">
        <v>10909</v>
      </c>
      <c r="G92" s="48" t="s">
        <v>10910</v>
      </c>
      <c r="H92" s="40" t="s">
        <v>10911</v>
      </c>
      <c r="I92" s="42"/>
      <c r="J92" s="42"/>
      <c r="K92" s="42"/>
    </row>
    <row r="93" spans="2:11" ht="13.5" customHeight="1" x14ac:dyDescent="0.2">
      <c r="B93" s="41" t="s">
        <v>10912</v>
      </c>
      <c r="C93" s="42">
        <v>653115992</v>
      </c>
      <c r="D93" s="42">
        <v>938070225</v>
      </c>
      <c r="E93" s="47" t="str">
        <f>HYPERLINK("mailto:presolman@hotmail.com","presolman@hotmail.com")</f>
        <v>presolman@hotmail.com</v>
      </c>
      <c r="F93" s="40" t="s">
        <v>10913</v>
      </c>
      <c r="G93" s="40"/>
      <c r="H93" s="54" t="s">
        <v>10914</v>
      </c>
      <c r="I93" s="42"/>
      <c r="J93" s="42"/>
      <c r="K93" s="42"/>
    </row>
    <row r="94" spans="2:11" ht="13.5" customHeight="1" x14ac:dyDescent="0.2">
      <c r="B94" s="41" t="s">
        <v>10915</v>
      </c>
      <c r="C94" s="42">
        <v>938047946</v>
      </c>
      <c r="D94" s="42">
        <v>938035315</v>
      </c>
      <c r="E94" s="47" t="s">
        <v>10916</v>
      </c>
      <c r="F94" s="40" t="s">
        <v>10917</v>
      </c>
      <c r="G94" s="40" t="s">
        <v>10918</v>
      </c>
      <c r="H94" s="54" t="s">
        <v>10860</v>
      </c>
      <c r="I94" s="42"/>
      <c r="J94" s="42"/>
      <c r="K94" s="42"/>
    </row>
    <row r="95" spans="2:11" ht="13.5" customHeight="1" x14ac:dyDescent="0.2">
      <c r="B95" s="41" t="s">
        <v>2426</v>
      </c>
      <c r="C95" s="42">
        <v>936566061</v>
      </c>
      <c r="D95" s="42">
        <v>936564986</v>
      </c>
      <c r="E95" s="43" t="str">
        <f>HYPERLINK("mailto:javalerio@prolutec.es","javalerio@prolutec.es")</f>
        <v>javalerio@prolutec.es</v>
      </c>
      <c r="F95" s="40"/>
      <c r="G95" s="40"/>
      <c r="H95" s="40" t="s">
        <v>10919</v>
      </c>
      <c r="I95" s="42"/>
      <c r="J95" s="64"/>
      <c r="K95" s="42"/>
    </row>
    <row r="96" spans="2:11" ht="13.5" customHeight="1" x14ac:dyDescent="0.2">
      <c r="B96" s="41" t="s">
        <v>10920</v>
      </c>
      <c r="C96" s="42">
        <v>618010296</v>
      </c>
      <c r="D96" s="42"/>
      <c r="E96" s="52" t="str">
        <f>HYPERLINK("mailto:lduranvicente@gmail.com","lduranvicente@gmail.com")</f>
        <v>lduranvicente@gmail.com</v>
      </c>
      <c r="F96" s="40"/>
      <c r="G96" s="40"/>
      <c r="H96" s="40"/>
      <c r="I96" s="42"/>
      <c r="J96" s="64"/>
      <c r="K96" s="42"/>
    </row>
    <row r="97" spans="2:11" ht="13.5" customHeight="1" x14ac:dyDescent="0.2">
      <c r="B97" s="41" t="s">
        <v>10921</v>
      </c>
      <c r="C97" s="42"/>
      <c r="D97" s="42"/>
      <c r="E97" s="67" t="str">
        <f>HYPERLINK("mailto:pedidos.barcelona@rs-components.com","pedidos.barcelona@rs-components.com")</f>
        <v>pedidos.barcelona@rs-components.com</v>
      </c>
      <c r="F97" s="40"/>
      <c r="G97" s="40"/>
      <c r="H97" s="40" t="s">
        <v>10922</v>
      </c>
      <c r="I97" s="64"/>
      <c r="J97" s="64"/>
      <c r="K97" s="42"/>
    </row>
    <row r="98" spans="2:11" ht="13.5" customHeight="1" x14ac:dyDescent="0.2">
      <c r="B98" s="41" t="s">
        <v>10923</v>
      </c>
      <c r="C98" s="42">
        <v>938086680</v>
      </c>
      <c r="D98" s="42">
        <v>938087756</v>
      </c>
      <c r="E98" s="52" t="str">
        <f>HYPERLINK("mailto:retolmania@retolmania.es","retolmania@retolmania.es")</f>
        <v>retolmania@retolmania.es</v>
      </c>
      <c r="F98" s="40"/>
      <c r="G98" s="40"/>
      <c r="H98" s="40"/>
      <c r="I98" s="64"/>
      <c r="J98" s="64"/>
      <c r="K98" s="42"/>
    </row>
    <row r="99" spans="2:11" ht="13.5" customHeight="1" x14ac:dyDescent="0.2">
      <c r="B99" s="41" t="s">
        <v>10924</v>
      </c>
      <c r="C99" s="42">
        <v>902700000</v>
      </c>
      <c r="D99" s="42">
        <v>935821225</v>
      </c>
      <c r="E99" s="52" t="str">
        <f>HYPERLINK("mailto:incservtec@ricoh.es","incservtec@ricoh.es")</f>
        <v>incservtec@ricoh.es</v>
      </c>
      <c r="F99" s="66"/>
      <c r="G99" s="66"/>
      <c r="H99" s="66"/>
      <c r="I99" s="64"/>
      <c r="J99" s="42"/>
      <c r="K99" s="42"/>
    </row>
    <row r="100" spans="2:11" ht="13.5" customHeight="1" x14ac:dyDescent="0.2">
      <c r="B100" s="41" t="s">
        <v>10925</v>
      </c>
      <c r="C100" s="42">
        <v>932458100</v>
      </c>
      <c r="D100" s="42">
        <v>932321359</v>
      </c>
      <c r="E100" s="42"/>
      <c r="F100" s="66"/>
      <c r="G100" s="66"/>
      <c r="H100" s="66" t="s">
        <v>10926</v>
      </c>
      <c r="I100" s="42"/>
      <c r="J100" s="42"/>
      <c r="K100" s="42"/>
    </row>
    <row r="101" spans="2:11" ht="13.5" customHeight="1" x14ac:dyDescent="0.2">
      <c r="B101" s="41" t="s">
        <v>4382</v>
      </c>
      <c r="C101" s="42">
        <v>937841933</v>
      </c>
      <c r="D101" s="42">
        <v>937841165</v>
      </c>
      <c r="E101" s="47" t="s">
        <v>10927</v>
      </c>
      <c r="F101" s="66"/>
      <c r="G101" s="66"/>
      <c r="H101" s="66"/>
      <c r="I101" s="42"/>
      <c r="J101" s="42"/>
      <c r="K101" s="42"/>
    </row>
    <row r="102" spans="2:11" ht="13.5" customHeight="1" x14ac:dyDescent="0.2">
      <c r="B102" s="41" t="s">
        <v>10928</v>
      </c>
      <c r="C102" s="42">
        <v>933238085</v>
      </c>
      <c r="D102" s="42">
        <v>934530048</v>
      </c>
      <c r="E102" s="47" t="str">
        <f>HYPERLINK("mailto:jcasas@saviaenergiacom","jcasas@saviaenergiacom")</f>
        <v>jcasas@saviaenergiacom</v>
      </c>
      <c r="F102" s="66"/>
      <c r="G102" s="66"/>
      <c r="H102" s="66"/>
      <c r="I102" s="42"/>
      <c r="J102" s="42"/>
      <c r="K102" s="42"/>
    </row>
    <row r="103" spans="2:11" ht="13.5" customHeight="1" x14ac:dyDescent="0.2">
      <c r="B103" s="41" t="s">
        <v>10929</v>
      </c>
      <c r="C103" s="42">
        <v>606899546</v>
      </c>
      <c r="D103" s="42">
        <v>938012892</v>
      </c>
      <c r="E103" s="47" t="str">
        <f>HYPERLINK("mailto:decosaga.santi.gamez@gmail.com","decosaga.santi.gamez@gmail.com")</f>
        <v>decosaga.santi.gamez@gmail.com</v>
      </c>
      <c r="F103" s="66" t="s">
        <v>10930</v>
      </c>
      <c r="G103" s="66"/>
      <c r="H103" s="66"/>
      <c r="I103" s="42"/>
      <c r="J103" s="42"/>
      <c r="K103" s="42"/>
    </row>
    <row r="104" spans="2:11" ht="13.5" customHeight="1" x14ac:dyDescent="0.2">
      <c r="B104" s="41" t="s">
        <v>10931</v>
      </c>
      <c r="C104" s="42">
        <v>932230708</v>
      </c>
      <c r="D104" s="42">
        <v>932231801</v>
      </c>
      <c r="E104" s="43" t="str">
        <f>HYPERLINK("mailto:sedem@sedemsa.es;mmartinez@sedemsa.es","sedem@sedemsa.es;mmartinez@sedemsa.es")</f>
        <v>sedem@sedemsa.es;mmartinez@sedemsa.es</v>
      </c>
      <c r="F104" s="45" t="s">
        <v>10932</v>
      </c>
      <c r="G104" s="66"/>
      <c r="H104" s="66"/>
      <c r="I104" s="42"/>
      <c r="J104" s="42"/>
      <c r="K104" s="42"/>
    </row>
    <row r="105" spans="2:11" ht="13.5" customHeight="1" x14ac:dyDescent="0.2">
      <c r="B105" s="41" t="s">
        <v>10933</v>
      </c>
      <c r="C105" s="42">
        <v>938035229</v>
      </c>
      <c r="D105" s="42"/>
      <c r="E105" s="43"/>
      <c r="F105" s="45"/>
      <c r="G105" s="66"/>
      <c r="H105" s="66"/>
      <c r="I105" s="42"/>
      <c r="J105" s="42"/>
      <c r="K105" s="42"/>
    </row>
    <row r="106" spans="2:11" ht="13.5" customHeight="1" x14ac:dyDescent="0.2">
      <c r="B106" s="41" t="s">
        <v>10934</v>
      </c>
      <c r="C106" s="42">
        <v>932658338</v>
      </c>
      <c r="D106" s="42"/>
      <c r="E106" s="47" t="str">
        <f>HYPERLINK("mailto:info@sitecspray.com","info@sitecspray.com")</f>
        <v>info@sitecspray.com</v>
      </c>
      <c r="F106" s="45" t="str">
        <f>HYPERLINK("mailto:alfonso@sitecspray.es","alfonso@sitecspray.es")</f>
        <v>alfonso@sitecspray.es</v>
      </c>
      <c r="G106" s="40"/>
      <c r="H106" s="40" t="s">
        <v>10935</v>
      </c>
      <c r="I106" s="42"/>
      <c r="J106" s="42"/>
      <c r="K106" s="42"/>
    </row>
    <row r="107" spans="2:11" ht="13.5" customHeight="1" x14ac:dyDescent="0.2">
      <c r="B107" s="41" t="s">
        <v>721</v>
      </c>
      <c r="C107" s="42">
        <v>933737012</v>
      </c>
      <c r="D107" s="42">
        <v>933738051</v>
      </c>
      <c r="E107" s="43" t="str">
        <f>HYPERLINK("mailto:gvalero@sistem-car.com","gvalero@sistem-car.com")</f>
        <v>gvalero@sistem-car.com</v>
      </c>
      <c r="F107" s="45" t="s">
        <v>10936</v>
      </c>
      <c r="G107" s="40" t="s">
        <v>10937</v>
      </c>
      <c r="H107" s="40"/>
      <c r="I107" s="42"/>
      <c r="J107" s="42"/>
      <c r="K107" s="42"/>
    </row>
    <row r="108" spans="2:11" ht="13.5" customHeight="1" x14ac:dyDescent="0.2">
      <c r="B108" s="41" t="s">
        <v>10938</v>
      </c>
      <c r="C108" s="42">
        <v>938052758</v>
      </c>
      <c r="D108" s="42">
        <v>938017017</v>
      </c>
      <c r="E108" s="43" t="str">
        <f>HYPERLINK("mailto:administracio@solucionsmecaniques.com","administracio@solucionsmecaniques.com")</f>
        <v>administracio@solucionsmecaniques.com</v>
      </c>
      <c r="F108" s="40"/>
      <c r="G108" s="40"/>
      <c r="H108" s="40"/>
      <c r="I108" s="42"/>
      <c r="J108" s="42"/>
      <c r="K108" s="42"/>
    </row>
    <row r="109" spans="2:11" ht="13.5" customHeight="1" x14ac:dyDescent="0.2">
      <c r="B109" s="41" t="s">
        <v>10939</v>
      </c>
      <c r="C109" s="42">
        <v>913574020</v>
      </c>
      <c r="D109" s="42">
        <v>913574003</v>
      </c>
      <c r="E109" s="47"/>
      <c r="F109" s="40"/>
      <c r="G109" s="40"/>
      <c r="H109" s="40" t="s">
        <v>10940</v>
      </c>
      <c r="I109" s="42"/>
      <c r="J109" s="42"/>
      <c r="K109" s="42"/>
    </row>
    <row r="110" spans="2:11" ht="13.5" customHeight="1" x14ac:dyDescent="0.2">
      <c r="B110" s="41" t="s">
        <v>10941</v>
      </c>
      <c r="C110" s="42">
        <v>937205405</v>
      </c>
      <c r="D110" s="42">
        <v>937124256</v>
      </c>
      <c r="E110" s="43" t="str">
        <f>HYPERLINK("mailto:v.pesarrodona@staubli.com","v.pesarrodona@staubli.com")</f>
        <v>v.pesarrodona@staubli.com</v>
      </c>
      <c r="F110" s="40"/>
      <c r="G110" s="40"/>
      <c r="H110" s="40"/>
      <c r="I110" s="42"/>
      <c r="J110" s="42"/>
      <c r="K110" s="42"/>
    </row>
    <row r="111" spans="2:11" ht="13.5" customHeight="1" x14ac:dyDescent="0.2">
      <c r="B111" s="41" t="s">
        <v>10942</v>
      </c>
      <c r="C111" s="42">
        <v>933946000</v>
      </c>
      <c r="D111" s="42">
        <v>933946018</v>
      </c>
      <c r="E111" s="47" t="str">
        <f>HYPERLINK("mailto:jaume.mas@still.es","jaume.mas@still.es")</f>
        <v>jaume.mas@still.es</v>
      </c>
      <c r="F111" s="44"/>
      <c r="G111" s="40"/>
      <c r="H111" s="40"/>
      <c r="I111" s="42"/>
      <c r="J111" s="42"/>
      <c r="K111" s="42"/>
    </row>
    <row r="113" spans="2:8" ht="13.5" customHeight="1" x14ac:dyDescent="0.2">
      <c r="B113" s="41" t="s">
        <v>10943</v>
      </c>
      <c r="C113" s="42">
        <v>938030674</v>
      </c>
      <c r="D113" s="42">
        <v>938030760</v>
      </c>
      <c r="E113" s="47" t="str">
        <f>HYPERLINK("mailto:comercial@grues-suarezisoler.com","comercial@grues-suarezisoler.com")</f>
        <v>comercial@grues-suarezisoler.com</v>
      </c>
      <c r="F113" s="44"/>
      <c r="G113" s="40"/>
      <c r="H113" s="40" t="s">
        <v>10744</v>
      </c>
    </row>
    <row r="114" spans="2:8" ht="13.5" customHeight="1" x14ac:dyDescent="0.2">
      <c r="B114" s="41" t="s">
        <v>10944</v>
      </c>
      <c r="C114" s="117" t="s">
        <v>10945</v>
      </c>
      <c r="D114" s="42">
        <v>935155990</v>
      </c>
      <c r="E114" s="47"/>
      <c r="F114" s="44"/>
      <c r="G114" s="40"/>
      <c r="H114" s="40"/>
    </row>
    <row r="115" spans="2:8" ht="13.5" customHeight="1" x14ac:dyDescent="0.2">
      <c r="B115" s="41" t="s">
        <v>10946</v>
      </c>
      <c r="C115" s="42">
        <v>938017405</v>
      </c>
      <c r="D115" s="42">
        <v>938031621</v>
      </c>
      <c r="E115" s="47" t="str">
        <f>HYPERLINK("mailto:vendes@suministroshoms.com","vendes@suministroshoms.com")</f>
        <v>vendes@suministroshoms.com</v>
      </c>
      <c r="F115" s="44" t="str">
        <f>HYPERLINK("mailto:emarimon@suministroshoms.com","emarimon@suministroshoms.com")</f>
        <v>emarimon@suministroshoms.com</v>
      </c>
      <c r="G115" s="40"/>
      <c r="H115" s="40" t="s">
        <v>10947</v>
      </c>
    </row>
    <row r="116" spans="2:8" ht="13.5" customHeight="1" x14ac:dyDescent="0.2">
      <c r="B116" s="41" t="s">
        <v>10948</v>
      </c>
      <c r="C116" s="42">
        <v>931160256</v>
      </c>
      <c r="D116" s="42">
        <v>931160256</v>
      </c>
      <c r="E116" s="47" t="str">
        <f>HYPERLINK("mailto:tallersibarra@igualada.cat","tallersibarra@igualada.cat")</f>
        <v>tallersibarra@igualada.cat</v>
      </c>
      <c r="F116" s="40" t="s">
        <v>10949</v>
      </c>
      <c r="G116" s="40"/>
      <c r="H116" s="40"/>
    </row>
    <row r="117" spans="2:8" ht="13.5" customHeight="1" x14ac:dyDescent="0.2">
      <c r="B117" s="41" t="s">
        <v>170</v>
      </c>
      <c r="C117" s="42">
        <v>938086181</v>
      </c>
      <c r="D117" s="42"/>
      <c r="E117" s="43" t="str">
        <f>HYPERLINK("mailto:admin@talferco.com","admin@talferco.com")</f>
        <v>admin@talferco.com</v>
      </c>
      <c r="F117" s="40" t="s">
        <v>10950</v>
      </c>
      <c r="G117" s="40"/>
      <c r="H117" s="40"/>
    </row>
    <row r="118" spans="2:8" ht="13.5" customHeight="1" x14ac:dyDescent="0.2">
      <c r="B118" s="41" t="s">
        <v>10951</v>
      </c>
      <c r="C118" s="42">
        <v>938086110</v>
      </c>
      <c r="D118" s="42">
        <v>938086110</v>
      </c>
      <c r="E118" s="43" t="str">
        <f>HYPERLINK("mailto:cesc@fbrugues.com","cesc@fbrugues.com")</f>
        <v>cesc@fbrugues.com</v>
      </c>
      <c r="F118" s="40" t="s">
        <v>10952</v>
      </c>
      <c r="G118" s="40"/>
      <c r="H118" s="40" t="s">
        <v>10953</v>
      </c>
    </row>
    <row r="119" spans="2:8" ht="13.5" customHeight="1" x14ac:dyDescent="0.2">
      <c r="B119" s="41" t="s">
        <v>1494</v>
      </c>
      <c r="C119" s="42">
        <v>938066262</v>
      </c>
      <c r="D119" s="42">
        <v>938066097</v>
      </c>
      <c r="E119" s="47" t="str">
        <f>HYPERLINK("mailto:igualada@tecnical.cat","igualada@tecnical.cat")</f>
        <v>igualada@tecnical.cat</v>
      </c>
      <c r="F119" s="40"/>
      <c r="G119" s="40"/>
      <c r="H119" s="40" t="s">
        <v>10954</v>
      </c>
    </row>
    <row r="120" spans="2:8" ht="13.5" customHeight="1" x14ac:dyDescent="0.2">
      <c r="B120" s="41" t="s">
        <v>10955</v>
      </c>
      <c r="C120" s="42">
        <v>630111807</v>
      </c>
      <c r="D120" s="42">
        <v>938033855</v>
      </c>
      <c r="E120" s="47" t="str">
        <f>HYPERLINK("mailto:hornos.tecnoal@gmail.com","hornos.tecnoal@gmail.com")</f>
        <v>hornos.tecnoal@gmail.com</v>
      </c>
      <c r="F120" s="40"/>
      <c r="G120" s="40"/>
      <c r="H120" s="40"/>
    </row>
    <row r="121" spans="2:8" ht="13.5" customHeight="1" x14ac:dyDescent="0.2">
      <c r="B121" s="41" t="s">
        <v>10956</v>
      </c>
      <c r="C121" s="42"/>
      <c r="D121" s="42"/>
      <c r="E121" s="43" t="str">
        <f>HYPERLINK("mailto:moreno@tecnopower.es","moreno@tecnopower.es")</f>
        <v>moreno@tecnopower.es</v>
      </c>
      <c r="F121" s="40"/>
      <c r="G121" s="40"/>
      <c r="H121" s="40"/>
    </row>
    <row r="122" spans="2:8" ht="13.5" customHeight="1" x14ac:dyDescent="0.2">
      <c r="B122" s="41" t="s">
        <v>10957</v>
      </c>
      <c r="C122" s="42">
        <v>636480981</v>
      </c>
      <c r="D122" s="42">
        <v>937583390</v>
      </c>
      <c r="E122" s="47"/>
      <c r="F122" s="40"/>
      <c r="G122" s="40"/>
      <c r="H122" s="40"/>
    </row>
    <row r="123" spans="2:8" ht="13.5" customHeight="1" x14ac:dyDescent="0.2">
      <c r="B123" s="41" t="s">
        <v>10958</v>
      </c>
      <c r="C123" s="42">
        <v>937778955</v>
      </c>
      <c r="D123" s="42">
        <v>692738222</v>
      </c>
      <c r="E123" s="43" t="str">
        <f>HYPERLINK("mailto:info@limtectomas.net","info@limtectomas.net")</f>
        <v>info@limtectomas.net</v>
      </c>
      <c r="F123" s="40" t="s">
        <v>10959</v>
      </c>
      <c r="G123" s="40"/>
      <c r="H123" s="40"/>
    </row>
    <row r="124" spans="2:8" ht="13.5" customHeight="1" x14ac:dyDescent="0.2">
      <c r="B124" s="41" t="s">
        <v>2123</v>
      </c>
      <c r="C124" s="42"/>
      <c r="D124" s="42"/>
      <c r="E124" s="47" t="s">
        <v>10960</v>
      </c>
      <c r="F124" s="40"/>
      <c r="G124" s="40"/>
      <c r="H124" s="40"/>
    </row>
    <row r="125" spans="2:8" ht="13.5" customHeight="1" x14ac:dyDescent="0.2">
      <c r="B125" s="41" t="s">
        <v>10961</v>
      </c>
      <c r="C125" s="42">
        <v>934548758</v>
      </c>
      <c r="D125" s="42">
        <v>934513498</v>
      </c>
      <c r="E125" s="52" t="str">
        <f>HYPERLINK("mailto:miguel.martinez@versionbeta.com","miguel.martinez@versionbeta.com")</f>
        <v>miguel.martinez@versionbeta.com</v>
      </c>
      <c r="F125" s="40"/>
      <c r="G125" s="40"/>
      <c r="H125" s="40" t="s">
        <v>10962</v>
      </c>
    </row>
    <row r="126" spans="2:8" ht="13.5" customHeight="1" x14ac:dyDescent="0.2">
      <c r="B126" s="41" t="s">
        <v>10963</v>
      </c>
      <c r="C126" s="42">
        <v>938033235</v>
      </c>
      <c r="D126" s="42">
        <v>938035872</v>
      </c>
      <c r="E126" s="67" t="str">
        <f>HYPERLINK("mailto:info@viladoms.net;pere@viladoms.net","info@viladoms.net;pere@viladoms.net")</f>
        <v>info@viladoms.net;pere@viladoms.net</v>
      </c>
      <c r="F126" s="40" t="s">
        <v>10964</v>
      </c>
      <c r="G126" s="40"/>
      <c r="H126" s="40" t="s">
        <v>10965</v>
      </c>
    </row>
    <row r="127" spans="2:8" ht="13.5" customHeight="1" x14ac:dyDescent="0.2">
      <c r="B127" s="41" t="s">
        <v>10966</v>
      </c>
      <c r="C127" s="42">
        <v>935947580</v>
      </c>
      <c r="D127" s="42">
        <v>935947119</v>
      </c>
      <c r="E127" s="42"/>
      <c r="F127" s="54"/>
      <c r="G127" s="40"/>
      <c r="H127" s="40" t="s">
        <v>10967</v>
      </c>
    </row>
    <row r="128" spans="2:8" ht="13.5" customHeight="1" x14ac:dyDescent="0.2">
      <c r="B128" s="41" t="s">
        <v>10968</v>
      </c>
      <c r="C128" s="42">
        <v>936529420</v>
      </c>
      <c r="D128" s="42">
        <v>936547277</v>
      </c>
      <c r="E128" s="47" t="str">
        <f>HYPERLINK("mailto:mercheiturbe@hotmail.com","mercheiturbe@hotmail.com")</f>
        <v>mercheiturbe@hotmail.com</v>
      </c>
      <c r="F128" s="40"/>
      <c r="G128" s="40"/>
      <c r="H128" s="40"/>
    </row>
    <row r="130" spans="2:6" ht="13.5" customHeight="1" x14ac:dyDescent="0.2">
      <c r="B130" s="41"/>
      <c r="C130" s="42"/>
      <c r="D130" s="42"/>
      <c r="E130" s="42" t="s">
        <v>1631</v>
      </c>
      <c r="F130" s="40"/>
    </row>
    <row r="131" spans="2:6" ht="13.5" customHeight="1" x14ac:dyDescent="0.2">
      <c r="B131" s="41"/>
      <c r="C131" s="42"/>
      <c r="D131" s="42"/>
      <c r="E131" s="42"/>
      <c r="F131" s="40" t="s">
        <v>10969</v>
      </c>
    </row>
    <row r="132" spans="2:6" ht="13.5" customHeight="1" x14ac:dyDescent="0.2">
      <c r="B132" s="68" t="s">
        <v>10970</v>
      </c>
      <c r="C132" s="42">
        <v>938046139</v>
      </c>
      <c r="D132" s="42"/>
      <c r="E132" s="47" t="str">
        <f>HYPERLINK("mailto:subtec01@gmail.com","subtec01@gmail.com")</f>
        <v>subtec01@gmail.com</v>
      </c>
      <c r="F132" s="40"/>
    </row>
    <row r="133" spans="2:6" ht="13.5" customHeight="1" x14ac:dyDescent="0.2">
      <c r="B133" s="41" t="s">
        <v>10971</v>
      </c>
      <c r="C133" s="42"/>
      <c r="D133" s="42"/>
      <c r="E133" s="42"/>
      <c r="F133" s="42"/>
    </row>
    <row r="134" spans="2:6" ht="13.5" customHeight="1" x14ac:dyDescent="0.2">
      <c r="B134" s="41" t="s">
        <v>10972</v>
      </c>
      <c r="C134" s="42"/>
      <c r="D134" s="42"/>
      <c r="E134" s="42"/>
      <c r="F134" s="40"/>
    </row>
    <row r="135" spans="2:6" ht="38.25" x14ac:dyDescent="0.2">
      <c r="B135" s="41" t="s">
        <v>10888</v>
      </c>
      <c r="C135" s="69" t="s">
        <v>10973</v>
      </c>
      <c r="D135" s="42"/>
      <c r="E135" s="70" t="s">
        <v>10974</v>
      </c>
      <c r="F135" s="71" t="s">
        <v>10975</v>
      </c>
    </row>
  </sheetData>
  <autoFilter ref="A1:Z128" xr:uid="{00000000-0009-0000-0000-000002000000}"/>
  <customSheetViews>
    <customSheetView guid="{B6B5C945-F706-4848-8A75-486EAB32099A}" showAutoFilter="1">
      <pane ySplit="1" topLeftCell="A14" activePane="bottomLeft" state="frozen"/>
      <selection pane="bottomLeft" activeCell="G49" sqref="G49"/>
      <pageMargins left="0" right="0" top="0" bottom="0" header="0" footer="0"/>
      <pageSetup paperSize="9" orientation="portrait" r:id="rId1"/>
      <autoFilter ref="A1:Z128" xr:uid="{0E95D063-C858-4A7C-A654-10C6001739FC}"/>
    </customSheetView>
    <customSheetView guid="{378BD496-0998-4600-B1B7-561ECEE61EEE}" showAutoFilter="1">
      <pane ySplit="1" topLeftCell="A14" activePane="bottomLeft" state="frozen"/>
      <selection pane="bottomLeft" activeCell="G49" sqref="G49"/>
      <pageMargins left="0" right="0" top="0" bottom="0" header="0" footer="0"/>
      <pageSetup paperSize="9" orientation="portrait" r:id="rId2"/>
      <autoFilter ref="A1:Z128" xr:uid="{BD82C757-8F28-4A38-A7C0-31E8E052782C}"/>
    </customSheetView>
    <customSheetView guid="{14295749-0049-427F-83C5-FA9DA2229EDE}" showAutoFilter="1">
      <pane ySplit="1" topLeftCell="A7" activePane="bottomLeft" state="frozen"/>
      <selection pane="bottomLeft" activeCell="I10" sqref="I10"/>
      <pageMargins left="0" right="0" top="0" bottom="0" header="0" footer="0"/>
      <pageSetup paperSize="9" orientation="portrait" r:id="rId3"/>
      <autoFilter ref="A1:Z128" xr:uid="{51F9526A-6617-4651-BAC6-3E2DB19AA9EF}"/>
    </customSheetView>
    <customSheetView guid="{CCED3BA7-882F-4690-88FD-D1E91F5563C6}" showAutoFilter="1">
      <pane ySplit="1" topLeftCell="A2" activePane="bottomLeft" state="frozen"/>
      <selection pane="bottomLeft" activeCell="C20" sqref="C20"/>
      <pageMargins left="0" right="0" top="0" bottom="0" header="0" footer="0"/>
      <pageSetup paperSize="9" orientation="portrait" r:id="rId4"/>
      <autoFilter ref="A1:Z125" xr:uid="{E8191157-00D3-4084-AC23-3902EAC90186}"/>
    </customSheetView>
    <customSheetView guid="{B5EE6FA6-2590-4CBF-BFAD-61515D46A0C7}" showPageBreaks="1" showAutoFilter="1" topLeftCell="B1">
      <pane ySplit="1" topLeftCell="A2" activePane="bottomLeft" state="frozen"/>
      <selection pane="bottomLeft" activeCell="B17" sqref="A17:XFD17"/>
      <pageMargins left="0" right="0" top="0" bottom="0" header="0" footer="0"/>
      <pageSetup paperSize="9" orientation="portrait" r:id="rId5"/>
      <autoFilter ref="A1:Z128" xr:uid="{D6A7C5E9-8230-46C4-83A8-1E3EBDA8FB53}"/>
    </customSheetView>
  </customSheetViews>
  <hyperlinks>
    <hyperlink ref="E2" r:id="rId6" display="mailto:juan@abina.com" xr:uid="{00000000-0004-0000-0200-000000000000}"/>
    <hyperlink ref="F2" r:id="rId7" display="mailto:aleix@abina.com" xr:uid="{00000000-0004-0000-0200-000001000000}"/>
    <hyperlink ref="E7" r:id="rId8" display="mailto:pau.puig@adbosch.es" xr:uid="{00000000-0004-0000-0200-000002000000}"/>
    <hyperlink ref="E10" r:id="rId9" display="mailto:info@ambarcombustion.com" xr:uid="{00000000-0004-0000-0200-000003000000}"/>
    <hyperlink ref="E11" r:id="rId10" display="mailto:comercialanson@anson.es" xr:uid="{00000000-0004-0000-0200-000004000000}"/>
    <hyperlink ref="E12" r:id="rId11" display="mailto:info@grupoariprot.es" xr:uid="{00000000-0004-0000-0200-000005000000}"/>
    <hyperlink ref="E13" r:id="rId12" display="mailto:info@grupoariprot.es" xr:uid="{00000000-0004-0000-0200-000006000000}"/>
    <hyperlink ref="E15" r:id="rId13" display="mailto:manuel.ramos@balluff.de" xr:uid="{00000000-0004-0000-0200-000007000000}"/>
    <hyperlink ref="E16" r:id="rId14" display="mailto:marc.jolonch@bcnvision.es" xr:uid="{00000000-0004-0000-0200-000008000000}"/>
    <hyperlink ref="E17" r:id="rId15" display="mailto:cgarrido@blautec.com" xr:uid="{00000000-0004-0000-0200-000009000000}"/>
    <hyperlink ref="E18" r:id="rId16" display="mailto:David.Gimeno@altana.com" xr:uid="{00000000-0004-0000-0200-00000A000000}"/>
    <hyperlink ref="E20" r:id="rId17" display="mailto:jrlaguna20@hotmail.com" xr:uid="{00000000-0004-0000-0200-00000B000000}"/>
    <hyperlink ref="E21" r:id="rId18" display="mailto:celinfa@celinfa.es" xr:uid="{00000000-0004-0000-0200-00000C000000}"/>
    <hyperlink ref="E22" r:id="rId19" display="mailto:jartal@celen.com" xr:uid="{00000000-0004-0000-0200-00000D000000}"/>
    <hyperlink ref="E23" r:id="rId20" display="mailto:clemcobarna@clemco.es" xr:uid="{00000000-0004-0000-0200-00000E000000}"/>
    <hyperlink ref="E25" r:id="rId21" display="mailto:codorniu@serviempresa.com" xr:uid="{00000000-0004-0000-0200-00000F000000}"/>
    <hyperlink ref="E26" r:id="rId22" display="mailto:franck.moreau@coretec.eu" xr:uid="{00000000-0004-0000-0200-000010000000}"/>
    <hyperlink ref="E27" r:id="rId23" display="mailto:munta@outlook.com" xr:uid="{00000000-0004-0000-0200-000011000000}"/>
    <hyperlink ref="E29" r:id="rId24" display="mailto:decater@decater.net" xr:uid="{00000000-0004-0000-0200-000012000000}"/>
    <hyperlink ref="E30" r:id="rId25" display="mailto:ofertas@mdicor.com" xr:uid="{00000000-0004-0000-0200-000013000000}"/>
    <hyperlink ref="E31" r:id="rId26" display="mailto:gteller@autotecno.com" xr:uid="{00000000-0004-0000-0200-000014000000}"/>
    <hyperlink ref="E32" r:id="rId27" display="mailto:info@duotechnik.com" xr:uid="{00000000-0004-0000-0200-000015000000}"/>
    <hyperlink ref="E33" r:id="rId28" display="mailto:sat@eclipsecombustion.es" xr:uid="{00000000-0004-0000-0200-000016000000}"/>
    <hyperlink ref="F33" r:id="rId29" display="mailto:montse.hernandez@elster.com" xr:uid="{00000000-0004-0000-0200-000017000000}"/>
    <hyperlink ref="E34" r:id="rId30" display="mailto:f.rodriguez@elcoro.com" xr:uid="{00000000-0004-0000-0200-000018000000}"/>
    <hyperlink ref="F34" r:id="rId31" display="mailto:edurne@elcoro.com" xr:uid="{00000000-0004-0000-0200-000019000000}"/>
    <hyperlink ref="E35" r:id="rId32" display="mailto:electronica51@telefonica.net" xr:uid="{00000000-0004-0000-0200-00001A000000}"/>
    <hyperlink ref="E36" r:id="rId33" display="mailto:anoia@grupoelectro-stocks.com" xr:uid="{00000000-0004-0000-0200-00001B000000}"/>
    <hyperlink ref="F36" r:id="rId34" display="mailto:juanjo.fernandez@grupoelectrostocks.com" xr:uid="{00000000-0004-0000-0200-00001C000000}"/>
    <hyperlink ref="E38" r:id="rId35" display="mailto:jmcanela@eminfor.com" xr:uid="{00000000-0004-0000-0200-00001D000000}"/>
    <hyperlink ref="E39" r:id="rId36" display="mailto:pedidos@exel-industrial.es" xr:uid="{00000000-0004-0000-0200-00001E000000}"/>
    <hyperlink ref="F39" r:id="rId37" display="mailto:elena.bernal@exel-industrial.es" xr:uid="{00000000-0004-0000-0200-00001F000000}"/>
    <hyperlink ref="K39" r:id="rId38" display="mailto:joan.conesa@exel-industrial.es" xr:uid="{00000000-0004-0000-0200-000020000000}"/>
    <hyperlink ref="E40" r:id="rId39" display="mailto:mjguerrero@expocomputer.es" xr:uid="{00000000-0004-0000-0200-000021000000}"/>
    <hyperlink ref="E41" r:id="rId40" display="mailto:carolina.orgilles@fanuc.eu" xr:uid="{00000000-0004-0000-0200-000022000000}"/>
    <hyperlink ref="F41" r:id="rId41" display="mailto:Jordi.Centellas@fanuc.eu" xr:uid="{00000000-0004-0000-0200-000023000000}"/>
    <hyperlink ref="E42" r:id="rId42" display="mailto:vendes@ferro7.cat" xr:uid="{00000000-0004-0000-0200-000024000000}"/>
    <hyperlink ref="E43" r:id="rId43" display="mailto:orders_es@festo.com" xr:uid="{00000000-0004-0000-0200-000025000000}"/>
    <hyperlink ref="E44" r:id="rId44" display="mailto:info@fustesclosa.com" xr:uid="{00000000-0004-0000-0200-000026000000}"/>
    <hyperlink ref="E47" r:id="rId45" display="mailto:mcerda@grupobn.es" xr:uid="{00000000-0004-0000-0200-000027000000}"/>
    <hyperlink ref="E48" r:id="rId46" display="mailto:tvives@genfiltro.es" xr:uid="{00000000-0004-0000-0200-000028000000}"/>
    <hyperlink ref="F48" r:id="rId47" display="mailto:menriquez@genfiltro.es" xr:uid="{00000000-0004-0000-0200-000029000000}"/>
    <hyperlink ref="E49" r:id="rId48" display="mailto:msantin@gsf-espana.com" xr:uid="{00000000-0004-0000-0200-00002A000000}"/>
    <hyperlink ref="E50" r:id="rId49" display="mailto:carlos.loza@hbfuller.com%20620978321" xr:uid="{00000000-0004-0000-0200-00002B000000}"/>
    <hyperlink ref="F50" r:id="rId50" display="mailto:Pedro.Falcao@hbfuller.com(pedidos%20directos)" xr:uid="{00000000-0004-0000-0200-00002C000000}"/>
    <hyperlink ref="E51" r:id="rId51" display="mailto:jose@hineutra.com" xr:uid="{00000000-0004-0000-0200-00002D000000}"/>
    <hyperlink ref="E52" r:id="rId52" display="mailto:vendes@suministroshoms.com" xr:uid="{00000000-0004-0000-0200-00002E000000}"/>
    <hyperlink ref="F52" r:id="rId53" display="mailto:ttutusaus@suministroshoms.com" xr:uid="{00000000-0004-0000-0200-00002F000000}"/>
    <hyperlink ref="G52" r:id="rId54" display="mailto:acanyelles@suministroshoms.com" xr:uid="{00000000-0004-0000-0200-000030000000}"/>
    <hyperlink ref="E54" r:id="rId55" display="mailto:jean-baptiste.delacroix@ipros-sas.com" xr:uid="{00000000-0004-0000-0200-000031000000}"/>
    <hyperlink ref="F54" r:id="rId56" display="mailto:philippe.boutry@ipros-sas.com" xr:uid="{00000000-0004-0000-0200-000032000000}"/>
    <hyperlink ref="E55" r:id="rId57" display="mailto:nati.cial@imb-sl.es" xr:uid="{00000000-0004-0000-0200-000033000000}"/>
    <hyperlink ref="F55" r:id="rId58" display="mailto:imb_sl@yahoo.es" xr:uid="{00000000-0004-0000-0200-000034000000}"/>
    <hyperlink ref="E56" r:id="rId59" display="mailto:amoya@ing-solvan.com" xr:uid="{00000000-0004-0000-0200-000035000000}"/>
    <hyperlink ref="E57" r:id="rId60" display="mailto:m.ferron@inkema.com" xr:uid="{00000000-0004-0000-0200-000036000000}"/>
    <hyperlink ref="E58" r:id="rId61" display="mailto:info@intertronic.es" xr:uid="{00000000-0004-0000-0200-000037000000}"/>
    <hyperlink ref="F58" r:id="rId62" display="mailto:ventas@intertronic.es" xr:uid="{00000000-0004-0000-0200-000038000000}"/>
    <hyperlink ref="E59" r:id="rId63" display="mailto:montse@instop.es" xr:uid="{00000000-0004-0000-0200-000039000000}"/>
    <hyperlink ref="E61" r:id="rId64" display="mailto:jmartin@itm-esp.com" xr:uid="{00000000-0004-0000-0200-00003A000000}"/>
    <hyperlink ref="E62" r:id="rId65" display="mailto:eorders.es@ifm.com" xr:uid="{00000000-0004-0000-0200-00003B000000}"/>
    <hyperlink ref="E64" r:id="rId66" display="mailto:comercial@jorbasola.com" xr:uid="{00000000-0004-0000-0200-00003C000000}"/>
    <hyperlink ref="F64" r:id="rId67" display="mailto:bernat@jorbasola.com" xr:uid="{00000000-0004-0000-0200-00003D000000}"/>
    <hyperlink ref="G64" r:id="rId68" display="mailto:jpoch@jorbasola.com%20615432754" xr:uid="{00000000-0004-0000-0200-00003E000000}"/>
    <hyperlink ref="E65" r:id="rId69" display="mailto:empresa@jordibartroliboada.com" xr:uid="{00000000-0004-0000-0200-00003F000000}"/>
    <hyperlink ref="E66" r:id="rId70" display="mailto:jorega@ya.com" xr:uid="{00000000-0004-0000-0200-000040000000}"/>
    <hyperlink ref="E68" r:id="rId71" display="mailto:electrollanes@terra.com" xr:uid="{00000000-0004-0000-0200-000041000000}"/>
    <hyperlink ref="E69" r:id="rId72" display="mailto:pijjuan@hotmail.com" xr:uid="{00000000-0004-0000-0200-000042000000}"/>
    <hyperlink ref="E71" r:id="rId73" display="mailto:ypadilla@kluthe.es;mmartin@kluthe.es" xr:uid="{00000000-0004-0000-0200-000043000000}"/>
    <hyperlink ref="F71" r:id="rId74" display="mailto:acabrera@kluthe.es" xr:uid="{00000000-0004-0000-0200-000044000000}"/>
    <hyperlink ref="F72" r:id="rId75" display="mailto:fernando_giner@mab.es" xr:uid="{00000000-0004-0000-0200-000045000000}"/>
    <hyperlink ref="E74" r:id="rId76" display="mailto:mabindustrial@mab.es" xr:uid="{00000000-0004-0000-0200-000046000000}"/>
    <hyperlink ref="F74" r:id="rId77" display="mailto:ecortes@macsa.es%20(Estela)" xr:uid="{00000000-0004-0000-0200-000047000000}"/>
    <hyperlink ref="E75" r:id="rId78" display="mailto:ddmoral@macsa.es" xr:uid="{00000000-0004-0000-0200-000048000000}"/>
    <hyperlink ref="E76" r:id="rId79" display="mailto:jigroup@jigroup.e.telefonica.net" xr:uid="{00000000-0004-0000-0200-000049000000}"/>
    <hyperlink ref="E77" r:id="rId80" display="mailto:info@zamec.net" xr:uid="{00000000-0004-0000-0200-00004A000000}"/>
    <hyperlink ref="E78" r:id="rId81" display="mailto:egarciaf@metrikal.com" xr:uid="{00000000-0004-0000-0200-00004B000000}"/>
    <hyperlink ref="E79" r:id="rId82" display="mailto:metalisteriaprieto@gmail.com" xr:uid="{00000000-0004-0000-0200-00004C000000}"/>
    <hyperlink ref="E81" r:id="rId83" display="mailto:fgon@misco.es" xr:uid="{00000000-0004-0000-0200-00004D000000}"/>
    <hyperlink ref="E82" r:id="rId84" display="mailto:sat@movaltools.es" xr:uid="{00000000-0004-0000-0200-00004E000000}"/>
    <hyperlink ref="E83" r:id="rId85" display="mailto:muntadabaixllobregat@muntada.es" xr:uid="{00000000-0004-0000-0200-00004F000000}"/>
    <hyperlink ref="E84" r:id="rId86" display="mailto:comercial@neurtek.es" xr:uid="{00000000-0004-0000-0200-000050000000}"/>
    <hyperlink ref="F84" r:id="rId87" display="mailto:elena.campins-bravo@nordson.com" xr:uid="{00000000-0004-0000-0200-000051000000}"/>
    <hyperlink ref="G84" r:id="rId88" display="mailto:andrea.gorbe@nordson.com" xr:uid="{00000000-0004-0000-0200-000052000000}"/>
    <hyperlink ref="E86" r:id="rId89" display="mailto:esc-es@nordson.com" xr:uid="{00000000-0004-0000-0200-000053000000}"/>
    <hyperlink ref="E91" r:id="rId90" display="mailto:pintures@pinturesplanell.cat" xr:uid="{00000000-0004-0000-0200-000054000000}"/>
    <hyperlink ref="E92" r:id="rId91" display="mailto:ma.cristobal@plasmatreat.es" xr:uid="{00000000-0004-0000-0200-000055000000}"/>
    <hyperlink ref="E93" r:id="rId92" display="mailto:presolman@hotmail.com" xr:uid="{00000000-0004-0000-0200-000056000000}"/>
    <hyperlink ref="E95" r:id="rId93" display="mailto:javalerio@prolutec.es" xr:uid="{00000000-0004-0000-0200-000057000000}"/>
    <hyperlink ref="E96" r:id="rId94" display="mailto:lduranvicente@gmail.com" xr:uid="{00000000-0004-0000-0200-000058000000}"/>
    <hyperlink ref="E97" r:id="rId95" display="mailto:pedidos.barcelona@rs-components.com" xr:uid="{00000000-0004-0000-0200-000059000000}"/>
    <hyperlink ref="E98" r:id="rId96" display="mailto:retolmania@retolmania.es" xr:uid="{00000000-0004-0000-0200-00005A000000}"/>
    <hyperlink ref="E99" r:id="rId97" display="mailto:incservtec@ricoh.es" xr:uid="{00000000-0004-0000-0200-00005B000000}"/>
    <hyperlink ref="E102" r:id="rId98" display="mailto:jcasas@saviaenergiacom" xr:uid="{00000000-0004-0000-0200-00005C000000}"/>
    <hyperlink ref="E103" r:id="rId99" display="mailto:decosaga.santi.gamez@gmail.com" xr:uid="{00000000-0004-0000-0200-00005D000000}"/>
    <hyperlink ref="E104" r:id="rId100" display="mailto:sedem@sedemsa.es;mmartinez@sedemsa.es" xr:uid="{00000000-0004-0000-0200-00005E000000}"/>
    <hyperlink ref="F104" r:id="rId101" display="mailto:alfonso@sitecspray.es" xr:uid="{00000000-0004-0000-0200-00005F000000}"/>
    <hyperlink ref="E106" r:id="rId102" display="mailto:info@sitecspray.com" xr:uid="{00000000-0004-0000-0200-000060000000}"/>
    <hyperlink ref="E107" r:id="rId103" display="mailto:gvalero@sistem-car.com" xr:uid="{00000000-0004-0000-0200-000061000000}"/>
    <hyperlink ref="E108" r:id="rId104" display="mailto:administracio@solucionsmecaniques.com" xr:uid="{00000000-0004-0000-0200-000062000000}"/>
    <hyperlink ref="E110" r:id="rId105" display="mailto:v.pesarrodona@staubli.com" xr:uid="{00000000-0004-0000-0200-000063000000}"/>
    <hyperlink ref="E111" r:id="rId106" display="mailto:jaume.mas@still.es" xr:uid="{00000000-0004-0000-0200-000064000000}"/>
    <hyperlink ref="E113" r:id="rId107" display="mailto:comercial@grues-suarezisoler.com" xr:uid="{00000000-0004-0000-0200-000065000000}"/>
    <hyperlink ref="F113" r:id="rId108" display="mailto:emarimon@suministroshoms.com" xr:uid="{00000000-0004-0000-0200-000066000000}"/>
    <hyperlink ref="E115" r:id="rId109" display="mailto:vendes@suministroshoms.com" xr:uid="{00000000-0004-0000-0200-000067000000}"/>
    <hyperlink ref="E116" r:id="rId110" display="mailto:tallersibarra@igualada.cat" xr:uid="{00000000-0004-0000-0200-000068000000}"/>
    <hyperlink ref="E117" r:id="rId111" display="mailto:admin@talferco.com" xr:uid="{00000000-0004-0000-0200-000069000000}"/>
    <hyperlink ref="E118" r:id="rId112" display="mailto:cesc@fbrugues.com" xr:uid="{00000000-0004-0000-0200-00006A000000}"/>
    <hyperlink ref="E119" r:id="rId113" display="mailto:igualada@tecnical.cat" xr:uid="{00000000-0004-0000-0200-00006B000000}"/>
    <hyperlink ref="E120" r:id="rId114" display="mailto:hornos.tecnoal@gmail.com" xr:uid="{00000000-0004-0000-0200-00006C000000}"/>
    <hyperlink ref="E121" r:id="rId115" display="mailto:moreno@tecnopower.es" xr:uid="{00000000-0004-0000-0200-00006D000000}"/>
    <hyperlink ref="E123" r:id="rId116" display="mailto:info@limtectomas.net" xr:uid="{00000000-0004-0000-0200-00006E000000}"/>
    <hyperlink ref="E125" r:id="rId117" display="mailto:miguel.martinez@versionbeta.com" xr:uid="{00000000-0004-0000-0200-00006F000000}"/>
    <hyperlink ref="E126" r:id="rId118" display="mailto:info@viladoms.net;pere@viladoms.net" xr:uid="{00000000-0004-0000-0200-000070000000}"/>
    <hyperlink ref="E128" r:id="rId119" display="mailto:mercheiturbe@hotmail.com" xr:uid="{00000000-0004-0000-0200-000071000000}"/>
    <hyperlink ref="E132" r:id="rId120" display="mailto:subtec01@gmail.com" xr:uid="{00000000-0004-0000-0200-000072000000}"/>
    <hyperlink ref="E89" r:id="rId121" xr:uid="{530B5DC9-F7E9-4F57-BE3F-B8897161F45B}"/>
    <hyperlink ref="E14" r:id="rId122" xr:uid="{25ED7E77-7CF5-4F6A-A5E7-410D6277F17F}"/>
  </hyperlinks>
  <pageMargins left="0.7" right="0.7" top="0.75" bottom="0.75" header="0.3" footer="0.3"/>
  <pageSetup paperSize="9" orientation="portrait" r:id="rId1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7"/>
  <sheetViews>
    <sheetView workbookViewId="0">
      <selection activeCell="P2" sqref="P2:S7"/>
    </sheetView>
  </sheetViews>
  <sheetFormatPr defaultColWidth="11.42578125" defaultRowHeight="12.75" x14ac:dyDescent="0.2"/>
  <cols>
    <col min="1" max="16384" width="11.42578125" style="1"/>
  </cols>
  <sheetData>
    <row r="1" spans="1:15" ht="25.5" x14ac:dyDescent="0.35">
      <c r="A1" s="72" t="s">
        <v>10976</v>
      </c>
    </row>
    <row r="2" spans="1:15" ht="102" x14ac:dyDescent="0.2">
      <c r="A2" s="73" t="s">
        <v>36</v>
      </c>
      <c r="B2" s="74" t="s">
        <v>10977</v>
      </c>
      <c r="C2" s="75" t="s">
        <v>2079</v>
      </c>
      <c r="D2" s="76" t="s">
        <v>10978</v>
      </c>
      <c r="E2" s="77" t="s">
        <v>10979</v>
      </c>
      <c r="F2" s="76" t="s">
        <v>3141</v>
      </c>
      <c r="G2" s="78">
        <v>1</v>
      </c>
      <c r="H2" s="79">
        <v>49.28</v>
      </c>
      <c r="I2" s="80">
        <f t="shared" ref="I2:I7" si="0">G2*H2</f>
        <v>49.28</v>
      </c>
      <c r="J2" s="81" t="s">
        <v>601</v>
      </c>
      <c r="K2" s="82">
        <v>43802</v>
      </c>
      <c r="L2" s="78" t="s">
        <v>139</v>
      </c>
      <c r="M2" s="83" t="s">
        <v>10980</v>
      </c>
      <c r="N2" s="84" t="s">
        <v>3106</v>
      </c>
      <c r="O2" s="85"/>
    </row>
    <row r="3" spans="1:15" ht="114.75" x14ac:dyDescent="0.2">
      <c r="A3" s="73" t="s">
        <v>36</v>
      </c>
      <c r="B3" s="74" t="s">
        <v>10981</v>
      </c>
      <c r="C3" s="75" t="s">
        <v>2079</v>
      </c>
      <c r="D3" s="76" t="s">
        <v>10982</v>
      </c>
      <c r="E3" s="77" t="s">
        <v>10983</v>
      </c>
      <c r="F3" s="76" t="s">
        <v>3141</v>
      </c>
      <c r="G3" s="78">
        <v>1</v>
      </c>
      <c r="H3" s="79">
        <v>226.68</v>
      </c>
      <c r="I3" s="80">
        <f t="shared" si="0"/>
        <v>226.68</v>
      </c>
      <c r="J3" s="81" t="s">
        <v>601</v>
      </c>
      <c r="K3" s="82">
        <v>43802</v>
      </c>
      <c r="L3" s="78" t="s">
        <v>139</v>
      </c>
      <c r="M3" s="83" t="s">
        <v>10980</v>
      </c>
      <c r="N3" s="84" t="s">
        <v>3106</v>
      </c>
      <c r="O3" s="85"/>
    </row>
    <row r="4" spans="1:15" ht="102" x14ac:dyDescent="0.2">
      <c r="A4" s="73" t="s">
        <v>36</v>
      </c>
      <c r="B4" s="74" t="s">
        <v>10984</v>
      </c>
      <c r="C4" s="75" t="s">
        <v>2079</v>
      </c>
      <c r="D4" s="76" t="s">
        <v>10985</v>
      </c>
      <c r="E4" s="77" t="s">
        <v>10986</v>
      </c>
      <c r="F4" s="76" t="s">
        <v>3141</v>
      </c>
      <c r="G4" s="78">
        <v>6</v>
      </c>
      <c r="H4" s="79">
        <v>8.7100000000000009</v>
      </c>
      <c r="I4" s="80">
        <f t="shared" si="0"/>
        <v>52.260000000000005</v>
      </c>
      <c r="J4" s="81" t="s">
        <v>601</v>
      </c>
      <c r="K4" s="82">
        <v>43802</v>
      </c>
      <c r="L4" s="78" t="s">
        <v>139</v>
      </c>
      <c r="M4" s="83" t="s">
        <v>10980</v>
      </c>
      <c r="N4" s="84" t="s">
        <v>3106</v>
      </c>
      <c r="O4" s="85" t="s">
        <v>10987</v>
      </c>
    </row>
    <row r="5" spans="1:15" ht="114.75" x14ac:dyDescent="0.2">
      <c r="A5" s="73" t="s">
        <v>36</v>
      </c>
      <c r="B5" s="74" t="s">
        <v>10988</v>
      </c>
      <c r="C5" s="75" t="s">
        <v>2079</v>
      </c>
      <c r="D5" s="76" t="s">
        <v>10989</v>
      </c>
      <c r="E5" s="77" t="s">
        <v>10990</v>
      </c>
      <c r="F5" s="76" t="s">
        <v>3141</v>
      </c>
      <c r="G5" s="78">
        <v>6</v>
      </c>
      <c r="H5" s="79">
        <v>5.98</v>
      </c>
      <c r="I5" s="80">
        <f t="shared" si="0"/>
        <v>35.880000000000003</v>
      </c>
      <c r="J5" s="81" t="s">
        <v>601</v>
      </c>
      <c r="K5" s="82">
        <v>43802</v>
      </c>
      <c r="L5" s="78" t="s">
        <v>139</v>
      </c>
      <c r="M5" s="83" t="s">
        <v>10980</v>
      </c>
      <c r="N5" s="84" t="s">
        <v>3106</v>
      </c>
      <c r="O5" s="85"/>
    </row>
    <row r="6" spans="1:15" ht="108" x14ac:dyDescent="0.2">
      <c r="A6" s="73" t="s">
        <v>36</v>
      </c>
      <c r="B6" s="77" t="s">
        <v>10991</v>
      </c>
      <c r="C6" s="75" t="s">
        <v>2079</v>
      </c>
      <c r="D6" s="76" t="s">
        <v>10992</v>
      </c>
      <c r="E6" s="77" t="s">
        <v>10993</v>
      </c>
      <c r="F6" s="76" t="s">
        <v>3141</v>
      </c>
      <c r="G6" s="78">
        <v>1</v>
      </c>
      <c r="H6" s="79">
        <v>10.31</v>
      </c>
      <c r="I6" s="80">
        <f t="shared" si="0"/>
        <v>10.31</v>
      </c>
      <c r="J6" s="81" t="s">
        <v>601</v>
      </c>
      <c r="K6" s="82">
        <v>43802</v>
      </c>
      <c r="L6" s="78" t="s">
        <v>139</v>
      </c>
      <c r="M6" s="83" t="s">
        <v>10980</v>
      </c>
      <c r="N6" s="84" t="s">
        <v>3106</v>
      </c>
      <c r="O6" s="85"/>
    </row>
    <row r="7" spans="1:15" ht="120" x14ac:dyDescent="0.2">
      <c r="A7" s="73" t="s">
        <v>36</v>
      </c>
      <c r="B7" s="77" t="s">
        <v>10994</v>
      </c>
      <c r="C7" s="75" t="s">
        <v>2079</v>
      </c>
      <c r="D7" s="76" t="s">
        <v>10995</v>
      </c>
      <c r="E7" s="77" t="s">
        <v>10996</v>
      </c>
      <c r="F7" s="76" t="s">
        <v>3141</v>
      </c>
      <c r="G7" s="78">
        <v>3</v>
      </c>
      <c r="H7" s="79">
        <v>9.82</v>
      </c>
      <c r="I7" s="80">
        <f t="shared" si="0"/>
        <v>29.46</v>
      </c>
      <c r="J7" s="81" t="s">
        <v>601</v>
      </c>
      <c r="K7" s="82">
        <v>43802</v>
      </c>
      <c r="L7" s="78" t="s">
        <v>139</v>
      </c>
      <c r="M7" s="83" t="s">
        <v>10980</v>
      </c>
      <c r="N7" s="84" t="s">
        <v>3106</v>
      </c>
      <c r="O7" s="85"/>
    </row>
  </sheetData>
  <customSheetViews>
    <customSheetView guid="{B6B5C945-F706-4848-8A75-486EAB32099A}">
      <selection activeCell="H6" sqref="H6"/>
      <pageMargins left="0" right="0" top="0" bottom="0" header="0" footer="0"/>
      <pageSetup paperSize="9" orientation="portrait" r:id="rId1"/>
    </customSheetView>
    <customSheetView guid="{378BD496-0998-4600-B1B7-561ECEE61EEE}">
      <selection activeCell="H6" sqref="H6"/>
      <pageMargins left="0" right="0" top="0" bottom="0" header="0" footer="0"/>
      <pageSetup paperSize="9" orientation="portrait" r:id="rId2"/>
    </customSheetView>
    <customSheetView guid="{14295749-0049-427F-83C5-FA9DA2229EDE}">
      <selection activeCell="H6" sqref="H6"/>
      <pageMargins left="0" right="0" top="0" bottom="0" header="0" footer="0"/>
      <pageSetup paperSize="9" orientation="portrait" r:id="rId3"/>
    </customSheetView>
    <customSheetView guid="{CCED3BA7-882F-4690-88FD-D1E91F5563C6}">
      <selection activeCell="H6" sqref="H6"/>
      <pageMargins left="0" right="0" top="0" bottom="0" header="0" footer="0"/>
      <pageSetup paperSize="9" orientation="portrait" r:id="rId4"/>
    </customSheetView>
    <customSheetView guid="{B5EE6FA6-2590-4CBF-BFAD-61515D46A0C7}" showPageBreaks="1">
      <selection activeCell="H6" sqref="H6"/>
      <pageMargins left="0" right="0" top="0" bottom="0" header="0" footer="0"/>
      <pageSetup paperSize="9" orientation="portrait" r:id="rId5"/>
    </customSheetView>
  </customSheetViews>
  <pageMargins left="0.7" right="0.7" top="0.75" bottom="0.75" header="0.3" footer="0.3"/>
  <pageSetup paperSize="9" orientation="portrait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scriptIds xmlns="http://schemas.microsoft.com/office/extensibility/maker/v1.0" id="script-ids-node-id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F71940B5BAF040B6753B9E6CC35933" ma:contentTypeVersion="5" ma:contentTypeDescription="Create a new document." ma:contentTypeScope="" ma:versionID="d772fa5062b8a0c02ca5369921b12e1f">
  <xsd:schema xmlns:xsd="http://www.w3.org/2001/XMLSchema" xmlns:xs="http://www.w3.org/2001/XMLSchema" xmlns:p="http://schemas.microsoft.com/office/2006/metadata/properties" xmlns:ns3="f6a28b39-1a2e-40d4-a296-215d68318527" xmlns:ns4="95bdb489-f331-4371-a4d4-e88e2564525f" targetNamespace="http://schemas.microsoft.com/office/2006/metadata/properties" ma:root="true" ma:fieldsID="74e5edcf9b3a89d69accfc175f23cd46" ns3:_="" ns4:_="">
    <xsd:import namespace="f6a28b39-1a2e-40d4-a296-215d68318527"/>
    <xsd:import namespace="95bdb489-f331-4371-a4d4-e88e2564525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a28b39-1a2e-40d4-a296-215d683185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bdb489-f331-4371-a4d4-e88e2564525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3BF8417-4541-4A1D-8BB4-4D8C7DAC21C5}">
  <ds:schemaRefs>
    <ds:schemaRef ds:uri="http://schemas.microsoft.com/office/extensibility/maker/v1.0"/>
  </ds:schemaRefs>
</ds:datastoreItem>
</file>

<file path=customXml/itemProps2.xml><?xml version="1.0" encoding="utf-8"?>
<ds:datastoreItem xmlns:ds="http://schemas.openxmlformats.org/officeDocument/2006/customXml" ds:itemID="{C4537693-E0A4-4263-A6D3-51D08CCB972C}">
  <ds:schemaRefs>
    <ds:schemaRef ds:uri="f6a28b39-1a2e-40d4-a296-215d68318527"/>
    <ds:schemaRef ds:uri="http://schemas.openxmlformats.org/package/2006/metadata/core-properties"/>
    <ds:schemaRef ds:uri="http://purl.org/dc/terms/"/>
    <ds:schemaRef ds:uri="95bdb489-f331-4371-a4d4-e88e2564525f"/>
    <ds:schemaRef ds:uri="http://schemas.microsoft.com/office/infopath/2007/PartnerControls"/>
    <ds:schemaRef ds:uri="http://purl.org/dc/dcmitype/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4F416BB-79C8-40EF-8C6B-B9BF6A6C8DC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A0DE01F-A10B-45EB-B383-389B63E46C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a28b39-1a2e-40d4-a296-215d68318527"/>
    <ds:schemaRef ds:uri="95bdb489-f331-4371-a4d4-e88e256452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Listas</vt:lpstr>
      <vt:lpstr>Pedidos</vt:lpstr>
      <vt:lpstr>consumibles</vt:lpstr>
      <vt:lpstr>Telefonos</vt:lpstr>
      <vt:lpstr>Material Harting RS</vt:lpstr>
      <vt:lpstr>consumibles!Print_Area</vt:lpstr>
      <vt:lpstr>Pedidos!Print_Area</vt:lpstr>
    </vt:vector>
  </TitlesOfParts>
  <Manager/>
  <Company>Novares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OLMO MILLA, Angel</dc:creator>
  <cp:keywords/>
  <dc:description/>
  <cp:lastModifiedBy>BENFREDJ, Amine</cp:lastModifiedBy>
  <cp:revision/>
  <dcterms:created xsi:type="dcterms:W3CDTF">2020-03-02T11:40:33Z</dcterms:created>
  <dcterms:modified xsi:type="dcterms:W3CDTF">2025-03-05T12:19:21Z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0x010100ECF71940B5BAF040B6753B9E6CC35933</vt:lpwstr>
  </property>
  <property fmtid="{D5CDD505-2E9C-101B-9397-08002B2CF9AE}" pid="3" name="MSIP_Label_f9e64e7f-b476-47a5-a96c-6ac4e54bd18d_Enabled">
    <vt:lpwstr>true</vt:lpwstr>
  </property>
  <property fmtid="{D5CDD505-2E9C-101B-9397-08002B2CF9AE}" pid="4" name="MSIP_Label_f9e64e7f-b476-47a5-a96c-6ac4e54bd18d_SetDate">
    <vt:lpwstr>2024-09-23T07:14:38Z</vt:lpwstr>
  </property>
  <property fmtid="{D5CDD505-2E9C-101B-9397-08002B2CF9AE}" pid="5" name="MSIP_Label_f9e64e7f-b476-47a5-a96c-6ac4e54bd18d_Method">
    <vt:lpwstr>Standard</vt:lpwstr>
  </property>
  <property fmtid="{D5CDD505-2E9C-101B-9397-08002B2CF9AE}" pid="6" name="MSIP_Label_f9e64e7f-b476-47a5-a96c-6ac4e54bd18d_Name">
    <vt:lpwstr>Internal</vt:lpwstr>
  </property>
  <property fmtid="{D5CDD505-2E9C-101B-9397-08002B2CF9AE}" pid="7" name="MSIP_Label_f9e64e7f-b476-47a5-a96c-6ac4e54bd18d_SiteId">
    <vt:lpwstr>08f4e59f-96f1-4264-b5c3-94906e913247</vt:lpwstr>
  </property>
  <property fmtid="{D5CDD505-2E9C-101B-9397-08002B2CF9AE}" pid="8" name="MSIP_Label_f9e64e7f-b476-47a5-a96c-6ac4e54bd18d_ActionId">
    <vt:lpwstr>7501163b-64f9-4bec-870a-8c4365ba821b</vt:lpwstr>
  </property>
  <property fmtid="{D5CDD505-2E9C-101B-9397-08002B2CF9AE}" pid="9" name="MSIP_Label_f9e64e7f-b476-47a5-a96c-6ac4e54bd18d_ContentBits">
    <vt:lpwstr>0</vt:lpwstr>
  </property>
</Properties>
</file>